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dmin\Desktop\ПРОЕКТ\2. ВНЕСЕНИЕ ИЗМЕНЕНИЙ в МП на 2024г\04.10.2024\В ДЕЛО\"/>
    </mc:Choice>
  </mc:AlternateContent>
  <xr:revisionPtr revIDLastSave="0" documentId="13_ncr:1_{EFBAC839-E7B2-481F-B6DC-EEF2282977CE}" xr6:coauthVersionLast="45" xr6:coauthVersionMax="47" xr10:uidLastSave="{00000000-0000-0000-0000-000000000000}"/>
  <bookViews>
    <workbookView xWindow="-120" yWindow="-120" windowWidth="24240" windowHeight="13140" firstSheet="1" activeTab="1"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'!$D$63</definedName>
    <definedName name="_Hlk67925744" localSheetId="1">'таблица 2 '!$D$64</definedName>
    <definedName name="_Hlk68618498" localSheetId="1">'таблица 2 '!$A$232</definedName>
    <definedName name="_Hlk69889099" localSheetId="1">'таблица 2 '!$A$233</definedName>
    <definedName name="_Hlk69889156" localSheetId="1">'таблица 2 '!$A$234</definedName>
    <definedName name="_xlnm.Print_Titles" localSheetId="1">'таблица 2 '!$4:$6</definedName>
    <definedName name="_xlnm.Print_Area" localSheetId="0">'таблица 1'!$A$1:$V$109</definedName>
    <definedName name="_xlnm.Print_Area" localSheetId="1">'таблица 2 '!$A$1:$J$238</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2" i="15" l="1"/>
  <c r="I18" i="5" l="1"/>
  <c r="I11" i="5"/>
  <c r="G154" i="15"/>
  <c r="G147" i="15"/>
  <c r="G111" i="15"/>
  <c r="G83" i="15"/>
  <c r="G19" i="15"/>
  <c r="G40" i="15"/>
  <c r="G47" i="15" l="1"/>
  <c r="G191" i="15"/>
  <c r="G176" i="15"/>
  <c r="G69" i="15" l="1"/>
  <c r="E33" i="15" l="1"/>
  <c r="J36" i="15"/>
  <c r="E36" i="15"/>
  <c r="J35" i="15"/>
  <c r="E35" i="15"/>
  <c r="J34" i="15"/>
  <c r="E34" i="15"/>
  <c r="E32" i="15"/>
  <c r="J31" i="15"/>
  <c r="J30" i="15" s="1"/>
  <c r="E31" i="15"/>
  <c r="I30" i="15"/>
  <c r="H30" i="15"/>
  <c r="G30" i="15"/>
  <c r="E30" i="15" s="1"/>
  <c r="F30" i="15"/>
  <c r="F163" i="15" l="1"/>
  <c r="G86" i="15" l="1"/>
  <c r="G72" i="15"/>
  <c r="G150" i="15" l="1"/>
  <c r="G114" i="15"/>
  <c r="G43" i="15"/>
  <c r="G110" i="15" l="1"/>
  <c r="G109" i="15"/>
  <c r="G90" i="15"/>
  <c r="H29" i="15" l="1"/>
  <c r="G29" i="15"/>
  <c r="J11" i="5" l="1"/>
  <c r="H14" i="5"/>
  <c r="I14" i="5"/>
  <c r="J14" i="5"/>
  <c r="F162" i="15" l="1"/>
  <c r="I111" i="15" l="1"/>
  <c r="H111" i="15"/>
  <c r="I110" i="15"/>
  <c r="H110" i="15"/>
  <c r="H18" i="5" l="1"/>
  <c r="H11" i="5" s="1"/>
  <c r="H76" i="15" l="1"/>
  <c r="I194" i="15" l="1"/>
  <c r="G174" i="15"/>
  <c r="H174" i="15"/>
  <c r="I174" i="15"/>
  <c r="G175" i="15"/>
  <c r="H175" i="15"/>
  <c r="I175" i="15"/>
  <c r="G177" i="15"/>
  <c r="H177" i="15"/>
  <c r="I177" i="15"/>
  <c r="G178" i="15"/>
  <c r="H178" i="15"/>
  <c r="I178" i="15"/>
  <c r="I179" i="15"/>
  <c r="F147" i="15" l="1"/>
  <c r="F118" i="15" l="1"/>
  <c r="F111" i="15"/>
  <c r="F83" i="15"/>
  <c r="F69" i="15"/>
  <c r="F40" i="15"/>
  <c r="J90" i="15" l="1"/>
  <c r="G79" i="15" l="1"/>
  <c r="H79" i="15"/>
  <c r="F86" i="15" l="1"/>
  <c r="I83" i="15" l="1"/>
  <c r="H83" i="15"/>
  <c r="I147" i="15" l="1"/>
  <c r="I161" i="15" s="1"/>
  <c r="H147" i="15"/>
  <c r="J40" i="15"/>
  <c r="H48" i="15"/>
  <c r="F62" i="15" l="1"/>
  <c r="F93" i="15"/>
  <c r="F150" i="15"/>
  <c r="F154" i="15" l="1"/>
  <c r="H19" i="15" l="1"/>
  <c r="I15" i="5"/>
  <c r="H8" i="5" l="1"/>
  <c r="H191" i="15"/>
  <c r="H176" i="15"/>
  <c r="I8" i="5"/>
  <c r="J8" i="5"/>
  <c r="I19" i="15"/>
  <c r="F160" i="15"/>
  <c r="F159" i="15"/>
  <c r="F157" i="15"/>
  <c r="F164" i="15" s="1"/>
  <c r="F161" i="15"/>
  <c r="F144" i="15"/>
  <c r="F135" i="15"/>
  <c r="F129" i="15" s="1"/>
  <c r="F122" i="15"/>
  <c r="F121" i="15"/>
  <c r="F115" i="15"/>
  <c r="F114" i="15"/>
  <c r="F108" i="15"/>
  <c r="F104" i="15"/>
  <c r="F101" i="15" s="1"/>
  <c r="F94" i="15"/>
  <c r="F90" i="15"/>
  <c r="F87" i="15" s="1"/>
  <c r="F79" i="15"/>
  <c r="F142" i="15" s="1"/>
  <c r="F76" i="15"/>
  <c r="F80" i="15"/>
  <c r="F78" i="15"/>
  <c r="F141" i="15" s="1"/>
  <c r="F77" i="15"/>
  <c r="F140" i="15" s="1"/>
  <c r="F75" i="15"/>
  <c r="F138" i="15" s="1"/>
  <c r="F74" i="15"/>
  <c r="F137" i="15" s="1"/>
  <c r="F66" i="15"/>
  <c r="F59" i="15"/>
  <c r="F52" i="15"/>
  <c r="F49" i="15"/>
  <c r="F48" i="15"/>
  <c r="F43" i="15"/>
  <c r="F50" i="15" s="1"/>
  <c r="F171" i="15" s="1"/>
  <c r="F23" i="15"/>
  <c r="F19" i="15"/>
  <c r="F16" i="15" s="1"/>
  <c r="F12" i="15"/>
  <c r="F11" i="15"/>
  <c r="F46" i="15" s="1"/>
  <c r="F10" i="15"/>
  <c r="E19" i="15" l="1"/>
  <c r="F9" i="15"/>
  <c r="I176" i="15"/>
  <c r="I191" i="15"/>
  <c r="F73" i="15"/>
  <c r="F158" i="15"/>
  <c r="F47" i="15"/>
  <c r="F151" i="15"/>
  <c r="F139" i="15"/>
  <c r="F136" i="15" s="1"/>
  <c r="F37" i="15"/>
  <c r="F45" i="15"/>
  <c r="F166" i="15" s="1"/>
  <c r="F44" i="15" l="1"/>
  <c r="F168" i="15"/>
  <c r="H159" i="15"/>
  <c r="H160" i="15"/>
  <c r="H161" i="15"/>
  <c r="H162" i="15"/>
  <c r="H163" i="15"/>
  <c r="H164" i="15"/>
  <c r="J111" i="15"/>
  <c r="J147" i="15"/>
  <c r="H158" i="15" l="1"/>
  <c r="F169" i="15"/>
  <c r="I50" i="15"/>
  <c r="H22" i="15"/>
  <c r="J15" i="5"/>
  <c r="H50" i="15" l="1"/>
  <c r="H194" i="15"/>
  <c r="H188" i="15" s="1"/>
  <c r="H179" i="15"/>
  <c r="H173" i="15" s="1"/>
  <c r="G216" i="15"/>
  <c r="G179" i="15"/>
  <c r="G50" i="15"/>
  <c r="F176" i="15" l="1"/>
  <c r="G211" i="15"/>
  <c r="H211" i="15"/>
  <c r="I211" i="15"/>
  <c r="G212" i="15"/>
  <c r="H212" i="15"/>
  <c r="I212" i="15"/>
  <c r="G213" i="15"/>
  <c r="H213" i="15"/>
  <c r="I213" i="15"/>
  <c r="G214" i="15"/>
  <c r="H214" i="15"/>
  <c r="I214" i="15"/>
  <c r="G215" i="15"/>
  <c r="H215" i="15"/>
  <c r="I215" i="15"/>
  <c r="H216" i="15"/>
  <c r="I216" i="15"/>
  <c r="F212" i="15"/>
  <c r="F213" i="15"/>
  <c r="F214" i="15"/>
  <c r="F215" i="15"/>
  <c r="F211" i="15"/>
  <c r="F216" i="15" l="1"/>
  <c r="G189" i="15" l="1"/>
  <c r="I189" i="15"/>
  <c r="G190" i="15"/>
  <c r="I190" i="15"/>
  <c r="G192" i="15"/>
  <c r="I192" i="15"/>
  <c r="G193" i="15"/>
  <c r="I193" i="15"/>
  <c r="G194" i="15"/>
  <c r="F190" i="15"/>
  <c r="F191" i="15"/>
  <c r="F192" i="15"/>
  <c r="F193" i="15"/>
  <c r="F194" i="15"/>
  <c r="F189" i="15"/>
  <c r="I188" i="15" l="1"/>
  <c r="F175" i="15"/>
  <c r="F177" i="15"/>
  <c r="F178" i="15"/>
  <c r="F179" i="15"/>
  <c r="F174" i="15"/>
  <c r="G45" i="15" l="1"/>
  <c r="H45" i="15"/>
  <c r="I45" i="15"/>
  <c r="G46" i="15"/>
  <c r="H46" i="15"/>
  <c r="I46" i="15"/>
  <c r="H47" i="15"/>
  <c r="I47" i="15"/>
  <c r="G48" i="15"/>
  <c r="I48" i="15"/>
  <c r="G49" i="15"/>
  <c r="H49" i="15"/>
  <c r="I49" i="15"/>
  <c r="J29" i="15"/>
  <c r="E29" i="15" s="1"/>
  <c r="J28" i="15"/>
  <c r="E28" i="15" s="1"/>
  <c r="J27" i="15"/>
  <c r="E27" i="15" s="1"/>
  <c r="J26" i="15"/>
  <c r="J25" i="15"/>
  <c r="E25" i="15"/>
  <c r="J24" i="15"/>
  <c r="E24" i="15"/>
  <c r="I23" i="15"/>
  <c r="H23" i="15"/>
  <c r="G23" i="15"/>
  <c r="E26" i="15" l="1"/>
  <c r="J191" i="15"/>
  <c r="J23" i="15"/>
  <c r="E23" i="15" s="1"/>
  <c r="I230" i="15" l="1"/>
  <c r="H230" i="15"/>
  <c r="G230" i="15"/>
  <c r="F230" i="15"/>
  <c r="J229" i="15"/>
  <c r="I229" i="15"/>
  <c r="H229" i="15"/>
  <c r="G229" i="15"/>
  <c r="F229" i="15"/>
  <c r="J228" i="15"/>
  <c r="I228" i="15"/>
  <c r="H228" i="15"/>
  <c r="G228" i="15"/>
  <c r="F228" i="15"/>
  <c r="I227" i="15"/>
  <c r="H227" i="15"/>
  <c r="G227" i="15"/>
  <c r="F227" i="15"/>
  <c r="I226" i="15"/>
  <c r="H226" i="15"/>
  <c r="G226" i="15"/>
  <c r="F226" i="15"/>
  <c r="J225" i="15"/>
  <c r="I225" i="15"/>
  <c r="H225" i="15"/>
  <c r="G225" i="15"/>
  <c r="F225" i="15"/>
  <c r="H223" i="15"/>
  <c r="G223" i="15"/>
  <c r="F223" i="15"/>
  <c r="J222" i="15"/>
  <c r="I222" i="15"/>
  <c r="H222" i="15"/>
  <c r="G222" i="15"/>
  <c r="F222" i="15"/>
  <c r="J221" i="15"/>
  <c r="I221" i="15"/>
  <c r="H221" i="15"/>
  <c r="G221" i="15"/>
  <c r="F221" i="15"/>
  <c r="I220" i="15"/>
  <c r="G220" i="15"/>
  <c r="F220" i="15"/>
  <c r="J219" i="15"/>
  <c r="I219" i="15"/>
  <c r="H219" i="15"/>
  <c r="G219" i="15"/>
  <c r="F219" i="15"/>
  <c r="J218" i="15"/>
  <c r="I218" i="15"/>
  <c r="H218" i="15"/>
  <c r="G218" i="15"/>
  <c r="F218" i="15"/>
  <c r="F188" i="15"/>
  <c r="I164" i="15"/>
  <c r="G164" i="15"/>
  <c r="I163" i="15"/>
  <c r="G163" i="15"/>
  <c r="I162" i="15"/>
  <c r="G162" i="15"/>
  <c r="G161" i="15"/>
  <c r="I160" i="15"/>
  <c r="G160" i="15"/>
  <c r="J159" i="15"/>
  <c r="I159" i="15"/>
  <c r="G159" i="15"/>
  <c r="J230" i="15"/>
  <c r="E157" i="15"/>
  <c r="E156" i="15"/>
  <c r="E155" i="15"/>
  <c r="J154" i="15"/>
  <c r="J227" i="15" s="1"/>
  <c r="J153" i="15"/>
  <c r="J160" i="15" s="1"/>
  <c r="E152" i="15"/>
  <c r="I151" i="15"/>
  <c r="H151" i="15"/>
  <c r="G151" i="15"/>
  <c r="J150" i="15"/>
  <c r="J149" i="15"/>
  <c r="J163" i="15" s="1"/>
  <c r="J148" i="15"/>
  <c r="J162" i="15" s="1"/>
  <c r="E146" i="15"/>
  <c r="E145" i="15"/>
  <c r="I144" i="15"/>
  <c r="H144" i="15"/>
  <c r="G144" i="15"/>
  <c r="I142" i="15"/>
  <c r="E135" i="15"/>
  <c r="E134" i="15"/>
  <c r="E133" i="15"/>
  <c r="I132" i="15"/>
  <c r="J132" i="15" s="1"/>
  <c r="E132" i="15" s="1"/>
  <c r="E131" i="15"/>
  <c r="E130" i="15"/>
  <c r="H129" i="15"/>
  <c r="G129" i="15"/>
  <c r="E128" i="15"/>
  <c r="E127" i="15"/>
  <c r="E126" i="15"/>
  <c r="E125" i="15"/>
  <c r="E124" i="15"/>
  <c r="E123" i="15"/>
  <c r="J122" i="15"/>
  <c r="I122" i="15"/>
  <c r="H122" i="15"/>
  <c r="G122" i="15"/>
  <c r="J121" i="15"/>
  <c r="J120" i="15"/>
  <c r="E120" i="15" s="1"/>
  <c r="J119" i="15"/>
  <c r="E119" i="15" s="1"/>
  <c r="J118" i="15"/>
  <c r="E118" i="15" s="1"/>
  <c r="J117" i="15"/>
  <c r="E117" i="15" s="1"/>
  <c r="J116" i="15"/>
  <c r="E116" i="15" s="1"/>
  <c r="I115" i="15"/>
  <c r="H115" i="15"/>
  <c r="G115" i="15"/>
  <c r="J114" i="15"/>
  <c r="J113" i="15"/>
  <c r="E113" i="15" s="1"/>
  <c r="J112" i="15"/>
  <c r="E112" i="15" s="1"/>
  <c r="E109" i="15"/>
  <c r="I108" i="15"/>
  <c r="J107" i="15"/>
  <c r="E107" i="15" s="1"/>
  <c r="J106" i="15"/>
  <c r="E106" i="15" s="1"/>
  <c r="J105" i="15"/>
  <c r="E105" i="15" s="1"/>
  <c r="H104" i="15"/>
  <c r="H101" i="15" s="1"/>
  <c r="E103" i="15"/>
  <c r="E102" i="15"/>
  <c r="G101" i="15"/>
  <c r="E100" i="15"/>
  <c r="E99" i="15"/>
  <c r="E98" i="15"/>
  <c r="I97" i="15"/>
  <c r="J97" i="15" s="1"/>
  <c r="J94" i="15" s="1"/>
  <c r="E96" i="15"/>
  <c r="E95" i="15"/>
  <c r="H94" i="15"/>
  <c r="G94" i="15"/>
  <c r="I93" i="15"/>
  <c r="E92" i="15"/>
  <c r="E91" i="15"/>
  <c r="J220" i="15"/>
  <c r="H220" i="15"/>
  <c r="E89" i="15"/>
  <c r="E88" i="15"/>
  <c r="G87" i="15"/>
  <c r="J86" i="15"/>
  <c r="E85" i="15"/>
  <c r="E84" i="15"/>
  <c r="J83" i="15"/>
  <c r="J80" i="15" s="1"/>
  <c r="E82" i="15"/>
  <c r="E81" i="15"/>
  <c r="I80" i="15"/>
  <c r="J79" i="15"/>
  <c r="I78" i="15"/>
  <c r="I141" i="15" s="1"/>
  <c r="I170" i="15" s="1"/>
  <c r="I200" i="15" s="1"/>
  <c r="H78" i="15"/>
  <c r="H141" i="15" s="1"/>
  <c r="H170" i="15" s="1"/>
  <c r="G78" i="15"/>
  <c r="G141" i="15" s="1"/>
  <c r="I77" i="15"/>
  <c r="I140" i="15" s="1"/>
  <c r="I169" i="15" s="1"/>
  <c r="I199" i="15" s="1"/>
  <c r="H77" i="15"/>
  <c r="H140" i="15" s="1"/>
  <c r="H169" i="15" s="1"/>
  <c r="G77" i="15"/>
  <c r="G140" i="15" s="1"/>
  <c r="G169" i="15" s="1"/>
  <c r="I76" i="15"/>
  <c r="J76" i="15" s="1"/>
  <c r="G76" i="15"/>
  <c r="G139" i="15" s="1"/>
  <c r="J75" i="15"/>
  <c r="I75" i="15"/>
  <c r="I138" i="15" s="1"/>
  <c r="I167" i="15" s="1"/>
  <c r="I197" i="15" s="1"/>
  <c r="H75" i="15"/>
  <c r="G75" i="15"/>
  <c r="G138" i="15" s="1"/>
  <c r="G167" i="15" s="1"/>
  <c r="F167" i="15"/>
  <c r="J74" i="15"/>
  <c r="I74" i="15"/>
  <c r="I137" i="15" s="1"/>
  <c r="I166" i="15" s="1"/>
  <c r="I196" i="15" s="1"/>
  <c r="H74" i="15"/>
  <c r="H137" i="15" s="1"/>
  <c r="H166" i="15" s="1"/>
  <c r="G74" i="15"/>
  <c r="G137" i="15" s="1"/>
  <c r="J72" i="15"/>
  <c r="J71" i="15"/>
  <c r="E71" i="15" s="1"/>
  <c r="J70" i="15"/>
  <c r="E70" i="15" s="1"/>
  <c r="J69" i="15"/>
  <c r="J68" i="15"/>
  <c r="J67" i="15"/>
  <c r="I66" i="15"/>
  <c r="H66" i="15"/>
  <c r="G66" i="15"/>
  <c r="E65" i="15"/>
  <c r="E64" i="15"/>
  <c r="E63" i="15"/>
  <c r="J62" i="15"/>
  <c r="J59" i="15" s="1"/>
  <c r="E61" i="15"/>
  <c r="E60" i="15"/>
  <c r="I59" i="15"/>
  <c r="H59" i="15"/>
  <c r="G59" i="15"/>
  <c r="E58" i="15"/>
  <c r="E57" i="15"/>
  <c r="E56" i="15"/>
  <c r="E55" i="15"/>
  <c r="E54" i="15"/>
  <c r="E53" i="15"/>
  <c r="J52" i="15"/>
  <c r="I52" i="15"/>
  <c r="H52" i="15"/>
  <c r="G52" i="15"/>
  <c r="J22" i="15"/>
  <c r="J21" i="15"/>
  <c r="J20" i="15"/>
  <c r="J18" i="15"/>
  <c r="J17" i="15"/>
  <c r="I16" i="15"/>
  <c r="H16" i="15"/>
  <c r="G16" i="15"/>
  <c r="J43" i="15"/>
  <c r="J42" i="15"/>
  <c r="E42" i="15" s="1"/>
  <c r="J41" i="15"/>
  <c r="E41" i="15" s="1"/>
  <c r="H37" i="15"/>
  <c r="J39" i="15"/>
  <c r="E39" i="15" s="1"/>
  <c r="J38" i="15"/>
  <c r="E38" i="15" s="1"/>
  <c r="I37" i="15"/>
  <c r="J15" i="15"/>
  <c r="J14" i="15"/>
  <c r="J13" i="15"/>
  <c r="J12" i="15"/>
  <c r="J176" i="15" s="1"/>
  <c r="J11" i="15"/>
  <c r="J10" i="15"/>
  <c r="I9" i="15"/>
  <c r="G184" i="15" l="1"/>
  <c r="E169" i="15"/>
  <c r="H196" i="15"/>
  <c r="H181" i="15"/>
  <c r="G168" i="15"/>
  <c r="J174" i="15"/>
  <c r="J45" i="15"/>
  <c r="J178" i="15"/>
  <c r="J49" i="15"/>
  <c r="J47" i="15"/>
  <c r="J212" i="15"/>
  <c r="E212" i="15" s="1"/>
  <c r="J190" i="15"/>
  <c r="E190" i="15" s="1"/>
  <c r="J215" i="15"/>
  <c r="J193" i="15"/>
  <c r="H200" i="15"/>
  <c r="H185" i="15"/>
  <c r="E11" i="15"/>
  <c r="J175" i="15"/>
  <c r="J46" i="15"/>
  <c r="J177" i="15"/>
  <c r="E177" i="15" s="1"/>
  <c r="J48" i="15"/>
  <c r="J179" i="15"/>
  <c r="E179" i="15" s="1"/>
  <c r="J50" i="15"/>
  <c r="J211" i="15"/>
  <c r="E211" i="15" s="1"/>
  <c r="J189" i="15"/>
  <c r="J214" i="15"/>
  <c r="E214" i="15" s="1"/>
  <c r="J192" i="15"/>
  <c r="J194" i="15"/>
  <c r="E194" i="15" s="1"/>
  <c r="J216" i="15"/>
  <c r="G166" i="15"/>
  <c r="H199" i="15"/>
  <c r="H184" i="15"/>
  <c r="I223" i="15"/>
  <c r="I79" i="15"/>
  <c r="I171" i="15"/>
  <c r="I201" i="15" s="1"/>
  <c r="J213" i="15"/>
  <c r="E191" i="15"/>
  <c r="E154" i="15"/>
  <c r="J161" i="15"/>
  <c r="E161" i="15" s="1"/>
  <c r="J151" i="15"/>
  <c r="E151" i="15" s="1"/>
  <c r="I210" i="15"/>
  <c r="E62" i="15"/>
  <c r="J108" i="15"/>
  <c r="J164" i="15"/>
  <c r="E164" i="15" s="1"/>
  <c r="G173" i="15"/>
  <c r="G188" i="15"/>
  <c r="E52" i="15"/>
  <c r="I73" i="15"/>
  <c r="I173" i="15"/>
  <c r="G210" i="15"/>
  <c r="I129" i="15"/>
  <c r="E18" i="15"/>
  <c r="E59" i="15"/>
  <c r="H80" i="15"/>
  <c r="G158" i="15"/>
  <c r="E13" i="15"/>
  <c r="E14" i="15"/>
  <c r="G37" i="15"/>
  <c r="E193" i="15"/>
  <c r="J66" i="15"/>
  <c r="G80" i="15"/>
  <c r="E163" i="15"/>
  <c r="G217" i="15"/>
  <c r="E219" i="15"/>
  <c r="G224" i="15"/>
  <c r="E15" i="15"/>
  <c r="E20" i="15"/>
  <c r="E159" i="15"/>
  <c r="E40" i="15"/>
  <c r="E22" i="15"/>
  <c r="H138" i="15"/>
  <c r="H167" i="15" s="1"/>
  <c r="I87" i="15"/>
  <c r="E153" i="15"/>
  <c r="I224" i="15"/>
  <c r="G182" i="15"/>
  <c r="E228" i="15"/>
  <c r="J16" i="15"/>
  <c r="E16" i="15" s="1"/>
  <c r="J78" i="15"/>
  <c r="J141" i="15" s="1"/>
  <c r="E141" i="15" s="1"/>
  <c r="I217" i="15"/>
  <c r="E122" i="15"/>
  <c r="F210" i="15"/>
  <c r="E216" i="15"/>
  <c r="E222" i="15"/>
  <c r="F224" i="15"/>
  <c r="J226" i="15"/>
  <c r="J224" i="15" s="1"/>
  <c r="E230" i="15"/>
  <c r="E178" i="15"/>
  <c r="J37" i="15"/>
  <c r="J138" i="15"/>
  <c r="J167" i="15" s="1"/>
  <c r="J142" i="15"/>
  <c r="J77" i="15"/>
  <c r="E77" i="15" s="1"/>
  <c r="E83" i="15"/>
  <c r="H217" i="15"/>
  <c r="J115" i="15"/>
  <c r="E115" i="15" s="1"/>
  <c r="E148" i="15"/>
  <c r="E150" i="15"/>
  <c r="E215" i="15"/>
  <c r="E221" i="15"/>
  <c r="E225" i="15"/>
  <c r="E229" i="15"/>
  <c r="G170" i="15"/>
  <c r="E43" i="15"/>
  <c r="E17" i="15"/>
  <c r="E21" i="15"/>
  <c r="I208" i="15"/>
  <c r="J93" i="15"/>
  <c r="E111" i="15"/>
  <c r="E121" i="15"/>
  <c r="E147" i="15"/>
  <c r="E149" i="15"/>
  <c r="I158" i="15"/>
  <c r="E192" i="15"/>
  <c r="H210" i="15"/>
  <c r="E213" i="15"/>
  <c r="F217" i="15"/>
  <c r="H224" i="15"/>
  <c r="E227" i="15"/>
  <c r="F173" i="15"/>
  <c r="E176" i="15"/>
  <c r="H207" i="15"/>
  <c r="E174" i="15"/>
  <c r="F170" i="15"/>
  <c r="F165" i="15" s="1"/>
  <c r="E160" i="15"/>
  <c r="E162" i="15"/>
  <c r="H44" i="15"/>
  <c r="E189" i="15"/>
  <c r="G44" i="15"/>
  <c r="E220" i="15"/>
  <c r="E10" i="15"/>
  <c r="E12" i="15"/>
  <c r="E67" i="15"/>
  <c r="E69" i="15"/>
  <c r="E74" i="15"/>
  <c r="E78" i="15"/>
  <c r="E90" i="15"/>
  <c r="I94" i="15"/>
  <c r="E94" i="15" s="1"/>
  <c r="E97" i="15"/>
  <c r="I104" i="15"/>
  <c r="E110" i="15"/>
  <c r="J129" i="15"/>
  <c r="E129" i="15" s="1"/>
  <c r="F196" i="15"/>
  <c r="J144" i="15"/>
  <c r="E144" i="15" s="1"/>
  <c r="E175" i="15"/>
  <c r="E218" i="15"/>
  <c r="J9" i="15"/>
  <c r="E72" i="15"/>
  <c r="E76" i="15"/>
  <c r="E86" i="15"/>
  <c r="H87" i="15"/>
  <c r="E68" i="15"/>
  <c r="E75" i="15"/>
  <c r="G206" i="15" l="1"/>
  <c r="G183" i="15"/>
  <c r="J197" i="15"/>
  <c r="G208" i="15"/>
  <c r="G185" i="15"/>
  <c r="H182" i="15"/>
  <c r="H197" i="15"/>
  <c r="E167" i="15"/>
  <c r="J188" i="15"/>
  <c r="G198" i="15"/>
  <c r="E9" i="15"/>
  <c r="E138" i="15"/>
  <c r="J158" i="15"/>
  <c r="E158" i="15" s="1"/>
  <c r="J171" i="15"/>
  <c r="H208" i="15"/>
  <c r="G205" i="15"/>
  <c r="G199" i="15"/>
  <c r="G197" i="15"/>
  <c r="E80" i="15"/>
  <c r="E37" i="15"/>
  <c r="I204" i="15"/>
  <c r="E45" i="15"/>
  <c r="G200" i="15"/>
  <c r="G207" i="15"/>
  <c r="I181" i="15"/>
  <c r="J182" i="15"/>
  <c r="E224" i="15"/>
  <c r="E226" i="15"/>
  <c r="E66" i="15"/>
  <c r="E188" i="15"/>
  <c r="H205" i="15"/>
  <c r="I185" i="15"/>
  <c r="J173" i="15"/>
  <c r="E173" i="15" s="1"/>
  <c r="J210" i="15"/>
  <c r="E210" i="15" s="1"/>
  <c r="J73" i="15"/>
  <c r="J140" i="15"/>
  <c r="E140" i="15" s="1"/>
  <c r="J223" i="15"/>
  <c r="E93" i="15"/>
  <c r="J87" i="15"/>
  <c r="E87" i="15" s="1"/>
  <c r="J170" i="15"/>
  <c r="F181" i="15"/>
  <c r="F204" i="15"/>
  <c r="E47" i="15"/>
  <c r="G142" i="15"/>
  <c r="G171" i="15" s="1"/>
  <c r="G186" i="15" s="1"/>
  <c r="G73" i="15"/>
  <c r="F182" i="15"/>
  <c r="F205" i="15"/>
  <c r="F197" i="15"/>
  <c r="E49" i="15"/>
  <c r="E46" i="15"/>
  <c r="I207" i="15"/>
  <c r="I184" i="15"/>
  <c r="I101" i="15"/>
  <c r="I139" i="15"/>
  <c r="I168" i="15" s="1"/>
  <c r="I198" i="15" s="1"/>
  <c r="I195" i="15" s="1"/>
  <c r="J104" i="15"/>
  <c r="E104" i="15" s="1"/>
  <c r="I209" i="15"/>
  <c r="I186" i="15"/>
  <c r="G108" i="15"/>
  <c r="G204" i="15"/>
  <c r="G196" i="15"/>
  <c r="G181" i="15"/>
  <c r="F200" i="15"/>
  <c r="F185" i="15"/>
  <c r="F208" i="15"/>
  <c r="J166" i="15"/>
  <c r="J196" i="15" s="1"/>
  <c r="J44" i="15"/>
  <c r="H139" i="15"/>
  <c r="H168" i="15" s="1"/>
  <c r="H73" i="15"/>
  <c r="I205" i="15"/>
  <c r="I182" i="15"/>
  <c r="E137" i="15"/>
  <c r="H204" i="15"/>
  <c r="F184" i="15"/>
  <c r="F207" i="15"/>
  <c r="F199" i="15"/>
  <c r="E79" i="15"/>
  <c r="E48" i="15"/>
  <c r="I44" i="15"/>
  <c r="E166" i="15" l="1"/>
  <c r="J208" i="15"/>
  <c r="J200" i="15"/>
  <c r="E200" i="15" s="1"/>
  <c r="J186" i="15"/>
  <c r="J201" i="15"/>
  <c r="H198" i="15"/>
  <c r="H183" i="15"/>
  <c r="J209" i="15"/>
  <c r="E170" i="15"/>
  <c r="E197" i="15"/>
  <c r="J169" i="15"/>
  <c r="J199" i="15" s="1"/>
  <c r="J185" i="15"/>
  <c r="E185" i="15" s="1"/>
  <c r="J205" i="15"/>
  <c r="E205" i="15" s="1"/>
  <c r="E223" i="15"/>
  <c r="J217" i="15"/>
  <c r="E217" i="15" s="1"/>
  <c r="E208" i="15"/>
  <c r="E73" i="15"/>
  <c r="E196" i="15"/>
  <c r="J181" i="15"/>
  <c r="J204" i="15"/>
  <c r="E204" i="15" s="1"/>
  <c r="G136" i="15"/>
  <c r="E50" i="15"/>
  <c r="I136" i="15"/>
  <c r="J101" i="15"/>
  <c r="E101" i="15" s="1"/>
  <c r="J139" i="15"/>
  <c r="E139" i="15" s="1"/>
  <c r="F198" i="15"/>
  <c r="F183" i="15"/>
  <c r="F206" i="15"/>
  <c r="E182" i="15"/>
  <c r="E44" i="15"/>
  <c r="E181" i="15" l="1"/>
  <c r="J184" i="15"/>
  <c r="E184" i="15" s="1"/>
  <c r="J207" i="15"/>
  <c r="E207" i="15" s="1"/>
  <c r="E199" i="15"/>
  <c r="G201" i="15"/>
  <c r="G195" i="15" s="1"/>
  <c r="G180" i="15"/>
  <c r="G209" i="15"/>
  <c r="G203" i="15" s="1"/>
  <c r="G165" i="15"/>
  <c r="J168" i="15"/>
  <c r="J136" i="15"/>
  <c r="I183" i="15"/>
  <c r="I180" i="15" s="1"/>
  <c r="I206" i="15"/>
  <c r="I203" i="15" s="1"/>
  <c r="I165" i="15"/>
  <c r="H206" i="15"/>
  <c r="H108" i="15"/>
  <c r="E108" i="15" s="1"/>
  <c r="H142" i="15"/>
  <c r="H171" i="15" s="1"/>
  <c r="E114" i="15"/>
  <c r="F186" i="15"/>
  <c r="F180" i="15" s="1"/>
  <c r="F209" i="15"/>
  <c r="F201" i="15"/>
  <c r="H165" i="15" l="1"/>
  <c r="H186" i="15"/>
  <c r="H180" i="15" s="1"/>
  <c r="H201" i="15"/>
  <c r="H195" i="15" s="1"/>
  <c r="E168" i="15"/>
  <c r="J198" i="15"/>
  <c r="J195" i="15" s="1"/>
  <c r="H136" i="15"/>
  <c r="E136" i="15" s="1"/>
  <c r="E142" i="15"/>
  <c r="F195" i="15"/>
  <c r="J183" i="15"/>
  <c r="J180" i="15" s="1"/>
  <c r="J206" i="15"/>
  <c r="J203" i="15" s="1"/>
  <c r="J165" i="15"/>
  <c r="F203" i="15"/>
  <c r="E206" i="15" l="1"/>
  <c r="E198" i="15"/>
  <c r="H209" i="15"/>
  <c r="E165" i="15"/>
  <c r="E171" i="15"/>
  <c r="E183" i="15"/>
  <c r="E180" i="15" l="1"/>
  <c r="E186" i="15"/>
  <c r="E209" i="15"/>
  <c r="H203" i="15"/>
  <c r="E203" i="15" s="1"/>
  <c r="E195" i="15"/>
  <c r="E201"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43"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<sst xmlns="http://schemas.openxmlformats.org/spreadsheetml/2006/main" count="1538" uniqueCount="397">
  <si>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</si>
  <si>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</si>
  <si>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</si>
  <si>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</si>
  <si>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</si>
  <si>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</si>
  <si>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</si>
  <si>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</si>
  <si>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</si>
  <si>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</si>
  <si>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</si>
  <si>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</si>
  <si>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</si>
  <si>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</si>
  <si>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</si>
  <si>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</si>
  <si>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</si>
  <si>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</si>
  <si>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</si>
  <si>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</si>
  <si>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</si>
  <si>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</si>
  <si>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</si>
  <si>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</si>
  <si>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</si>
  <si>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</si>
  <si>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</si>
  <si>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</si>
  <si>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</si>
  <si>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</si>
  <si>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</si>
  <si>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</si>
  <si>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</si>
  <si>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</si>
  <si>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</si>
  <si>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</si>
  <si>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</si>
  <si>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</si>
  <si>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</si>
  <si>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</si>
  <si>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</si>
  <si>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</si>
  <si>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</si>
  <si>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</si>
  <si>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</si>
  <si>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</si>
  <si>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</si>
  <si>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</si>
  <si>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</si>
  <si>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</si>
  <si>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</si>
  <si>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</si>
  <si>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</si>
  <si>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</si>
  <si>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</si>
  <si>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</si>
  <si>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</si>
  <si>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</si>
  <si>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</si>
  <si>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</si>
  <si>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</si>
  <si>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</si>
  <si>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</si>
  <si>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</si>
  <si>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</si>
  <si>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</si>
  <si>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</si>
  <si>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</si>
  <si>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</si>
  <si>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</si>
  <si>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</si>
  <si>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</si>
  <si>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</si>
  <si>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</si>
  <si>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</si>
  <si>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</si>
  <si>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</si>
  <si>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</si>
  <si>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</si>
  <si>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</si>
  <si>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</si>
  <si>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</si>
  <si>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</si>
  <si>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</si>
  <si>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</si>
  <si>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</si>
  <si>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</si>
  <si>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</si>
  <si>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</si>
  <si>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</si>
  <si>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</si>
  <si>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</si>
  <si>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</si>
  <si>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</si>
  <si>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</si>
  <si>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</si>
  <si>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</si>
  <si>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</si>
  <si>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</si>
  <si>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</si>
  <si>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</si>
  <si>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</si>
  <si>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</si>
  <si>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</si>
  <si>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</si>
  <si>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</si>
  <si>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</si>
  <si>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</si>
  <si>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</si>
  <si>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</si>
  <si>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</si>
  <si>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</si>
  <si>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</si>
  <si>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</si>
  <si>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</si>
  <si>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</si>
  <si>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</si>
  <si>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</si>
  <si>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</si>
  <si>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</si>
  <si>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</si>
  <si>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</si>
  <si>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</si>
  <si>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</si>
  <si>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</si>
  <si>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</si>
  <si>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</si>
  <si>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</si>
  <si>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</si>
  <si>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</si>
  <si>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</si>
  <si>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</si>
  <si>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</si>
  <si>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</si>
  <si>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</si>
  <si>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</si>
  <si>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</si>
  <si>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</si>
  <si>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</si>
  <si>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</si>
  <si>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</si>
  <si>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</si>
  <si>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</si>
  <si>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</si>
  <si>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</si>
  <si>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</si>
  <si>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</si>
  <si>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</si>
  <si>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</si>
  <si>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</si>
  <si>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</si>
  <si>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</si>
  <si>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</si>
  <si>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</si>
  <si>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</si>
  <si>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</si>
  <si>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</si>
  <si>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</si>
  <si>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</si>
  <si>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</si>
  <si>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</si>
  <si>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</si>
  <si>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</si>
  <si>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</si>
  <si>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</si>
  <si>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</si>
  <si>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</si>
  <si>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</si>
  <si>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</si>
  <si>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</si>
  <si>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</si>
  <si>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</si>
  <si>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</si>
  <si>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</si>
  <si>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</si>
  <si>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</si>
  <si>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</si>
  <si>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</si>
  <si>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</si>
  <si>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</si>
  <si>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</si>
  <si>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</si>
  <si>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</si>
  <si>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</si>
  <si>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</si>
  <si>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</si>
  <si>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</si>
  <si>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</si>
  <si>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</si>
  <si>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</si>
  <si>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</si>
  <si>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</si>
  <si>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</si>
  <si>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</si>
  <si>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</si>
  <si>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</si>
  <si>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</si>
  <si>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</si>
  <si>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</si>
  <si>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</si>
  <si>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</si>
  <si>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</si>
  <si>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</si>
  <si>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</si>
  <si>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</si>
  <si>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</si>
  <si>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</si>
  <si>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</si>
  <si>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</si>
  <si>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</si>
  <si>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</si>
  <si>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</si>
  <si>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</si>
  <si>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</si>
  <si>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</si>
  <si>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</si>
  <si>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</si>
  <si>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</si>
  <si>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</si>
  <si>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</si>
  <si>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</si>
  <si>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</si>
  <si>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</si>
  <si>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</si>
  <si>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</si>
  <si>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</si>
  <si>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</si>
  <si>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</si>
  <si>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</si>
  <si>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</si>
  <si>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</si>
  <si>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</si>
  <si>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</si>
  <si>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</si>
  <si>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</si>
  <si>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</si>
  <si>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</si>
  <si>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</si>
  <si>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</si>
  <si>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</si>
  <si>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</si>
  <si>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</si>
  <si>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</si>
  <si>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</si>
  <si>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</si>
  <si>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</si>
  <si>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</si>
  <si>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</si>
  <si>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</si>
  <si>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</si>
  <si>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</si>
  <si>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</si>
  <si>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</si>
  <si>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</si>
  <si>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</si>
  <si>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</si>
  <si>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</si>
  <si>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</si>
  <si>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</si>
  <si>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</si>
  <si>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</si>
  <si>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</si>
  <si>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</si>
  <si>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</si>
  <si>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</si>
  <si>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</si>
  <si>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</si>
  <si>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</si>
  <si>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</si>
  <si>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</si>
  <si>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</si>
  <si>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</si>
  <si>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</si>
  <si>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</si>
  <si>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</si>
  <si>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</si>
  <si>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</si>
  <si>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</si>
  <si>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</si>
  <si>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</si>
  <si>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</si>
  <si>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</si>
  <si>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</si>
  <si>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</si>
  <si>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</si>
  <si>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</si>
  <si>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</si>
  <si>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</si>
  <si>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</si>
  <si>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</si>
  <si>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</si>
  <si>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</si>
  <si>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</si>
  <si>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</si>
  <si>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</si>
  <si>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</si>
  <si>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</si>
  <si>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</si>
  <si>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</si>
  <si>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</si>
  <si>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</si>
  <si>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</si>
  <si>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</si>
  <si>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</si>
  <si>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</si>
  <si>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</si>
  <si>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</si>
  <si>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</si>
  <si>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</si>
  <si>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</si>
  <si>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</si>
  <si>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</si>
  <si>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</si>
  <si>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</si>
  <si>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</si>
  <si>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</si>
  <si>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</si>
  <si>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</si>
  <si>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</si>
  <si>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</si>
  <si>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</si>
  <si>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</si>
  <si>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</si>
  <si>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</si>
  <si>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</si>
  <si>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</si>
  <si>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</si>
  <si>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</si>
  <si>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</si>
  <si>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</si>
  <si>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</si>
  <si>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</si>
  <si>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</si>
  <si>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</si>
  <si>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</si>
  <si>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</si>
  <si>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</si>
  <si>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</si>
  <si>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</si>
  <si>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</si>
  <si>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</si>
  <si>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</si>
  <si>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</si>
  <si>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</si>
  <si>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</si>
  <si>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</si>
  <si>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</si>
  <si>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</si>
  <si>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</si>
  <si>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</si>
  <si>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</si>
  <si>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</si>
  <si>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</si>
  <si>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</si>
  <si>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</si>
  <si>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</si>
  <si>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</si>
  <si>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</si>
  <si>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</si>
  <si>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</si>
  <si>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</si>
  <si>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</si>
  <si>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</si>
  <si>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</si>
  <si>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</si>
  <si>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</si>
  <si>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</si>
  <si>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</si>
  <si>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</si>
  <si>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</si>
  <si>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</si>
  <si>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</si>
  <si>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</si>
  <si>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</si>
  <si>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</si>
  <si>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</si>
  <si>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</si>
  <si>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</si>
  <si>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</si>
  <si>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</si>
  <si>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</si>
  <si>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</si>
  <si>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</si>
  <si>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</si>
  <si>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</si>
  <si>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</si>
  <si>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</si>
  <si>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</si>
  <si>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</si>
  <si>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</si>
  <si>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</si>
  <si>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1.5.</t>
  </si>
  <si>
    <t xml:space="preserve">Проект Нефтеюганского района «Ремонт объекта «Дом культуры «Гармония» в п. Юганская Обь </t>
  </si>
  <si>
    <t>Ремонт учереждений культуры</t>
  </si>
  <si>
    <t>Проект Нефтеюганского района «Ремонт объекта «Дом культуры «Гармония» в п. Юганская Обь (показатель № 1 таблицы 8)</t>
  </si>
  <si>
    <t>Без финансирования. Организация профориентационных встреч с преподавателями ВУЗов.</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</si>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</sst>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63">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26" fillId="0" borderId="19" xfId="0" applyNumberFormat="1" applyFont="1" applyBorder="1" applyAlignment="1">
      <alignment horizontal="right" vertical="center" wrapText="1"/>
    </xf>
    <xf numFmtId="0" fontId="49" fillId="0" borderId="19" xfId="0" applyFont="1" applyBorder="1" applyAlignment="1">
      <alignment horizontal="center" vertical="center" wrapText="1"/>
    </xf>
    <xf numFmtId="166" fontId="26" fillId="2" borderId="19" xfId="13" applyNumberFormat="1" applyFont="1" applyFill="1" applyBorder="1" applyAlignment="1">
      <alignment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0" fontId="49" fillId="0" borderId="19" xfId="0" applyFont="1" applyBorder="1" applyAlignment="1">
      <alignment vertical="center" wrapText="1"/>
    </xf>
    <xf numFmtId="0" fontId="49" fillId="0" borderId="19" xfId="0" applyFont="1" applyBorder="1" applyAlignment="1">
      <alignment horizontal="left" vertical="center" wrapText="1"/>
    </xf>
    <xf numFmtId="170" fontId="40" fillId="0" borderId="19" xfId="0" applyNumberFormat="1" applyFont="1" applyBorder="1" applyAlignment="1">
      <alignment horizontal="right" vertical="center" wrapText="1"/>
    </xf>
    <xf numFmtId="170" fontId="49" fillId="2" borderId="19" xfId="13" applyNumberFormat="1" applyFont="1" applyFill="1" applyBorder="1" applyAlignment="1">
      <alignment horizontal="center"/>
    </xf>
    <xf numFmtId="170" fontId="49" fillId="2" borderId="19" xfId="13" applyNumberFormat="1" applyFont="1" applyFill="1" applyBorder="1" applyAlignment="1">
      <alignment horizontal="justify"/>
    </xf>
    <xf numFmtId="166" fontId="49" fillId="2" borderId="19" xfId="13" applyNumberFormat="1" applyFont="1" applyFill="1" applyBorder="1" applyAlignment="1">
      <alignment horizontal="justify" vertical="center" wrapText="1"/>
    </xf>
    <xf numFmtId="166" fontId="49" fillId="2" borderId="19" xfId="12" applyNumberFormat="1" applyFont="1" applyFill="1" applyBorder="1" applyAlignment="1">
      <alignment horizontal="justify" vertical="center" wrapText="1"/>
    </xf>
    <xf numFmtId="170" fontId="49" fillId="2" borderId="19" xfId="12" applyNumberFormat="1" applyFont="1" applyFill="1" applyBorder="1" applyAlignment="1">
      <alignment horizontal="justify" vertical="center" wrapText="1"/>
    </xf>
    <xf numFmtId="0" fontId="26" fillId="2" borderId="19" xfId="12" applyFont="1" applyFill="1" applyBorder="1" applyAlignment="1">
      <alignment horizontal="left" vertical="center" wrapText="1"/>
    </xf>
    <xf numFmtId="170" fontId="49" fillId="2" borderId="19" xfId="1" applyNumberFormat="1" applyFont="1" applyFill="1" applyBorder="1" applyAlignment="1">
      <alignment horizontal="right"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49" fillId="2" borderId="25" xfId="12" applyFont="1" applyFill="1" applyBorder="1" applyAlignment="1">
      <alignment horizontal="center" vertical="center"/>
    </xf>
    <xf numFmtId="0" fontId="49" fillId="2" borderId="26" xfId="12" applyFont="1" applyFill="1" applyBorder="1" applyAlignment="1">
      <alignment horizontal="center" vertical="center"/>
    </xf>
    <xf numFmtId="0" fontId="49" fillId="2" borderId="27" xfId="12" applyFont="1" applyFill="1" applyBorder="1" applyAlignment="1">
      <alignment horizontal="center" vertical="center"/>
    </xf>
    <xf numFmtId="49" fontId="49" fillId="2" borderId="19" xfId="12" applyNumberFormat="1" applyFont="1" applyFill="1" applyBorder="1" applyAlignment="1">
      <alignment horizontal="center" vertical="center" wrapText="1"/>
    </xf>
    <xf numFmtId="0" fontId="49" fillId="2" borderId="25" xfId="12" applyFont="1" applyFill="1" applyBorder="1" applyAlignment="1">
      <alignment horizontal="center" vertical="center" wrapText="1"/>
    </xf>
    <xf numFmtId="0" fontId="49" fillId="2" borderId="26" xfId="12" applyFont="1" applyFill="1" applyBorder="1" applyAlignment="1">
      <alignment horizontal="center" vertical="center" wrapText="1"/>
    </xf>
    <xf numFmtId="0" fontId="49" fillId="2" borderId="27" xfId="12" applyFont="1" applyFill="1" applyBorder="1" applyAlignment="1">
      <alignment horizontal="center" vertical="center" wrapText="1"/>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0" fontId="40" fillId="0" borderId="32" xfId="0" applyFont="1" applyBorder="1" applyAlignment="1">
      <alignment horizontal="left" vertical="top" wrapText="1"/>
    </xf>
    <xf numFmtId="0" fontId="40" fillId="0" borderId="33" xfId="0" applyFont="1" applyBorder="1" applyAlignment="1">
      <alignment horizontal="left" vertical="top" wrapText="1"/>
    </xf>
    <xf numFmtId="0" fontId="40" fillId="0" borderId="34" xfId="0" applyFont="1" applyBorder="1" applyAlignment="1">
      <alignment horizontal="left" vertical="top" wrapText="1"/>
    </xf>
    <xf numFmtId="0" fontId="40" fillId="0" borderId="28" xfId="0" applyFont="1" applyBorder="1" applyAlignment="1">
      <alignment horizontal="left" vertical="top" wrapText="1"/>
    </xf>
    <xf numFmtId="0" fontId="40" fillId="0" borderId="0" xfId="0" applyFont="1" applyBorder="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37" xfId="0" applyFont="1" applyBorder="1" applyAlignment="1">
      <alignment horizontal="left" vertical="top" wrapText="1"/>
    </xf>
    <xf numFmtId="0" fontId="40" fillId="0" borderId="38" xfId="0" applyFont="1" applyBorder="1" applyAlignment="1">
      <alignment horizontal="left" vertical="top"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44" t="s">
        <v>287</v>
      </c>
      <c r="B7" s="345"/>
      <c r="C7" s="345"/>
      <c r="D7" s="345"/>
      <c r="E7" s="345"/>
      <c r="F7" s="345"/>
      <c r="G7" s="345"/>
      <c r="H7" s="345"/>
      <c r="I7" s="345"/>
      <c r="J7" s="345"/>
      <c r="K7" s="345"/>
      <c r="L7" s="345"/>
      <c r="M7" s="345"/>
      <c r="N7" s="345"/>
      <c r="O7" s="345"/>
      <c r="P7" s="345"/>
      <c r="Q7" s="345"/>
      <c r="R7" s="345"/>
      <c r="S7" s="345"/>
      <c r="T7" s="345"/>
      <c r="U7" s="345"/>
      <c r="V7" s="345"/>
    </row>
    <row r="9" spans="1:22" ht="51" customHeight="1" x14ac:dyDescent="0.25">
      <c r="A9" s="1" t="s">
        <v>209</v>
      </c>
      <c r="B9" s="377" t="s">
        <v>288</v>
      </c>
      <c r="C9" s="377"/>
      <c r="D9" s="377"/>
      <c r="E9" s="377"/>
      <c r="F9" s="377"/>
      <c r="G9" s="377"/>
      <c r="H9" s="377"/>
      <c r="I9" s="377"/>
      <c r="J9" s="377"/>
      <c r="K9" s="377"/>
      <c r="L9" s="377"/>
      <c r="M9" s="377" t="s">
        <v>228</v>
      </c>
      <c r="N9" s="377"/>
      <c r="O9" s="377"/>
      <c r="P9" s="377"/>
      <c r="Q9" s="377" t="s">
        <v>278</v>
      </c>
      <c r="R9" s="377"/>
      <c r="S9" s="377"/>
      <c r="T9" s="377"/>
      <c r="U9" s="377"/>
      <c r="V9" s="377"/>
    </row>
    <row r="10" spans="1:22" ht="47.25" customHeight="1" x14ac:dyDescent="0.25">
      <c r="A10" s="77" t="s">
        <v>210</v>
      </c>
      <c r="B10" s="377" t="s">
        <v>0</v>
      </c>
      <c r="C10" s="377"/>
      <c r="D10" s="377"/>
      <c r="E10" s="377"/>
      <c r="F10" s="377"/>
      <c r="G10" s="377"/>
      <c r="H10" s="377"/>
      <c r="I10" s="377"/>
      <c r="J10" s="377"/>
      <c r="K10" s="377"/>
      <c r="L10" s="377"/>
      <c r="M10" s="377"/>
      <c r="N10" s="377"/>
      <c r="O10" s="377"/>
      <c r="P10" s="377"/>
      <c r="Q10" s="377"/>
      <c r="R10" s="377"/>
      <c r="S10" s="377"/>
      <c r="T10" s="377"/>
      <c r="U10" s="377"/>
      <c r="V10" s="377"/>
    </row>
    <row r="11" spans="1:22" ht="48.75" customHeight="1" x14ac:dyDescent="0.25">
      <c r="A11" s="77" t="s">
        <v>211</v>
      </c>
      <c r="B11" s="383" t="s">
        <v>174</v>
      </c>
      <c r="C11" s="383"/>
      <c r="D11" s="383"/>
      <c r="E11" s="383"/>
      <c r="F11" s="383"/>
      <c r="G11" s="383"/>
      <c r="H11" s="383"/>
      <c r="I11" s="383"/>
      <c r="J11" s="383"/>
      <c r="K11" s="383"/>
      <c r="L11" s="383"/>
      <c r="M11" s="383"/>
      <c r="N11" s="383"/>
      <c r="O11" s="383"/>
      <c r="P11" s="383"/>
      <c r="Q11" s="383"/>
      <c r="R11" s="383"/>
      <c r="S11" s="383"/>
      <c r="T11" s="383"/>
      <c r="U11" s="383"/>
      <c r="V11" s="383"/>
    </row>
    <row r="12" spans="1:22" ht="60" customHeight="1" x14ac:dyDescent="0.25">
      <c r="A12" s="77" t="s">
        <v>212</v>
      </c>
      <c r="B12" s="377" t="s">
        <v>8</v>
      </c>
      <c r="C12" s="377"/>
      <c r="D12" s="377"/>
      <c r="E12" s="377"/>
      <c r="F12" s="377"/>
      <c r="G12" s="377"/>
      <c r="H12" s="377"/>
      <c r="I12" s="377"/>
      <c r="J12" s="377"/>
      <c r="K12" s="377"/>
      <c r="L12" s="377"/>
      <c r="M12" s="377"/>
      <c r="N12" s="377"/>
      <c r="O12" s="377"/>
      <c r="P12" s="377"/>
      <c r="Q12" s="377"/>
      <c r="R12" s="377"/>
      <c r="S12" s="377"/>
      <c r="T12" s="377"/>
      <c r="U12" s="377"/>
      <c r="V12" s="377"/>
    </row>
    <row r="13" spans="1:22" x14ac:dyDescent="0.25">
      <c r="A13" s="323" t="s">
        <v>213</v>
      </c>
      <c r="B13" s="377" t="s">
        <v>205</v>
      </c>
      <c r="C13" s="377"/>
      <c r="D13" s="377"/>
      <c r="E13" s="377"/>
      <c r="F13" s="377"/>
      <c r="G13" s="377"/>
      <c r="H13" s="377"/>
      <c r="I13" s="377"/>
      <c r="J13" s="377"/>
      <c r="K13" s="377"/>
      <c r="L13" s="377"/>
      <c r="M13" s="377"/>
      <c r="N13" s="377"/>
      <c r="O13" s="377"/>
      <c r="P13" s="377"/>
      <c r="Q13" s="377"/>
      <c r="R13" s="377"/>
      <c r="S13" s="377"/>
      <c r="T13" s="377"/>
      <c r="U13" s="377"/>
      <c r="V13" s="377"/>
    </row>
    <row r="14" spans="1:22" x14ac:dyDescent="0.25">
      <c r="A14" s="323"/>
      <c r="B14" s="382" t="s">
        <v>202</v>
      </c>
      <c r="C14" s="382"/>
      <c r="D14" s="382"/>
      <c r="E14" s="382"/>
      <c r="F14" s="382"/>
      <c r="G14" s="382"/>
      <c r="H14" s="382"/>
      <c r="I14" s="382"/>
      <c r="J14" s="382"/>
      <c r="K14" s="382"/>
      <c r="L14" s="382"/>
      <c r="M14" s="382"/>
      <c r="N14" s="382"/>
      <c r="O14" s="382"/>
      <c r="P14" s="382"/>
      <c r="Q14" s="382"/>
      <c r="R14" s="382"/>
      <c r="S14" s="382"/>
      <c r="T14" s="382"/>
      <c r="U14" s="382"/>
      <c r="V14" s="382"/>
    </row>
    <row r="15" spans="1:22" x14ac:dyDescent="0.25">
      <c r="A15" s="323"/>
      <c r="B15" s="382" t="s">
        <v>203</v>
      </c>
      <c r="C15" s="382"/>
      <c r="D15" s="382"/>
      <c r="E15" s="382"/>
      <c r="F15" s="382"/>
      <c r="G15" s="382"/>
      <c r="H15" s="382"/>
      <c r="I15" s="382"/>
      <c r="J15" s="382"/>
      <c r="K15" s="382"/>
      <c r="L15" s="382"/>
      <c r="M15" s="382"/>
      <c r="N15" s="382"/>
      <c r="O15" s="382"/>
      <c r="P15" s="382"/>
      <c r="Q15" s="382"/>
      <c r="R15" s="382"/>
      <c r="S15" s="382"/>
      <c r="T15" s="382"/>
      <c r="U15" s="382"/>
      <c r="V15" s="382"/>
    </row>
    <row r="16" spans="1:22" x14ac:dyDescent="0.25">
      <c r="A16" s="323"/>
      <c r="B16" s="382" t="s">
        <v>204</v>
      </c>
      <c r="C16" s="382"/>
      <c r="D16" s="382"/>
      <c r="E16" s="382"/>
      <c r="F16" s="382"/>
      <c r="G16" s="382"/>
      <c r="H16" s="382"/>
      <c r="I16" s="382"/>
      <c r="J16" s="382"/>
      <c r="K16" s="382"/>
      <c r="L16" s="382"/>
      <c r="M16" s="382"/>
      <c r="N16" s="382"/>
      <c r="O16" s="382"/>
      <c r="P16" s="382"/>
      <c r="Q16" s="382"/>
      <c r="R16" s="382"/>
      <c r="S16" s="382"/>
      <c r="T16" s="382"/>
      <c r="U16" s="382"/>
      <c r="V16" s="382"/>
    </row>
    <row r="17" spans="1:22" ht="25.5" x14ac:dyDescent="0.25">
      <c r="A17" s="77" t="s">
        <v>214</v>
      </c>
      <c r="B17" s="381" t="s">
        <v>199</v>
      </c>
      <c r="C17" s="381"/>
      <c r="D17" s="381"/>
      <c r="E17" s="381"/>
      <c r="F17" s="381"/>
      <c r="G17" s="381"/>
      <c r="H17" s="381"/>
      <c r="I17" s="381"/>
      <c r="J17" s="381"/>
      <c r="K17" s="381"/>
      <c r="L17" s="381"/>
      <c r="M17" s="381"/>
      <c r="N17" s="381"/>
      <c r="O17" s="381"/>
      <c r="P17" s="381"/>
      <c r="Q17" s="381"/>
      <c r="R17" s="381"/>
      <c r="S17" s="381"/>
      <c r="T17" s="381"/>
      <c r="U17" s="381"/>
      <c r="V17" s="381"/>
    </row>
    <row r="18" spans="1:22" ht="48.75" customHeight="1" x14ac:dyDescent="0.25">
      <c r="A18" s="77" t="s">
        <v>215</v>
      </c>
      <c r="B18" s="377" t="s">
        <v>1</v>
      </c>
      <c r="C18" s="377"/>
      <c r="D18" s="377"/>
      <c r="E18" s="377"/>
      <c r="F18" s="377"/>
      <c r="G18" s="377"/>
      <c r="H18" s="377"/>
      <c r="I18" s="377"/>
      <c r="J18" s="377"/>
      <c r="K18" s="377"/>
      <c r="L18" s="377"/>
      <c r="M18" s="377"/>
      <c r="N18" s="377"/>
      <c r="O18" s="377"/>
      <c r="P18" s="377"/>
      <c r="Q18" s="377"/>
      <c r="R18" s="377"/>
      <c r="S18" s="377"/>
      <c r="T18" s="377"/>
      <c r="U18" s="377"/>
      <c r="V18" s="377"/>
    </row>
    <row r="19" spans="1:22" ht="21.75" customHeight="1" x14ac:dyDescent="0.25">
      <c r="A19" s="323" t="s">
        <v>216</v>
      </c>
      <c r="B19" s="377" t="s">
        <v>2</v>
      </c>
      <c r="C19" s="377"/>
      <c r="D19" s="377"/>
      <c r="E19" s="377"/>
      <c r="F19" s="377"/>
      <c r="G19" s="377"/>
      <c r="H19" s="377"/>
      <c r="I19" s="377"/>
      <c r="J19" s="377"/>
      <c r="K19" s="377"/>
      <c r="L19" s="377"/>
      <c r="M19" s="377"/>
      <c r="N19" s="377"/>
      <c r="O19" s="377"/>
      <c r="P19" s="377"/>
      <c r="Q19" s="377"/>
      <c r="R19" s="377"/>
      <c r="S19" s="377"/>
      <c r="T19" s="377"/>
      <c r="U19" s="377"/>
      <c r="V19" s="377"/>
    </row>
    <row r="20" spans="1:22" ht="21.75" customHeight="1" x14ac:dyDescent="0.25">
      <c r="A20" s="323"/>
      <c r="B20" s="377" t="s">
        <v>3</v>
      </c>
      <c r="C20" s="377"/>
      <c r="D20" s="377"/>
      <c r="E20" s="377"/>
      <c r="F20" s="377"/>
      <c r="G20" s="377"/>
      <c r="H20" s="377"/>
      <c r="I20" s="377"/>
      <c r="J20" s="377"/>
      <c r="K20" s="377"/>
      <c r="L20" s="377"/>
      <c r="M20" s="377"/>
      <c r="N20" s="377"/>
      <c r="O20" s="377"/>
      <c r="P20" s="377"/>
      <c r="Q20" s="377"/>
      <c r="R20" s="377"/>
      <c r="S20" s="377"/>
      <c r="T20" s="377"/>
      <c r="U20" s="377"/>
      <c r="V20" s="377"/>
    </row>
    <row r="21" spans="1:22" ht="21.75" customHeight="1" x14ac:dyDescent="0.25">
      <c r="A21" s="323"/>
      <c r="B21" s="377" t="s">
        <v>4</v>
      </c>
      <c r="C21" s="377"/>
      <c r="D21" s="377"/>
      <c r="E21" s="377"/>
      <c r="F21" s="377"/>
      <c r="G21" s="377"/>
      <c r="H21" s="377"/>
      <c r="I21" s="377"/>
      <c r="J21" s="377"/>
      <c r="K21" s="377"/>
      <c r="L21" s="377"/>
      <c r="M21" s="377"/>
      <c r="N21" s="377"/>
      <c r="O21" s="377"/>
      <c r="P21" s="377"/>
      <c r="Q21" s="377"/>
      <c r="R21" s="377"/>
      <c r="S21" s="377"/>
      <c r="T21" s="377"/>
      <c r="U21" s="377"/>
      <c r="V21" s="377"/>
    </row>
    <row r="22" spans="1:22" x14ac:dyDescent="0.25">
      <c r="A22" s="323" t="s">
        <v>217</v>
      </c>
      <c r="B22" s="377" t="s">
        <v>206</v>
      </c>
      <c r="C22" s="377"/>
      <c r="D22" s="377"/>
      <c r="E22" s="377"/>
      <c r="F22" s="377"/>
      <c r="G22" s="377"/>
      <c r="H22" s="377"/>
      <c r="I22" s="377"/>
      <c r="J22" s="377"/>
      <c r="K22" s="377"/>
      <c r="L22" s="377"/>
      <c r="M22" s="377"/>
      <c r="N22" s="377"/>
      <c r="O22" s="377"/>
      <c r="P22" s="377"/>
      <c r="Q22" s="377"/>
      <c r="R22" s="377"/>
      <c r="S22" s="377"/>
      <c r="T22" s="377"/>
      <c r="U22" s="377"/>
      <c r="V22" s="377"/>
    </row>
    <row r="23" spans="1:22" x14ac:dyDescent="0.25">
      <c r="A23" s="323"/>
      <c r="B23" s="378" t="s">
        <v>207</v>
      </c>
      <c r="C23" s="378"/>
      <c r="D23" s="378"/>
      <c r="E23" s="378"/>
      <c r="F23" s="378"/>
      <c r="G23" s="378"/>
      <c r="H23" s="378"/>
      <c r="I23" s="378"/>
      <c r="J23" s="378"/>
      <c r="K23" s="378"/>
      <c r="L23" s="378"/>
      <c r="M23" s="378"/>
      <c r="N23" s="378"/>
      <c r="O23" s="378"/>
      <c r="P23" s="378"/>
      <c r="Q23" s="378"/>
      <c r="R23" s="378"/>
      <c r="S23" s="378"/>
      <c r="T23" s="378"/>
      <c r="U23" s="378"/>
      <c r="V23" s="378"/>
    </row>
    <row r="24" spans="1:22" x14ac:dyDescent="0.25">
      <c r="A24" s="323"/>
      <c r="B24" s="377" t="s">
        <v>208</v>
      </c>
      <c r="C24" s="377"/>
      <c r="D24" s="377"/>
      <c r="E24" s="377"/>
      <c r="F24" s="377"/>
      <c r="G24" s="377"/>
      <c r="H24" s="377"/>
      <c r="I24" s="377"/>
      <c r="J24" s="377"/>
      <c r="K24" s="377"/>
      <c r="L24" s="377"/>
      <c r="M24" s="377"/>
      <c r="N24" s="377"/>
      <c r="O24" s="377"/>
      <c r="P24" s="377"/>
      <c r="Q24" s="377"/>
      <c r="R24" s="377"/>
      <c r="S24" s="377"/>
      <c r="T24" s="377"/>
      <c r="U24" s="377"/>
      <c r="V24" s="377"/>
    </row>
    <row r="25" spans="1:22" ht="15" customHeight="1" x14ac:dyDescent="0.25">
      <c r="A25" s="371" t="s">
        <v>223</v>
      </c>
      <c r="B25" s="371" t="s">
        <v>5</v>
      </c>
      <c r="C25" s="379" t="s">
        <v>218</v>
      </c>
      <c r="D25" s="380" t="s">
        <v>219</v>
      </c>
      <c r="E25" s="380"/>
      <c r="F25" s="371" t="s">
        <v>6</v>
      </c>
      <c r="G25" s="371"/>
      <c r="H25" s="371"/>
      <c r="I25" s="371"/>
      <c r="J25" s="371"/>
      <c r="K25" s="371"/>
      <c r="L25" s="371"/>
      <c r="M25" s="371"/>
      <c r="N25" s="371"/>
      <c r="O25" s="371"/>
      <c r="P25" s="371"/>
      <c r="Q25" s="371"/>
      <c r="R25" s="371"/>
      <c r="S25" s="371"/>
      <c r="T25" s="371"/>
      <c r="U25" s="371"/>
      <c r="V25" s="371"/>
    </row>
    <row r="26" spans="1:22" s="2" customFormat="1" ht="72" customHeight="1" x14ac:dyDescent="0.25">
      <c r="A26" s="371"/>
      <c r="B26" s="371"/>
      <c r="C26" s="379"/>
      <c r="D26" s="380"/>
      <c r="E26" s="380"/>
      <c r="F26" s="79" t="s">
        <v>220</v>
      </c>
      <c r="G26" s="332">
        <v>2023</v>
      </c>
      <c r="H26" s="354"/>
      <c r="I26" s="333"/>
      <c r="J26" s="371">
        <v>2024</v>
      </c>
      <c r="K26" s="371"/>
      <c r="L26" s="332">
        <v>2025</v>
      </c>
      <c r="M26" s="333"/>
      <c r="N26" s="371">
        <v>2026</v>
      </c>
      <c r="O26" s="371"/>
      <c r="P26" s="371" t="s">
        <v>279</v>
      </c>
      <c r="Q26" s="371"/>
      <c r="R26" s="371"/>
      <c r="S26" s="323" t="s">
        <v>221</v>
      </c>
      <c r="T26" s="323"/>
      <c r="U26" s="323" t="s">
        <v>222</v>
      </c>
      <c r="V26" s="323"/>
    </row>
    <row r="27" spans="1:22" s="2" customFormat="1" ht="108" hidden="1" customHeight="1" x14ac:dyDescent="0.25">
      <c r="A27" s="371"/>
      <c r="B27" s="79">
        <v>1</v>
      </c>
      <c r="C27" s="80" t="s">
        <v>133</v>
      </c>
      <c r="D27" s="384" t="s">
        <v>152</v>
      </c>
      <c r="E27" s="384"/>
      <c r="F27" s="78">
        <v>0</v>
      </c>
      <c r="G27" s="346">
        <v>0</v>
      </c>
      <c r="H27" s="346"/>
      <c r="I27" s="78">
        <v>0</v>
      </c>
      <c r="J27" s="346">
        <v>0</v>
      </c>
      <c r="K27" s="346"/>
      <c r="L27" s="78">
        <v>1</v>
      </c>
      <c r="M27" s="78">
        <v>0</v>
      </c>
      <c r="N27" s="346">
        <v>0</v>
      </c>
      <c r="O27" s="346"/>
      <c r="P27" s="346">
        <v>0</v>
      </c>
      <c r="Q27" s="346"/>
      <c r="R27" s="346"/>
      <c r="S27" s="346">
        <v>1</v>
      </c>
      <c r="T27" s="346"/>
      <c r="U27" s="323" t="s">
        <v>134</v>
      </c>
      <c r="V27" s="323"/>
    </row>
    <row r="28" spans="1:22" s="2" customFormat="1" ht="89.25" hidden="1" x14ac:dyDescent="0.25">
      <c r="A28" s="371"/>
      <c r="B28" s="79">
        <v>2</v>
      </c>
      <c r="C28" s="80" t="s">
        <v>137</v>
      </c>
      <c r="D28" s="384" t="s">
        <v>152</v>
      </c>
      <c r="E28" s="384"/>
      <c r="F28" s="78">
        <v>0</v>
      </c>
      <c r="G28" s="346">
        <v>0</v>
      </c>
      <c r="H28" s="346"/>
      <c r="I28" s="78">
        <v>0</v>
      </c>
      <c r="J28" s="346">
        <v>0</v>
      </c>
      <c r="K28" s="346"/>
      <c r="L28" s="78">
        <v>0</v>
      </c>
      <c r="M28" s="78">
        <v>2</v>
      </c>
      <c r="N28" s="346">
        <v>2</v>
      </c>
      <c r="O28" s="346"/>
      <c r="P28" s="346">
        <v>0</v>
      </c>
      <c r="Q28" s="346"/>
      <c r="R28" s="346"/>
      <c r="S28" s="346">
        <v>2</v>
      </c>
      <c r="T28" s="346"/>
      <c r="U28" s="323" t="s">
        <v>135</v>
      </c>
      <c r="V28" s="323"/>
    </row>
    <row r="29" spans="1:22" s="2" customFormat="1" ht="76.5" hidden="1" x14ac:dyDescent="0.25">
      <c r="A29" s="371"/>
      <c r="B29" s="79">
        <v>3</v>
      </c>
      <c r="C29" s="80" t="s">
        <v>132</v>
      </c>
      <c r="D29" s="384" t="s">
        <v>152</v>
      </c>
      <c r="E29" s="384"/>
      <c r="F29" s="78">
        <v>0</v>
      </c>
      <c r="G29" s="346">
        <v>7</v>
      </c>
      <c r="H29" s="346"/>
      <c r="I29" s="78">
        <v>8</v>
      </c>
      <c r="J29" s="346">
        <v>12</v>
      </c>
      <c r="K29" s="346"/>
      <c r="L29" s="78">
        <v>39</v>
      </c>
      <c r="M29" s="78">
        <v>51</v>
      </c>
      <c r="N29" s="346">
        <v>63</v>
      </c>
      <c r="O29" s="346"/>
      <c r="P29" s="346">
        <v>0</v>
      </c>
      <c r="Q29" s="346"/>
      <c r="R29" s="346"/>
      <c r="S29" s="346">
        <v>63</v>
      </c>
      <c r="T29" s="346"/>
      <c r="U29" s="323" t="s">
        <v>136</v>
      </c>
      <c r="V29" s="323"/>
    </row>
    <row r="30" spans="1:22" ht="102" customHeight="1" x14ac:dyDescent="0.25">
      <c r="A30" s="371"/>
      <c r="B30" s="79">
        <v>1</v>
      </c>
      <c r="C30" s="80" t="s">
        <v>7</v>
      </c>
      <c r="D30" s="323" t="s">
        <v>200</v>
      </c>
      <c r="E30" s="323"/>
      <c r="F30" s="104">
        <v>711</v>
      </c>
      <c r="G30" s="332">
        <v>776</v>
      </c>
      <c r="H30" s="354"/>
      <c r="I30" s="333"/>
      <c r="J30" s="332">
        <v>905</v>
      </c>
      <c r="K30" s="333"/>
      <c r="L30" s="332">
        <v>1164</v>
      </c>
      <c r="M30" s="333"/>
      <c r="N30" s="334">
        <v>1292</v>
      </c>
      <c r="O30" s="334"/>
      <c r="P30" s="373">
        <v>1939</v>
      </c>
      <c r="Q30" s="374"/>
      <c r="R30" s="375"/>
      <c r="S30" s="376">
        <v>1939</v>
      </c>
      <c r="T30" s="376"/>
      <c r="U30" s="332" t="s">
        <v>289</v>
      </c>
      <c r="V30" s="333"/>
    </row>
    <row r="31" spans="1:22" ht="97.5" hidden="1" customHeight="1" outlineLevel="1" x14ac:dyDescent="0.25">
      <c r="A31" s="371"/>
      <c r="B31" s="79"/>
      <c r="C31" s="80"/>
      <c r="D31" s="323"/>
      <c r="E31" s="323"/>
      <c r="F31" s="78"/>
      <c r="G31" s="346"/>
      <c r="H31" s="346"/>
      <c r="I31" s="78"/>
      <c r="J31" s="346"/>
      <c r="K31" s="346"/>
      <c r="L31" s="78"/>
      <c r="M31" s="78"/>
      <c r="N31" s="347"/>
      <c r="O31" s="347"/>
      <c r="P31" s="347"/>
      <c r="Q31" s="347"/>
      <c r="R31" s="347"/>
      <c r="S31" s="347"/>
      <c r="T31" s="347"/>
      <c r="U31" s="323"/>
      <c r="V31" s="323"/>
    </row>
    <row r="32" spans="1:22" ht="17.25" customHeight="1" collapsed="1" x14ac:dyDescent="0.25">
      <c r="A32" s="321" t="s">
        <v>224</v>
      </c>
      <c r="B32" s="371" t="s">
        <v>9</v>
      </c>
      <c r="C32" s="371"/>
      <c r="D32" s="367" t="s">
        <v>10</v>
      </c>
      <c r="E32" s="367"/>
      <c r="F32" s="367"/>
      <c r="G32" s="367"/>
      <c r="H32" s="367"/>
      <c r="I32" s="367"/>
      <c r="J32" s="367"/>
      <c r="K32" s="367"/>
      <c r="L32" s="367"/>
      <c r="M32" s="367"/>
      <c r="N32" s="367"/>
      <c r="O32" s="367"/>
      <c r="P32" s="367"/>
      <c r="Q32" s="367"/>
      <c r="R32" s="367"/>
      <c r="S32" s="367"/>
      <c r="T32" s="367"/>
      <c r="U32" s="367"/>
      <c r="V32" s="367"/>
    </row>
    <row r="33" spans="1:22" ht="16.5" customHeight="1" x14ac:dyDescent="0.25">
      <c r="A33" s="322"/>
      <c r="B33" s="371"/>
      <c r="C33" s="371"/>
      <c r="D33" s="352" t="s">
        <v>11</v>
      </c>
      <c r="E33" s="353"/>
      <c r="F33" s="353"/>
      <c r="G33" s="372"/>
      <c r="H33" s="371">
        <v>2023</v>
      </c>
      <c r="I33" s="371"/>
      <c r="J33" s="371"/>
      <c r="K33" s="371">
        <v>2024</v>
      </c>
      <c r="L33" s="371"/>
      <c r="M33" s="371">
        <v>2025</v>
      </c>
      <c r="N33" s="371"/>
      <c r="O33" s="371">
        <v>2026</v>
      </c>
      <c r="P33" s="371"/>
      <c r="Q33" s="371"/>
      <c r="R33" s="332" t="s">
        <v>279</v>
      </c>
      <c r="S33" s="354"/>
      <c r="T33" s="354"/>
      <c r="U33" s="354"/>
      <c r="V33" s="333"/>
    </row>
    <row r="34" spans="1:22" s="2" customFormat="1" ht="17.25" customHeight="1" x14ac:dyDescent="0.25">
      <c r="A34" s="322"/>
      <c r="B34" s="331" t="s">
        <v>12</v>
      </c>
      <c r="C34" s="331"/>
      <c r="D34" s="341" t="e">
        <f>#REF!</f>
        <v>#REF!</v>
      </c>
      <c r="E34" s="342"/>
      <c r="F34" s="342"/>
      <c r="G34" s="343"/>
      <c r="H34" s="327" t="e">
        <f>#REF!</f>
        <v>#REF!</v>
      </c>
      <c r="I34" s="327"/>
      <c r="J34" s="327"/>
      <c r="K34" s="319" t="e">
        <f>#REF!</f>
        <v>#REF!</v>
      </c>
      <c r="L34" s="319"/>
      <c r="M34" s="320" t="e">
        <f>#REF!</f>
        <v>#REF!</v>
      </c>
      <c r="N34" s="320"/>
      <c r="O34" s="320" t="e">
        <f>#REF!</f>
        <v>#REF!</v>
      </c>
      <c r="P34" s="320"/>
      <c r="Q34" s="320"/>
      <c r="R34" s="315" t="e">
        <f>#REF!</f>
        <v>#REF!</v>
      </c>
      <c r="S34" s="316"/>
      <c r="T34" s="316"/>
      <c r="U34" s="316"/>
      <c r="V34" s="317"/>
    </row>
    <row r="35" spans="1:22" x14ac:dyDescent="0.25">
      <c r="A35" s="322"/>
      <c r="B35" s="323" t="s">
        <v>13</v>
      </c>
      <c r="C35" s="323"/>
      <c r="D35" s="341" t="e">
        <f>#REF!</f>
        <v>#REF!</v>
      </c>
      <c r="E35" s="342"/>
      <c r="F35" s="342"/>
      <c r="G35" s="343"/>
      <c r="H35" s="327" t="e">
        <f>#REF!</f>
        <v>#REF!</v>
      </c>
      <c r="I35" s="327"/>
      <c r="J35" s="327"/>
      <c r="K35" s="319" t="e">
        <f>#REF!</f>
        <v>#REF!</v>
      </c>
      <c r="L35" s="319"/>
      <c r="M35" s="320" t="e">
        <f>#REF!</f>
        <v>#REF!</v>
      </c>
      <c r="N35" s="320"/>
      <c r="O35" s="320" t="e">
        <f>#REF!</f>
        <v>#REF!</v>
      </c>
      <c r="P35" s="320"/>
      <c r="Q35" s="320"/>
      <c r="R35" s="315" t="e">
        <f>#REF!</f>
        <v>#REF!</v>
      </c>
      <c r="S35" s="316"/>
      <c r="T35" s="316"/>
      <c r="U35" s="316"/>
      <c r="V35" s="317"/>
    </row>
    <row r="36" spans="1:22" x14ac:dyDescent="0.25">
      <c r="A36" s="322"/>
      <c r="B36" s="323" t="s">
        <v>14</v>
      </c>
      <c r="C36" s="323"/>
      <c r="D36" s="341" t="e">
        <f>#REF!</f>
        <v>#REF!</v>
      </c>
      <c r="E36" s="342"/>
      <c r="F36" s="342"/>
      <c r="G36" s="343"/>
      <c r="H36" s="327" t="e">
        <f>#REF!</f>
        <v>#REF!</v>
      </c>
      <c r="I36" s="327"/>
      <c r="J36" s="327"/>
      <c r="K36" s="319" t="e">
        <f>#REF!</f>
        <v>#REF!</v>
      </c>
      <c r="L36" s="319"/>
      <c r="M36" s="320" t="e">
        <f>#REF!</f>
        <v>#REF!</v>
      </c>
      <c r="N36" s="320"/>
      <c r="O36" s="320" t="e">
        <f>#REF!</f>
        <v>#REF!</v>
      </c>
      <c r="P36" s="320"/>
      <c r="Q36" s="320"/>
      <c r="R36" s="315" t="e">
        <f>#REF!</f>
        <v>#REF!</v>
      </c>
      <c r="S36" s="316"/>
      <c r="T36" s="316"/>
      <c r="U36" s="316"/>
      <c r="V36" s="317"/>
    </row>
    <row r="37" spans="1:22" x14ac:dyDescent="0.25">
      <c r="A37" s="322"/>
      <c r="B37" s="323" t="s">
        <v>15</v>
      </c>
      <c r="C37" s="323"/>
      <c r="D37" s="341" t="e">
        <f>#REF!</f>
        <v>#REF!</v>
      </c>
      <c r="E37" s="342"/>
      <c r="F37" s="342"/>
      <c r="G37" s="343"/>
      <c r="H37" s="327" t="e">
        <f>#REF!</f>
        <v>#REF!</v>
      </c>
      <c r="I37" s="327"/>
      <c r="J37" s="327"/>
      <c r="K37" s="319" t="e">
        <f>#REF!</f>
        <v>#REF!</v>
      </c>
      <c r="L37" s="319"/>
      <c r="M37" s="320" t="e">
        <f>#REF!</f>
        <v>#REF!</v>
      </c>
      <c r="N37" s="320"/>
      <c r="O37" s="320" t="e">
        <f>#REF!</f>
        <v>#REF!</v>
      </c>
      <c r="P37" s="320"/>
      <c r="Q37" s="320"/>
      <c r="R37" s="315" t="e">
        <f>#REF!</f>
        <v>#REF!</v>
      </c>
      <c r="S37" s="316"/>
      <c r="T37" s="316"/>
      <c r="U37" s="316"/>
      <c r="V37" s="317"/>
    </row>
    <row r="38" spans="1:22" x14ac:dyDescent="0.25">
      <c r="A38" s="322"/>
      <c r="B38" s="323" t="s">
        <v>16</v>
      </c>
      <c r="C38" s="323"/>
      <c r="D38" s="341" t="e">
        <f>#REF!</f>
        <v>#REF!</v>
      </c>
      <c r="E38" s="342"/>
      <c r="F38" s="342"/>
      <c r="G38" s="343"/>
      <c r="H38" s="327" t="e">
        <f>#REF!</f>
        <v>#REF!</v>
      </c>
      <c r="I38" s="327"/>
      <c r="J38" s="327"/>
      <c r="K38" s="319" t="e">
        <f>#REF!</f>
        <v>#REF!</v>
      </c>
      <c r="L38" s="319"/>
      <c r="M38" s="320" t="e">
        <f>#REF!</f>
        <v>#REF!</v>
      </c>
      <c r="N38" s="320"/>
      <c r="O38" s="320" t="e">
        <f>#REF!</f>
        <v>#REF!</v>
      </c>
      <c r="P38" s="320"/>
      <c r="Q38" s="320"/>
      <c r="R38" s="315" t="e">
        <f>#REF!</f>
        <v>#REF!</v>
      </c>
      <c r="S38" s="316"/>
      <c r="T38" s="316"/>
      <c r="U38" s="316"/>
      <c r="V38" s="317"/>
    </row>
    <row r="39" spans="1:22" x14ac:dyDescent="0.25">
      <c r="A39" s="322"/>
      <c r="B39" s="323" t="s">
        <v>17</v>
      </c>
      <c r="C39" s="323"/>
      <c r="D39" s="341" t="e">
        <f>#REF!</f>
        <v>#REF!</v>
      </c>
      <c r="E39" s="342"/>
      <c r="F39" s="342"/>
      <c r="G39" s="343"/>
      <c r="H39" s="327" t="e">
        <f>#REF!</f>
        <v>#REF!</v>
      </c>
      <c r="I39" s="327"/>
      <c r="J39" s="327"/>
      <c r="K39" s="319" t="e">
        <f>#REF!</f>
        <v>#REF!</v>
      </c>
      <c r="L39" s="319"/>
      <c r="M39" s="320" t="e">
        <f>#REF!</f>
        <v>#REF!</v>
      </c>
      <c r="N39" s="320"/>
      <c r="O39" s="320" t="e">
        <f>#REF!</f>
        <v>#REF!</v>
      </c>
      <c r="P39" s="320"/>
      <c r="Q39" s="320"/>
      <c r="R39" s="315" t="e">
        <f>#REF!</f>
        <v>#REF!</v>
      </c>
      <c r="S39" s="316"/>
      <c r="T39" s="316"/>
      <c r="U39" s="316"/>
      <c r="V39" s="317"/>
    </row>
    <row r="40" spans="1:22" x14ac:dyDescent="0.25">
      <c r="A40" s="322"/>
      <c r="B40" s="323" t="s">
        <v>18</v>
      </c>
      <c r="C40" s="323"/>
      <c r="D40" s="341" t="e">
        <f>#REF!</f>
        <v>#REF!</v>
      </c>
      <c r="E40" s="342"/>
      <c r="F40" s="342"/>
      <c r="G40" s="343"/>
      <c r="H40" s="327" t="e">
        <f>#REF!</f>
        <v>#REF!</v>
      </c>
      <c r="I40" s="327"/>
      <c r="J40" s="327"/>
      <c r="K40" s="319" t="e">
        <f>#REF!</f>
        <v>#REF!</v>
      </c>
      <c r="L40" s="319"/>
      <c r="M40" s="320" t="e">
        <f>#REF!</f>
        <v>#REF!</v>
      </c>
      <c r="N40" s="320"/>
      <c r="O40" s="320" t="e">
        <f>#REF!</f>
        <v>#REF!</v>
      </c>
      <c r="P40" s="320"/>
      <c r="Q40" s="320"/>
      <c r="R40" s="315" t="e">
        <f>#REF!</f>
        <v>#REF!</v>
      </c>
      <c r="S40" s="316"/>
      <c r="T40" s="316"/>
      <c r="U40" s="316"/>
      <c r="V40" s="317"/>
    </row>
    <row r="41" spans="1:22" ht="15" customHeight="1" x14ac:dyDescent="0.25">
      <c r="A41" s="322"/>
      <c r="B41" s="348" t="s">
        <v>9</v>
      </c>
      <c r="C41" s="349"/>
      <c r="D41" s="367" t="s">
        <v>10</v>
      </c>
      <c r="E41" s="367"/>
      <c r="F41" s="367"/>
      <c r="G41" s="367"/>
      <c r="H41" s="367"/>
      <c r="I41" s="367"/>
      <c r="J41" s="367"/>
      <c r="K41" s="367"/>
      <c r="L41" s="367"/>
      <c r="M41" s="367"/>
      <c r="N41" s="367"/>
      <c r="O41" s="367"/>
      <c r="P41" s="367"/>
      <c r="Q41" s="367"/>
      <c r="R41" s="367"/>
      <c r="S41" s="367"/>
      <c r="T41" s="367"/>
      <c r="U41" s="367"/>
      <c r="V41" s="367"/>
    </row>
    <row r="42" spans="1:22" ht="19.5" customHeight="1" x14ac:dyDescent="0.25">
      <c r="A42" s="322"/>
      <c r="B42" s="350"/>
      <c r="C42" s="351"/>
      <c r="D42" s="352" t="s">
        <v>11</v>
      </c>
      <c r="E42" s="353"/>
      <c r="F42" s="353"/>
      <c r="G42" s="353"/>
      <c r="H42" s="354">
        <v>2023</v>
      </c>
      <c r="I42" s="354"/>
      <c r="J42" s="354"/>
      <c r="K42" s="354">
        <v>2024</v>
      </c>
      <c r="L42" s="333"/>
      <c r="M42" s="332">
        <v>2025</v>
      </c>
      <c r="N42" s="354"/>
      <c r="O42" s="354">
        <v>2026</v>
      </c>
      <c r="P42" s="354"/>
      <c r="Q42" s="354"/>
      <c r="R42" s="354" t="s">
        <v>279</v>
      </c>
      <c r="S42" s="354"/>
      <c r="T42" s="354"/>
      <c r="U42" s="354"/>
      <c r="V42" s="333"/>
    </row>
    <row r="43" spans="1:22" ht="15.75" customHeight="1" x14ac:dyDescent="0.25">
      <c r="A43" s="322"/>
      <c r="B43" s="368" t="s">
        <v>285</v>
      </c>
      <c r="C43" s="369"/>
      <c r="D43" s="369"/>
      <c r="E43" s="369"/>
      <c r="F43" s="369"/>
      <c r="G43" s="369"/>
      <c r="H43" s="369"/>
      <c r="I43" s="369"/>
      <c r="J43" s="369"/>
      <c r="K43" s="369"/>
      <c r="L43" s="369"/>
      <c r="M43" s="369"/>
      <c r="N43" s="369"/>
      <c r="O43" s="369"/>
      <c r="P43" s="369"/>
      <c r="Q43" s="369"/>
      <c r="R43" s="369"/>
      <c r="S43" s="369"/>
      <c r="T43" s="369"/>
      <c r="U43" s="369"/>
      <c r="V43" s="370"/>
    </row>
    <row r="44" spans="1:22" ht="15" customHeight="1" x14ac:dyDescent="0.25">
      <c r="A44" s="322"/>
      <c r="B44" s="335" t="s">
        <v>12</v>
      </c>
      <c r="C44" s="336"/>
      <c r="D44" s="337" t="e">
        <f>SUM(D52+D60)</f>
        <v>#REF!</v>
      </c>
      <c r="E44" s="338"/>
      <c r="F44" s="338"/>
      <c r="G44" s="338"/>
      <c r="H44" s="385" t="e">
        <f>SUM(H52+H60)</f>
        <v>#REF!</v>
      </c>
      <c r="I44" s="386"/>
      <c r="J44" s="386"/>
      <c r="K44" s="389" t="e">
        <f>K52+K60</f>
        <v>#REF!</v>
      </c>
      <c r="L44" s="390"/>
      <c r="M44" s="390"/>
      <c r="N44" s="390"/>
      <c r="O44" s="390"/>
      <c r="P44" s="390"/>
      <c r="Q44" s="390"/>
      <c r="R44" s="390"/>
      <c r="S44" s="390"/>
      <c r="T44" s="390"/>
      <c r="U44" s="390"/>
      <c r="V44" s="390"/>
    </row>
    <row r="45" spans="1:22" ht="15.75" customHeight="1" x14ac:dyDescent="0.25">
      <c r="A45" s="322"/>
      <c r="B45" s="323" t="s">
        <v>13</v>
      </c>
      <c r="C45" s="323"/>
      <c r="D45" s="337" t="e">
        <f t="shared" ref="D45:D50" si="0">SUM(D53+D61)</f>
        <v>#REF!</v>
      </c>
      <c r="E45" s="338"/>
      <c r="F45" s="338"/>
      <c r="G45" s="338"/>
      <c r="H45" s="385" t="e">
        <f t="shared" ref="H45:H50" si="1">SUM(H53+H61)</f>
        <v>#REF!</v>
      </c>
      <c r="I45" s="386"/>
      <c r="J45" s="386"/>
      <c r="K45" s="390"/>
      <c r="L45" s="390"/>
      <c r="M45" s="390"/>
      <c r="N45" s="390"/>
      <c r="O45" s="390"/>
      <c r="P45" s="390"/>
      <c r="Q45" s="390"/>
      <c r="R45" s="390"/>
      <c r="S45" s="390"/>
      <c r="T45" s="390"/>
      <c r="U45" s="390"/>
      <c r="V45" s="390"/>
    </row>
    <row r="46" spans="1:22" ht="13.5" customHeight="1" x14ac:dyDescent="0.25">
      <c r="A46" s="322"/>
      <c r="B46" s="323" t="s">
        <v>14</v>
      </c>
      <c r="C46" s="323"/>
      <c r="D46" s="337" t="e">
        <f t="shared" si="0"/>
        <v>#REF!</v>
      </c>
      <c r="E46" s="338"/>
      <c r="F46" s="338"/>
      <c r="G46" s="338"/>
      <c r="H46" s="385" t="e">
        <f t="shared" si="1"/>
        <v>#REF!</v>
      </c>
      <c r="I46" s="386"/>
      <c r="J46" s="386"/>
      <c r="K46" s="390"/>
      <c r="L46" s="390"/>
      <c r="M46" s="390"/>
      <c r="N46" s="390"/>
      <c r="O46" s="390"/>
      <c r="P46" s="390"/>
      <c r="Q46" s="390"/>
      <c r="R46" s="390"/>
      <c r="S46" s="390"/>
      <c r="T46" s="390"/>
      <c r="U46" s="390"/>
      <c r="V46" s="390"/>
    </row>
    <row r="47" spans="1:22" ht="15.75" customHeight="1" x14ac:dyDescent="0.25">
      <c r="A47" s="322"/>
      <c r="B47" s="323" t="s">
        <v>15</v>
      </c>
      <c r="C47" s="323"/>
      <c r="D47" s="337" t="e">
        <f t="shared" si="0"/>
        <v>#REF!</v>
      </c>
      <c r="E47" s="338"/>
      <c r="F47" s="338"/>
      <c r="G47" s="338"/>
      <c r="H47" s="385" t="e">
        <f t="shared" si="1"/>
        <v>#REF!</v>
      </c>
      <c r="I47" s="386"/>
      <c r="J47" s="386"/>
      <c r="K47" s="390"/>
      <c r="L47" s="390"/>
      <c r="M47" s="390"/>
      <c r="N47" s="390"/>
      <c r="O47" s="390"/>
      <c r="P47" s="390"/>
      <c r="Q47" s="390"/>
      <c r="R47" s="390"/>
      <c r="S47" s="390"/>
      <c r="T47" s="390"/>
      <c r="U47" s="390"/>
      <c r="V47" s="390"/>
    </row>
    <row r="48" spans="1:22" ht="15" customHeight="1" x14ac:dyDescent="0.25">
      <c r="A48" s="322"/>
      <c r="B48" s="323" t="s">
        <v>16</v>
      </c>
      <c r="C48" s="323"/>
      <c r="D48" s="339" t="e">
        <f t="shared" si="0"/>
        <v>#REF!</v>
      </c>
      <c r="E48" s="340"/>
      <c r="F48" s="340"/>
      <c r="G48" s="340"/>
      <c r="H48" s="385" t="e">
        <f t="shared" si="1"/>
        <v>#REF!</v>
      </c>
      <c r="I48" s="386"/>
      <c r="J48" s="386"/>
      <c r="K48" s="390"/>
      <c r="L48" s="390"/>
      <c r="M48" s="390"/>
      <c r="N48" s="390"/>
      <c r="O48" s="390"/>
      <c r="P48" s="390"/>
      <c r="Q48" s="390"/>
      <c r="R48" s="390"/>
      <c r="S48" s="390"/>
      <c r="T48" s="390"/>
      <c r="U48" s="390"/>
      <c r="V48" s="390"/>
    </row>
    <row r="49" spans="1:22" ht="15" customHeight="1" x14ac:dyDescent="0.25">
      <c r="A49" s="322"/>
      <c r="B49" s="323" t="s">
        <v>17</v>
      </c>
      <c r="C49" s="323"/>
      <c r="D49" s="339" t="e">
        <f t="shared" si="0"/>
        <v>#REF!</v>
      </c>
      <c r="E49" s="340"/>
      <c r="F49" s="340"/>
      <c r="G49" s="340"/>
      <c r="H49" s="385" t="e">
        <f t="shared" si="1"/>
        <v>#REF!</v>
      </c>
      <c r="I49" s="386"/>
      <c r="J49" s="386"/>
      <c r="K49" s="390"/>
      <c r="L49" s="390"/>
      <c r="M49" s="390"/>
      <c r="N49" s="390"/>
      <c r="O49" s="390"/>
      <c r="P49" s="390"/>
      <c r="Q49" s="390"/>
      <c r="R49" s="390"/>
      <c r="S49" s="390"/>
      <c r="T49" s="390"/>
      <c r="U49" s="390"/>
      <c r="V49" s="390"/>
    </row>
    <row r="50" spans="1:22" ht="13.5" customHeight="1" x14ac:dyDescent="0.25">
      <c r="A50" s="322"/>
      <c r="B50" s="323" t="s">
        <v>18</v>
      </c>
      <c r="C50" s="323"/>
      <c r="D50" s="339" t="e">
        <f t="shared" si="0"/>
        <v>#REF!</v>
      </c>
      <c r="E50" s="340"/>
      <c r="F50" s="340"/>
      <c r="G50" s="340"/>
      <c r="H50" s="387" t="e">
        <f t="shared" si="1"/>
        <v>#REF!</v>
      </c>
      <c r="I50" s="388"/>
      <c r="J50" s="388"/>
      <c r="K50" s="391"/>
      <c r="L50" s="391"/>
      <c r="M50" s="391"/>
      <c r="N50" s="391"/>
      <c r="O50" s="391"/>
      <c r="P50" s="391"/>
      <c r="Q50" s="391"/>
      <c r="R50" s="391"/>
      <c r="S50" s="391"/>
      <c r="T50" s="391"/>
      <c r="U50" s="391"/>
      <c r="V50" s="391"/>
    </row>
    <row r="51" spans="1:22" ht="12.75" customHeight="1" x14ac:dyDescent="0.25">
      <c r="A51" s="322"/>
      <c r="B51" s="330" t="s">
        <v>284</v>
      </c>
      <c r="C51" s="330"/>
      <c r="D51" s="330"/>
      <c r="E51" s="330"/>
      <c r="F51" s="330"/>
      <c r="G51" s="330"/>
      <c r="H51" s="330"/>
      <c r="I51" s="330"/>
      <c r="J51" s="330"/>
      <c r="K51" s="330"/>
      <c r="L51" s="330"/>
      <c r="M51" s="330"/>
      <c r="N51" s="330"/>
      <c r="O51" s="330"/>
      <c r="P51" s="330"/>
      <c r="Q51" s="330"/>
      <c r="R51" s="330"/>
      <c r="S51" s="330"/>
      <c r="T51" s="330"/>
      <c r="U51" s="330"/>
      <c r="V51" s="330"/>
    </row>
    <row r="52" spans="1:22" ht="15" customHeight="1" x14ac:dyDescent="0.25">
      <c r="A52" s="322"/>
      <c r="B52" s="331" t="s">
        <v>12</v>
      </c>
      <c r="C52" s="331"/>
      <c r="D52" s="328" t="e">
        <f>#REF!</f>
        <v>#REF!</v>
      </c>
      <c r="E52" s="329"/>
      <c r="F52" s="329"/>
      <c r="G52" s="329"/>
      <c r="H52" s="327" t="e">
        <f>#REF!</f>
        <v>#REF!</v>
      </c>
      <c r="I52" s="327"/>
      <c r="J52" s="327"/>
      <c r="K52" s="319" t="e">
        <f>#REF!</f>
        <v>#REF!</v>
      </c>
      <c r="L52" s="319"/>
      <c r="M52" s="319" t="e">
        <f>#REF!</f>
        <v>#REF!</v>
      </c>
      <c r="N52" s="319"/>
      <c r="O52" s="320" t="e">
        <f>#REF!</f>
        <v>#REF!</v>
      </c>
      <c r="P52" s="320"/>
      <c r="Q52" s="320"/>
      <c r="R52" s="315" t="e">
        <f>#REF!</f>
        <v>#REF!</v>
      </c>
      <c r="S52" s="316"/>
      <c r="T52" s="316"/>
      <c r="U52" s="316"/>
      <c r="V52" s="317"/>
    </row>
    <row r="53" spans="1:22" ht="14.25" customHeight="1" x14ac:dyDescent="0.25">
      <c r="A53" s="322"/>
      <c r="B53" s="323" t="s">
        <v>13</v>
      </c>
      <c r="C53" s="323"/>
      <c r="D53" s="304" t="e">
        <f>#REF!</f>
        <v>#REF!</v>
      </c>
      <c r="E53" s="305"/>
      <c r="F53" s="305"/>
      <c r="G53" s="305"/>
      <c r="H53" s="318" t="e">
        <f>#REF!</f>
        <v>#REF!</v>
      </c>
      <c r="I53" s="318"/>
      <c r="J53" s="318"/>
      <c r="K53" s="319" t="e">
        <f>#REF!</f>
        <v>#REF!</v>
      </c>
      <c r="L53" s="319"/>
      <c r="M53" s="319" t="e">
        <f>#REF!</f>
        <v>#REF!</v>
      </c>
      <c r="N53" s="319"/>
      <c r="O53" s="320" t="e">
        <f>#REF!</f>
        <v>#REF!</v>
      </c>
      <c r="P53" s="320"/>
      <c r="Q53" s="320"/>
      <c r="R53" s="315" t="e">
        <f>#REF!</f>
        <v>#REF!</v>
      </c>
      <c r="S53" s="316"/>
      <c r="T53" s="316"/>
      <c r="U53" s="316"/>
      <c r="V53" s="317"/>
    </row>
    <row r="54" spans="1:22" s="2" customFormat="1" ht="12.75" customHeight="1" x14ac:dyDescent="0.25">
      <c r="A54" s="322"/>
      <c r="B54" s="323" t="s">
        <v>14</v>
      </c>
      <c r="C54" s="323"/>
      <c r="D54" s="304" t="e">
        <f>#REF!</f>
        <v>#REF!</v>
      </c>
      <c r="E54" s="305"/>
      <c r="F54" s="305"/>
      <c r="G54" s="305"/>
      <c r="H54" s="318" t="e">
        <f>#REF!</f>
        <v>#REF!</v>
      </c>
      <c r="I54" s="318"/>
      <c r="J54" s="318"/>
      <c r="K54" s="319" t="e">
        <f>#REF!</f>
        <v>#REF!</v>
      </c>
      <c r="L54" s="319"/>
      <c r="M54" s="319" t="e">
        <f>#REF!</f>
        <v>#REF!</v>
      </c>
      <c r="N54" s="319"/>
      <c r="O54" s="320" t="e">
        <f>#REF!</f>
        <v>#REF!</v>
      </c>
      <c r="P54" s="320"/>
      <c r="Q54" s="320"/>
      <c r="R54" s="315" t="e">
        <f>#REF!</f>
        <v>#REF!</v>
      </c>
      <c r="S54" s="316"/>
      <c r="T54" s="316"/>
      <c r="U54" s="316"/>
      <c r="V54" s="317"/>
    </row>
    <row r="55" spans="1:22" ht="15" customHeight="1" x14ac:dyDescent="0.25">
      <c r="A55" s="322"/>
      <c r="B55" s="323" t="s">
        <v>15</v>
      </c>
      <c r="C55" s="323"/>
      <c r="D55" s="304" t="e">
        <f>#REF!</f>
        <v>#REF!</v>
      </c>
      <c r="E55" s="305"/>
      <c r="F55" s="305"/>
      <c r="G55" s="305"/>
      <c r="H55" s="318" t="e">
        <f>#REF!</f>
        <v>#REF!</v>
      </c>
      <c r="I55" s="318"/>
      <c r="J55" s="318"/>
      <c r="K55" s="319" t="e">
        <f>#REF!</f>
        <v>#REF!</v>
      </c>
      <c r="L55" s="319"/>
      <c r="M55" s="319" t="e">
        <f>#REF!</f>
        <v>#REF!</v>
      </c>
      <c r="N55" s="319"/>
      <c r="O55" s="320" t="e">
        <f>#REF!</f>
        <v>#REF!</v>
      </c>
      <c r="P55" s="320"/>
      <c r="Q55" s="320"/>
      <c r="R55" s="315" t="e">
        <f>#REF!</f>
        <v>#REF!</v>
      </c>
      <c r="S55" s="316"/>
      <c r="T55" s="316"/>
      <c r="U55" s="316"/>
      <c r="V55" s="317"/>
    </row>
    <row r="56" spans="1:22" ht="15" customHeight="1" x14ac:dyDescent="0.25">
      <c r="A56" s="322"/>
      <c r="B56" s="323" t="s">
        <v>16</v>
      </c>
      <c r="C56" s="323"/>
      <c r="D56" s="325" t="e">
        <f>#REF!</f>
        <v>#REF!</v>
      </c>
      <c r="E56" s="326"/>
      <c r="F56" s="326"/>
      <c r="G56" s="326"/>
      <c r="H56" s="318" t="e">
        <f>#REF!</f>
        <v>#REF!</v>
      </c>
      <c r="I56" s="318"/>
      <c r="J56" s="318"/>
      <c r="K56" s="319" t="e">
        <f>#REF!</f>
        <v>#REF!</v>
      </c>
      <c r="L56" s="319"/>
      <c r="M56" s="319" t="e">
        <f>#REF!</f>
        <v>#REF!</v>
      </c>
      <c r="N56" s="319"/>
      <c r="O56" s="320" t="e">
        <f>#REF!</f>
        <v>#REF!</v>
      </c>
      <c r="P56" s="320"/>
      <c r="Q56" s="320"/>
      <c r="R56" s="315" t="e">
        <f>#REF!</f>
        <v>#REF!</v>
      </c>
      <c r="S56" s="316"/>
      <c r="T56" s="316"/>
      <c r="U56" s="316"/>
      <c r="V56" s="317"/>
    </row>
    <row r="57" spans="1:22" ht="15" customHeight="1" x14ac:dyDescent="0.25">
      <c r="A57" s="322"/>
      <c r="B57" s="323" t="s">
        <v>17</v>
      </c>
      <c r="C57" s="323"/>
      <c r="D57" s="325" t="e">
        <f>#REF!</f>
        <v>#REF!</v>
      </c>
      <c r="E57" s="326"/>
      <c r="F57" s="326"/>
      <c r="G57" s="326"/>
      <c r="H57" s="318" t="e">
        <f>#REF!</f>
        <v>#REF!</v>
      </c>
      <c r="I57" s="318"/>
      <c r="J57" s="318"/>
      <c r="K57" s="319" t="e">
        <f>#REF!</f>
        <v>#REF!</v>
      </c>
      <c r="L57" s="319"/>
      <c r="M57" s="319" t="e">
        <f>#REF!</f>
        <v>#REF!</v>
      </c>
      <c r="N57" s="319"/>
      <c r="O57" s="320" t="e">
        <f>#REF!</f>
        <v>#REF!</v>
      </c>
      <c r="P57" s="320"/>
      <c r="Q57" s="320"/>
      <c r="R57" s="315" t="e">
        <f>#REF!</f>
        <v>#REF!</v>
      </c>
      <c r="S57" s="316"/>
      <c r="T57" s="316"/>
      <c r="U57" s="316"/>
      <c r="V57" s="317"/>
    </row>
    <row r="58" spans="1:22" ht="15" customHeight="1" x14ac:dyDescent="0.25">
      <c r="A58" s="322"/>
      <c r="B58" s="323" t="s">
        <v>18</v>
      </c>
      <c r="C58" s="323"/>
      <c r="D58" s="325" t="e">
        <f>#REF!</f>
        <v>#REF!</v>
      </c>
      <c r="E58" s="326"/>
      <c r="F58" s="326"/>
      <c r="G58" s="326"/>
      <c r="H58" s="318" t="e">
        <f>#REF!</f>
        <v>#REF!</v>
      </c>
      <c r="I58" s="318"/>
      <c r="J58" s="318"/>
      <c r="K58" s="319" t="e">
        <f>#REF!</f>
        <v>#REF!</v>
      </c>
      <c r="L58" s="319"/>
      <c r="M58" s="319" t="e">
        <f>#REF!</f>
        <v>#REF!</v>
      </c>
      <c r="N58" s="319"/>
      <c r="O58" s="320" t="e">
        <f>#REF!</f>
        <v>#REF!</v>
      </c>
      <c r="P58" s="320"/>
      <c r="Q58" s="320"/>
      <c r="R58" s="315" t="e">
        <f>#REF!</f>
        <v>#REF!</v>
      </c>
      <c r="S58" s="316"/>
      <c r="T58" s="316"/>
      <c r="U58" s="316"/>
      <c r="V58" s="317"/>
    </row>
    <row r="59" spans="1:22" ht="15" customHeight="1" x14ac:dyDescent="0.25">
      <c r="A59" s="322"/>
      <c r="B59" s="330" t="s">
        <v>283</v>
      </c>
      <c r="C59" s="330"/>
      <c r="D59" s="330"/>
      <c r="E59" s="330"/>
      <c r="F59" s="330"/>
      <c r="G59" s="330"/>
      <c r="H59" s="330"/>
      <c r="I59" s="330"/>
      <c r="J59" s="330"/>
      <c r="K59" s="330"/>
      <c r="L59" s="330"/>
      <c r="M59" s="330"/>
      <c r="N59" s="330"/>
      <c r="O59" s="330"/>
      <c r="P59" s="330"/>
      <c r="Q59" s="330"/>
      <c r="R59" s="330"/>
      <c r="S59" s="330"/>
      <c r="T59" s="330"/>
      <c r="U59" s="330"/>
      <c r="V59" s="330"/>
    </row>
    <row r="60" spans="1:22" ht="15" customHeight="1" x14ac:dyDescent="0.25">
      <c r="A60" s="322"/>
      <c r="B60" s="331" t="s">
        <v>12</v>
      </c>
      <c r="C60" s="331"/>
      <c r="D60" s="311"/>
      <c r="E60" s="312"/>
      <c r="F60" s="312"/>
      <c r="G60" s="312"/>
      <c r="H60" s="313" t="e">
        <f>#REF!</f>
        <v>#REF!</v>
      </c>
      <c r="I60" s="313"/>
      <c r="J60" s="313"/>
      <c r="K60" s="314" t="s">
        <v>201</v>
      </c>
      <c r="L60" s="314"/>
      <c r="M60" s="307" t="s">
        <v>201</v>
      </c>
      <c r="N60" s="307"/>
      <c r="O60" s="307" t="s">
        <v>201</v>
      </c>
      <c r="P60" s="307"/>
      <c r="Q60" s="307"/>
      <c r="R60" s="308" t="s">
        <v>201</v>
      </c>
      <c r="S60" s="309"/>
      <c r="T60" s="309"/>
      <c r="U60" s="309"/>
      <c r="V60" s="310"/>
    </row>
    <row r="61" spans="1:22" ht="15" customHeight="1" x14ac:dyDescent="0.25">
      <c r="A61" s="322"/>
      <c r="B61" s="323" t="s">
        <v>13</v>
      </c>
      <c r="C61" s="323"/>
      <c r="D61" s="311"/>
      <c r="E61" s="312"/>
      <c r="F61" s="312"/>
      <c r="G61" s="324"/>
      <c r="H61" s="313" t="e">
        <f>#REF!</f>
        <v>#REF!</v>
      </c>
      <c r="I61" s="313"/>
      <c r="J61" s="313"/>
      <c r="K61" s="314" t="s">
        <v>201</v>
      </c>
      <c r="L61" s="314"/>
      <c r="M61" s="307" t="s">
        <v>201</v>
      </c>
      <c r="N61" s="307"/>
      <c r="O61" s="307" t="s">
        <v>201</v>
      </c>
      <c r="P61" s="307"/>
      <c r="Q61" s="307"/>
      <c r="R61" s="308" t="s">
        <v>201</v>
      </c>
      <c r="S61" s="309"/>
      <c r="T61" s="309"/>
      <c r="U61" s="309"/>
      <c r="V61" s="310"/>
    </row>
    <row r="62" spans="1:22" ht="15" customHeight="1" x14ac:dyDescent="0.25">
      <c r="A62" s="322"/>
      <c r="B62" s="323" t="s">
        <v>14</v>
      </c>
      <c r="C62" s="323"/>
      <c r="D62" s="311"/>
      <c r="E62" s="312"/>
      <c r="F62" s="312"/>
      <c r="G62" s="312"/>
      <c r="H62" s="313" t="e">
        <f>#REF!</f>
        <v>#REF!</v>
      </c>
      <c r="I62" s="313"/>
      <c r="J62" s="313"/>
      <c r="K62" s="314" t="s">
        <v>201</v>
      </c>
      <c r="L62" s="314"/>
      <c r="M62" s="307" t="s">
        <v>201</v>
      </c>
      <c r="N62" s="307"/>
      <c r="O62" s="307" t="s">
        <v>201</v>
      </c>
      <c r="P62" s="307"/>
      <c r="Q62" s="307"/>
      <c r="R62" s="308" t="s">
        <v>201</v>
      </c>
      <c r="S62" s="309"/>
      <c r="T62" s="309"/>
      <c r="U62" s="309"/>
      <c r="V62" s="310"/>
    </row>
    <row r="63" spans="1:22" ht="15" customHeight="1" x14ac:dyDescent="0.25">
      <c r="A63" s="322"/>
      <c r="B63" s="323" t="s">
        <v>15</v>
      </c>
      <c r="C63" s="323"/>
      <c r="D63" s="311"/>
      <c r="E63" s="312"/>
      <c r="F63" s="312"/>
      <c r="G63" s="324"/>
      <c r="H63" s="313" t="e">
        <f>#REF!</f>
        <v>#REF!</v>
      </c>
      <c r="I63" s="313"/>
      <c r="J63" s="313"/>
      <c r="K63" s="314" t="s">
        <v>201</v>
      </c>
      <c r="L63" s="314"/>
      <c r="M63" s="307" t="s">
        <v>201</v>
      </c>
      <c r="N63" s="307"/>
      <c r="O63" s="307" t="s">
        <v>201</v>
      </c>
      <c r="P63" s="307"/>
      <c r="Q63" s="307"/>
      <c r="R63" s="308" t="s">
        <v>201</v>
      </c>
      <c r="S63" s="309"/>
      <c r="T63" s="309"/>
      <c r="U63" s="309"/>
      <c r="V63" s="310"/>
    </row>
    <row r="64" spans="1:22" ht="15" customHeight="1" x14ac:dyDescent="0.25">
      <c r="A64" s="322"/>
      <c r="B64" s="323" t="s">
        <v>16</v>
      </c>
      <c r="C64" s="323"/>
      <c r="D64" s="311"/>
      <c r="E64" s="312"/>
      <c r="F64" s="312"/>
      <c r="G64" s="312"/>
      <c r="H64" s="313" t="e">
        <f>#REF!</f>
        <v>#REF!</v>
      </c>
      <c r="I64" s="313"/>
      <c r="J64" s="313"/>
      <c r="K64" s="314" t="s">
        <v>201</v>
      </c>
      <c r="L64" s="314"/>
      <c r="M64" s="307" t="s">
        <v>201</v>
      </c>
      <c r="N64" s="307"/>
      <c r="O64" s="307" t="s">
        <v>201</v>
      </c>
      <c r="P64" s="307"/>
      <c r="Q64" s="307"/>
      <c r="R64" s="308" t="s">
        <v>201</v>
      </c>
      <c r="S64" s="309"/>
      <c r="T64" s="309"/>
      <c r="U64" s="309"/>
      <c r="V64" s="310"/>
    </row>
    <row r="65" spans="1:22" ht="15" customHeight="1" x14ac:dyDescent="0.25">
      <c r="A65" s="322"/>
      <c r="B65" s="323" t="s">
        <v>17</v>
      </c>
      <c r="C65" s="323"/>
      <c r="D65" s="311"/>
      <c r="E65" s="312"/>
      <c r="F65" s="312"/>
      <c r="G65" s="324"/>
      <c r="H65" s="313" t="e">
        <f>#REF!</f>
        <v>#REF!</v>
      </c>
      <c r="I65" s="313"/>
      <c r="J65" s="313"/>
      <c r="K65" s="314" t="s">
        <v>201</v>
      </c>
      <c r="L65" s="314"/>
      <c r="M65" s="307" t="s">
        <v>201</v>
      </c>
      <c r="N65" s="307"/>
      <c r="O65" s="307" t="s">
        <v>201</v>
      </c>
      <c r="P65" s="307"/>
      <c r="Q65" s="307"/>
      <c r="R65" s="308" t="s">
        <v>201</v>
      </c>
      <c r="S65" s="309"/>
      <c r="T65" s="309"/>
      <c r="U65" s="309"/>
      <c r="V65" s="310"/>
    </row>
    <row r="66" spans="1:22" ht="15" customHeight="1" x14ac:dyDescent="0.25">
      <c r="A66" s="322"/>
      <c r="B66" s="323" t="s">
        <v>18</v>
      </c>
      <c r="C66" s="323"/>
      <c r="D66" s="311"/>
      <c r="E66" s="312"/>
      <c r="F66" s="312"/>
      <c r="G66" s="312"/>
      <c r="H66" s="313" t="e">
        <f>#REF!</f>
        <v>#REF!</v>
      </c>
      <c r="I66" s="313"/>
      <c r="J66" s="313"/>
      <c r="K66" s="314" t="s">
        <v>201</v>
      </c>
      <c r="L66" s="314"/>
      <c r="M66" s="307" t="s">
        <v>201</v>
      </c>
      <c r="N66" s="307"/>
      <c r="O66" s="307" t="s">
        <v>201</v>
      </c>
      <c r="P66" s="307"/>
      <c r="Q66" s="307"/>
      <c r="R66" s="308" t="s">
        <v>201</v>
      </c>
      <c r="S66" s="309"/>
      <c r="T66" s="309"/>
      <c r="U66" s="309"/>
      <c r="V66" s="310"/>
    </row>
    <row r="67" spans="1:22" ht="24" customHeight="1" x14ac:dyDescent="0.25">
      <c r="A67" s="322"/>
      <c r="B67" s="330" t="s">
        <v>286</v>
      </c>
      <c r="C67" s="330"/>
      <c r="D67" s="330"/>
      <c r="E67" s="330"/>
      <c r="F67" s="330"/>
      <c r="G67" s="330"/>
      <c r="H67" s="330"/>
      <c r="I67" s="330"/>
      <c r="J67" s="330"/>
      <c r="K67" s="330"/>
      <c r="L67" s="330"/>
      <c r="M67" s="330"/>
      <c r="N67" s="330"/>
      <c r="O67" s="330"/>
      <c r="P67" s="330"/>
      <c r="Q67" s="330"/>
      <c r="R67" s="330"/>
      <c r="S67" s="330"/>
      <c r="T67" s="330"/>
      <c r="U67" s="330"/>
      <c r="V67" s="330"/>
    </row>
    <row r="68" spans="1:22" s="2" customFormat="1" x14ac:dyDescent="0.25">
      <c r="A68" s="322"/>
      <c r="B68" s="331" t="s">
        <v>12</v>
      </c>
      <c r="C68" s="331"/>
      <c r="D68" s="304" t="s">
        <v>201</v>
      </c>
      <c r="E68" s="305"/>
      <c r="F68" s="305"/>
      <c r="G68" s="305"/>
      <c r="H68" s="299" t="s">
        <v>201</v>
      </c>
      <c r="I68" s="299"/>
      <c r="J68" s="299"/>
      <c r="K68" s="299" t="s">
        <v>201</v>
      </c>
      <c r="L68" s="299"/>
      <c r="M68" s="300" t="s">
        <v>201</v>
      </c>
      <c r="N68" s="300"/>
      <c r="O68" s="300" t="s">
        <v>201</v>
      </c>
      <c r="P68" s="300"/>
      <c r="Q68" s="300"/>
      <c r="R68" s="301" t="s">
        <v>201</v>
      </c>
      <c r="S68" s="302"/>
      <c r="T68" s="302"/>
      <c r="U68" s="302"/>
      <c r="V68" s="303"/>
    </row>
    <row r="69" spans="1:22" ht="15" customHeight="1" x14ac:dyDescent="0.25">
      <c r="A69" s="322"/>
      <c r="B69" s="323" t="s">
        <v>13</v>
      </c>
      <c r="C69" s="323"/>
      <c r="D69" s="304" t="s">
        <v>201</v>
      </c>
      <c r="E69" s="305"/>
      <c r="F69" s="305"/>
      <c r="G69" s="305"/>
      <c r="H69" s="299" t="s">
        <v>201</v>
      </c>
      <c r="I69" s="299"/>
      <c r="J69" s="299"/>
      <c r="K69" s="299" t="s">
        <v>201</v>
      </c>
      <c r="L69" s="299"/>
      <c r="M69" s="300" t="s">
        <v>201</v>
      </c>
      <c r="N69" s="300"/>
      <c r="O69" s="300" t="s">
        <v>201</v>
      </c>
      <c r="P69" s="300"/>
      <c r="Q69" s="300"/>
      <c r="R69" s="301" t="s">
        <v>201</v>
      </c>
      <c r="S69" s="302"/>
      <c r="T69" s="302"/>
      <c r="U69" s="302"/>
      <c r="V69" s="303"/>
    </row>
    <row r="70" spans="1:22" ht="15" customHeight="1" x14ac:dyDescent="0.25">
      <c r="A70" s="322"/>
      <c r="B70" s="323" t="s">
        <v>14</v>
      </c>
      <c r="C70" s="323"/>
      <c r="D70" s="304" t="s">
        <v>201</v>
      </c>
      <c r="E70" s="305"/>
      <c r="F70" s="305"/>
      <c r="G70" s="305"/>
      <c r="H70" s="299" t="s">
        <v>201</v>
      </c>
      <c r="I70" s="299"/>
      <c r="J70" s="299"/>
      <c r="K70" s="299" t="s">
        <v>201</v>
      </c>
      <c r="L70" s="299"/>
      <c r="M70" s="300" t="s">
        <v>201</v>
      </c>
      <c r="N70" s="300"/>
      <c r="O70" s="300" t="s">
        <v>201</v>
      </c>
      <c r="P70" s="300"/>
      <c r="Q70" s="300"/>
      <c r="R70" s="301" t="s">
        <v>201</v>
      </c>
      <c r="S70" s="302"/>
      <c r="T70" s="302"/>
      <c r="U70" s="302"/>
      <c r="V70" s="303"/>
    </row>
    <row r="71" spans="1:22" ht="15" customHeight="1" x14ac:dyDescent="0.25">
      <c r="A71" s="322"/>
      <c r="B71" s="323" t="s">
        <v>15</v>
      </c>
      <c r="C71" s="323"/>
      <c r="D71" s="304" t="s">
        <v>201</v>
      </c>
      <c r="E71" s="305"/>
      <c r="F71" s="305"/>
      <c r="G71" s="305"/>
      <c r="H71" s="299" t="s">
        <v>201</v>
      </c>
      <c r="I71" s="299"/>
      <c r="J71" s="299"/>
      <c r="K71" s="299" t="s">
        <v>201</v>
      </c>
      <c r="L71" s="299"/>
      <c r="M71" s="300" t="s">
        <v>201</v>
      </c>
      <c r="N71" s="300"/>
      <c r="O71" s="300" t="s">
        <v>201</v>
      </c>
      <c r="P71" s="300"/>
      <c r="Q71" s="300"/>
      <c r="R71" s="301" t="s">
        <v>201</v>
      </c>
      <c r="S71" s="302"/>
      <c r="T71" s="302"/>
      <c r="U71" s="302"/>
      <c r="V71" s="303"/>
    </row>
    <row r="72" spans="1:22" x14ac:dyDescent="0.25">
      <c r="A72" s="322"/>
      <c r="B72" s="323" t="s">
        <v>16</v>
      </c>
      <c r="C72" s="323"/>
      <c r="D72" s="304" t="s">
        <v>201</v>
      </c>
      <c r="E72" s="305"/>
      <c r="F72" s="305"/>
      <c r="G72" s="305"/>
      <c r="H72" s="299" t="s">
        <v>201</v>
      </c>
      <c r="I72" s="299"/>
      <c r="J72" s="299"/>
      <c r="K72" s="299" t="s">
        <v>201</v>
      </c>
      <c r="L72" s="299"/>
      <c r="M72" s="300" t="s">
        <v>201</v>
      </c>
      <c r="N72" s="300"/>
      <c r="O72" s="300" t="s">
        <v>201</v>
      </c>
      <c r="P72" s="300"/>
      <c r="Q72" s="300"/>
      <c r="R72" s="301" t="s">
        <v>201</v>
      </c>
      <c r="S72" s="302"/>
      <c r="T72" s="302"/>
      <c r="U72" s="302"/>
      <c r="V72" s="303"/>
    </row>
    <row r="73" spans="1:22" x14ac:dyDescent="0.25">
      <c r="A73" s="322"/>
      <c r="B73" s="323" t="s">
        <v>17</v>
      </c>
      <c r="C73" s="323"/>
      <c r="D73" s="304" t="s">
        <v>201</v>
      </c>
      <c r="E73" s="305"/>
      <c r="F73" s="305"/>
      <c r="G73" s="305"/>
      <c r="H73" s="299" t="s">
        <v>201</v>
      </c>
      <c r="I73" s="299"/>
      <c r="J73" s="299"/>
      <c r="K73" s="299" t="s">
        <v>201</v>
      </c>
      <c r="L73" s="299"/>
      <c r="M73" s="300" t="s">
        <v>201</v>
      </c>
      <c r="N73" s="300"/>
      <c r="O73" s="300" t="s">
        <v>201</v>
      </c>
      <c r="P73" s="300"/>
      <c r="Q73" s="300"/>
      <c r="R73" s="301" t="s">
        <v>201</v>
      </c>
      <c r="S73" s="302"/>
      <c r="T73" s="302"/>
      <c r="U73" s="302"/>
      <c r="V73" s="303"/>
    </row>
    <row r="74" spans="1:22" ht="15" customHeight="1" x14ac:dyDescent="0.25">
      <c r="A74" s="322"/>
      <c r="B74" s="360" t="s">
        <v>18</v>
      </c>
      <c r="C74" s="360"/>
      <c r="D74" s="304" t="s">
        <v>201</v>
      </c>
      <c r="E74" s="305"/>
      <c r="F74" s="305"/>
      <c r="G74" s="305"/>
      <c r="H74" s="299" t="s">
        <v>201</v>
      </c>
      <c r="I74" s="299"/>
      <c r="J74" s="299"/>
      <c r="K74" s="299" t="s">
        <v>201</v>
      </c>
      <c r="L74" s="299"/>
      <c r="M74" s="300" t="s">
        <v>201</v>
      </c>
      <c r="N74" s="300"/>
      <c r="O74" s="300" t="s">
        <v>201</v>
      </c>
      <c r="P74" s="300"/>
      <c r="Q74" s="300"/>
      <c r="R74" s="301" t="s">
        <v>201</v>
      </c>
      <c r="S74" s="302"/>
      <c r="T74" s="302"/>
      <c r="U74" s="302"/>
      <c r="V74" s="303"/>
    </row>
    <row r="75" spans="1:22" ht="33.75" customHeight="1" x14ac:dyDescent="0.25">
      <c r="A75" s="355" t="s">
        <v>225</v>
      </c>
      <c r="B75" s="356"/>
      <c r="C75" s="356" t="s">
        <v>12</v>
      </c>
      <c r="D75" s="361" t="s">
        <v>10</v>
      </c>
      <c r="E75" s="361"/>
      <c r="F75" s="361"/>
      <c r="G75" s="361"/>
      <c r="H75" s="361"/>
      <c r="I75" s="361"/>
      <c r="J75" s="361"/>
      <c r="K75" s="361"/>
      <c r="L75" s="361"/>
      <c r="M75" s="361"/>
      <c r="N75" s="361"/>
      <c r="O75" s="361"/>
      <c r="P75" s="361"/>
      <c r="Q75" s="361"/>
      <c r="R75" s="361"/>
      <c r="S75" s="361"/>
      <c r="T75" s="361"/>
      <c r="U75" s="361"/>
      <c r="V75" s="362"/>
    </row>
    <row r="76" spans="1:22" x14ac:dyDescent="0.25">
      <c r="A76" s="357"/>
      <c r="B76" s="358"/>
      <c r="C76" s="359"/>
      <c r="D76" s="363"/>
      <c r="E76" s="363"/>
      <c r="F76" s="363"/>
      <c r="G76" s="363"/>
      <c r="H76" s="364"/>
      <c r="I76" s="364"/>
      <c r="J76" s="364"/>
      <c r="K76" s="365"/>
      <c r="L76" s="365"/>
      <c r="M76" s="366"/>
      <c r="N76" s="366"/>
      <c r="O76" s="366"/>
      <c r="P76" s="366"/>
      <c r="Q76" s="366"/>
      <c r="R76" s="306"/>
      <c r="S76" s="306"/>
      <c r="T76" s="306"/>
      <c r="U76" s="306"/>
      <c r="V76" s="306"/>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54" t="s">
        <v>85</v>
      </c>
      <c r="B2" s="454"/>
      <c r="C2" s="454"/>
      <c r="D2" s="454"/>
      <c r="E2" s="454"/>
      <c r="F2" s="454"/>
      <c r="G2" s="454"/>
      <c r="H2" s="454"/>
      <c r="I2" s="454"/>
      <c r="J2" s="454"/>
      <c r="K2" s="454"/>
      <c r="L2" s="454"/>
    </row>
    <row r="3" spans="1:23" ht="15.75" x14ac:dyDescent="0.25">
      <c r="A3" s="23"/>
    </row>
    <row r="4" spans="1:23" x14ac:dyDescent="0.25">
      <c r="A4" s="455" t="s">
        <v>80</v>
      </c>
      <c r="B4" s="455" t="s">
        <v>86</v>
      </c>
      <c r="C4" s="455" t="s">
        <v>87</v>
      </c>
      <c r="D4" s="455" t="s">
        <v>9</v>
      </c>
      <c r="E4" s="455" t="s">
        <v>88</v>
      </c>
      <c r="F4" s="455"/>
      <c r="G4" s="455"/>
      <c r="H4" s="455"/>
      <c r="I4" s="455"/>
      <c r="J4" s="455"/>
      <c r="K4" s="455"/>
      <c r="L4" s="455"/>
      <c r="N4" s="21" t="s">
        <v>230</v>
      </c>
      <c r="O4" s="21" t="s">
        <v>231</v>
      </c>
      <c r="P4" s="127" t="s">
        <v>229</v>
      </c>
    </row>
    <row r="5" spans="1:23" x14ac:dyDescent="0.25">
      <c r="A5" s="455"/>
      <c r="B5" s="455"/>
      <c r="C5" s="455"/>
      <c r="D5" s="455"/>
      <c r="E5" s="455" t="s">
        <v>77</v>
      </c>
      <c r="F5" s="455"/>
      <c r="G5" s="455"/>
      <c r="H5" s="455"/>
      <c r="I5" s="455"/>
      <c r="J5" s="455"/>
      <c r="K5" s="455"/>
      <c r="L5" s="455"/>
    </row>
    <row r="6" spans="1:23" x14ac:dyDescent="0.25">
      <c r="A6" s="455"/>
      <c r="B6" s="455"/>
      <c r="C6" s="455"/>
      <c r="D6" s="455"/>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56" t="s">
        <v>226</v>
      </c>
      <c r="B8" s="456"/>
      <c r="C8" s="456"/>
      <c r="D8" s="456"/>
      <c r="E8" s="456"/>
      <c r="F8" s="456"/>
      <c r="G8" s="456"/>
      <c r="H8" s="456"/>
      <c r="I8" s="456"/>
      <c r="J8" s="456"/>
      <c r="K8" s="456"/>
      <c r="L8" s="456"/>
    </row>
    <row r="9" spans="1:23" hidden="1" x14ac:dyDescent="0.25">
      <c r="A9" s="457"/>
      <c r="B9" s="458"/>
      <c r="C9" s="459"/>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57"/>
      <c r="B10" s="458"/>
      <c r="C10" s="459"/>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57"/>
      <c r="B11" s="458"/>
      <c r="C11" s="459"/>
      <c r="D11" s="106" t="s">
        <v>14</v>
      </c>
      <c r="E11" s="28">
        <f t="shared" si="2"/>
        <v>0</v>
      </c>
      <c r="F11" s="28">
        <v>0</v>
      </c>
      <c r="G11" s="28">
        <v>0</v>
      </c>
      <c r="H11" s="28">
        <v>0</v>
      </c>
      <c r="I11" s="130">
        <v>0</v>
      </c>
      <c r="J11" s="28">
        <v>0</v>
      </c>
      <c r="K11" s="28">
        <v>0</v>
      </c>
      <c r="L11" s="28">
        <v>0</v>
      </c>
      <c r="P11" s="28">
        <v>0</v>
      </c>
    </row>
    <row r="12" spans="1:23" hidden="1" x14ac:dyDescent="0.25">
      <c r="A12" s="457"/>
      <c r="B12" s="458"/>
      <c r="C12" s="459"/>
      <c r="D12" s="106" t="s">
        <v>15</v>
      </c>
      <c r="E12" s="28">
        <f t="shared" si="2"/>
        <v>0</v>
      </c>
      <c r="F12" s="28">
        <v>0</v>
      </c>
      <c r="G12" s="28">
        <v>0</v>
      </c>
      <c r="H12" s="28">
        <v>0</v>
      </c>
      <c r="I12" s="130">
        <v>0</v>
      </c>
      <c r="J12" s="28">
        <v>0</v>
      </c>
      <c r="K12" s="28">
        <v>0</v>
      </c>
      <c r="L12" s="28">
        <v>0</v>
      </c>
      <c r="P12" s="28">
        <v>0</v>
      </c>
    </row>
    <row r="13" spans="1:23" ht="30" hidden="1" x14ac:dyDescent="0.25">
      <c r="A13" s="457"/>
      <c r="B13" s="458"/>
      <c r="C13" s="459"/>
      <c r="D13" s="105" t="s">
        <v>89</v>
      </c>
      <c r="E13" s="28">
        <f t="shared" si="2"/>
        <v>0</v>
      </c>
      <c r="F13" s="28">
        <v>0</v>
      </c>
      <c r="G13" s="28">
        <v>0</v>
      </c>
      <c r="H13" s="28">
        <v>0</v>
      </c>
      <c r="I13" s="130">
        <v>0</v>
      </c>
      <c r="J13" s="28">
        <v>0</v>
      </c>
      <c r="K13" s="28">
        <v>0</v>
      </c>
      <c r="L13" s="28">
        <v>0</v>
      </c>
      <c r="P13" s="28">
        <v>0</v>
      </c>
    </row>
    <row r="14" spans="1:23" hidden="1" x14ac:dyDescent="0.25">
      <c r="A14" s="457"/>
      <c r="B14" s="458"/>
      <c r="C14" s="459"/>
      <c r="D14" s="105" t="s">
        <v>90</v>
      </c>
      <c r="E14" s="28">
        <f t="shared" si="2"/>
        <v>0</v>
      </c>
      <c r="F14" s="28">
        <v>0</v>
      </c>
      <c r="G14" s="28">
        <v>0</v>
      </c>
      <c r="H14" s="28">
        <v>0</v>
      </c>
      <c r="I14" s="130">
        <v>0</v>
      </c>
      <c r="J14" s="28">
        <v>0</v>
      </c>
      <c r="K14" s="28">
        <v>0</v>
      </c>
      <c r="L14" s="28">
        <v>0</v>
      </c>
      <c r="P14" s="28">
        <v>0</v>
      </c>
    </row>
    <row r="15" spans="1:23" hidden="1" x14ac:dyDescent="0.25">
      <c r="A15" s="457"/>
      <c r="B15" s="458"/>
      <c r="C15" s="459"/>
      <c r="D15" s="106" t="s">
        <v>18</v>
      </c>
      <c r="E15" s="28">
        <f t="shared" si="2"/>
        <v>0</v>
      </c>
      <c r="F15" s="28">
        <v>0</v>
      </c>
      <c r="G15" s="28">
        <v>0</v>
      </c>
      <c r="H15" s="28">
        <v>0</v>
      </c>
      <c r="I15" s="130">
        <v>0</v>
      </c>
      <c r="J15" s="28">
        <v>0</v>
      </c>
      <c r="K15" s="28">
        <v>0</v>
      </c>
      <c r="L15" s="28">
        <v>0</v>
      </c>
      <c r="P15" s="28">
        <v>0</v>
      </c>
    </row>
    <row r="16" spans="1:23" hidden="1" x14ac:dyDescent="0.25">
      <c r="A16" s="457"/>
      <c r="B16" s="458"/>
      <c r="C16" s="459"/>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57"/>
      <c r="B17" s="458"/>
      <c r="C17" s="459"/>
      <c r="D17" s="106" t="s">
        <v>13</v>
      </c>
      <c r="E17" s="28">
        <f t="shared" si="2"/>
        <v>0</v>
      </c>
      <c r="F17" s="28">
        <v>0</v>
      </c>
      <c r="G17" s="28">
        <v>0</v>
      </c>
      <c r="H17" s="28">
        <v>0</v>
      </c>
      <c r="I17" s="130">
        <v>0</v>
      </c>
      <c r="J17" s="33">
        <v>0</v>
      </c>
      <c r="K17" s="28">
        <v>0</v>
      </c>
      <c r="L17" s="28">
        <v>0</v>
      </c>
      <c r="P17" s="28">
        <v>0</v>
      </c>
    </row>
    <row r="18" spans="1:16" s="21" customFormat="1" hidden="1" x14ac:dyDescent="0.25">
      <c r="A18" s="457"/>
      <c r="B18" s="458"/>
      <c r="C18" s="459"/>
      <c r="D18" s="106" t="s">
        <v>14</v>
      </c>
      <c r="E18" s="28">
        <f t="shared" si="2"/>
        <v>0</v>
      </c>
      <c r="F18" s="28">
        <v>0</v>
      </c>
      <c r="G18" s="28">
        <v>0</v>
      </c>
      <c r="H18" s="28">
        <v>0</v>
      </c>
      <c r="I18" s="130">
        <v>0</v>
      </c>
      <c r="J18" s="28">
        <v>0</v>
      </c>
      <c r="K18" s="28">
        <v>0</v>
      </c>
      <c r="L18" s="28">
        <v>0</v>
      </c>
      <c r="P18" s="28">
        <v>0</v>
      </c>
    </row>
    <row r="19" spans="1:16" s="21" customFormat="1" hidden="1" x14ac:dyDescent="0.25">
      <c r="A19" s="457"/>
      <c r="B19" s="458"/>
      <c r="C19" s="459"/>
      <c r="D19" s="106" t="s">
        <v>15</v>
      </c>
      <c r="E19" s="28">
        <f t="shared" si="2"/>
        <v>0</v>
      </c>
      <c r="F19" s="28">
        <v>0</v>
      </c>
      <c r="G19" s="28">
        <v>0</v>
      </c>
      <c r="H19" s="28">
        <v>0</v>
      </c>
      <c r="I19" s="130">
        <v>0</v>
      </c>
      <c r="J19" s="28">
        <v>0</v>
      </c>
      <c r="K19" s="28">
        <v>0</v>
      </c>
      <c r="L19" s="28">
        <v>0</v>
      </c>
      <c r="P19" s="28">
        <v>0</v>
      </c>
    </row>
    <row r="20" spans="1:16" s="21" customFormat="1" ht="30" hidden="1" x14ac:dyDescent="0.25">
      <c r="A20" s="457"/>
      <c r="B20" s="458"/>
      <c r="C20" s="459"/>
      <c r="D20" s="105" t="s">
        <v>89</v>
      </c>
      <c r="E20" s="28">
        <f t="shared" si="2"/>
        <v>0</v>
      </c>
      <c r="F20" s="28">
        <v>0</v>
      </c>
      <c r="G20" s="28">
        <v>0</v>
      </c>
      <c r="H20" s="28">
        <v>0</v>
      </c>
      <c r="I20" s="130">
        <v>0</v>
      </c>
      <c r="J20" s="28">
        <v>0</v>
      </c>
      <c r="K20" s="28">
        <v>0</v>
      </c>
      <c r="L20" s="28">
        <v>0</v>
      </c>
      <c r="P20" s="28">
        <v>0</v>
      </c>
    </row>
    <row r="21" spans="1:16" s="21" customFormat="1" hidden="1" x14ac:dyDescent="0.25">
      <c r="A21" s="457"/>
      <c r="B21" s="458"/>
      <c r="C21" s="459"/>
      <c r="D21" s="105" t="s">
        <v>90</v>
      </c>
      <c r="E21" s="27">
        <f t="shared" si="2"/>
        <v>0</v>
      </c>
      <c r="F21" s="28">
        <v>0</v>
      </c>
      <c r="G21" s="28">
        <v>0</v>
      </c>
      <c r="H21" s="28">
        <v>0</v>
      </c>
      <c r="I21" s="130">
        <v>0</v>
      </c>
      <c r="J21" s="28">
        <v>0</v>
      </c>
      <c r="K21" s="28">
        <v>0</v>
      </c>
      <c r="L21" s="28">
        <v>0</v>
      </c>
      <c r="P21" s="28">
        <v>0</v>
      </c>
    </row>
    <row r="22" spans="1:16" s="21" customFormat="1" hidden="1" x14ac:dyDescent="0.25">
      <c r="A22" s="457"/>
      <c r="B22" s="458"/>
      <c r="C22" s="459"/>
      <c r="D22" s="106" t="s">
        <v>18</v>
      </c>
      <c r="E22" s="27">
        <f t="shared" si="2"/>
        <v>0</v>
      </c>
      <c r="F22" s="28">
        <v>0</v>
      </c>
      <c r="G22" s="28">
        <v>0</v>
      </c>
      <c r="H22" s="28">
        <v>0</v>
      </c>
      <c r="I22" s="130">
        <v>0</v>
      </c>
      <c r="J22" s="28">
        <v>0</v>
      </c>
      <c r="K22" s="28">
        <v>0</v>
      </c>
      <c r="L22" s="28">
        <v>0</v>
      </c>
      <c r="P22" s="28">
        <v>0</v>
      </c>
    </row>
    <row r="23" spans="1:16" s="21" customFormat="1" hidden="1" x14ac:dyDescent="0.25">
      <c r="A23" s="457"/>
      <c r="B23" s="458"/>
      <c r="C23" s="459"/>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57"/>
      <c r="B24" s="458"/>
      <c r="C24" s="459"/>
      <c r="D24" s="106" t="s">
        <v>13</v>
      </c>
      <c r="E24" s="27">
        <f t="shared" si="2"/>
        <v>0</v>
      </c>
      <c r="F24" s="28">
        <v>0</v>
      </c>
      <c r="G24" s="28">
        <v>0</v>
      </c>
      <c r="H24" s="28">
        <v>0</v>
      </c>
      <c r="I24" s="130">
        <v>0</v>
      </c>
      <c r="J24" s="28">
        <v>0</v>
      </c>
      <c r="K24" s="28">
        <v>0</v>
      </c>
      <c r="L24" s="28">
        <v>0</v>
      </c>
      <c r="P24" s="28">
        <v>0</v>
      </c>
    </row>
    <row r="25" spans="1:16" s="21" customFormat="1" hidden="1" x14ac:dyDescent="0.25">
      <c r="A25" s="457"/>
      <c r="B25" s="458"/>
      <c r="C25" s="459"/>
      <c r="D25" s="106" t="s">
        <v>14</v>
      </c>
      <c r="E25" s="27">
        <f t="shared" si="2"/>
        <v>0</v>
      </c>
      <c r="F25" s="28">
        <v>0</v>
      </c>
      <c r="G25" s="28">
        <v>0</v>
      </c>
      <c r="H25" s="28">
        <v>0</v>
      </c>
      <c r="I25" s="130">
        <v>0</v>
      </c>
      <c r="J25" s="28">
        <v>0</v>
      </c>
      <c r="K25" s="28">
        <v>0</v>
      </c>
      <c r="L25" s="28">
        <v>0</v>
      </c>
      <c r="P25" s="28">
        <v>0</v>
      </c>
    </row>
    <row r="26" spans="1:16" s="21" customFormat="1" hidden="1" x14ac:dyDescent="0.25">
      <c r="A26" s="457"/>
      <c r="B26" s="458"/>
      <c r="C26" s="459"/>
      <c r="D26" s="106" t="s">
        <v>15</v>
      </c>
      <c r="E26" s="27">
        <f t="shared" si="2"/>
        <v>0</v>
      </c>
      <c r="F26" s="28">
        <v>0</v>
      </c>
      <c r="G26" s="28">
        <v>0</v>
      </c>
      <c r="H26" s="28">
        <v>0</v>
      </c>
      <c r="I26" s="130">
        <v>0</v>
      </c>
      <c r="J26" s="28">
        <v>0</v>
      </c>
      <c r="K26" s="28">
        <v>0</v>
      </c>
      <c r="L26" s="28">
        <v>0</v>
      </c>
      <c r="P26" s="28">
        <v>0</v>
      </c>
    </row>
    <row r="27" spans="1:16" s="21" customFormat="1" ht="30" hidden="1" x14ac:dyDescent="0.25">
      <c r="A27" s="457"/>
      <c r="B27" s="458"/>
      <c r="C27" s="459"/>
      <c r="D27" s="105" t="s">
        <v>89</v>
      </c>
      <c r="E27" s="27">
        <f t="shared" si="2"/>
        <v>0</v>
      </c>
      <c r="F27" s="28">
        <v>0</v>
      </c>
      <c r="G27" s="28">
        <v>0</v>
      </c>
      <c r="H27" s="28">
        <v>0</v>
      </c>
      <c r="I27" s="130">
        <v>0</v>
      </c>
      <c r="J27" s="28">
        <v>0</v>
      </c>
      <c r="K27" s="28">
        <v>0</v>
      </c>
      <c r="L27" s="28">
        <v>0</v>
      </c>
      <c r="P27" s="28">
        <v>0</v>
      </c>
    </row>
    <row r="28" spans="1:16" s="21" customFormat="1" hidden="1" x14ac:dyDescent="0.25">
      <c r="A28" s="457"/>
      <c r="B28" s="458"/>
      <c r="C28" s="459"/>
      <c r="D28" s="105" t="s">
        <v>90</v>
      </c>
      <c r="E28" s="27">
        <f t="shared" si="2"/>
        <v>0</v>
      </c>
      <c r="F28" s="28">
        <v>0</v>
      </c>
      <c r="G28" s="28">
        <v>0</v>
      </c>
      <c r="H28" s="28">
        <v>0</v>
      </c>
      <c r="I28" s="130">
        <v>0</v>
      </c>
      <c r="J28" s="28">
        <v>0</v>
      </c>
      <c r="K28" s="28">
        <v>0</v>
      </c>
      <c r="L28" s="28">
        <v>0</v>
      </c>
      <c r="P28" s="28">
        <v>0</v>
      </c>
    </row>
    <row r="29" spans="1:16" s="21" customFormat="1" hidden="1" x14ac:dyDescent="0.25">
      <c r="A29" s="457"/>
      <c r="B29" s="458"/>
      <c r="C29" s="459"/>
      <c r="D29" s="106" t="s">
        <v>18</v>
      </c>
      <c r="E29" s="27">
        <f t="shared" si="2"/>
        <v>0</v>
      </c>
      <c r="F29" s="28">
        <v>0</v>
      </c>
      <c r="G29" s="28">
        <v>0</v>
      </c>
      <c r="H29" s="28">
        <v>0</v>
      </c>
      <c r="I29" s="130">
        <v>0</v>
      </c>
      <c r="J29" s="28">
        <v>0</v>
      </c>
      <c r="K29" s="28">
        <v>0</v>
      </c>
      <c r="L29" s="28">
        <v>0</v>
      </c>
      <c r="P29" s="28">
        <v>0</v>
      </c>
    </row>
    <row r="30" spans="1:16" s="21" customFormat="1" x14ac:dyDescent="0.25">
      <c r="A30" s="457"/>
      <c r="B30" s="458" t="s">
        <v>181</v>
      </c>
      <c r="C30" s="459"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57"/>
      <c r="B31" s="458"/>
      <c r="C31" s="459"/>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57"/>
      <c r="B32" s="458"/>
      <c r="C32" s="459"/>
      <c r="D32" s="106" t="s">
        <v>14</v>
      </c>
      <c r="E32" s="27">
        <f t="shared" si="2"/>
        <v>0</v>
      </c>
      <c r="F32" s="28">
        <v>0</v>
      </c>
      <c r="G32" s="28">
        <v>0</v>
      </c>
      <c r="H32" s="28">
        <v>0</v>
      </c>
      <c r="I32" s="130">
        <v>0</v>
      </c>
      <c r="J32" s="28">
        <v>0</v>
      </c>
      <c r="K32" s="28">
        <v>0</v>
      </c>
      <c r="L32" s="28">
        <v>0</v>
      </c>
      <c r="N32" s="46">
        <f t="shared" si="9"/>
        <v>0</v>
      </c>
      <c r="P32" s="28">
        <v>0</v>
      </c>
    </row>
    <row r="33" spans="1:18" x14ac:dyDescent="0.25">
      <c r="A33" s="457"/>
      <c r="B33" s="458"/>
      <c r="C33" s="459"/>
      <c r="D33" s="106" t="s">
        <v>15</v>
      </c>
      <c r="E33" s="27">
        <f t="shared" si="2"/>
        <v>0</v>
      </c>
      <c r="F33" s="28">
        <v>0</v>
      </c>
      <c r="G33" s="28">
        <v>0</v>
      </c>
      <c r="H33" s="28">
        <v>0</v>
      </c>
      <c r="I33" s="130">
        <v>0</v>
      </c>
      <c r="J33" s="28">
        <v>0</v>
      </c>
      <c r="K33" s="28">
        <v>0</v>
      </c>
      <c r="L33" s="28">
        <v>0</v>
      </c>
      <c r="N33" s="46">
        <f t="shared" si="9"/>
        <v>0</v>
      </c>
      <c r="P33" s="28">
        <v>0</v>
      </c>
    </row>
    <row r="34" spans="1:18" ht="30" x14ac:dyDescent="0.25">
      <c r="A34" s="457"/>
      <c r="B34" s="458"/>
      <c r="C34" s="459"/>
      <c r="D34" s="105" t="s">
        <v>91</v>
      </c>
      <c r="E34" s="27">
        <f t="shared" si="2"/>
        <v>0</v>
      </c>
      <c r="F34" s="28">
        <v>0</v>
      </c>
      <c r="G34" s="28">
        <v>0</v>
      </c>
      <c r="H34" s="28">
        <v>0</v>
      </c>
      <c r="I34" s="130">
        <v>0</v>
      </c>
      <c r="J34" s="28">
        <v>0</v>
      </c>
      <c r="K34" s="28">
        <v>0</v>
      </c>
      <c r="L34" s="28">
        <v>0</v>
      </c>
      <c r="N34" s="46">
        <f t="shared" si="9"/>
        <v>0</v>
      </c>
      <c r="P34" s="28">
        <v>0</v>
      </c>
    </row>
    <row r="35" spans="1:18" x14ac:dyDescent="0.25">
      <c r="A35" s="457"/>
      <c r="B35" s="458"/>
      <c r="C35" s="459"/>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57"/>
      <c r="B36" s="458"/>
      <c r="C36" s="459"/>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63" t="s">
        <v>83</v>
      </c>
      <c r="B37" s="466" t="s">
        <v>182</v>
      </c>
      <c r="C37" s="527"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64"/>
      <c r="B38" s="467"/>
      <c r="C38" s="528"/>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64"/>
      <c r="B39" s="467"/>
      <c r="C39" s="528"/>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64"/>
      <c r="B40" s="467"/>
      <c r="C40" s="528"/>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64"/>
      <c r="B41" s="467"/>
      <c r="C41" s="528"/>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64"/>
      <c r="B42" s="467"/>
      <c r="C42" s="528"/>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64"/>
      <c r="B43" s="467"/>
      <c r="C43" s="529"/>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64"/>
      <c r="B44" s="467"/>
      <c r="C44" s="472"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64"/>
      <c r="B45" s="467"/>
      <c r="C45" s="472"/>
      <c r="D45" s="106" t="s">
        <v>13</v>
      </c>
      <c r="E45" s="28">
        <f t="shared" si="2"/>
        <v>0</v>
      </c>
      <c r="F45" s="71">
        <v>0</v>
      </c>
      <c r="G45" s="28">
        <v>0</v>
      </c>
      <c r="H45" s="28">
        <v>0</v>
      </c>
      <c r="I45" s="130">
        <v>0</v>
      </c>
      <c r="J45" s="28">
        <v>0</v>
      </c>
      <c r="K45" s="28">
        <v>0</v>
      </c>
      <c r="L45" s="28">
        <v>0</v>
      </c>
      <c r="N45" s="46">
        <f t="shared" si="9"/>
        <v>0</v>
      </c>
      <c r="P45" s="28">
        <v>0</v>
      </c>
    </row>
    <row r="46" spans="1:18" x14ac:dyDescent="0.25">
      <c r="A46" s="464"/>
      <c r="B46" s="467"/>
      <c r="C46" s="472"/>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64"/>
      <c r="B47" s="467"/>
      <c r="C47" s="472"/>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64"/>
      <c r="B48" s="467"/>
      <c r="C48" s="472"/>
      <c r="D48" s="105" t="s">
        <v>91</v>
      </c>
      <c r="E48" s="28">
        <f t="shared" si="2"/>
        <v>0</v>
      </c>
      <c r="F48" s="71">
        <v>0</v>
      </c>
      <c r="G48" s="28">
        <v>0</v>
      </c>
      <c r="H48" s="28">
        <v>0</v>
      </c>
      <c r="I48" s="130">
        <v>0</v>
      </c>
      <c r="J48" s="28">
        <v>0</v>
      </c>
      <c r="K48" s="28">
        <v>0</v>
      </c>
      <c r="L48" s="28">
        <v>0</v>
      </c>
      <c r="N48" s="46">
        <f t="shared" si="9"/>
        <v>0</v>
      </c>
      <c r="P48" s="28">
        <v>0</v>
      </c>
    </row>
    <row r="49" spans="1:18" x14ac:dyDescent="0.25">
      <c r="A49" s="464"/>
      <c r="B49" s="467"/>
      <c r="C49" s="472"/>
      <c r="D49" s="105" t="s">
        <v>90</v>
      </c>
      <c r="E49" s="28">
        <f t="shared" si="2"/>
        <v>0</v>
      </c>
      <c r="F49" s="71">
        <v>0</v>
      </c>
      <c r="G49" s="28">
        <v>0</v>
      </c>
      <c r="H49" s="28">
        <v>0</v>
      </c>
      <c r="I49" s="139">
        <v>0</v>
      </c>
      <c r="J49" s="28">
        <v>0</v>
      </c>
      <c r="K49" s="28">
        <v>0</v>
      </c>
      <c r="L49" s="18">
        <v>0</v>
      </c>
      <c r="N49" s="46">
        <f t="shared" si="9"/>
        <v>0</v>
      </c>
      <c r="P49" s="35">
        <v>0</v>
      </c>
    </row>
    <row r="50" spans="1:18" x14ac:dyDescent="0.25">
      <c r="A50" s="464"/>
      <c r="B50" s="467"/>
      <c r="C50" s="472"/>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64"/>
      <c r="B51" s="467"/>
      <c r="C51" s="472"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64"/>
      <c r="B52" s="467"/>
      <c r="C52" s="472"/>
      <c r="D52" s="106" t="s">
        <v>13</v>
      </c>
      <c r="E52" s="28">
        <f t="shared" si="2"/>
        <v>0</v>
      </c>
      <c r="F52" s="71">
        <v>0</v>
      </c>
      <c r="G52" s="28">
        <v>0</v>
      </c>
      <c r="H52" s="28">
        <v>0</v>
      </c>
      <c r="I52" s="130">
        <v>0</v>
      </c>
      <c r="J52" s="28">
        <v>0</v>
      </c>
      <c r="K52" s="28">
        <v>0</v>
      </c>
      <c r="L52" s="28">
        <v>0</v>
      </c>
      <c r="N52" s="46">
        <f t="shared" si="9"/>
        <v>0</v>
      </c>
      <c r="P52" s="28">
        <v>0</v>
      </c>
    </row>
    <row r="53" spans="1:18" x14ac:dyDescent="0.25">
      <c r="A53" s="464"/>
      <c r="B53" s="467"/>
      <c r="C53" s="472"/>
      <c r="D53" s="106" t="s">
        <v>14</v>
      </c>
      <c r="E53" s="28">
        <f t="shared" si="2"/>
        <v>0</v>
      </c>
      <c r="F53" s="71">
        <v>0</v>
      </c>
      <c r="G53" s="28">
        <v>0</v>
      </c>
      <c r="H53" s="28">
        <v>0</v>
      </c>
      <c r="I53" s="132">
        <v>0</v>
      </c>
      <c r="J53" s="27">
        <v>0</v>
      </c>
      <c r="K53" s="27">
        <v>0</v>
      </c>
      <c r="L53" s="27">
        <v>0</v>
      </c>
      <c r="N53" s="46">
        <f t="shared" si="9"/>
        <v>0</v>
      </c>
      <c r="P53" s="27">
        <v>0</v>
      </c>
    </row>
    <row r="54" spans="1:18" x14ac:dyDescent="0.25">
      <c r="A54" s="464"/>
      <c r="B54" s="467"/>
      <c r="C54" s="472"/>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64"/>
      <c r="B55" s="467"/>
      <c r="C55" s="472"/>
      <c r="D55" s="105" t="s">
        <v>91</v>
      </c>
      <c r="E55" s="28">
        <f t="shared" si="2"/>
        <v>0</v>
      </c>
      <c r="F55" s="71">
        <v>0</v>
      </c>
      <c r="G55" s="28">
        <v>0</v>
      </c>
      <c r="H55" s="28">
        <v>0</v>
      </c>
      <c r="I55" s="132">
        <v>0</v>
      </c>
      <c r="J55" s="27">
        <v>0</v>
      </c>
      <c r="K55" s="27">
        <v>0</v>
      </c>
      <c r="L55" s="27">
        <v>0</v>
      </c>
      <c r="N55" s="46">
        <f t="shared" si="9"/>
        <v>0</v>
      </c>
      <c r="P55" s="27">
        <v>0</v>
      </c>
    </row>
    <row r="56" spans="1:18" x14ac:dyDescent="0.25">
      <c r="A56" s="464"/>
      <c r="B56" s="467"/>
      <c r="C56" s="472"/>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65"/>
      <c r="B57" s="468"/>
      <c r="C57" s="472"/>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57" t="s">
        <v>129</v>
      </c>
      <c r="B58" s="458" t="s">
        <v>183</v>
      </c>
      <c r="C58" s="460"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57"/>
      <c r="B59" s="458"/>
      <c r="C59" s="461"/>
      <c r="D59" s="106" t="s">
        <v>13</v>
      </c>
      <c r="E59" s="28">
        <f t="shared" si="19"/>
        <v>0</v>
      </c>
      <c r="F59" s="71">
        <v>0</v>
      </c>
      <c r="G59" s="28">
        <v>0</v>
      </c>
      <c r="H59" s="28">
        <v>0</v>
      </c>
      <c r="I59" s="130">
        <v>0</v>
      </c>
      <c r="J59" s="28">
        <v>0</v>
      </c>
      <c r="K59" s="28">
        <v>0</v>
      </c>
      <c r="L59" s="28">
        <v>0</v>
      </c>
      <c r="N59" s="46">
        <f t="shared" si="9"/>
        <v>0</v>
      </c>
      <c r="P59" s="28">
        <v>0</v>
      </c>
    </row>
    <row r="60" spans="1:18" x14ac:dyDescent="0.25">
      <c r="A60" s="457"/>
      <c r="B60" s="458"/>
      <c r="C60" s="461"/>
      <c r="D60" s="106" t="s">
        <v>14</v>
      </c>
      <c r="E60" s="35">
        <f t="shared" si="19"/>
        <v>0</v>
      </c>
      <c r="F60" s="71">
        <f>4668.6-4668.6</f>
        <v>0</v>
      </c>
      <c r="G60" s="28"/>
      <c r="H60" s="28"/>
      <c r="I60" s="130">
        <v>0</v>
      </c>
      <c r="J60" s="28"/>
      <c r="K60" s="28">
        <v>0</v>
      </c>
      <c r="L60" s="28">
        <v>0</v>
      </c>
      <c r="N60" s="46">
        <f t="shared" si="9"/>
        <v>0</v>
      </c>
      <c r="P60" s="28">
        <v>0</v>
      </c>
    </row>
    <row r="61" spans="1:18" x14ac:dyDescent="0.25">
      <c r="A61" s="457"/>
      <c r="B61" s="458"/>
      <c r="C61" s="461"/>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57"/>
      <c r="B62" s="458"/>
      <c r="C62" s="461"/>
      <c r="D62" s="105" t="s">
        <v>91</v>
      </c>
      <c r="E62" s="35">
        <f t="shared" si="19"/>
        <v>0</v>
      </c>
      <c r="F62" s="73">
        <v>0</v>
      </c>
      <c r="G62" s="34">
        <v>0</v>
      </c>
      <c r="H62" s="34">
        <v>0</v>
      </c>
      <c r="I62" s="130">
        <v>0</v>
      </c>
      <c r="J62" s="28">
        <v>0</v>
      </c>
      <c r="K62" s="28">
        <v>0</v>
      </c>
      <c r="L62" s="28">
        <v>0</v>
      </c>
      <c r="N62" s="46">
        <f t="shared" si="9"/>
        <v>0</v>
      </c>
      <c r="P62" s="28">
        <v>0</v>
      </c>
    </row>
    <row r="63" spans="1:18" x14ac:dyDescent="0.25">
      <c r="A63" s="457"/>
      <c r="B63" s="458"/>
      <c r="C63" s="461"/>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57"/>
      <c r="B64" s="458"/>
      <c r="C64" s="462"/>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57" t="s">
        <v>198</v>
      </c>
      <c r="B65" s="458" t="s">
        <v>193</v>
      </c>
      <c r="C65" s="459"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57"/>
      <c r="B66" s="458"/>
      <c r="C66" s="459"/>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57"/>
      <c r="B67" s="458"/>
      <c r="C67" s="459"/>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57"/>
      <c r="B68" s="458"/>
      <c r="C68" s="459"/>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57"/>
      <c r="B69" s="458"/>
      <c r="C69" s="459"/>
      <c r="D69" s="105" t="s">
        <v>89</v>
      </c>
      <c r="E69" s="28">
        <f t="shared" si="24"/>
        <v>0</v>
      </c>
      <c r="F69" s="28">
        <v>0</v>
      </c>
      <c r="G69" s="28">
        <v>0</v>
      </c>
      <c r="H69" s="28">
        <v>0</v>
      </c>
      <c r="I69" s="130">
        <v>0</v>
      </c>
      <c r="J69" s="28">
        <v>0</v>
      </c>
      <c r="K69" s="28">
        <v>0</v>
      </c>
      <c r="L69" s="28">
        <v>0</v>
      </c>
      <c r="N69" s="46">
        <f t="shared" si="9"/>
        <v>0</v>
      </c>
      <c r="P69" s="28">
        <v>0</v>
      </c>
    </row>
    <row r="70" spans="1:18" x14ac:dyDescent="0.25">
      <c r="A70" s="457"/>
      <c r="B70" s="458"/>
      <c r="C70" s="459"/>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57"/>
      <c r="B71" s="458"/>
      <c r="C71" s="459"/>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30" t="s">
        <v>92</v>
      </c>
      <c r="B72" s="531"/>
      <c r="C72" s="532"/>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33"/>
      <c r="B73" s="534"/>
      <c r="C73" s="535"/>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33"/>
      <c r="B74" s="534"/>
      <c r="C74" s="535"/>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33"/>
      <c r="B75" s="534"/>
      <c r="C75" s="535"/>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33"/>
      <c r="B76" s="534"/>
      <c r="C76" s="535"/>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33"/>
      <c r="B77" s="534"/>
      <c r="C77" s="535"/>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36"/>
      <c r="B78" s="537"/>
      <c r="C78" s="538"/>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56" t="s">
        <v>227</v>
      </c>
      <c r="B79" s="456"/>
      <c r="C79" s="456"/>
      <c r="D79" s="456"/>
      <c r="E79" s="456"/>
      <c r="F79" s="456"/>
      <c r="G79" s="456"/>
      <c r="H79" s="456"/>
      <c r="I79" s="456"/>
      <c r="J79" s="456"/>
      <c r="K79" s="456"/>
      <c r="L79" s="456"/>
      <c r="N79" s="46">
        <f t="shared" si="9"/>
        <v>0</v>
      </c>
      <c r="R79" s="90"/>
    </row>
    <row r="80" spans="1:18" x14ac:dyDescent="0.25">
      <c r="A80" s="457"/>
      <c r="B80" s="458" t="s">
        <v>184</v>
      </c>
      <c r="C80" s="460"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57"/>
      <c r="B81" s="458"/>
      <c r="C81" s="461"/>
      <c r="D81" s="106" t="s">
        <v>13</v>
      </c>
      <c r="E81" s="27">
        <f t="shared" si="30"/>
        <v>0</v>
      </c>
      <c r="F81" s="28">
        <v>0</v>
      </c>
      <c r="G81" s="28">
        <v>0</v>
      </c>
      <c r="H81" s="28">
        <v>0</v>
      </c>
      <c r="I81" s="130">
        <v>0</v>
      </c>
      <c r="J81" s="28">
        <v>0</v>
      </c>
      <c r="K81" s="28">
        <v>0</v>
      </c>
      <c r="L81" s="28">
        <v>0</v>
      </c>
      <c r="N81" s="46">
        <f t="shared" si="9"/>
        <v>0</v>
      </c>
      <c r="P81" s="28">
        <v>0</v>
      </c>
    </row>
    <row r="82" spans="1:18" x14ac:dyDescent="0.25">
      <c r="A82" s="457"/>
      <c r="B82" s="458"/>
      <c r="C82" s="461"/>
      <c r="D82" s="106" t="s">
        <v>14</v>
      </c>
      <c r="E82" s="27">
        <f t="shared" si="30"/>
        <v>0</v>
      </c>
      <c r="F82" s="28">
        <v>0</v>
      </c>
      <c r="G82" s="28">
        <v>0</v>
      </c>
      <c r="H82" s="28">
        <v>0</v>
      </c>
      <c r="I82" s="130">
        <v>0</v>
      </c>
      <c r="J82" s="28">
        <v>0</v>
      </c>
      <c r="K82" s="28">
        <v>0</v>
      </c>
      <c r="L82" s="28">
        <v>0</v>
      </c>
      <c r="N82" s="46">
        <f t="shared" si="9"/>
        <v>0</v>
      </c>
      <c r="P82" s="28">
        <v>0</v>
      </c>
    </row>
    <row r="83" spans="1:18" x14ac:dyDescent="0.25">
      <c r="A83" s="457"/>
      <c r="B83" s="458"/>
      <c r="C83" s="461"/>
      <c r="D83" s="106" t="s">
        <v>15</v>
      </c>
      <c r="E83" s="27">
        <f t="shared" si="30"/>
        <v>0</v>
      </c>
      <c r="F83" s="28">
        <v>0</v>
      </c>
      <c r="G83" s="28">
        <v>0</v>
      </c>
      <c r="H83" s="28">
        <v>0</v>
      </c>
      <c r="I83" s="130">
        <v>0</v>
      </c>
      <c r="J83" s="28">
        <v>0</v>
      </c>
      <c r="K83" s="28">
        <v>0</v>
      </c>
      <c r="L83" s="28">
        <v>0</v>
      </c>
      <c r="N83" s="46">
        <f t="shared" si="9"/>
        <v>0</v>
      </c>
      <c r="P83" s="28">
        <v>0</v>
      </c>
    </row>
    <row r="84" spans="1:18" ht="30" x14ac:dyDescent="0.25">
      <c r="A84" s="457"/>
      <c r="B84" s="458"/>
      <c r="C84" s="461"/>
      <c r="D84" s="105" t="s">
        <v>89</v>
      </c>
      <c r="E84" s="27">
        <f t="shared" si="30"/>
        <v>0</v>
      </c>
      <c r="F84" s="28">
        <v>0</v>
      </c>
      <c r="G84" s="28">
        <v>0</v>
      </c>
      <c r="H84" s="28">
        <v>0</v>
      </c>
      <c r="I84" s="130">
        <v>0</v>
      </c>
      <c r="J84" s="28">
        <v>0</v>
      </c>
      <c r="K84" s="28">
        <v>0</v>
      </c>
      <c r="L84" s="28">
        <v>0</v>
      </c>
      <c r="N84" s="46">
        <f t="shared" si="9"/>
        <v>0</v>
      </c>
      <c r="P84" s="28">
        <v>0</v>
      </c>
    </row>
    <row r="85" spans="1:18" x14ac:dyDescent="0.25">
      <c r="A85" s="457"/>
      <c r="B85" s="458"/>
      <c r="C85" s="461"/>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57"/>
      <c r="B86" s="458"/>
      <c r="C86" s="462"/>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63" t="s">
        <v>118</v>
      </c>
      <c r="B87" s="482" t="s">
        <v>185</v>
      </c>
      <c r="C87" s="460"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64"/>
      <c r="B88" s="483"/>
      <c r="C88" s="461"/>
      <c r="D88" s="106" t="s">
        <v>13</v>
      </c>
      <c r="E88" s="28">
        <f t="shared" si="30"/>
        <v>0</v>
      </c>
      <c r="F88" s="71">
        <v>0</v>
      </c>
      <c r="G88" s="28">
        <v>0</v>
      </c>
      <c r="H88" s="28">
        <v>0</v>
      </c>
      <c r="I88" s="130">
        <v>0</v>
      </c>
      <c r="J88" s="28">
        <v>0</v>
      </c>
      <c r="K88" s="28">
        <v>0</v>
      </c>
      <c r="L88" s="28">
        <v>0</v>
      </c>
      <c r="N88" s="46">
        <f t="shared" si="9"/>
        <v>0</v>
      </c>
      <c r="P88" s="28">
        <v>0</v>
      </c>
    </row>
    <row r="89" spans="1:18" x14ac:dyDescent="0.25">
      <c r="A89" s="464"/>
      <c r="B89" s="483"/>
      <c r="C89" s="461"/>
      <c r="D89" s="106" t="s">
        <v>14</v>
      </c>
      <c r="E89" s="28">
        <f t="shared" si="30"/>
        <v>0</v>
      </c>
      <c r="F89" s="71">
        <v>0</v>
      </c>
      <c r="G89" s="28">
        <v>0</v>
      </c>
      <c r="H89" s="28">
        <v>0</v>
      </c>
      <c r="I89" s="130">
        <v>0</v>
      </c>
      <c r="J89" s="28">
        <v>0</v>
      </c>
      <c r="K89" s="28">
        <v>0</v>
      </c>
      <c r="L89" s="28">
        <v>0</v>
      </c>
      <c r="N89" s="46">
        <f t="shared" si="9"/>
        <v>0</v>
      </c>
      <c r="P89" s="28">
        <v>0</v>
      </c>
    </row>
    <row r="90" spans="1:18" x14ac:dyDescent="0.25">
      <c r="A90" s="464"/>
      <c r="B90" s="483"/>
      <c r="C90" s="461"/>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64"/>
      <c r="B91" s="483"/>
      <c r="C91" s="461"/>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64"/>
      <c r="B92" s="483"/>
      <c r="C92" s="461"/>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65"/>
      <c r="B93" s="484"/>
      <c r="C93" s="462"/>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85" t="s">
        <v>119</v>
      </c>
      <c r="B94" s="488" t="s">
        <v>186</v>
      </c>
      <c r="C94" s="539"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86"/>
      <c r="B95" s="489"/>
      <c r="C95" s="540"/>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86"/>
      <c r="B96" s="489"/>
      <c r="C96" s="540"/>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86"/>
      <c r="B97" s="489"/>
      <c r="C97" s="540"/>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86"/>
      <c r="B98" s="489"/>
      <c r="C98" s="540"/>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86"/>
      <c r="B99" s="489"/>
      <c r="C99" s="540"/>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86"/>
      <c r="B100" s="489"/>
      <c r="C100" s="541"/>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86"/>
      <c r="B101" s="489"/>
      <c r="C101" s="460"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86"/>
      <c r="B102" s="489"/>
      <c r="C102" s="461"/>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86"/>
      <c r="B103" s="489"/>
      <c r="C103" s="461"/>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86"/>
      <c r="B104" s="489"/>
      <c r="C104" s="461"/>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86"/>
      <c r="B105" s="489"/>
      <c r="C105" s="461"/>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86"/>
      <c r="B106" s="489"/>
      <c r="C106" s="461"/>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86"/>
      <c r="B107" s="489"/>
      <c r="C107" s="462"/>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86"/>
      <c r="B108" s="489"/>
      <c r="C108" s="494"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86"/>
      <c r="B109" s="489"/>
      <c r="C109" s="495"/>
      <c r="D109" s="106" t="s">
        <v>13</v>
      </c>
      <c r="E109" s="28">
        <f t="shared" si="30"/>
        <v>0</v>
      </c>
      <c r="F109" s="33"/>
      <c r="G109" s="33"/>
      <c r="H109" s="33"/>
      <c r="I109" s="158"/>
      <c r="J109" s="32"/>
      <c r="K109" s="31"/>
      <c r="L109" s="64"/>
      <c r="N109" s="46">
        <f t="shared" si="38"/>
        <v>0</v>
      </c>
      <c r="P109" s="31"/>
    </row>
    <row r="110" spans="1:24" ht="21" customHeight="1" x14ac:dyDescent="0.25">
      <c r="A110" s="486"/>
      <c r="B110" s="489"/>
      <c r="C110" s="495"/>
      <c r="D110" s="106" t="s">
        <v>14</v>
      </c>
      <c r="E110" s="28">
        <f t="shared" si="30"/>
        <v>0</v>
      </c>
      <c r="F110" s="33"/>
      <c r="G110" s="33"/>
      <c r="H110" s="33"/>
      <c r="I110" s="158"/>
      <c r="J110" s="32"/>
      <c r="K110" s="31"/>
      <c r="L110" s="64"/>
      <c r="N110" s="46">
        <f t="shared" si="38"/>
        <v>0</v>
      </c>
      <c r="P110" s="31"/>
    </row>
    <row r="111" spans="1:24" ht="21" customHeight="1" x14ac:dyDescent="0.25">
      <c r="A111" s="486"/>
      <c r="B111" s="489"/>
      <c r="C111" s="495"/>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86"/>
      <c r="B112" s="489"/>
      <c r="C112" s="495"/>
      <c r="D112" s="105" t="s">
        <v>91</v>
      </c>
      <c r="E112" s="28">
        <f t="shared" si="30"/>
        <v>0</v>
      </c>
      <c r="F112" s="33"/>
      <c r="G112" s="33"/>
      <c r="H112" s="33"/>
      <c r="I112" s="158"/>
      <c r="J112" s="32"/>
      <c r="K112" s="31"/>
      <c r="L112" s="64"/>
      <c r="N112" s="46">
        <f t="shared" si="38"/>
        <v>0</v>
      </c>
      <c r="P112" s="31"/>
    </row>
    <row r="113" spans="1:18" x14ac:dyDescent="0.25">
      <c r="A113" s="486"/>
      <c r="B113" s="489"/>
      <c r="C113" s="495"/>
      <c r="D113" s="105" t="s">
        <v>90</v>
      </c>
      <c r="E113" s="28">
        <f t="shared" si="30"/>
        <v>0</v>
      </c>
      <c r="F113" s="33"/>
      <c r="G113" s="33"/>
      <c r="H113" s="33"/>
      <c r="I113" s="158"/>
      <c r="J113" s="32"/>
      <c r="K113" s="31"/>
      <c r="L113" s="64"/>
      <c r="N113" s="46">
        <f t="shared" si="38"/>
        <v>0</v>
      </c>
      <c r="P113" s="31"/>
    </row>
    <row r="114" spans="1:18" s="127" customFormat="1" x14ac:dyDescent="0.25">
      <c r="A114" s="486"/>
      <c r="B114" s="489"/>
      <c r="C114" s="496"/>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86"/>
      <c r="B115" s="489"/>
      <c r="C115" s="460"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86"/>
      <c r="B116" s="489"/>
      <c r="C116" s="461"/>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86"/>
      <c r="B117" s="489"/>
      <c r="C117" s="461"/>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86"/>
      <c r="B118" s="489"/>
      <c r="C118" s="461"/>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86"/>
      <c r="B119" s="489"/>
      <c r="C119" s="461"/>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86"/>
      <c r="B120" s="489"/>
      <c r="C120" s="461"/>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86"/>
      <c r="B121" s="489"/>
      <c r="C121" s="462"/>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86"/>
      <c r="B122" s="489"/>
      <c r="C122" s="472"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86"/>
      <c r="B123" s="489"/>
      <c r="C123" s="472"/>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86"/>
      <c r="B124" s="489"/>
      <c r="C124" s="472"/>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86"/>
      <c r="B125" s="489"/>
      <c r="C125" s="472"/>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86"/>
      <c r="B126" s="489"/>
      <c r="C126" s="472"/>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86"/>
      <c r="B127" s="489"/>
      <c r="C127" s="472"/>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87"/>
      <c r="B128" s="490"/>
      <c r="C128" s="472"/>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63" t="s">
        <v>121</v>
      </c>
      <c r="B129" s="497" t="s">
        <v>161</v>
      </c>
      <c r="C129" s="472"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64"/>
      <c r="B130" s="498"/>
      <c r="C130" s="472"/>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64"/>
      <c r="B131" s="498"/>
      <c r="C131" s="472"/>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64"/>
      <c r="B132" s="498"/>
      <c r="C132" s="472"/>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64"/>
      <c r="B133" s="498"/>
      <c r="C133" s="472"/>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64"/>
      <c r="B134" s="498"/>
      <c r="C134" s="472"/>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65"/>
      <c r="B135" s="499"/>
      <c r="C135" s="472"/>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63" t="s">
        <v>122</v>
      </c>
      <c r="B136" s="488" t="s">
        <v>187</v>
      </c>
      <c r="C136" s="542"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64"/>
      <c r="B137" s="489"/>
      <c r="C137" s="543"/>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64"/>
      <c r="B138" s="489"/>
      <c r="C138" s="543"/>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64"/>
      <c r="B139" s="489"/>
      <c r="C139" s="543"/>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64"/>
      <c r="B140" s="489"/>
      <c r="C140" s="543"/>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64"/>
      <c r="B141" s="489"/>
      <c r="C141" s="543"/>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64"/>
      <c r="B142" s="489"/>
      <c r="C142" s="544"/>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64"/>
      <c r="B143" s="489"/>
      <c r="C143" s="494"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64"/>
      <c r="B144" s="489"/>
      <c r="C144" s="495"/>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64"/>
      <c r="B145" s="489"/>
      <c r="C145" s="495"/>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64"/>
      <c r="B146" s="489"/>
      <c r="C146" s="495"/>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64"/>
      <c r="B147" s="489"/>
      <c r="C147" s="495"/>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64"/>
      <c r="B148" s="489"/>
      <c r="C148" s="495"/>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64"/>
      <c r="B149" s="489"/>
      <c r="C149" s="496"/>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64"/>
      <c r="B150" s="489"/>
      <c r="C150" s="494"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64"/>
      <c r="B151" s="489"/>
      <c r="C151" s="495"/>
      <c r="D151" s="51" t="s">
        <v>13</v>
      </c>
      <c r="E151" s="28">
        <f t="shared" si="30"/>
        <v>0</v>
      </c>
      <c r="F151" s="33"/>
      <c r="G151" s="33"/>
      <c r="H151" s="62"/>
      <c r="I151" s="158"/>
      <c r="J151" s="31"/>
      <c r="K151" s="31"/>
      <c r="L151" s="64"/>
      <c r="N151" s="46">
        <f t="shared" si="38"/>
        <v>0</v>
      </c>
      <c r="P151" s="31"/>
    </row>
    <row r="152" spans="1:19" x14ac:dyDescent="0.25">
      <c r="A152" s="464"/>
      <c r="B152" s="489"/>
      <c r="C152" s="495"/>
      <c r="D152" s="51" t="s">
        <v>14</v>
      </c>
      <c r="E152" s="28">
        <f t="shared" si="30"/>
        <v>0</v>
      </c>
      <c r="F152" s="33"/>
      <c r="G152" s="33"/>
      <c r="H152" s="62"/>
      <c r="I152" s="158"/>
      <c r="J152" s="31"/>
      <c r="K152" s="31"/>
      <c r="L152" s="64"/>
      <c r="N152" s="46">
        <f t="shared" si="38"/>
        <v>0</v>
      </c>
      <c r="P152" s="31"/>
    </row>
    <row r="153" spans="1:19" x14ac:dyDescent="0.25">
      <c r="A153" s="464"/>
      <c r="B153" s="489"/>
      <c r="C153" s="495"/>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64"/>
      <c r="B154" s="489"/>
      <c r="C154" s="495"/>
      <c r="D154" s="105" t="s">
        <v>91</v>
      </c>
      <c r="E154" s="28">
        <f t="shared" si="30"/>
        <v>0</v>
      </c>
      <c r="F154" s="33"/>
      <c r="G154" s="33"/>
      <c r="H154" s="62"/>
      <c r="I154" s="158"/>
      <c r="J154" s="31"/>
      <c r="K154" s="31"/>
      <c r="L154" s="64"/>
      <c r="N154" s="46">
        <f t="shared" si="38"/>
        <v>0</v>
      </c>
      <c r="P154" s="31"/>
    </row>
    <row r="155" spans="1:19" x14ac:dyDescent="0.25">
      <c r="A155" s="464"/>
      <c r="B155" s="489"/>
      <c r="C155" s="495"/>
      <c r="D155" s="105" t="s">
        <v>90</v>
      </c>
      <c r="E155" s="28">
        <f t="shared" si="30"/>
        <v>0</v>
      </c>
      <c r="F155" s="33"/>
      <c r="G155" s="33"/>
      <c r="H155" s="62"/>
      <c r="I155" s="158"/>
      <c r="J155" s="31"/>
      <c r="K155" s="31"/>
      <c r="L155" s="64"/>
      <c r="N155" s="46">
        <f t="shared" si="38"/>
        <v>0</v>
      </c>
      <c r="P155" s="31"/>
    </row>
    <row r="156" spans="1:19" s="127" customFormat="1" x14ac:dyDescent="0.25">
      <c r="A156" s="465"/>
      <c r="B156" s="490"/>
      <c r="C156" s="496"/>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63" t="s">
        <v>123</v>
      </c>
      <c r="B157" s="482" t="s">
        <v>188</v>
      </c>
      <c r="C157" s="472"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64"/>
      <c r="B158" s="483"/>
      <c r="C158" s="472"/>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64"/>
      <c r="B159" s="483"/>
      <c r="C159" s="472"/>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64"/>
      <c r="B160" s="483"/>
      <c r="C160" s="472"/>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64"/>
      <c r="B161" s="483"/>
      <c r="C161" s="472"/>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64"/>
      <c r="B162" s="483"/>
      <c r="C162" s="472"/>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65"/>
      <c r="B163" s="484"/>
      <c r="C163" s="472"/>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30" t="s">
        <v>124</v>
      </c>
      <c r="B164" s="531"/>
      <c r="C164" s="532"/>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33"/>
      <c r="B165" s="534"/>
      <c r="C165" s="535"/>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33"/>
      <c r="B166" s="534"/>
      <c r="C166" s="535"/>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33"/>
      <c r="B167" s="534"/>
      <c r="C167" s="535"/>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33"/>
      <c r="B168" s="534"/>
      <c r="C168" s="535"/>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33"/>
      <c r="B169" s="534"/>
      <c r="C169" s="535"/>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36"/>
      <c r="B170" s="537"/>
      <c r="C170" s="538"/>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56" t="s">
        <v>146</v>
      </c>
      <c r="B171" s="456"/>
      <c r="C171" s="456"/>
      <c r="D171" s="456"/>
      <c r="E171" s="456"/>
      <c r="F171" s="456"/>
      <c r="G171" s="456"/>
      <c r="H171" s="456"/>
      <c r="I171" s="456"/>
      <c r="J171" s="456"/>
      <c r="K171" s="456"/>
      <c r="L171" s="456"/>
      <c r="N171" s="46">
        <f t="shared" si="63"/>
        <v>0</v>
      </c>
      <c r="R171" s="90"/>
    </row>
    <row r="172" spans="1:19" s="153" customFormat="1" x14ac:dyDescent="0.25">
      <c r="A172" s="463" t="s">
        <v>126</v>
      </c>
      <c r="B172" s="488" t="s">
        <v>189</v>
      </c>
      <c r="C172" s="542"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64"/>
      <c r="B173" s="489"/>
      <c r="C173" s="543"/>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64"/>
      <c r="B174" s="489"/>
      <c r="C174" s="543"/>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64"/>
      <c r="B175" s="489"/>
      <c r="C175" s="543"/>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64"/>
      <c r="B176" s="489"/>
      <c r="C176" s="543"/>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64"/>
      <c r="B177" s="489"/>
      <c r="C177" s="543"/>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64"/>
      <c r="B178" s="489"/>
      <c r="C178" s="544"/>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64"/>
      <c r="B179" s="489"/>
      <c r="C179" s="460"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64"/>
      <c r="B180" s="489"/>
      <c r="C180" s="461"/>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64"/>
      <c r="B181" s="489"/>
      <c r="C181" s="461"/>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64"/>
      <c r="B182" s="489"/>
      <c r="C182" s="461"/>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64"/>
      <c r="B183" s="489"/>
      <c r="C183" s="461"/>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64"/>
      <c r="B184" s="489"/>
      <c r="C184" s="461"/>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64"/>
      <c r="B185" s="489"/>
      <c r="C185" s="462"/>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64"/>
      <c r="B186" s="489"/>
      <c r="C186" s="460"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64"/>
      <c r="B187" s="489"/>
      <c r="C187" s="461"/>
      <c r="D187" s="106" t="s">
        <v>13</v>
      </c>
      <c r="E187" s="28">
        <f t="shared" si="74"/>
        <v>0</v>
      </c>
      <c r="F187" s="33"/>
      <c r="G187" s="33"/>
      <c r="H187" s="66"/>
      <c r="I187" s="158"/>
      <c r="J187" s="64"/>
      <c r="K187" s="33"/>
      <c r="L187" s="64"/>
      <c r="N187" s="46">
        <f t="shared" si="63"/>
        <v>0</v>
      </c>
      <c r="P187" s="31"/>
    </row>
    <row r="188" spans="1:18" x14ac:dyDescent="0.25">
      <c r="A188" s="464"/>
      <c r="B188" s="489"/>
      <c r="C188" s="461"/>
      <c r="D188" s="106" t="s">
        <v>14</v>
      </c>
      <c r="E188" s="28">
        <f t="shared" si="74"/>
        <v>0</v>
      </c>
      <c r="F188" s="33"/>
      <c r="G188" s="33"/>
      <c r="H188" s="66"/>
      <c r="I188" s="158"/>
      <c r="J188" s="64"/>
      <c r="K188" s="33"/>
      <c r="L188" s="64"/>
      <c r="N188" s="46">
        <f t="shared" si="63"/>
        <v>0</v>
      </c>
      <c r="P188" s="31"/>
    </row>
    <row r="189" spans="1:18" x14ac:dyDescent="0.25">
      <c r="A189" s="464"/>
      <c r="B189" s="489"/>
      <c r="C189" s="461"/>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64"/>
      <c r="B190" s="489"/>
      <c r="C190" s="461"/>
      <c r="D190" s="105" t="s">
        <v>91</v>
      </c>
      <c r="E190" s="28">
        <f t="shared" si="74"/>
        <v>0</v>
      </c>
      <c r="F190" s="33"/>
      <c r="G190" s="33"/>
      <c r="H190" s="66"/>
      <c r="I190" s="158"/>
      <c r="J190" s="64"/>
      <c r="K190" s="33"/>
      <c r="L190" s="64"/>
      <c r="N190" s="46">
        <f t="shared" si="63"/>
        <v>0</v>
      </c>
      <c r="P190" s="31"/>
    </row>
    <row r="191" spans="1:18" x14ac:dyDescent="0.25">
      <c r="A191" s="464"/>
      <c r="B191" s="489"/>
      <c r="C191" s="461"/>
      <c r="D191" s="105" t="s">
        <v>90</v>
      </c>
      <c r="E191" s="28">
        <f t="shared" si="74"/>
        <v>0</v>
      </c>
      <c r="F191" s="33"/>
      <c r="G191" s="33"/>
      <c r="H191" s="66"/>
      <c r="I191" s="158"/>
      <c r="J191" s="64"/>
      <c r="K191" s="33"/>
      <c r="L191" s="64"/>
      <c r="N191" s="46">
        <f t="shared" si="63"/>
        <v>0</v>
      </c>
      <c r="P191" s="31"/>
    </row>
    <row r="192" spans="1:18" s="127" customFormat="1" x14ac:dyDescent="0.25">
      <c r="A192" s="465"/>
      <c r="B192" s="490"/>
      <c r="C192" s="462"/>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63" t="s">
        <v>127</v>
      </c>
      <c r="B193" s="482" t="s">
        <v>190</v>
      </c>
      <c r="C193" s="472"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64"/>
      <c r="B194" s="483"/>
      <c r="C194" s="472"/>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64"/>
      <c r="B195" s="483"/>
      <c r="C195" s="472"/>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64"/>
      <c r="B196" s="483"/>
      <c r="C196" s="472"/>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64"/>
      <c r="B197" s="483"/>
      <c r="C197" s="472"/>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64"/>
      <c r="B198" s="483"/>
      <c r="C198" s="472"/>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65"/>
      <c r="B199" s="484"/>
      <c r="C199" s="472"/>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73" t="s">
        <v>128</v>
      </c>
      <c r="B200" s="474"/>
      <c r="C200" s="475"/>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76"/>
      <c r="B201" s="477"/>
      <c r="C201" s="478"/>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76"/>
      <c r="B202" s="477"/>
      <c r="C202" s="478"/>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76"/>
      <c r="B203" s="477"/>
      <c r="C203" s="478"/>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76"/>
      <c r="B204" s="477"/>
      <c r="C204" s="478"/>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76"/>
      <c r="B205" s="477"/>
      <c r="C205" s="478"/>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79"/>
      <c r="B206" s="480"/>
      <c r="C206" s="481"/>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45" t="s">
        <v>93</v>
      </c>
      <c r="B207" s="546"/>
      <c r="C207" s="547"/>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48"/>
      <c r="B208" s="549"/>
      <c r="C208" s="550"/>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48"/>
      <c r="B209" s="549"/>
      <c r="C209" s="550"/>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48"/>
      <c r="B210" s="549"/>
      <c r="C210" s="550"/>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48"/>
      <c r="B211" s="549"/>
      <c r="C211" s="550"/>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48"/>
      <c r="B212" s="549"/>
      <c r="C212" s="550"/>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51"/>
      <c r="B213" s="552"/>
      <c r="C213" s="553"/>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500" t="s">
        <v>94</v>
      </c>
      <c r="B214" s="501"/>
      <c r="C214" s="502"/>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512" t="s">
        <v>95</v>
      </c>
      <c r="B215" s="513"/>
      <c r="C215" s="514"/>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15"/>
      <c r="B216" s="516"/>
      <c r="C216" s="517"/>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15"/>
      <c r="B217" s="516"/>
      <c r="C217" s="517"/>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15"/>
      <c r="B218" s="516"/>
      <c r="C218" s="517"/>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15"/>
      <c r="B219" s="516"/>
      <c r="C219" s="517"/>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15"/>
      <c r="B220" s="516"/>
      <c r="C220" s="517"/>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18"/>
      <c r="B221" s="519"/>
      <c r="C221" s="520"/>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512" t="s">
        <v>96</v>
      </c>
      <c r="B222" s="513"/>
      <c r="C222" s="514"/>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15"/>
      <c r="B223" s="516"/>
      <c r="C223" s="517"/>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15"/>
      <c r="B224" s="516"/>
      <c r="C224" s="517"/>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15"/>
      <c r="B225" s="516"/>
      <c r="C225" s="517"/>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15"/>
      <c r="B226" s="516"/>
      <c r="C226" s="517"/>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15"/>
      <c r="B227" s="516"/>
      <c r="C227" s="517"/>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18"/>
      <c r="B228" s="519"/>
      <c r="C228" s="520"/>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21" t="s">
        <v>94</v>
      </c>
      <c r="B229" s="522"/>
      <c r="C229" s="523"/>
      <c r="D229" s="106" t="s">
        <v>54</v>
      </c>
      <c r="E229" s="39" t="s">
        <v>54</v>
      </c>
      <c r="F229" s="37"/>
      <c r="G229" s="37"/>
      <c r="H229" s="37"/>
      <c r="I229" s="185" t="s">
        <v>54</v>
      </c>
      <c r="J229" s="37" t="s">
        <v>54</v>
      </c>
      <c r="K229" s="37"/>
      <c r="L229" s="37" t="s">
        <v>54</v>
      </c>
      <c r="N229" s="46"/>
      <c r="P229" s="37" t="s">
        <v>54</v>
      </c>
    </row>
    <row r="230" spans="1:18" s="29" customFormat="1" x14ac:dyDescent="0.25">
      <c r="A230" s="512" t="s">
        <v>97</v>
      </c>
      <c r="B230" s="513"/>
      <c r="C230" s="514"/>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15"/>
      <c r="B231" s="516"/>
      <c r="C231" s="517"/>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15"/>
      <c r="B232" s="516"/>
      <c r="C232" s="517"/>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15"/>
      <c r="B233" s="516"/>
      <c r="C233" s="517"/>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15"/>
      <c r="B234" s="516"/>
      <c r="C234" s="517"/>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15"/>
      <c r="B235" s="516"/>
      <c r="C235" s="517"/>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18"/>
      <c r="B236" s="519"/>
      <c r="C236" s="520"/>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512" t="s">
        <v>98</v>
      </c>
      <c r="B237" s="513"/>
      <c r="C237" s="514"/>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15"/>
      <c r="B238" s="516"/>
      <c r="C238" s="517"/>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15"/>
      <c r="B239" s="516"/>
      <c r="C239" s="517"/>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15"/>
      <c r="B240" s="516"/>
      <c r="C240" s="517"/>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15"/>
      <c r="B241" s="516"/>
      <c r="C241" s="517"/>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15"/>
      <c r="B242" s="516"/>
      <c r="C242" s="517"/>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18"/>
      <c r="B243" s="519"/>
      <c r="C243" s="520"/>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24" t="s">
        <v>77</v>
      </c>
      <c r="B244" s="525"/>
      <c r="C244" s="526"/>
      <c r="D244" s="106"/>
      <c r="E244" s="40"/>
      <c r="F244" s="40"/>
      <c r="G244" s="40"/>
      <c r="H244" s="40"/>
      <c r="I244" s="186"/>
      <c r="J244" s="40"/>
      <c r="K244" s="40"/>
      <c r="L244" s="40"/>
      <c r="N244" s="46">
        <f t="shared" si="99"/>
        <v>0</v>
      </c>
      <c r="P244" s="40"/>
    </row>
    <row r="245" spans="1:19" x14ac:dyDescent="0.25">
      <c r="A245" s="512" t="s">
        <v>144</v>
      </c>
      <c r="B245" s="513"/>
      <c r="C245" s="514"/>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15"/>
      <c r="B246" s="516"/>
      <c r="C246" s="517"/>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15"/>
      <c r="B247" s="516"/>
      <c r="C247" s="517"/>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515"/>
      <c r="B248" s="516"/>
      <c r="C248" s="517"/>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515"/>
      <c r="B249" s="516"/>
      <c r="C249" s="517"/>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15"/>
      <c r="B250" s="516"/>
      <c r="C250" s="517"/>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18"/>
      <c r="B251" s="519"/>
      <c r="C251" s="520"/>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512" t="s">
        <v>179</v>
      </c>
      <c r="B252" s="513"/>
      <c r="C252" s="514"/>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15"/>
      <c r="B253" s="516"/>
      <c r="C253" s="517"/>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15"/>
      <c r="B254" s="516"/>
      <c r="C254" s="517"/>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15"/>
      <c r="B255" s="516"/>
      <c r="C255" s="517"/>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15"/>
      <c r="B256" s="516"/>
      <c r="C256" s="517"/>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15"/>
      <c r="B257" s="516"/>
      <c r="C257" s="517"/>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18"/>
      <c r="B258" s="519"/>
      <c r="C258" s="520"/>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54" t="s">
        <v>178</v>
      </c>
      <c r="B259" s="555"/>
      <c r="C259" s="556"/>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57"/>
      <c r="B260" s="558"/>
      <c r="C260" s="559"/>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57"/>
      <c r="B261" s="558"/>
      <c r="C261" s="559"/>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57"/>
      <c r="B262" s="558"/>
      <c r="C262" s="559"/>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57"/>
      <c r="B263" s="558"/>
      <c r="C263" s="559"/>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57"/>
      <c r="B264" s="558"/>
      <c r="C264" s="559"/>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60"/>
      <c r="B265" s="561"/>
      <c r="C265" s="562"/>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54" t="s">
        <v>177</v>
      </c>
      <c r="B266" s="555"/>
      <c r="C266" s="556"/>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57"/>
      <c r="B267" s="558"/>
      <c r="C267" s="559"/>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57"/>
      <c r="B268" s="558"/>
      <c r="C268" s="559"/>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57"/>
      <c r="B269" s="558"/>
      <c r="C269" s="559"/>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57"/>
      <c r="B270" s="558"/>
      <c r="C270" s="559"/>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57"/>
      <c r="B271" s="558"/>
      <c r="C271" s="559"/>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60"/>
      <c r="B272" s="561"/>
      <c r="C272" s="562"/>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54" t="s">
        <v>145</v>
      </c>
      <c r="B273" s="555"/>
      <c r="C273" s="556"/>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57"/>
      <c r="B274" s="558"/>
      <c r="C274" s="559"/>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57"/>
      <c r="B275" s="558"/>
      <c r="C275" s="559"/>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57"/>
      <c r="B276" s="558"/>
      <c r="C276" s="559"/>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57"/>
      <c r="B277" s="558"/>
      <c r="C277" s="559"/>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57"/>
      <c r="B278" s="558"/>
      <c r="C278" s="559"/>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60"/>
      <c r="B279" s="561"/>
      <c r="C279" s="562"/>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33" t="s">
        <v>100</v>
      </c>
      <c r="B281" s="433"/>
      <c r="C281" s="433"/>
      <c r="D281" s="433"/>
      <c r="E281" s="433"/>
      <c r="F281" s="433"/>
      <c r="G281" s="433"/>
      <c r="H281" s="433"/>
      <c r="I281" s="433"/>
      <c r="J281" s="433"/>
      <c r="K281" s="433"/>
      <c r="L281" s="433"/>
      <c r="N281" s="46">
        <f t="shared" si="99"/>
        <v>0</v>
      </c>
    </row>
    <row r="282" spans="1:16" s="21" customFormat="1" x14ac:dyDescent="0.25">
      <c r="A282" s="433" t="s">
        <v>101</v>
      </c>
      <c r="B282" s="433"/>
      <c r="C282" s="433"/>
      <c r="D282" s="433"/>
      <c r="E282" s="433"/>
      <c r="F282" s="433"/>
      <c r="G282" s="433"/>
      <c r="H282" s="433"/>
      <c r="I282" s="433"/>
      <c r="J282" s="433"/>
      <c r="K282" s="433"/>
      <c r="L282" s="433"/>
      <c r="N282" s="46">
        <f t="shared" si="99"/>
        <v>0</v>
      </c>
    </row>
    <row r="283" spans="1:16" s="21" customFormat="1" x14ac:dyDescent="0.25">
      <c r="A283" s="433" t="s">
        <v>104</v>
      </c>
      <c r="B283" s="433"/>
      <c r="C283" s="433"/>
      <c r="D283" s="433"/>
      <c r="E283" s="433"/>
      <c r="F283" s="433"/>
      <c r="G283" s="433"/>
      <c r="H283" s="433"/>
      <c r="I283" s="433"/>
      <c r="J283" s="433"/>
      <c r="K283" s="433"/>
      <c r="L283" s="433"/>
      <c r="N283" s="46">
        <f t="shared" si="99"/>
        <v>0</v>
      </c>
    </row>
    <row r="284" spans="1:16" s="21" customFormat="1" x14ac:dyDescent="0.25">
      <c r="A284" s="433" t="s">
        <v>105</v>
      </c>
      <c r="B284" s="433"/>
      <c r="C284" s="433"/>
      <c r="D284" s="433"/>
      <c r="E284" s="433"/>
      <c r="F284" s="433"/>
      <c r="G284" s="433"/>
      <c r="H284" s="433"/>
      <c r="I284" s="433"/>
      <c r="J284" s="433"/>
      <c r="K284" s="433"/>
      <c r="L284" s="433"/>
      <c r="N284" s="46">
        <f t="shared" si="99"/>
        <v>0</v>
      </c>
    </row>
    <row r="285" spans="1:16" s="21" customFormat="1" x14ac:dyDescent="0.25">
      <c r="A285" s="433" t="s">
        <v>102</v>
      </c>
      <c r="B285" s="433"/>
      <c r="C285" s="433"/>
      <c r="D285" s="433"/>
      <c r="E285" s="433"/>
      <c r="F285" s="433"/>
      <c r="G285" s="433"/>
      <c r="H285" s="433"/>
      <c r="I285" s="433"/>
      <c r="J285" s="433"/>
      <c r="K285" s="433"/>
      <c r="L285" s="433"/>
      <c r="N285" s="46">
        <f t="shared" si="99"/>
        <v>0</v>
      </c>
    </row>
    <row r="286" spans="1:16" s="21" customFormat="1" x14ac:dyDescent="0.25">
      <c r="A286" s="433" t="s">
        <v>103</v>
      </c>
      <c r="B286" s="433"/>
      <c r="C286" s="433"/>
      <c r="D286" s="433"/>
      <c r="E286" s="433"/>
      <c r="F286" s="433"/>
      <c r="G286" s="433"/>
      <c r="H286" s="433"/>
      <c r="I286" s="433"/>
      <c r="J286" s="433"/>
      <c r="K286" s="433"/>
      <c r="L286" s="433"/>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42"/>
  <sheetViews>
    <sheetView tabSelected="1" view="pageBreakPreview" topLeftCell="A153" zoomScale="85" zoomScaleNormal="85" zoomScaleSheetLayoutView="85" workbookViewId="0">
      <selection activeCell="G165" sqref="G165"/>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20" t="s">
        <v>85</v>
      </c>
      <c r="B2" s="420"/>
      <c r="C2" s="420"/>
      <c r="D2" s="420"/>
      <c r="E2" s="420"/>
      <c r="F2" s="420"/>
      <c r="G2" s="420"/>
      <c r="H2" s="420"/>
      <c r="I2" s="420"/>
      <c r="J2" s="420"/>
    </row>
    <row r="3" spans="1:10" ht="15.75" x14ac:dyDescent="0.25">
      <c r="A3" s="202"/>
    </row>
    <row r="4" spans="1:10" x14ac:dyDescent="0.25">
      <c r="A4" s="421" t="s">
        <v>80</v>
      </c>
      <c r="B4" s="422" t="s">
        <v>318</v>
      </c>
      <c r="C4" s="422" t="s">
        <v>319</v>
      </c>
      <c r="D4" s="422" t="s">
        <v>9</v>
      </c>
      <c r="E4" s="422" t="s">
        <v>320</v>
      </c>
      <c r="F4" s="422"/>
      <c r="G4" s="422"/>
      <c r="H4" s="422"/>
      <c r="I4" s="422"/>
      <c r="J4" s="422"/>
    </row>
    <row r="5" spans="1:10" x14ac:dyDescent="0.25">
      <c r="A5" s="421"/>
      <c r="B5" s="422"/>
      <c r="C5" s="422"/>
      <c r="D5" s="422"/>
      <c r="E5" s="422" t="s">
        <v>77</v>
      </c>
      <c r="F5" s="422"/>
      <c r="G5" s="422"/>
      <c r="H5" s="422"/>
      <c r="I5" s="422"/>
      <c r="J5" s="422"/>
    </row>
    <row r="6" spans="1:10" ht="33" customHeight="1" x14ac:dyDescent="0.25">
      <c r="A6" s="421"/>
      <c r="B6" s="422"/>
      <c r="C6" s="422"/>
      <c r="D6" s="422"/>
      <c r="E6" s="227" t="s">
        <v>12</v>
      </c>
      <c r="F6" s="261" t="s">
        <v>115</v>
      </c>
      <c r="G6" s="273" t="s">
        <v>116</v>
      </c>
      <c r="H6" s="273" t="s">
        <v>280</v>
      </c>
      <c r="I6" s="273"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23" t="s">
        <v>226</v>
      </c>
      <c r="B8" s="423"/>
      <c r="C8" s="423"/>
      <c r="D8" s="423"/>
      <c r="E8" s="423"/>
      <c r="F8" s="423"/>
      <c r="G8" s="423"/>
      <c r="H8" s="423"/>
      <c r="I8" s="423"/>
      <c r="J8" s="423"/>
    </row>
    <row r="9" spans="1:10" x14ac:dyDescent="0.25">
      <c r="A9" s="394" t="s">
        <v>83</v>
      </c>
      <c r="B9" s="395" t="s">
        <v>360</v>
      </c>
      <c r="C9" s="396"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94"/>
      <c r="B10" s="395"/>
      <c r="C10" s="396"/>
      <c r="D10" s="285" t="s">
        <v>13</v>
      </c>
      <c r="E10" s="207">
        <f t="shared" ref="E10:E50" si="1">SUM(F10:J10)</f>
        <v>2211.4565899999998</v>
      </c>
      <c r="F10" s="207">
        <f>2211.5-0.04341</f>
        <v>2211.4565899999998</v>
      </c>
      <c r="G10" s="207">
        <v>0</v>
      </c>
      <c r="H10" s="207">
        <v>0</v>
      </c>
      <c r="I10" s="207">
        <v>0</v>
      </c>
      <c r="J10" s="207">
        <f>I10*4</f>
        <v>0</v>
      </c>
    </row>
    <row r="11" spans="1:10" x14ac:dyDescent="0.25">
      <c r="A11" s="394"/>
      <c r="B11" s="395"/>
      <c r="C11" s="396"/>
      <c r="D11" s="285" t="s">
        <v>14</v>
      </c>
      <c r="E11" s="207">
        <f t="shared" si="1"/>
        <v>3458.9434100000003</v>
      </c>
      <c r="F11" s="207">
        <f>3458.9+0.04341</f>
        <v>3458.9434100000003</v>
      </c>
      <c r="G11" s="207">
        <v>0</v>
      </c>
      <c r="H11" s="207">
        <v>0</v>
      </c>
      <c r="I11" s="207">
        <v>0</v>
      </c>
      <c r="J11" s="207">
        <f t="shared" ref="J11:J15" si="2">I11*4</f>
        <v>0</v>
      </c>
    </row>
    <row r="12" spans="1:10" x14ac:dyDescent="0.25">
      <c r="A12" s="394"/>
      <c r="B12" s="395"/>
      <c r="C12" s="396"/>
      <c r="D12" s="285" t="s">
        <v>15</v>
      </c>
      <c r="E12" s="207">
        <f t="shared" si="1"/>
        <v>298.44210999999996</v>
      </c>
      <c r="F12" s="207">
        <f>298.4421+0.00001</f>
        <v>298.44210999999996</v>
      </c>
      <c r="G12" s="207">
        <v>0</v>
      </c>
      <c r="H12" s="207">
        <v>0</v>
      </c>
      <c r="I12" s="207">
        <v>0</v>
      </c>
      <c r="J12" s="207">
        <f t="shared" si="2"/>
        <v>0</v>
      </c>
    </row>
    <row r="13" spans="1:10" ht="30" x14ac:dyDescent="0.25">
      <c r="A13" s="394"/>
      <c r="B13" s="395"/>
      <c r="C13" s="396"/>
      <c r="D13" s="285" t="s">
        <v>89</v>
      </c>
      <c r="E13" s="207">
        <f t="shared" si="1"/>
        <v>0</v>
      </c>
      <c r="F13" s="207">
        <v>0</v>
      </c>
      <c r="G13" s="207">
        <v>0</v>
      </c>
      <c r="H13" s="207">
        <v>0</v>
      </c>
      <c r="I13" s="207">
        <v>0</v>
      </c>
      <c r="J13" s="207">
        <f t="shared" si="2"/>
        <v>0</v>
      </c>
    </row>
    <row r="14" spans="1:10" x14ac:dyDescent="0.25">
      <c r="A14" s="394"/>
      <c r="B14" s="395"/>
      <c r="C14" s="396"/>
      <c r="D14" s="285" t="s">
        <v>90</v>
      </c>
      <c r="E14" s="207">
        <f t="shared" si="1"/>
        <v>0</v>
      </c>
      <c r="F14" s="207">
        <v>0</v>
      </c>
      <c r="G14" s="207">
        <v>0</v>
      </c>
      <c r="H14" s="207">
        <v>0</v>
      </c>
      <c r="I14" s="207">
        <v>0</v>
      </c>
      <c r="J14" s="207">
        <f t="shared" si="2"/>
        <v>0</v>
      </c>
    </row>
    <row r="15" spans="1:10" x14ac:dyDescent="0.25">
      <c r="A15" s="394"/>
      <c r="B15" s="395"/>
      <c r="C15" s="396"/>
      <c r="D15" s="285" t="s">
        <v>18</v>
      </c>
      <c r="E15" s="207">
        <f t="shared" si="1"/>
        <v>0</v>
      </c>
      <c r="F15" s="207">
        <v>0</v>
      </c>
      <c r="G15" s="207">
        <v>0</v>
      </c>
      <c r="H15" s="207">
        <v>0</v>
      </c>
      <c r="I15" s="207">
        <v>0</v>
      </c>
      <c r="J15" s="207">
        <f t="shared" si="2"/>
        <v>0</v>
      </c>
    </row>
    <row r="16" spans="1:10" s="209" customFormat="1" x14ac:dyDescent="0.25">
      <c r="A16" s="406" t="s">
        <v>129</v>
      </c>
      <c r="B16" s="413" t="s">
        <v>361</v>
      </c>
      <c r="C16" s="397" t="s">
        <v>338</v>
      </c>
      <c r="D16" s="211" t="s">
        <v>12</v>
      </c>
      <c r="E16" s="206">
        <f>SUM(F16:J16)</f>
        <v>444032.58002999995</v>
      </c>
      <c r="F16" s="206">
        <f t="shared" ref="F16" si="3">SUM(F17:F22)</f>
        <v>0</v>
      </c>
      <c r="G16" s="206">
        <f t="shared" ref="G16:J16" si="4">SUM(G17:G22)</f>
        <v>243232.58002999998</v>
      </c>
      <c r="H16" s="206">
        <f t="shared" si="4"/>
        <v>100800</v>
      </c>
      <c r="I16" s="206">
        <f t="shared" si="4"/>
        <v>100000</v>
      </c>
      <c r="J16" s="206">
        <f t="shared" si="4"/>
        <v>0</v>
      </c>
    </row>
    <row r="17" spans="1:10" s="210" customFormat="1" x14ac:dyDescent="0.25">
      <c r="A17" s="407"/>
      <c r="B17" s="414"/>
      <c r="C17" s="397"/>
      <c r="D17" s="285" t="s">
        <v>13</v>
      </c>
      <c r="E17" s="207">
        <f t="shared" ref="E17:E29" si="5">SUM(F17:J17)</f>
        <v>0</v>
      </c>
      <c r="F17" s="207">
        <v>0</v>
      </c>
      <c r="G17" s="207">
        <v>0</v>
      </c>
      <c r="H17" s="207">
        <v>0</v>
      </c>
      <c r="I17" s="207">
        <v>0</v>
      </c>
      <c r="J17" s="207">
        <f>I17*4</f>
        <v>0</v>
      </c>
    </row>
    <row r="18" spans="1:10" s="210" customFormat="1" x14ac:dyDescent="0.25">
      <c r="A18" s="407"/>
      <c r="B18" s="414"/>
      <c r="C18" s="397"/>
      <c r="D18" s="285" t="s">
        <v>14</v>
      </c>
      <c r="E18" s="207">
        <f t="shared" si="5"/>
        <v>0</v>
      </c>
      <c r="F18" s="206">
        <v>0</v>
      </c>
      <c r="G18" s="206">
        <v>0</v>
      </c>
      <c r="H18" s="206">
        <v>0</v>
      </c>
      <c r="I18" s="206">
        <v>0</v>
      </c>
      <c r="J18" s="207">
        <f t="shared" ref="J18:J22" si="6">I18*4</f>
        <v>0</v>
      </c>
    </row>
    <row r="19" spans="1:10" s="210" customFormat="1" x14ac:dyDescent="0.25">
      <c r="A19" s="407"/>
      <c r="B19" s="414"/>
      <c r="C19" s="397"/>
      <c r="D19" s="285" t="s">
        <v>15</v>
      </c>
      <c r="E19" s="207">
        <f>SUM(F19:J19)</f>
        <v>444032.58002999995</v>
      </c>
      <c r="F19" s="207">
        <f>'[1]таблица 4'!I12</f>
        <v>0</v>
      </c>
      <c r="G19" s="262">
        <f>264161.92695+15621.06808-97980.5+97980.5-29000-3400.415-4150</f>
        <v>243232.58002999998</v>
      </c>
      <c r="H19" s="262">
        <f>'таблица 4'!I11</f>
        <v>100800</v>
      </c>
      <c r="I19" s="207">
        <f>'таблица 4'!J11</f>
        <v>100000</v>
      </c>
      <c r="J19" s="207">
        <v>0</v>
      </c>
    </row>
    <row r="20" spans="1:10" s="210" customFormat="1" ht="30" x14ac:dyDescent="0.25">
      <c r="A20" s="407"/>
      <c r="B20" s="414"/>
      <c r="C20" s="397"/>
      <c r="D20" s="285" t="s">
        <v>91</v>
      </c>
      <c r="E20" s="207">
        <f t="shared" si="5"/>
        <v>0</v>
      </c>
      <c r="F20" s="206">
        <v>0</v>
      </c>
      <c r="G20" s="206">
        <v>0</v>
      </c>
      <c r="H20" s="206">
        <v>0</v>
      </c>
      <c r="I20" s="206">
        <v>0</v>
      </c>
      <c r="J20" s="207">
        <f t="shared" si="6"/>
        <v>0</v>
      </c>
    </row>
    <row r="21" spans="1:10" s="210" customFormat="1" ht="24" customHeight="1" x14ac:dyDescent="0.25">
      <c r="A21" s="407"/>
      <c r="B21" s="414"/>
      <c r="C21" s="397"/>
      <c r="D21" s="285" t="s">
        <v>90</v>
      </c>
      <c r="E21" s="207">
        <f t="shared" si="5"/>
        <v>0</v>
      </c>
      <c r="F21" s="206">
        <v>0</v>
      </c>
      <c r="G21" s="206">
        <v>0</v>
      </c>
      <c r="H21" s="206">
        <v>0</v>
      </c>
      <c r="I21" s="206">
        <v>0</v>
      </c>
      <c r="J21" s="207">
        <f t="shared" si="6"/>
        <v>0</v>
      </c>
    </row>
    <row r="22" spans="1:10" s="210" customFormat="1" ht="21.75" customHeight="1" x14ac:dyDescent="0.25">
      <c r="A22" s="412"/>
      <c r="B22" s="415"/>
      <c r="C22" s="397"/>
      <c r="D22" s="285" t="s">
        <v>18</v>
      </c>
      <c r="E22" s="207">
        <f t="shared" si="5"/>
        <v>0</v>
      </c>
      <c r="F22" s="207">
        <v>0</v>
      </c>
      <c r="G22" s="207">
        <f>'таблица 4'!I21</f>
        <v>0</v>
      </c>
      <c r="H22" s="207">
        <f>'таблица 4'!J21</f>
        <v>0</v>
      </c>
      <c r="I22" s="207">
        <v>0</v>
      </c>
      <c r="J22" s="207">
        <f t="shared" si="6"/>
        <v>0</v>
      </c>
    </row>
    <row r="23" spans="1:10" s="209" customFormat="1" ht="15" customHeight="1" x14ac:dyDescent="0.25">
      <c r="A23" s="406" t="s">
        <v>198</v>
      </c>
      <c r="B23" s="413" t="s">
        <v>362</v>
      </c>
      <c r="C23" s="397"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0" s="210" customFormat="1" x14ac:dyDescent="0.25">
      <c r="A24" s="407"/>
      <c r="B24" s="414"/>
      <c r="C24" s="397"/>
      <c r="D24" s="285" t="s">
        <v>13</v>
      </c>
      <c r="E24" s="207">
        <f t="shared" si="5"/>
        <v>0</v>
      </c>
      <c r="F24" s="207">
        <v>0</v>
      </c>
      <c r="G24" s="207">
        <v>0</v>
      </c>
      <c r="H24" s="207">
        <v>0</v>
      </c>
      <c r="I24" s="207">
        <v>0</v>
      </c>
      <c r="J24" s="207">
        <f>I24*4</f>
        <v>0</v>
      </c>
    </row>
    <row r="25" spans="1:10" s="210" customFormat="1" x14ac:dyDescent="0.25">
      <c r="A25" s="407"/>
      <c r="B25" s="414"/>
      <c r="C25" s="397"/>
      <c r="D25" s="285" t="s">
        <v>14</v>
      </c>
      <c r="E25" s="207">
        <f t="shared" si="5"/>
        <v>0</v>
      </c>
      <c r="F25" s="206">
        <v>0</v>
      </c>
      <c r="G25" s="206">
        <v>0</v>
      </c>
      <c r="H25" s="206">
        <v>0</v>
      </c>
      <c r="I25" s="206">
        <v>0</v>
      </c>
      <c r="J25" s="207">
        <f t="shared" ref="J25:J29" si="9">I25*4</f>
        <v>0</v>
      </c>
    </row>
    <row r="26" spans="1:10" s="210" customFormat="1" x14ac:dyDescent="0.25">
      <c r="A26" s="407"/>
      <c r="B26" s="414"/>
      <c r="C26" s="397"/>
      <c r="D26" s="285" t="s">
        <v>15</v>
      </c>
      <c r="E26" s="207">
        <f t="shared" si="5"/>
        <v>0</v>
      </c>
      <c r="F26" s="207">
        <v>0</v>
      </c>
      <c r="G26" s="207">
        <v>0</v>
      </c>
      <c r="H26" s="206">
        <v>0</v>
      </c>
      <c r="I26" s="206">
        <v>0</v>
      </c>
      <c r="J26" s="207">
        <f t="shared" si="9"/>
        <v>0</v>
      </c>
    </row>
    <row r="27" spans="1:10" s="210" customFormat="1" ht="30" x14ac:dyDescent="0.25">
      <c r="A27" s="407"/>
      <c r="B27" s="414"/>
      <c r="C27" s="397"/>
      <c r="D27" s="285" t="s">
        <v>91</v>
      </c>
      <c r="E27" s="207">
        <f t="shared" si="5"/>
        <v>0</v>
      </c>
      <c r="F27" s="206">
        <v>0</v>
      </c>
      <c r="G27" s="206">
        <v>0</v>
      </c>
      <c r="H27" s="206">
        <v>0</v>
      </c>
      <c r="I27" s="206">
        <v>0</v>
      </c>
      <c r="J27" s="207">
        <f t="shared" si="9"/>
        <v>0</v>
      </c>
    </row>
    <row r="28" spans="1:10" s="210" customFormat="1" ht="15.75" customHeight="1" x14ac:dyDescent="0.25">
      <c r="A28" s="407"/>
      <c r="B28" s="414"/>
      <c r="C28" s="397"/>
      <c r="D28" s="285" t="s">
        <v>90</v>
      </c>
      <c r="E28" s="207">
        <f t="shared" si="5"/>
        <v>0</v>
      </c>
      <c r="F28" s="207">
        <v>0</v>
      </c>
      <c r="G28" s="207">
        <v>0</v>
      </c>
      <c r="H28" s="207">
        <v>0</v>
      </c>
      <c r="I28" s="207">
        <v>0</v>
      </c>
      <c r="J28" s="207">
        <f t="shared" si="9"/>
        <v>0</v>
      </c>
    </row>
    <row r="29" spans="1:10" s="210" customFormat="1" ht="15.75" customHeight="1" x14ac:dyDescent="0.25">
      <c r="A29" s="412"/>
      <c r="B29" s="415"/>
      <c r="C29" s="397"/>
      <c r="D29" s="285" t="s">
        <v>18</v>
      </c>
      <c r="E29" s="207">
        <f t="shared" si="5"/>
        <v>0</v>
      </c>
      <c r="F29" s="207">
        <v>0</v>
      </c>
      <c r="G29" s="287">
        <f>17849.58467-17849.58467</f>
        <v>0</v>
      </c>
      <c r="H29" s="288">
        <f>212435.84119-212435.84119</f>
        <v>0</v>
      </c>
      <c r="I29" s="207">
        <v>0</v>
      </c>
      <c r="J29" s="207">
        <f t="shared" si="9"/>
        <v>0</v>
      </c>
    </row>
    <row r="30" spans="1:10" s="210" customFormat="1" ht="15.75" customHeight="1" x14ac:dyDescent="0.25">
      <c r="A30" s="424" t="s">
        <v>334</v>
      </c>
      <c r="B30" s="428" t="s">
        <v>394</v>
      </c>
      <c r="C30" s="427" t="s">
        <v>8</v>
      </c>
      <c r="D30" s="211" t="s">
        <v>12</v>
      </c>
      <c r="E30" s="206">
        <f>SUM(F30:J30)</f>
        <v>0</v>
      </c>
      <c r="F30" s="206">
        <f t="shared" ref="F30" si="10">SUM(F31:F36)</f>
        <v>0</v>
      </c>
      <c r="G30" s="206">
        <f t="shared" ref="G30:J30" si="11">SUM(G31:G36)</f>
        <v>0</v>
      </c>
      <c r="H30" s="206">
        <f t="shared" si="11"/>
        <v>0</v>
      </c>
      <c r="I30" s="206">
        <f t="shared" si="11"/>
        <v>0</v>
      </c>
      <c r="J30" s="206">
        <f t="shared" si="11"/>
        <v>0</v>
      </c>
    </row>
    <row r="31" spans="1:10" s="210" customFormat="1" ht="15.75" customHeight="1" x14ac:dyDescent="0.25">
      <c r="A31" s="425"/>
      <c r="B31" s="429"/>
      <c r="C31" s="427"/>
      <c r="D31" s="285" t="s">
        <v>13</v>
      </c>
      <c r="E31" s="207">
        <f t="shared" ref="E31:E36" si="12">SUM(F31:J31)</f>
        <v>0</v>
      </c>
      <c r="F31" s="207">
        <v>0</v>
      </c>
      <c r="G31" s="207">
        <v>0</v>
      </c>
      <c r="H31" s="207">
        <v>0</v>
      </c>
      <c r="I31" s="207">
        <v>0</v>
      </c>
      <c r="J31" s="207">
        <f>I31*4</f>
        <v>0</v>
      </c>
    </row>
    <row r="32" spans="1:10" s="210" customFormat="1" ht="15.75" customHeight="1" x14ac:dyDescent="0.25">
      <c r="A32" s="425"/>
      <c r="B32" s="429"/>
      <c r="C32" s="427"/>
      <c r="D32" s="285" t="s">
        <v>14</v>
      </c>
      <c r="E32" s="207">
        <f t="shared" si="12"/>
        <v>0</v>
      </c>
      <c r="F32" s="207">
        <v>0</v>
      </c>
      <c r="G32" s="207">
        <v>0</v>
      </c>
      <c r="H32" s="207">
        <v>0</v>
      </c>
      <c r="I32" s="207">
        <v>0</v>
      </c>
      <c r="J32" s="207">
        <v>0</v>
      </c>
    </row>
    <row r="33" spans="1:12" s="210" customFormat="1" ht="15.75" customHeight="1" x14ac:dyDescent="0.25">
      <c r="A33" s="425"/>
      <c r="B33" s="429"/>
      <c r="C33" s="427"/>
      <c r="D33" s="297" t="s">
        <v>15</v>
      </c>
      <c r="E33" s="207">
        <f>SUM(F33:J33)</f>
        <v>0</v>
      </c>
      <c r="F33" s="207">
        <v>0</v>
      </c>
      <c r="G33" s="207">
        <v>0</v>
      </c>
      <c r="H33" s="207">
        <v>0</v>
      </c>
      <c r="I33" s="207">
        <v>0</v>
      </c>
      <c r="J33" s="207">
        <v>0</v>
      </c>
    </row>
    <row r="34" spans="1:12" s="210" customFormat="1" ht="32.25" customHeight="1" x14ac:dyDescent="0.25">
      <c r="A34" s="425"/>
      <c r="B34" s="429"/>
      <c r="C34" s="427"/>
      <c r="D34" s="285" t="s">
        <v>91</v>
      </c>
      <c r="E34" s="207">
        <f t="shared" si="12"/>
        <v>0</v>
      </c>
      <c r="F34" s="207">
        <v>0</v>
      </c>
      <c r="G34" s="207">
        <v>0</v>
      </c>
      <c r="H34" s="207">
        <v>0</v>
      </c>
      <c r="I34" s="207">
        <v>0</v>
      </c>
      <c r="J34" s="207">
        <f t="shared" ref="J34:J36" si="13">I34*4</f>
        <v>0</v>
      </c>
    </row>
    <row r="35" spans="1:12" s="210" customFormat="1" ht="15.75" customHeight="1" x14ac:dyDescent="0.25">
      <c r="A35" s="425"/>
      <c r="B35" s="429"/>
      <c r="C35" s="427"/>
      <c r="D35" s="285" t="s">
        <v>90</v>
      </c>
      <c r="E35" s="207">
        <f t="shared" si="12"/>
        <v>0</v>
      </c>
      <c r="F35" s="207">
        <v>0</v>
      </c>
      <c r="G35" s="207">
        <v>0</v>
      </c>
      <c r="H35" s="207">
        <v>0</v>
      </c>
      <c r="I35" s="207">
        <v>0</v>
      </c>
      <c r="J35" s="207">
        <f t="shared" si="13"/>
        <v>0</v>
      </c>
    </row>
    <row r="36" spans="1:12" s="210" customFormat="1" ht="15.75" customHeight="1" x14ac:dyDescent="0.25">
      <c r="A36" s="426"/>
      <c r="B36" s="430"/>
      <c r="C36" s="427"/>
      <c r="D36" s="285" t="s">
        <v>18</v>
      </c>
      <c r="E36" s="207">
        <f t="shared" si="12"/>
        <v>0</v>
      </c>
      <c r="F36" s="270">
        <v>0</v>
      </c>
      <c r="G36" s="270">
        <v>0</v>
      </c>
      <c r="H36" s="207">
        <v>0</v>
      </c>
      <c r="I36" s="207">
        <v>0</v>
      </c>
      <c r="J36" s="207">
        <f t="shared" si="13"/>
        <v>0</v>
      </c>
    </row>
    <row r="37" spans="1:12" s="209" customFormat="1" ht="29.25" customHeight="1" x14ac:dyDescent="0.25">
      <c r="A37" s="406" t="s">
        <v>391</v>
      </c>
      <c r="B37" s="413" t="s">
        <v>363</v>
      </c>
      <c r="C37" s="397" t="s">
        <v>8</v>
      </c>
      <c r="D37" s="211" t="s">
        <v>12</v>
      </c>
      <c r="E37" s="206">
        <f t="shared" si="1"/>
        <v>11429.200070000001</v>
      </c>
      <c r="F37" s="206">
        <f t="shared" ref="F37" si="14">SUM(F38:F43)</f>
        <v>3993.4570700000004</v>
      </c>
      <c r="G37" s="206">
        <f t="shared" ref="G37:J37" si="15">SUM(G38:G43)</f>
        <v>5335.7430000000004</v>
      </c>
      <c r="H37" s="206">
        <f t="shared" si="15"/>
        <v>350</v>
      </c>
      <c r="I37" s="206">
        <f t="shared" si="15"/>
        <v>350</v>
      </c>
      <c r="J37" s="206">
        <f t="shared" si="15"/>
        <v>1400</v>
      </c>
    </row>
    <row r="38" spans="1:12" s="210" customFormat="1" ht="21" customHeight="1" x14ac:dyDescent="0.25">
      <c r="A38" s="407"/>
      <c r="B38" s="414"/>
      <c r="C38" s="397"/>
      <c r="D38" s="285" t="s">
        <v>13</v>
      </c>
      <c r="E38" s="207">
        <f t="shared" si="1"/>
        <v>0</v>
      </c>
      <c r="F38" s="207">
        <v>0</v>
      </c>
      <c r="G38" s="207">
        <v>0</v>
      </c>
      <c r="H38" s="207">
        <v>0</v>
      </c>
      <c r="I38" s="207">
        <v>0</v>
      </c>
      <c r="J38" s="207">
        <f>I38*4</f>
        <v>0</v>
      </c>
    </row>
    <row r="39" spans="1:12" s="210" customFormat="1" x14ac:dyDescent="0.25">
      <c r="A39" s="407"/>
      <c r="B39" s="414"/>
      <c r="C39" s="397"/>
      <c r="D39" s="285" t="s">
        <v>14</v>
      </c>
      <c r="E39" s="207">
        <f t="shared" si="1"/>
        <v>0</v>
      </c>
      <c r="F39" s="207">
        <v>0</v>
      </c>
      <c r="G39" s="207">
        <v>0</v>
      </c>
      <c r="H39" s="207">
        <v>0</v>
      </c>
      <c r="I39" s="207">
        <v>0</v>
      </c>
      <c r="J39" s="207">
        <f t="shared" ref="J39:J43" si="16">I39*4</f>
        <v>0</v>
      </c>
    </row>
    <row r="40" spans="1:12" s="210" customFormat="1" x14ac:dyDescent="0.25">
      <c r="A40" s="407"/>
      <c r="B40" s="414"/>
      <c r="C40" s="397"/>
      <c r="D40" s="285" t="s">
        <v>15</v>
      </c>
      <c r="E40" s="207">
        <f t="shared" si="1"/>
        <v>5147.4400700000006</v>
      </c>
      <c r="F40" s="207">
        <f>5239.818-5079.958+476.4+357.19707</f>
        <v>993.45707000000061</v>
      </c>
      <c r="G40" s="207">
        <f>7.74+350+30+433.243+1233</f>
        <v>2053.9830000000002</v>
      </c>
      <c r="H40" s="207">
        <v>350</v>
      </c>
      <c r="I40" s="207">
        <v>350</v>
      </c>
      <c r="J40" s="207">
        <f>I40*4</f>
        <v>1400</v>
      </c>
      <c r="K40" s="271"/>
      <c r="L40" s="235"/>
    </row>
    <row r="41" spans="1:12" s="210" customFormat="1" ht="30" x14ac:dyDescent="0.25">
      <c r="A41" s="407"/>
      <c r="B41" s="414"/>
      <c r="C41" s="397"/>
      <c r="D41" s="285" t="s">
        <v>91</v>
      </c>
      <c r="E41" s="207">
        <f t="shared" si="1"/>
        <v>0</v>
      </c>
      <c r="F41" s="207">
        <v>0</v>
      </c>
      <c r="G41" s="207">
        <v>0</v>
      </c>
      <c r="H41" s="207">
        <v>0</v>
      </c>
      <c r="I41" s="207">
        <v>0</v>
      </c>
      <c r="J41" s="207">
        <f t="shared" si="16"/>
        <v>0</v>
      </c>
    </row>
    <row r="42" spans="1:12" s="210" customFormat="1" x14ac:dyDescent="0.25">
      <c r="A42" s="407"/>
      <c r="B42" s="414"/>
      <c r="C42" s="397"/>
      <c r="D42" s="285" t="s">
        <v>90</v>
      </c>
      <c r="E42" s="207">
        <f t="shared" si="1"/>
        <v>0</v>
      </c>
      <c r="F42" s="207">
        <v>0</v>
      </c>
      <c r="G42" s="207">
        <v>0</v>
      </c>
      <c r="H42" s="207">
        <v>0</v>
      </c>
      <c r="I42" s="207">
        <v>0</v>
      </c>
      <c r="J42" s="207">
        <f t="shared" si="16"/>
        <v>0</v>
      </c>
    </row>
    <row r="43" spans="1:12" s="210" customFormat="1" x14ac:dyDescent="0.25">
      <c r="A43" s="412"/>
      <c r="B43" s="415"/>
      <c r="C43" s="397"/>
      <c r="D43" s="285" t="s">
        <v>18</v>
      </c>
      <c r="E43" s="207">
        <f t="shared" si="1"/>
        <v>6281.76</v>
      </c>
      <c r="F43" s="270">
        <f>2754.276+1109.48-490+3000-3373.756</f>
        <v>2999.9999999999995</v>
      </c>
      <c r="G43" s="270">
        <f>7388.3-4106.54</f>
        <v>3281.76</v>
      </c>
      <c r="H43" s="207">
        <v>0</v>
      </c>
      <c r="I43" s="207">
        <v>0</v>
      </c>
      <c r="J43" s="207">
        <f t="shared" si="16"/>
        <v>0</v>
      </c>
    </row>
    <row r="44" spans="1:12" s="208" customFormat="1" x14ac:dyDescent="0.25">
      <c r="A44" s="398" t="s">
        <v>92</v>
      </c>
      <c r="B44" s="398"/>
      <c r="C44" s="398"/>
      <c r="D44" s="211" t="s">
        <v>12</v>
      </c>
      <c r="E44" s="206">
        <f>SUM(F44:J44)</f>
        <v>461430.62221</v>
      </c>
      <c r="F44" s="206">
        <f>SUM(F45:F50)</f>
        <v>9962.29918</v>
      </c>
      <c r="G44" s="206">
        <f>SUM(G45:G50)</f>
        <v>248568.32303</v>
      </c>
      <c r="H44" s="206">
        <f t="shared" ref="H44:J44" si="17">SUM(H45:H50)</f>
        <v>101150</v>
      </c>
      <c r="I44" s="206">
        <f t="shared" si="17"/>
        <v>100350</v>
      </c>
      <c r="J44" s="206">
        <f t="shared" si="17"/>
        <v>1400</v>
      </c>
      <c r="K44" s="254"/>
    </row>
    <row r="45" spans="1:12" s="208" customFormat="1" x14ac:dyDescent="0.25">
      <c r="A45" s="398"/>
      <c r="B45" s="398"/>
      <c r="C45" s="398"/>
      <c r="D45" s="285" t="s">
        <v>13</v>
      </c>
      <c r="E45" s="207">
        <f t="shared" si="1"/>
        <v>2211.4565899999998</v>
      </c>
      <c r="F45" s="207">
        <f t="shared" ref="F45:F50" si="18">F10+F17+F24+F38</f>
        <v>2211.4565899999998</v>
      </c>
      <c r="G45" s="207">
        <f t="shared" ref="G45:J45" si="19">G10+G17+G24+G38</f>
        <v>0</v>
      </c>
      <c r="H45" s="207">
        <f t="shared" si="19"/>
        <v>0</v>
      </c>
      <c r="I45" s="207">
        <f t="shared" si="19"/>
        <v>0</v>
      </c>
      <c r="J45" s="207">
        <f t="shared" si="19"/>
        <v>0</v>
      </c>
      <c r="K45" s="254"/>
    </row>
    <row r="46" spans="1:12" s="208" customFormat="1" x14ac:dyDescent="0.25">
      <c r="A46" s="398"/>
      <c r="B46" s="398"/>
      <c r="C46" s="398"/>
      <c r="D46" s="285" t="s">
        <v>14</v>
      </c>
      <c r="E46" s="207">
        <f t="shared" si="1"/>
        <v>3458.9434100000003</v>
      </c>
      <c r="F46" s="207">
        <f t="shared" si="18"/>
        <v>3458.9434100000003</v>
      </c>
      <c r="G46" s="207">
        <f t="shared" ref="G46:J49" si="20">G11+G18+G25+G39</f>
        <v>0</v>
      </c>
      <c r="H46" s="207">
        <f t="shared" si="20"/>
        <v>0</v>
      </c>
      <c r="I46" s="207">
        <f t="shared" si="20"/>
        <v>0</v>
      </c>
      <c r="J46" s="207">
        <f t="shared" si="20"/>
        <v>0</v>
      </c>
      <c r="K46" s="254"/>
    </row>
    <row r="47" spans="1:12" s="208" customFormat="1" x14ac:dyDescent="0.25">
      <c r="A47" s="398"/>
      <c r="B47" s="398"/>
      <c r="C47" s="398"/>
      <c r="D47" s="285" t="s">
        <v>15</v>
      </c>
      <c r="E47" s="207">
        <f t="shared" si="1"/>
        <v>449478.46221000003</v>
      </c>
      <c r="F47" s="207">
        <f t="shared" si="18"/>
        <v>1291.8991800000006</v>
      </c>
      <c r="G47" s="207">
        <f>G12+G19+G26+G40+G33</f>
        <v>245286.56302999999</v>
      </c>
      <c r="H47" s="207">
        <f t="shared" si="20"/>
        <v>101150</v>
      </c>
      <c r="I47" s="207">
        <f t="shared" si="20"/>
        <v>100350</v>
      </c>
      <c r="J47" s="207">
        <f t="shared" si="20"/>
        <v>1400</v>
      </c>
      <c r="K47" s="254"/>
    </row>
    <row r="48" spans="1:12" s="208" customFormat="1" ht="30" x14ac:dyDescent="0.25">
      <c r="A48" s="398"/>
      <c r="B48" s="398"/>
      <c r="C48" s="398"/>
      <c r="D48" s="285" t="s">
        <v>91</v>
      </c>
      <c r="E48" s="207">
        <f t="shared" si="1"/>
        <v>0</v>
      </c>
      <c r="F48" s="207">
        <f t="shared" si="18"/>
        <v>0</v>
      </c>
      <c r="G48" s="207">
        <f t="shared" si="20"/>
        <v>0</v>
      </c>
      <c r="H48" s="207">
        <f t="shared" si="20"/>
        <v>0</v>
      </c>
      <c r="I48" s="207">
        <f t="shared" si="20"/>
        <v>0</v>
      </c>
      <c r="J48" s="207">
        <f t="shared" si="20"/>
        <v>0</v>
      </c>
      <c r="K48" s="254"/>
    </row>
    <row r="49" spans="1:11" s="208" customFormat="1" x14ac:dyDescent="0.25">
      <c r="A49" s="398"/>
      <c r="B49" s="398"/>
      <c r="C49" s="398"/>
      <c r="D49" s="285" t="s">
        <v>90</v>
      </c>
      <c r="E49" s="207">
        <f t="shared" si="1"/>
        <v>0</v>
      </c>
      <c r="F49" s="207">
        <f t="shared" si="18"/>
        <v>0</v>
      </c>
      <c r="G49" s="207">
        <f t="shared" si="20"/>
        <v>0</v>
      </c>
      <c r="H49" s="207">
        <f t="shared" si="20"/>
        <v>0</v>
      </c>
      <c r="I49" s="207">
        <f t="shared" si="20"/>
        <v>0</v>
      </c>
      <c r="J49" s="207">
        <f t="shared" si="20"/>
        <v>0</v>
      </c>
      <c r="K49" s="254"/>
    </row>
    <row r="50" spans="1:11" s="208" customFormat="1" x14ac:dyDescent="0.25">
      <c r="A50" s="398"/>
      <c r="B50" s="398"/>
      <c r="C50" s="398"/>
      <c r="D50" s="285" t="s">
        <v>18</v>
      </c>
      <c r="E50" s="207">
        <f t="shared" si="1"/>
        <v>6281.76</v>
      </c>
      <c r="F50" s="207">
        <f t="shared" si="18"/>
        <v>2999.9999999999995</v>
      </c>
      <c r="G50" s="207">
        <f t="shared" ref="G50:J50" si="21">G15+G22+G29+G43</f>
        <v>3281.76</v>
      </c>
      <c r="H50" s="207">
        <f t="shared" si="21"/>
        <v>0</v>
      </c>
      <c r="I50" s="207">
        <f t="shared" si="21"/>
        <v>0</v>
      </c>
      <c r="J50" s="207">
        <f t="shared" si="21"/>
        <v>0</v>
      </c>
      <c r="K50" s="254"/>
    </row>
    <row r="51" spans="1:11" s="209" customFormat="1" ht="15.75" customHeight="1" x14ac:dyDescent="0.25">
      <c r="A51" s="393" t="s">
        <v>317</v>
      </c>
      <c r="B51" s="393"/>
      <c r="C51" s="393"/>
      <c r="D51" s="393"/>
      <c r="E51" s="393"/>
      <c r="F51" s="393"/>
      <c r="G51" s="393"/>
      <c r="H51" s="393"/>
      <c r="I51" s="393"/>
      <c r="J51" s="393"/>
    </row>
    <row r="52" spans="1:11" s="210" customFormat="1" x14ac:dyDescent="0.25">
      <c r="A52" s="394" t="s">
        <v>118</v>
      </c>
      <c r="B52" s="395" t="s">
        <v>364</v>
      </c>
      <c r="C52" s="397" t="s">
        <v>8</v>
      </c>
      <c r="D52" s="211" t="s">
        <v>12</v>
      </c>
      <c r="E52" s="206">
        <f t="shared" ref="E52:E93" si="22">SUM(F52:J52)</f>
        <v>0</v>
      </c>
      <c r="F52" s="206">
        <f>SUM(F53:F58)</f>
        <v>0</v>
      </c>
      <c r="G52" s="206">
        <f>SUM(G53:G58)</f>
        <v>0</v>
      </c>
      <c r="H52" s="206">
        <f>SUM(H53:H58)</f>
        <v>0</v>
      </c>
      <c r="I52" s="206">
        <f>SUM(I53:I58)</f>
        <v>0</v>
      </c>
      <c r="J52" s="206">
        <f>SUM(J53:J58)</f>
        <v>0</v>
      </c>
    </row>
    <row r="53" spans="1:11" s="210" customFormat="1" x14ac:dyDescent="0.25">
      <c r="A53" s="394"/>
      <c r="B53" s="395"/>
      <c r="C53" s="397"/>
      <c r="D53" s="285" t="s">
        <v>13</v>
      </c>
      <c r="E53" s="206">
        <f t="shared" si="22"/>
        <v>0</v>
      </c>
      <c r="F53" s="207">
        <v>0</v>
      </c>
      <c r="G53" s="207">
        <v>0</v>
      </c>
      <c r="H53" s="207">
        <v>0</v>
      </c>
      <c r="I53" s="207">
        <v>0</v>
      </c>
      <c r="J53" s="207">
        <v>0</v>
      </c>
    </row>
    <row r="54" spans="1:11" s="210" customFormat="1" x14ac:dyDescent="0.25">
      <c r="A54" s="394"/>
      <c r="B54" s="395"/>
      <c r="C54" s="397"/>
      <c r="D54" s="285" t="s">
        <v>14</v>
      </c>
      <c r="E54" s="206">
        <f t="shared" si="22"/>
        <v>0</v>
      </c>
      <c r="F54" s="207">
        <v>0</v>
      </c>
      <c r="G54" s="207">
        <v>0</v>
      </c>
      <c r="H54" s="207">
        <v>0</v>
      </c>
      <c r="I54" s="207">
        <v>0</v>
      </c>
      <c r="J54" s="207">
        <v>0</v>
      </c>
    </row>
    <row r="55" spans="1:11" s="210" customFormat="1" x14ac:dyDescent="0.25">
      <c r="A55" s="394"/>
      <c r="B55" s="395"/>
      <c r="C55" s="397"/>
      <c r="D55" s="285" t="s">
        <v>15</v>
      </c>
      <c r="E55" s="206">
        <f t="shared" si="22"/>
        <v>0</v>
      </c>
      <c r="F55" s="207">
        <v>0</v>
      </c>
      <c r="G55" s="207">
        <v>0</v>
      </c>
      <c r="H55" s="207">
        <v>0</v>
      </c>
      <c r="I55" s="207">
        <v>0</v>
      </c>
      <c r="J55" s="207">
        <v>0</v>
      </c>
    </row>
    <row r="56" spans="1:11" s="210" customFormat="1" ht="30" x14ac:dyDescent="0.25">
      <c r="A56" s="394"/>
      <c r="B56" s="395"/>
      <c r="C56" s="397"/>
      <c r="D56" s="285" t="s">
        <v>89</v>
      </c>
      <c r="E56" s="206">
        <f t="shared" si="22"/>
        <v>0</v>
      </c>
      <c r="F56" s="207">
        <v>0</v>
      </c>
      <c r="G56" s="207">
        <v>0</v>
      </c>
      <c r="H56" s="207">
        <v>0</v>
      </c>
      <c r="I56" s="207">
        <v>0</v>
      </c>
      <c r="J56" s="207">
        <v>0</v>
      </c>
    </row>
    <row r="57" spans="1:11" s="210" customFormat="1" x14ac:dyDescent="0.25">
      <c r="A57" s="394"/>
      <c r="B57" s="395"/>
      <c r="C57" s="397"/>
      <c r="D57" s="285" t="s">
        <v>90</v>
      </c>
      <c r="E57" s="206">
        <f t="shared" si="22"/>
        <v>0</v>
      </c>
      <c r="F57" s="207">
        <v>0</v>
      </c>
      <c r="G57" s="207">
        <v>0</v>
      </c>
      <c r="H57" s="207">
        <v>0</v>
      </c>
      <c r="I57" s="207">
        <v>0</v>
      </c>
      <c r="J57" s="207">
        <v>0</v>
      </c>
    </row>
    <row r="58" spans="1:11" s="210" customFormat="1" x14ac:dyDescent="0.25">
      <c r="A58" s="394"/>
      <c r="B58" s="395"/>
      <c r="C58" s="397"/>
      <c r="D58" s="285" t="s">
        <v>18</v>
      </c>
      <c r="E58" s="206">
        <f t="shared" si="22"/>
        <v>0</v>
      </c>
      <c r="F58" s="207">
        <v>0</v>
      </c>
      <c r="G58" s="207">
        <v>0</v>
      </c>
      <c r="H58" s="207">
        <v>0</v>
      </c>
      <c r="I58" s="207">
        <v>0</v>
      </c>
      <c r="J58" s="207">
        <v>0</v>
      </c>
    </row>
    <row r="59" spans="1:11" s="210" customFormat="1" x14ac:dyDescent="0.25">
      <c r="A59" s="394" t="s">
        <v>119</v>
      </c>
      <c r="B59" s="395" t="s">
        <v>371</v>
      </c>
      <c r="C59" s="396" t="s">
        <v>125</v>
      </c>
      <c r="D59" s="211" t="s">
        <v>12</v>
      </c>
      <c r="E59" s="206">
        <f t="shared" ref="E59:E65" si="23">SUM(F59:J59)</f>
        <v>0</v>
      </c>
      <c r="F59" s="206">
        <f>SUM(F60:F65)</f>
        <v>0</v>
      </c>
      <c r="G59" s="206">
        <f>SUM(G60:G65)</f>
        <v>0</v>
      </c>
      <c r="H59" s="206">
        <f>SUM(H60:H65)</f>
        <v>0</v>
      </c>
      <c r="I59" s="206">
        <f>SUM(I60:I65)</f>
        <v>0</v>
      </c>
      <c r="J59" s="206">
        <f>SUM(J60:J65)</f>
        <v>0</v>
      </c>
    </row>
    <row r="60" spans="1:11" s="210" customFormat="1" x14ac:dyDescent="0.25">
      <c r="A60" s="394"/>
      <c r="B60" s="395"/>
      <c r="C60" s="396"/>
      <c r="D60" s="285" t="s">
        <v>13</v>
      </c>
      <c r="E60" s="206">
        <f t="shared" si="23"/>
        <v>0</v>
      </c>
      <c r="F60" s="207">
        <v>0</v>
      </c>
      <c r="G60" s="207">
        <v>0</v>
      </c>
      <c r="H60" s="207">
        <v>0</v>
      </c>
      <c r="I60" s="207">
        <v>0</v>
      </c>
      <c r="J60" s="207">
        <v>0</v>
      </c>
    </row>
    <row r="61" spans="1:11" s="210" customFormat="1" x14ac:dyDescent="0.25">
      <c r="A61" s="394"/>
      <c r="B61" s="395"/>
      <c r="C61" s="396"/>
      <c r="D61" s="285" t="s">
        <v>14</v>
      </c>
      <c r="E61" s="206">
        <f t="shared" si="23"/>
        <v>0</v>
      </c>
      <c r="F61" s="207">
        <v>0</v>
      </c>
      <c r="G61" s="207">
        <v>0</v>
      </c>
      <c r="H61" s="207">
        <v>0</v>
      </c>
      <c r="I61" s="207">
        <v>0</v>
      </c>
      <c r="J61" s="207">
        <v>0</v>
      </c>
    </row>
    <row r="62" spans="1:11" s="210" customFormat="1" x14ac:dyDescent="0.25">
      <c r="A62" s="394"/>
      <c r="B62" s="395"/>
      <c r="C62" s="396"/>
      <c r="D62" s="285" t="s">
        <v>15</v>
      </c>
      <c r="E62" s="206">
        <f t="shared" si="23"/>
        <v>0</v>
      </c>
      <c r="F62" s="207">
        <f>70-70</f>
        <v>0</v>
      </c>
      <c r="G62" s="207">
        <v>0</v>
      </c>
      <c r="H62" s="207">
        <v>0</v>
      </c>
      <c r="I62" s="207">
        <v>0</v>
      </c>
      <c r="J62" s="207">
        <f>I62*4</f>
        <v>0</v>
      </c>
    </row>
    <row r="63" spans="1:11" s="210" customFormat="1" ht="30" x14ac:dyDescent="0.25">
      <c r="A63" s="394"/>
      <c r="B63" s="395"/>
      <c r="C63" s="396"/>
      <c r="D63" s="285" t="s">
        <v>91</v>
      </c>
      <c r="E63" s="206">
        <f t="shared" si="23"/>
        <v>0</v>
      </c>
      <c r="F63" s="207">
        <v>0</v>
      </c>
      <c r="G63" s="207">
        <v>0</v>
      </c>
      <c r="H63" s="207">
        <v>0</v>
      </c>
      <c r="I63" s="207">
        <v>0</v>
      </c>
      <c r="J63" s="207">
        <v>0</v>
      </c>
    </row>
    <row r="64" spans="1:11" s="210" customFormat="1" ht="24.75" customHeight="1" x14ac:dyDescent="0.25">
      <c r="A64" s="394"/>
      <c r="B64" s="395"/>
      <c r="C64" s="396"/>
      <c r="D64" s="285" t="s">
        <v>90</v>
      </c>
      <c r="E64" s="206">
        <f t="shared" si="23"/>
        <v>0</v>
      </c>
      <c r="F64" s="207">
        <v>0</v>
      </c>
      <c r="G64" s="207">
        <v>0</v>
      </c>
      <c r="H64" s="207">
        <v>0</v>
      </c>
      <c r="I64" s="207">
        <v>0</v>
      </c>
      <c r="J64" s="207">
        <v>0</v>
      </c>
    </row>
    <row r="65" spans="1:12" s="210" customFormat="1" ht="20.25" customHeight="1" x14ac:dyDescent="0.25">
      <c r="A65" s="394"/>
      <c r="B65" s="395"/>
      <c r="C65" s="396"/>
      <c r="D65" s="285" t="s">
        <v>18</v>
      </c>
      <c r="E65" s="206">
        <f t="shared" si="23"/>
        <v>0</v>
      </c>
      <c r="F65" s="207">
        <v>0</v>
      </c>
      <c r="G65" s="207">
        <v>0</v>
      </c>
      <c r="H65" s="207">
        <v>0</v>
      </c>
      <c r="I65" s="207">
        <v>0</v>
      </c>
      <c r="J65" s="207">
        <v>0</v>
      </c>
    </row>
    <row r="66" spans="1:12" s="210" customFormat="1" ht="24" customHeight="1" x14ac:dyDescent="0.25">
      <c r="A66" s="406" t="s">
        <v>121</v>
      </c>
      <c r="B66" s="408" t="s">
        <v>390</v>
      </c>
      <c r="C66" s="397" t="s">
        <v>8</v>
      </c>
      <c r="D66" s="211" t="s">
        <v>12</v>
      </c>
      <c r="E66" s="206">
        <f t="shared" si="22"/>
        <v>639916.65157999995</v>
      </c>
      <c r="F66" s="206">
        <f t="shared" ref="F66" si="24">SUM(F67:F72)</f>
        <v>68675.076180000004</v>
      </c>
      <c r="G66" s="206">
        <f>SUM(G67:G72)</f>
        <v>75920.785399999993</v>
      </c>
      <c r="H66" s="206">
        <f t="shared" ref="H66:J66" si="25">SUM(H67:H72)</f>
        <v>82553.464999999997</v>
      </c>
      <c r="I66" s="206">
        <f t="shared" si="25"/>
        <v>82553.464999999997</v>
      </c>
      <c r="J66" s="206">
        <f t="shared" si="25"/>
        <v>330213.86</v>
      </c>
    </row>
    <row r="67" spans="1:12" s="210" customFormat="1" ht="16.5" customHeight="1" x14ac:dyDescent="0.25">
      <c r="A67" s="407"/>
      <c r="B67" s="409"/>
      <c r="C67" s="397"/>
      <c r="D67" s="285" t="s">
        <v>13</v>
      </c>
      <c r="E67" s="207">
        <f t="shared" si="22"/>
        <v>0</v>
      </c>
      <c r="F67" s="207">
        <v>0</v>
      </c>
      <c r="G67" s="207">
        <v>0</v>
      </c>
      <c r="H67" s="207">
        <v>0</v>
      </c>
      <c r="I67" s="207">
        <v>0</v>
      </c>
      <c r="J67" s="207">
        <f>I67*4</f>
        <v>0</v>
      </c>
    </row>
    <row r="68" spans="1:12" s="210" customFormat="1" ht="16.5" customHeight="1" x14ac:dyDescent="0.25">
      <c r="A68" s="407"/>
      <c r="B68" s="409"/>
      <c r="C68" s="397"/>
      <c r="D68" s="285" t="s">
        <v>14</v>
      </c>
      <c r="E68" s="207">
        <f t="shared" si="22"/>
        <v>0</v>
      </c>
      <c r="F68" s="207">
        <v>0</v>
      </c>
      <c r="G68" s="207">
        <v>0</v>
      </c>
      <c r="H68" s="207">
        <v>0</v>
      </c>
      <c r="I68" s="207">
        <v>0</v>
      </c>
      <c r="J68" s="207">
        <f t="shared" ref="J68:J72" si="26">I68*4</f>
        <v>0</v>
      </c>
    </row>
    <row r="69" spans="1:12" s="210" customFormat="1" ht="16.5" customHeight="1" x14ac:dyDescent="0.25">
      <c r="A69" s="407"/>
      <c r="B69" s="409"/>
      <c r="C69" s="397"/>
      <c r="D69" s="285" t="s">
        <v>15</v>
      </c>
      <c r="E69" s="207">
        <f t="shared" si="22"/>
        <v>436499.37157999998</v>
      </c>
      <c r="F69" s="207">
        <f>48628.6202+122.61579-0.00001-290-300+2345.356+7048.9+13526.42287-258-2148.83867</f>
        <v>68675.076180000004</v>
      </c>
      <c r="G69" s="262">
        <f>64780.61-13868.432+133+23375.6074</f>
        <v>74420.785399999993</v>
      </c>
      <c r="H69" s="207">
        <v>48900.584999999999</v>
      </c>
      <c r="I69" s="207">
        <v>48900.584999999999</v>
      </c>
      <c r="J69" s="207">
        <f t="shared" si="26"/>
        <v>195602.34</v>
      </c>
      <c r="L69" s="235"/>
    </row>
    <row r="70" spans="1:12" s="210" customFormat="1" ht="30" x14ac:dyDescent="0.25">
      <c r="A70" s="407"/>
      <c r="B70" s="409"/>
      <c r="C70" s="397"/>
      <c r="D70" s="285" t="s">
        <v>91</v>
      </c>
      <c r="E70" s="207">
        <f t="shared" si="22"/>
        <v>0</v>
      </c>
      <c r="F70" s="207">
        <v>0</v>
      </c>
      <c r="G70" s="207">
        <v>0</v>
      </c>
      <c r="H70" s="207">
        <v>0</v>
      </c>
      <c r="I70" s="207">
        <v>0</v>
      </c>
      <c r="J70" s="207">
        <f t="shared" si="26"/>
        <v>0</v>
      </c>
    </row>
    <row r="71" spans="1:12" s="210" customFormat="1" ht="21" customHeight="1" x14ac:dyDescent="0.25">
      <c r="A71" s="407"/>
      <c r="B71" s="409"/>
      <c r="C71" s="397"/>
      <c r="D71" s="285" t="s">
        <v>90</v>
      </c>
      <c r="E71" s="207">
        <f t="shared" si="22"/>
        <v>0</v>
      </c>
      <c r="F71" s="207">
        <v>0</v>
      </c>
      <c r="G71" s="207">
        <v>0</v>
      </c>
      <c r="H71" s="207">
        <v>0</v>
      </c>
      <c r="I71" s="207">
        <v>0</v>
      </c>
      <c r="J71" s="207">
        <f t="shared" si="26"/>
        <v>0</v>
      </c>
    </row>
    <row r="72" spans="1:12" s="210" customFormat="1" ht="17.25" customHeight="1" x14ac:dyDescent="0.25">
      <c r="A72" s="407"/>
      <c r="B72" s="409"/>
      <c r="C72" s="397"/>
      <c r="D72" s="285" t="s">
        <v>18</v>
      </c>
      <c r="E72" s="207">
        <f t="shared" si="22"/>
        <v>203417.27999999997</v>
      </c>
      <c r="F72" s="207">
        <v>0</v>
      </c>
      <c r="G72" s="207">
        <f>17772.855-16272.855</f>
        <v>1500</v>
      </c>
      <c r="H72" s="207">
        <v>33652.879999999997</v>
      </c>
      <c r="I72" s="207">
        <v>33652.879999999997</v>
      </c>
      <c r="J72" s="207">
        <f t="shared" si="26"/>
        <v>134611.51999999999</v>
      </c>
    </row>
    <row r="73" spans="1:12" s="209" customFormat="1" ht="21.75" customHeight="1" x14ac:dyDescent="0.25">
      <c r="A73" s="417" t="s">
        <v>122</v>
      </c>
      <c r="B73" s="408" t="s">
        <v>365</v>
      </c>
      <c r="C73" s="405" t="s">
        <v>335</v>
      </c>
      <c r="D73" s="211" t="s">
        <v>12</v>
      </c>
      <c r="E73" s="206">
        <f t="shared" si="22"/>
        <v>1860341.5536799999</v>
      </c>
      <c r="F73" s="206">
        <f>SUM(F74:F79)</f>
        <v>278247.79793</v>
      </c>
      <c r="G73" s="206">
        <f>SUM(G74:G79)</f>
        <v>220373.20751000001</v>
      </c>
      <c r="H73" s="206">
        <f>SUM(H74:H79)</f>
        <v>226952.75569000002</v>
      </c>
      <c r="I73" s="206">
        <f>SUM(I74:I79)</f>
        <v>226953.55851</v>
      </c>
      <c r="J73" s="206">
        <f t="shared" ref="J73" si="27">SUM(J74:J79)</f>
        <v>907814.23404000001</v>
      </c>
      <c r="K73" s="210"/>
      <c r="L73" s="210"/>
    </row>
    <row r="74" spans="1:12" s="210" customFormat="1" ht="17.25" customHeight="1" x14ac:dyDescent="0.25">
      <c r="A74" s="418"/>
      <c r="B74" s="409"/>
      <c r="C74" s="405"/>
      <c r="D74" s="285" t="s">
        <v>13</v>
      </c>
      <c r="E74" s="207">
        <f t="shared" si="22"/>
        <v>0</v>
      </c>
      <c r="F74" s="207">
        <f>F81+F88</f>
        <v>0</v>
      </c>
      <c r="G74" s="207">
        <f t="shared" ref="G74:I74" si="28">G81+G88</f>
        <v>0</v>
      </c>
      <c r="H74" s="207">
        <f t="shared" si="28"/>
        <v>0</v>
      </c>
      <c r="I74" s="207">
        <f t="shared" si="28"/>
        <v>0</v>
      </c>
      <c r="J74" s="207">
        <f>J81+J88+J95</f>
        <v>0</v>
      </c>
    </row>
    <row r="75" spans="1:12" s="210" customFormat="1" ht="16.5" customHeight="1" x14ac:dyDescent="0.25">
      <c r="A75" s="418"/>
      <c r="B75" s="409"/>
      <c r="C75" s="405"/>
      <c r="D75" s="285" t="s">
        <v>14</v>
      </c>
      <c r="E75" s="207">
        <f t="shared" si="22"/>
        <v>0</v>
      </c>
      <c r="F75" s="207">
        <f t="shared" ref="F75:F78" si="29">F82+F89</f>
        <v>0</v>
      </c>
      <c r="G75" s="207">
        <f t="shared" ref="G75:I79" si="30">G82+G89</f>
        <v>0</v>
      </c>
      <c r="H75" s="207">
        <f t="shared" si="30"/>
        <v>0</v>
      </c>
      <c r="I75" s="207">
        <f t="shared" si="30"/>
        <v>0</v>
      </c>
      <c r="J75" s="207">
        <f t="shared" ref="J75" si="31">J82+J89+J96</f>
        <v>0</v>
      </c>
    </row>
    <row r="76" spans="1:12" s="210" customFormat="1" ht="16.5" customHeight="1" x14ac:dyDescent="0.25">
      <c r="A76" s="418"/>
      <c r="B76" s="409"/>
      <c r="C76" s="405"/>
      <c r="D76" s="285" t="s">
        <v>15</v>
      </c>
      <c r="E76" s="207">
        <f>SUM(F76:J76)</f>
        <v>1209499.5536799999</v>
      </c>
      <c r="F76" s="207">
        <f t="shared" si="29"/>
        <v>277847.79793</v>
      </c>
      <c r="G76" s="207">
        <f t="shared" si="30"/>
        <v>220073.20751000001</v>
      </c>
      <c r="H76" s="207">
        <f>H83+H90</f>
        <v>118390.75569000001</v>
      </c>
      <c r="I76" s="207">
        <f t="shared" si="30"/>
        <v>118637.55851</v>
      </c>
      <c r="J76" s="207">
        <f>I76*4</f>
        <v>474550.23404000001</v>
      </c>
      <c r="L76" s="235"/>
    </row>
    <row r="77" spans="1:12" s="210" customFormat="1" ht="30.75" customHeight="1" x14ac:dyDescent="0.25">
      <c r="A77" s="418"/>
      <c r="B77" s="409"/>
      <c r="C77" s="405"/>
      <c r="D77" s="285" t="s">
        <v>91</v>
      </c>
      <c r="E77" s="207">
        <f t="shared" si="22"/>
        <v>0</v>
      </c>
      <c r="F77" s="207">
        <f t="shared" si="29"/>
        <v>0</v>
      </c>
      <c r="G77" s="207">
        <f t="shared" si="30"/>
        <v>0</v>
      </c>
      <c r="H77" s="207">
        <f t="shared" si="30"/>
        <v>0</v>
      </c>
      <c r="I77" s="207">
        <f t="shared" si="30"/>
        <v>0</v>
      </c>
      <c r="J77" s="207">
        <f t="shared" ref="J77:J78" si="32">I77*4</f>
        <v>0</v>
      </c>
    </row>
    <row r="78" spans="1:12" s="210" customFormat="1" ht="17.25" customHeight="1" x14ac:dyDescent="0.25">
      <c r="A78" s="418"/>
      <c r="B78" s="409"/>
      <c r="C78" s="405"/>
      <c r="D78" s="285" t="s">
        <v>90</v>
      </c>
      <c r="E78" s="207">
        <f t="shared" si="22"/>
        <v>0</v>
      </c>
      <c r="F78" s="207">
        <f t="shared" si="29"/>
        <v>0</v>
      </c>
      <c r="G78" s="207">
        <f t="shared" si="30"/>
        <v>0</v>
      </c>
      <c r="H78" s="207">
        <f t="shared" si="30"/>
        <v>0</v>
      </c>
      <c r="I78" s="207">
        <f t="shared" si="30"/>
        <v>0</v>
      </c>
      <c r="J78" s="207">
        <f t="shared" si="32"/>
        <v>0</v>
      </c>
    </row>
    <row r="79" spans="1:12" s="210" customFormat="1" ht="17.25" customHeight="1" x14ac:dyDescent="0.25">
      <c r="A79" s="418"/>
      <c r="B79" s="409"/>
      <c r="C79" s="405"/>
      <c r="D79" s="285" t="s">
        <v>18</v>
      </c>
      <c r="E79" s="207">
        <f t="shared" si="22"/>
        <v>650842</v>
      </c>
      <c r="F79" s="207">
        <f>F86+F93</f>
        <v>400</v>
      </c>
      <c r="G79" s="207">
        <f t="shared" si="30"/>
        <v>300</v>
      </c>
      <c r="H79" s="207">
        <f t="shared" si="30"/>
        <v>108562</v>
      </c>
      <c r="I79" s="207">
        <f t="shared" si="30"/>
        <v>108316</v>
      </c>
      <c r="J79" s="207">
        <f>I86*4</f>
        <v>433264</v>
      </c>
    </row>
    <row r="80" spans="1:12" s="210" customFormat="1" ht="21.75" customHeight="1" x14ac:dyDescent="0.25">
      <c r="A80" s="418"/>
      <c r="B80" s="409"/>
      <c r="C80" s="399" t="s">
        <v>8</v>
      </c>
      <c r="D80" s="211" t="s">
        <v>12</v>
      </c>
      <c r="E80" s="206">
        <f t="shared" si="22"/>
        <v>1849293.3698800001</v>
      </c>
      <c r="F80" s="206">
        <f>SUM(F81:F86)</f>
        <v>275905.11413</v>
      </c>
      <c r="G80" s="206">
        <f>SUM(G81:G86)</f>
        <v>218867.70751000001</v>
      </c>
      <c r="H80" s="206">
        <f>SUM(H81:H86)</f>
        <v>225752.75569000002</v>
      </c>
      <c r="I80" s="206">
        <f>SUM(I81:I86)</f>
        <v>225753.55851</v>
      </c>
      <c r="J80" s="206">
        <f t="shared" ref="J80" si="33">SUM(J81:J86)</f>
        <v>903014.23404000001</v>
      </c>
    </row>
    <row r="81" spans="1:12" s="210" customFormat="1" x14ac:dyDescent="0.25">
      <c r="A81" s="418"/>
      <c r="B81" s="409"/>
      <c r="C81" s="400"/>
      <c r="D81" s="285" t="s">
        <v>13</v>
      </c>
      <c r="E81" s="207">
        <f t="shared" si="22"/>
        <v>0</v>
      </c>
      <c r="F81" s="207">
        <v>0</v>
      </c>
      <c r="G81" s="207">
        <v>0</v>
      </c>
      <c r="H81" s="207">
        <v>0</v>
      </c>
      <c r="I81" s="207">
        <v>0</v>
      </c>
      <c r="J81" s="207">
        <v>0</v>
      </c>
    </row>
    <row r="82" spans="1:12" s="210" customFormat="1" x14ac:dyDescent="0.25">
      <c r="A82" s="418"/>
      <c r="B82" s="409"/>
      <c r="C82" s="400"/>
      <c r="D82" s="285" t="s">
        <v>14</v>
      </c>
      <c r="E82" s="207">
        <f t="shared" si="22"/>
        <v>0</v>
      </c>
      <c r="F82" s="207">
        <v>0</v>
      </c>
      <c r="G82" s="207">
        <v>0</v>
      </c>
      <c r="H82" s="207">
        <v>0</v>
      </c>
      <c r="I82" s="207">
        <v>0</v>
      </c>
      <c r="J82" s="207">
        <v>0</v>
      </c>
    </row>
    <row r="83" spans="1:12" s="210" customFormat="1" x14ac:dyDescent="0.25">
      <c r="A83" s="418"/>
      <c r="B83" s="409"/>
      <c r="C83" s="400"/>
      <c r="D83" s="285" t="s">
        <v>15</v>
      </c>
      <c r="E83" s="207">
        <f t="shared" si="22"/>
        <v>1198451.3698800001</v>
      </c>
      <c r="F83" s="207">
        <f>243788.45769-4049.1-11780.56394-1845.097-100+10375.56251+17709.23592+21597.36762+4059.7-4250.44867</f>
        <v>275505.11413</v>
      </c>
      <c r="G83" s="262">
        <f>82.6+125988.29426+10994.861+14743.961+24068.77345+28340.85631-348.23858+1822.8+2481.6072+4886.29583+600+755.89704+4150</f>
        <v>218567.70751000001</v>
      </c>
      <c r="H83" s="207">
        <f>82.6+103419.80469+13688.351</f>
        <v>117190.75569000001</v>
      </c>
      <c r="I83" s="207">
        <f>82.6+103666.60751+13688.351</f>
        <v>117437.55851</v>
      </c>
      <c r="J83" s="207">
        <f>I83*4</f>
        <v>469750.23404000001</v>
      </c>
      <c r="L83" s="235"/>
    </row>
    <row r="84" spans="1:12" s="210" customFormat="1" ht="30" x14ac:dyDescent="0.25">
      <c r="A84" s="418"/>
      <c r="B84" s="409"/>
      <c r="C84" s="400"/>
      <c r="D84" s="285" t="s">
        <v>91</v>
      </c>
      <c r="E84" s="207">
        <f t="shared" si="22"/>
        <v>0</v>
      </c>
      <c r="F84" s="207">
        <v>0</v>
      </c>
      <c r="G84" s="207">
        <v>0</v>
      </c>
      <c r="H84" s="207">
        <v>0</v>
      </c>
      <c r="I84" s="207">
        <v>0</v>
      </c>
      <c r="J84" s="207">
        <v>0</v>
      </c>
    </row>
    <row r="85" spans="1:12" s="210" customFormat="1" x14ac:dyDescent="0.25">
      <c r="A85" s="418"/>
      <c r="B85" s="409"/>
      <c r="C85" s="400"/>
      <c r="D85" s="285" t="s">
        <v>90</v>
      </c>
      <c r="E85" s="207">
        <f t="shared" si="22"/>
        <v>0</v>
      </c>
      <c r="F85" s="207">
        <v>0</v>
      </c>
      <c r="G85" s="207">
        <v>0</v>
      </c>
      <c r="H85" s="207">
        <v>0</v>
      </c>
      <c r="I85" s="207">
        <v>0</v>
      </c>
      <c r="J85" s="207">
        <v>0</v>
      </c>
    </row>
    <row r="86" spans="1:12" s="210" customFormat="1" x14ac:dyDescent="0.25">
      <c r="A86" s="418"/>
      <c r="B86" s="409"/>
      <c r="C86" s="401"/>
      <c r="D86" s="285" t="s">
        <v>18</v>
      </c>
      <c r="E86" s="207">
        <f>SUM(F86:J86)</f>
        <v>650842</v>
      </c>
      <c r="F86" s="207">
        <f>781+3300-3300-381</f>
        <v>400</v>
      </c>
      <c r="G86" s="207">
        <f>89936-89636</f>
        <v>300</v>
      </c>
      <c r="H86" s="207">
        <v>108562</v>
      </c>
      <c r="I86" s="207">
        <v>108316</v>
      </c>
      <c r="J86" s="207">
        <f>I86*4</f>
        <v>433264</v>
      </c>
    </row>
    <row r="87" spans="1:12" s="209" customFormat="1" ht="15" customHeight="1" x14ac:dyDescent="0.25">
      <c r="A87" s="418"/>
      <c r="B87" s="409"/>
      <c r="C87" s="397" t="s">
        <v>329</v>
      </c>
      <c r="D87" s="211" t="s">
        <v>12</v>
      </c>
      <c r="E87" s="206">
        <f t="shared" si="22"/>
        <v>11048.183799999999</v>
      </c>
      <c r="F87" s="206">
        <f t="shared" ref="F87" si="34">SUM(F88:F93)</f>
        <v>2342.6837999999998</v>
      </c>
      <c r="G87" s="206">
        <f>SUM(G88:G93)</f>
        <v>1505.5</v>
      </c>
      <c r="H87" s="206">
        <f t="shared" ref="H87:J87" si="35">SUM(H88:H93)</f>
        <v>1200</v>
      </c>
      <c r="I87" s="206">
        <f t="shared" si="35"/>
        <v>1200</v>
      </c>
      <c r="J87" s="206">
        <f t="shared" si="35"/>
        <v>4800</v>
      </c>
      <c r="K87" s="210"/>
    </row>
    <row r="88" spans="1:12" s="210" customFormat="1" x14ac:dyDescent="0.25">
      <c r="A88" s="418"/>
      <c r="B88" s="409"/>
      <c r="C88" s="397"/>
      <c r="D88" s="285" t="s">
        <v>13</v>
      </c>
      <c r="E88" s="207">
        <f t="shared" si="22"/>
        <v>0</v>
      </c>
      <c r="F88" s="207">
        <v>0</v>
      </c>
      <c r="G88" s="207">
        <v>0</v>
      </c>
      <c r="H88" s="207">
        <v>0</v>
      </c>
      <c r="I88" s="207">
        <v>0</v>
      </c>
      <c r="J88" s="207">
        <v>0</v>
      </c>
    </row>
    <row r="89" spans="1:12" s="210" customFormat="1" x14ac:dyDescent="0.25">
      <c r="A89" s="418"/>
      <c r="B89" s="409"/>
      <c r="C89" s="397"/>
      <c r="D89" s="285" t="s">
        <v>14</v>
      </c>
      <c r="E89" s="207">
        <f t="shared" si="22"/>
        <v>0</v>
      </c>
      <c r="F89" s="207">
        <v>0</v>
      </c>
      <c r="G89" s="207">
        <v>0</v>
      </c>
      <c r="H89" s="207">
        <v>0</v>
      </c>
      <c r="I89" s="207">
        <v>0</v>
      </c>
      <c r="J89" s="207">
        <v>0</v>
      </c>
    </row>
    <row r="90" spans="1:12" s="210" customFormat="1" x14ac:dyDescent="0.25">
      <c r="A90" s="418"/>
      <c r="B90" s="409"/>
      <c r="C90" s="397"/>
      <c r="D90" s="285" t="s">
        <v>15</v>
      </c>
      <c r="E90" s="207">
        <f t="shared" si="22"/>
        <v>11048.183799999999</v>
      </c>
      <c r="F90" s="207">
        <f>1000+221.4238+1121.26</f>
        <v>2342.6837999999998</v>
      </c>
      <c r="G90" s="207">
        <f>1200+245+60.5</f>
        <v>1505.5</v>
      </c>
      <c r="H90" s="207">
        <v>1200</v>
      </c>
      <c r="I90" s="207">
        <v>1200</v>
      </c>
      <c r="J90" s="207">
        <f>I90*4</f>
        <v>4800</v>
      </c>
      <c r="L90" s="235"/>
    </row>
    <row r="91" spans="1:12" s="210" customFormat="1" ht="30" x14ac:dyDescent="0.25">
      <c r="A91" s="418"/>
      <c r="B91" s="409"/>
      <c r="C91" s="397"/>
      <c r="D91" s="285" t="s">
        <v>91</v>
      </c>
      <c r="E91" s="207">
        <f t="shared" si="22"/>
        <v>0</v>
      </c>
      <c r="F91" s="207">
        <v>0</v>
      </c>
      <c r="G91" s="207">
        <v>0</v>
      </c>
      <c r="H91" s="207">
        <v>0</v>
      </c>
      <c r="I91" s="207">
        <v>0</v>
      </c>
      <c r="J91" s="207">
        <v>0</v>
      </c>
    </row>
    <row r="92" spans="1:12" s="210" customFormat="1" x14ac:dyDescent="0.25">
      <c r="A92" s="418"/>
      <c r="B92" s="409"/>
      <c r="C92" s="397"/>
      <c r="D92" s="285" t="s">
        <v>90</v>
      </c>
      <c r="E92" s="207">
        <f t="shared" si="22"/>
        <v>0</v>
      </c>
      <c r="F92" s="207">
        <v>0</v>
      </c>
      <c r="G92" s="207">
        <v>0</v>
      </c>
      <c r="H92" s="207">
        <v>0</v>
      </c>
      <c r="I92" s="207">
        <v>0</v>
      </c>
      <c r="J92" s="207">
        <v>0</v>
      </c>
    </row>
    <row r="93" spans="1:12" s="210" customFormat="1" x14ac:dyDescent="0.25">
      <c r="A93" s="418"/>
      <c r="B93" s="409"/>
      <c r="C93" s="397"/>
      <c r="D93" s="285" t="s">
        <v>18</v>
      </c>
      <c r="E93" s="207">
        <f t="shared" si="22"/>
        <v>0</v>
      </c>
      <c r="F93" s="207">
        <f>3234.174-3234.174</f>
        <v>0</v>
      </c>
      <c r="G93" s="207">
        <v>0</v>
      </c>
      <c r="H93" s="207">
        <v>0</v>
      </c>
      <c r="I93" s="207">
        <f>H93</f>
        <v>0</v>
      </c>
      <c r="J93" s="207">
        <f>I93*4</f>
        <v>0</v>
      </c>
    </row>
    <row r="94" spans="1:12" s="209" customFormat="1" ht="16.5" hidden="1" customHeight="1" x14ac:dyDescent="0.25">
      <c r="A94" s="418"/>
      <c r="B94" s="409"/>
      <c r="C94" s="413" t="s">
        <v>307</v>
      </c>
      <c r="D94" s="211" t="s">
        <v>12</v>
      </c>
      <c r="E94" s="206">
        <f>SUM(F94:J94)</f>
        <v>0</v>
      </c>
      <c r="F94" s="206">
        <f t="shared" ref="F94" si="36">SUM(F95:F100)</f>
        <v>0</v>
      </c>
      <c r="G94" s="206">
        <f>SUM(G95:G100)</f>
        <v>0</v>
      </c>
      <c r="H94" s="206">
        <f t="shared" ref="H94" si="37">SUM(H95:H100)</f>
        <v>0</v>
      </c>
      <c r="I94" s="206">
        <f>SUM(I95:I100)</f>
        <v>0</v>
      </c>
      <c r="J94" s="206">
        <f t="shared" ref="J94" si="38">SUM(J95:J100)</f>
        <v>0</v>
      </c>
    </row>
    <row r="95" spans="1:12" s="210" customFormat="1" ht="15" hidden="1" customHeight="1" x14ac:dyDescent="0.25">
      <c r="A95" s="418"/>
      <c r="B95" s="409"/>
      <c r="C95" s="414"/>
      <c r="D95" s="285" t="s">
        <v>13</v>
      </c>
      <c r="E95" s="207">
        <f t="shared" ref="E95:E142" si="39">SUM(F95:J95)</f>
        <v>0</v>
      </c>
      <c r="F95" s="207">
        <v>0</v>
      </c>
      <c r="G95" s="207">
        <v>0</v>
      </c>
      <c r="H95" s="207">
        <v>0</v>
      </c>
      <c r="I95" s="207">
        <v>0</v>
      </c>
      <c r="J95" s="207">
        <v>0</v>
      </c>
    </row>
    <row r="96" spans="1:12" s="210" customFormat="1" ht="15" hidden="1" customHeight="1" x14ac:dyDescent="0.25">
      <c r="A96" s="418"/>
      <c r="B96" s="409"/>
      <c r="C96" s="414"/>
      <c r="D96" s="285" t="s">
        <v>14</v>
      </c>
      <c r="E96" s="207">
        <f t="shared" si="39"/>
        <v>0</v>
      </c>
      <c r="F96" s="207">
        <v>0</v>
      </c>
      <c r="G96" s="207">
        <v>0</v>
      </c>
      <c r="H96" s="207">
        <v>0</v>
      </c>
      <c r="I96" s="207">
        <v>0</v>
      </c>
      <c r="J96" s="207">
        <v>0</v>
      </c>
    </row>
    <row r="97" spans="1:12" s="210" customFormat="1" ht="15" hidden="1" customHeight="1" x14ac:dyDescent="0.25">
      <c r="A97" s="418"/>
      <c r="B97" s="409"/>
      <c r="C97" s="414"/>
      <c r="D97" s="285" t="s">
        <v>15</v>
      </c>
      <c r="E97" s="207">
        <f t="shared" si="39"/>
        <v>0</v>
      </c>
      <c r="F97" s="207">
        <v>0</v>
      </c>
      <c r="G97" s="207">
        <v>0</v>
      </c>
      <c r="H97" s="207">
        <v>0</v>
      </c>
      <c r="I97" s="207">
        <f>H97</f>
        <v>0</v>
      </c>
      <c r="J97" s="207">
        <f>I97*4</f>
        <v>0</v>
      </c>
    </row>
    <row r="98" spans="1:12" s="210" customFormat="1" ht="30" hidden="1" customHeight="1" x14ac:dyDescent="0.25">
      <c r="A98" s="418"/>
      <c r="B98" s="409"/>
      <c r="C98" s="414"/>
      <c r="D98" s="285" t="s">
        <v>91</v>
      </c>
      <c r="E98" s="207">
        <f t="shared" si="39"/>
        <v>0</v>
      </c>
      <c r="F98" s="207">
        <v>0</v>
      </c>
      <c r="G98" s="207">
        <v>0</v>
      </c>
      <c r="H98" s="207">
        <v>0</v>
      </c>
      <c r="I98" s="207">
        <v>0</v>
      </c>
      <c r="J98" s="207">
        <v>0</v>
      </c>
    </row>
    <row r="99" spans="1:12" s="210" customFormat="1" ht="15" hidden="1" customHeight="1" x14ac:dyDescent="0.25">
      <c r="A99" s="418"/>
      <c r="B99" s="409"/>
      <c r="C99" s="414"/>
      <c r="D99" s="285" t="s">
        <v>90</v>
      </c>
      <c r="E99" s="207">
        <f t="shared" si="39"/>
        <v>0</v>
      </c>
      <c r="F99" s="207">
        <v>0</v>
      </c>
      <c r="G99" s="207">
        <v>0</v>
      </c>
      <c r="H99" s="207">
        <v>0</v>
      </c>
      <c r="I99" s="207">
        <v>0</v>
      </c>
      <c r="J99" s="207">
        <v>0</v>
      </c>
    </row>
    <row r="100" spans="1:12" s="210" customFormat="1" ht="15" hidden="1" customHeight="1" x14ac:dyDescent="0.25">
      <c r="A100" s="419"/>
      <c r="B100" s="410"/>
      <c r="C100" s="415"/>
      <c r="D100" s="285" t="s">
        <v>18</v>
      </c>
      <c r="E100" s="207">
        <f t="shared" si="39"/>
        <v>0</v>
      </c>
      <c r="F100" s="207">
        <v>0</v>
      </c>
      <c r="G100" s="207">
        <v>0</v>
      </c>
      <c r="H100" s="207">
        <v>0</v>
      </c>
      <c r="I100" s="207">
        <v>0</v>
      </c>
      <c r="J100" s="207">
        <v>0</v>
      </c>
    </row>
    <row r="101" spans="1:12" s="210" customFormat="1" x14ac:dyDescent="0.25">
      <c r="A101" s="394" t="s">
        <v>123</v>
      </c>
      <c r="B101" s="416" t="s">
        <v>372</v>
      </c>
      <c r="C101" s="397" t="s">
        <v>8</v>
      </c>
      <c r="D101" s="211" t="s">
        <v>12</v>
      </c>
      <c r="E101" s="206">
        <f t="shared" si="39"/>
        <v>0</v>
      </c>
      <c r="F101" s="206">
        <f t="shared" ref="F101" si="40">SUM(F102:F107)</f>
        <v>0</v>
      </c>
      <c r="G101" s="206">
        <f>SUM(G102:G107)</f>
        <v>0</v>
      </c>
      <c r="H101" s="206">
        <f t="shared" ref="H101:J101" si="41">SUM(H102:H107)</f>
        <v>0</v>
      </c>
      <c r="I101" s="206">
        <f t="shared" si="41"/>
        <v>0</v>
      </c>
      <c r="J101" s="206">
        <f t="shared" si="41"/>
        <v>0</v>
      </c>
    </row>
    <row r="102" spans="1:12" s="210" customFormat="1" x14ac:dyDescent="0.25">
      <c r="A102" s="394"/>
      <c r="B102" s="416"/>
      <c r="C102" s="397"/>
      <c r="D102" s="285" t="s">
        <v>13</v>
      </c>
      <c r="E102" s="207">
        <f t="shared" si="39"/>
        <v>0</v>
      </c>
      <c r="F102" s="207">
        <v>0</v>
      </c>
      <c r="G102" s="207">
        <v>0</v>
      </c>
      <c r="H102" s="207">
        <v>0</v>
      </c>
      <c r="I102" s="207">
        <v>0</v>
      </c>
      <c r="J102" s="207">
        <v>0</v>
      </c>
    </row>
    <row r="103" spans="1:12" s="210" customFormat="1" x14ac:dyDescent="0.25">
      <c r="A103" s="394"/>
      <c r="B103" s="416"/>
      <c r="C103" s="397"/>
      <c r="D103" s="285" t="s">
        <v>14</v>
      </c>
      <c r="E103" s="207">
        <f t="shared" si="39"/>
        <v>0</v>
      </c>
      <c r="F103" s="207">
        <v>0</v>
      </c>
      <c r="G103" s="207">
        <v>0</v>
      </c>
      <c r="H103" s="207">
        <v>0</v>
      </c>
      <c r="I103" s="207">
        <v>0</v>
      </c>
      <c r="J103" s="207">
        <v>0</v>
      </c>
    </row>
    <row r="104" spans="1:12" s="210" customFormat="1" ht="22.5" customHeight="1" x14ac:dyDescent="0.25">
      <c r="A104" s="394"/>
      <c r="B104" s="416"/>
      <c r="C104" s="397"/>
      <c r="D104" s="285" t="s">
        <v>15</v>
      </c>
      <c r="E104" s="207">
        <f t="shared" si="39"/>
        <v>0</v>
      </c>
      <c r="F104" s="207">
        <f>1837-1837</f>
        <v>0</v>
      </c>
      <c r="G104" s="207">
        <v>0</v>
      </c>
      <c r="H104" s="207">
        <f>G104</f>
        <v>0</v>
      </c>
      <c r="I104" s="207">
        <f>H104</f>
        <v>0</v>
      </c>
      <c r="J104" s="207">
        <f>I104*4</f>
        <v>0</v>
      </c>
    </row>
    <row r="105" spans="1:12" s="210" customFormat="1" ht="37.5" customHeight="1" x14ac:dyDescent="0.25">
      <c r="A105" s="394"/>
      <c r="B105" s="416"/>
      <c r="C105" s="397"/>
      <c r="D105" s="285" t="s">
        <v>91</v>
      </c>
      <c r="E105" s="207">
        <f t="shared" si="39"/>
        <v>0</v>
      </c>
      <c r="F105" s="207">
        <v>0</v>
      </c>
      <c r="G105" s="207">
        <v>0</v>
      </c>
      <c r="H105" s="207">
        <v>0</v>
      </c>
      <c r="I105" s="207">
        <v>0</v>
      </c>
      <c r="J105" s="207">
        <f t="shared" ref="J105:J107" si="42">I105*4</f>
        <v>0</v>
      </c>
    </row>
    <row r="106" spans="1:12" s="210" customFormat="1" ht="27" customHeight="1" x14ac:dyDescent="0.25">
      <c r="A106" s="394"/>
      <c r="B106" s="416"/>
      <c r="C106" s="397"/>
      <c r="D106" s="285" t="s">
        <v>90</v>
      </c>
      <c r="E106" s="207">
        <f t="shared" si="39"/>
        <v>0</v>
      </c>
      <c r="F106" s="207">
        <v>0</v>
      </c>
      <c r="G106" s="207">
        <v>0</v>
      </c>
      <c r="H106" s="207">
        <v>0</v>
      </c>
      <c r="I106" s="207">
        <v>0</v>
      </c>
      <c r="J106" s="207">
        <f t="shared" si="42"/>
        <v>0</v>
      </c>
    </row>
    <row r="107" spans="1:12" s="210" customFormat="1" ht="48" customHeight="1" x14ac:dyDescent="0.25">
      <c r="A107" s="394"/>
      <c r="B107" s="416"/>
      <c r="C107" s="397"/>
      <c r="D107" s="285" t="s">
        <v>18</v>
      </c>
      <c r="E107" s="207">
        <f t="shared" si="39"/>
        <v>0</v>
      </c>
      <c r="F107" s="207">
        <v>0</v>
      </c>
      <c r="G107" s="207">
        <v>0</v>
      </c>
      <c r="H107" s="207">
        <v>0</v>
      </c>
      <c r="I107" s="207">
        <v>0</v>
      </c>
      <c r="J107" s="207">
        <f t="shared" si="42"/>
        <v>0</v>
      </c>
    </row>
    <row r="108" spans="1:12" s="210" customFormat="1" ht="15" customHeight="1" x14ac:dyDescent="0.25">
      <c r="A108" s="399" t="s">
        <v>301</v>
      </c>
      <c r="B108" s="402" t="s">
        <v>366</v>
      </c>
      <c r="C108" s="405" t="s">
        <v>125</v>
      </c>
      <c r="D108" s="211" t="s">
        <v>12</v>
      </c>
      <c r="E108" s="206">
        <f t="shared" si="39"/>
        <v>457376.86212000001</v>
      </c>
      <c r="F108" s="206">
        <f>SUM(F109:F114)</f>
        <v>51600.968910000003</v>
      </c>
      <c r="G108" s="206">
        <f>SUM(G109:G114)</f>
        <v>53885.545710000006</v>
      </c>
      <c r="H108" s="206">
        <f t="shared" ref="H108:J108" si="43">SUM(H109:H114)</f>
        <v>59614.716249999998</v>
      </c>
      <c r="I108" s="206">
        <f t="shared" si="43"/>
        <v>59013.446250000001</v>
      </c>
      <c r="J108" s="206">
        <f t="shared" si="43"/>
        <v>233262.185</v>
      </c>
      <c r="K108" s="269"/>
    </row>
    <row r="109" spans="1:12" s="212" customFormat="1" x14ac:dyDescent="0.25">
      <c r="A109" s="400"/>
      <c r="B109" s="403"/>
      <c r="C109" s="405"/>
      <c r="D109" s="285" t="s">
        <v>13</v>
      </c>
      <c r="E109" s="207">
        <f t="shared" si="39"/>
        <v>260.28970000000004</v>
      </c>
      <c r="F109" s="207">
        <v>74.699600000000004</v>
      </c>
      <c r="G109" s="207">
        <f>68.5-0.0099</f>
        <v>68.490099999999998</v>
      </c>
      <c r="H109" s="207">
        <v>65.5</v>
      </c>
      <c r="I109" s="207">
        <v>51.6</v>
      </c>
      <c r="J109" s="207">
        <v>0</v>
      </c>
      <c r="K109" s="269"/>
    </row>
    <row r="110" spans="1:12" s="212" customFormat="1" x14ac:dyDescent="0.25">
      <c r="A110" s="400"/>
      <c r="B110" s="403"/>
      <c r="C110" s="405"/>
      <c r="D110" s="285" t="s">
        <v>14</v>
      </c>
      <c r="E110" s="207">
        <f t="shared" si="39"/>
        <v>3777.5102999999999</v>
      </c>
      <c r="F110" s="207">
        <v>649.90039999999999</v>
      </c>
      <c r="G110" s="207">
        <f>1284.2+190.25-106.55+0.0099</f>
        <v>1367.9099000000001</v>
      </c>
      <c r="H110" s="207">
        <f>1026.6+190.375-103.575</f>
        <v>1113.3999999999999</v>
      </c>
      <c r="I110" s="207">
        <f>541.6+195.375-90.675</f>
        <v>646.30000000000007</v>
      </c>
      <c r="J110" s="207">
        <v>0</v>
      </c>
      <c r="K110" s="269"/>
    </row>
    <row r="111" spans="1:12" s="210" customFormat="1" x14ac:dyDescent="0.25">
      <c r="A111" s="400"/>
      <c r="B111" s="403"/>
      <c r="C111" s="405"/>
      <c r="D111" s="285" t="s">
        <v>15</v>
      </c>
      <c r="E111" s="207">
        <f>SUM(F111:J111)</f>
        <v>291816.36212000001</v>
      </c>
      <c r="F111" s="207">
        <f>43441.50136-315.07718-200+2855.55749-440.54436+6739.69-996.4-288.3584</f>
        <v>50796.368910000005</v>
      </c>
      <c r="G111" s="262">
        <f>321.05+39201.25139+49+1019.099+3469.55+6458.74348+359.2+656.2928+824.95904</f>
        <v>52359.145710000004</v>
      </c>
      <c r="H111" s="207">
        <f>31207.79125+256.65+42+38.075</f>
        <v>31544.516250000001</v>
      </c>
      <c r="I111" s="207">
        <f>31206.79125+135.4+42+39.075</f>
        <v>31423.266250000001</v>
      </c>
      <c r="J111" s="207">
        <f>I111*4</f>
        <v>125693.065</v>
      </c>
      <c r="K111" s="269"/>
      <c r="L111" s="235"/>
    </row>
    <row r="112" spans="1:12" s="210" customFormat="1" ht="30" x14ac:dyDescent="0.25">
      <c r="A112" s="400"/>
      <c r="B112" s="403"/>
      <c r="C112" s="405"/>
      <c r="D112" s="285" t="s">
        <v>91</v>
      </c>
      <c r="E112" s="207">
        <f t="shared" si="39"/>
        <v>0</v>
      </c>
      <c r="F112" s="207">
        <v>0</v>
      </c>
      <c r="G112" s="207">
        <v>0</v>
      </c>
      <c r="H112" s="207">
        <v>0</v>
      </c>
      <c r="I112" s="207">
        <v>0</v>
      </c>
      <c r="J112" s="207">
        <f t="shared" ref="J112:J114" si="44">I112*4</f>
        <v>0</v>
      </c>
      <c r="K112" s="269"/>
    </row>
    <row r="113" spans="1:12" s="210" customFormat="1" x14ac:dyDescent="0.25">
      <c r="A113" s="400"/>
      <c r="B113" s="403"/>
      <c r="C113" s="405"/>
      <c r="D113" s="285" t="s">
        <v>90</v>
      </c>
      <c r="E113" s="207">
        <f t="shared" si="39"/>
        <v>0</v>
      </c>
      <c r="F113" s="207">
        <v>0</v>
      </c>
      <c r="G113" s="207">
        <v>0</v>
      </c>
      <c r="H113" s="207">
        <v>0</v>
      </c>
      <c r="I113" s="207">
        <v>0</v>
      </c>
      <c r="J113" s="207">
        <f t="shared" si="44"/>
        <v>0</v>
      </c>
    </row>
    <row r="114" spans="1:12" s="210" customFormat="1" x14ac:dyDescent="0.25">
      <c r="A114" s="401"/>
      <c r="B114" s="404"/>
      <c r="C114" s="405"/>
      <c r="D114" s="285" t="s">
        <v>18</v>
      </c>
      <c r="E114" s="207">
        <f t="shared" si="39"/>
        <v>161522.70000000001</v>
      </c>
      <c r="F114" s="207">
        <f>10124.87201+3577.23144+80-5799.69-7982.41345+80</f>
        <v>79.999999999999091</v>
      </c>
      <c r="G114" s="207">
        <f>18891-18801</f>
        <v>90</v>
      </c>
      <c r="H114" s="207">
        <v>26891.3</v>
      </c>
      <c r="I114" s="207">
        <v>26892.28</v>
      </c>
      <c r="J114" s="207">
        <f t="shared" si="44"/>
        <v>107569.12</v>
      </c>
    </row>
    <row r="115" spans="1:12" s="210" customFormat="1" x14ac:dyDescent="0.25">
      <c r="A115" s="411" t="s">
        <v>302</v>
      </c>
      <c r="B115" s="395" t="s">
        <v>367</v>
      </c>
      <c r="C115" s="397" t="s">
        <v>8</v>
      </c>
      <c r="D115" s="211" t="s">
        <v>12</v>
      </c>
      <c r="E115" s="206">
        <f t="shared" si="39"/>
        <v>3837.556</v>
      </c>
      <c r="F115" s="206">
        <f t="shared" ref="F115" si="45">SUM(F116:F121)</f>
        <v>264.05600000000004</v>
      </c>
      <c r="G115" s="206">
        <f t="shared" ref="G115:J115" si="46">SUM(G116:G121)</f>
        <v>510.5</v>
      </c>
      <c r="H115" s="206">
        <f t="shared" si="46"/>
        <v>510.5</v>
      </c>
      <c r="I115" s="206">
        <f t="shared" si="46"/>
        <v>510.5</v>
      </c>
      <c r="J115" s="206">
        <f t="shared" si="46"/>
        <v>2042</v>
      </c>
      <c r="K115" s="235"/>
      <c r="L115" s="235"/>
    </row>
    <row r="116" spans="1:12" s="210" customFormat="1" x14ac:dyDescent="0.25">
      <c r="A116" s="394"/>
      <c r="B116" s="395"/>
      <c r="C116" s="397"/>
      <c r="D116" s="285" t="s">
        <v>13</v>
      </c>
      <c r="E116" s="207">
        <f t="shared" si="39"/>
        <v>0</v>
      </c>
      <c r="F116" s="207">
        <v>0</v>
      </c>
      <c r="G116" s="207">
        <v>0</v>
      </c>
      <c r="H116" s="207">
        <v>0</v>
      </c>
      <c r="I116" s="207">
        <v>0</v>
      </c>
      <c r="J116" s="207">
        <f>I116*4</f>
        <v>0</v>
      </c>
    </row>
    <row r="117" spans="1:12" s="210" customFormat="1" x14ac:dyDescent="0.25">
      <c r="A117" s="394"/>
      <c r="B117" s="395"/>
      <c r="C117" s="397"/>
      <c r="D117" s="285" t="s">
        <v>14</v>
      </c>
      <c r="E117" s="207">
        <f t="shared" si="39"/>
        <v>0</v>
      </c>
      <c r="F117" s="207">
        <v>0</v>
      </c>
      <c r="G117" s="207">
        <v>0</v>
      </c>
      <c r="H117" s="207">
        <v>0</v>
      </c>
      <c r="I117" s="207">
        <v>0</v>
      </c>
      <c r="J117" s="207">
        <f t="shared" ref="J117:J121" si="47">I117*4</f>
        <v>0</v>
      </c>
    </row>
    <row r="118" spans="1:12" s="210" customFormat="1" x14ac:dyDescent="0.25">
      <c r="A118" s="394"/>
      <c r="B118" s="395"/>
      <c r="C118" s="397"/>
      <c r="D118" s="285" t="s">
        <v>15</v>
      </c>
      <c r="E118" s="207">
        <f t="shared" si="39"/>
        <v>3837.556</v>
      </c>
      <c r="F118" s="207">
        <f>446.177-182.121</f>
        <v>264.05600000000004</v>
      </c>
      <c r="G118" s="207">
        <v>510.5</v>
      </c>
      <c r="H118" s="207">
        <v>510.5</v>
      </c>
      <c r="I118" s="207">
        <v>510.5</v>
      </c>
      <c r="J118" s="207">
        <f t="shared" si="47"/>
        <v>2042</v>
      </c>
    </row>
    <row r="119" spans="1:12" s="210" customFormat="1" ht="30" x14ac:dyDescent="0.25">
      <c r="A119" s="394"/>
      <c r="B119" s="395"/>
      <c r="C119" s="397"/>
      <c r="D119" s="285" t="s">
        <v>91</v>
      </c>
      <c r="E119" s="207">
        <f t="shared" si="39"/>
        <v>0</v>
      </c>
      <c r="F119" s="207">
        <v>0</v>
      </c>
      <c r="G119" s="207">
        <v>0</v>
      </c>
      <c r="H119" s="207">
        <v>0</v>
      </c>
      <c r="I119" s="207">
        <v>0</v>
      </c>
      <c r="J119" s="207">
        <f t="shared" si="47"/>
        <v>0</v>
      </c>
    </row>
    <row r="120" spans="1:12" s="210" customFormat="1" x14ac:dyDescent="0.25">
      <c r="A120" s="394"/>
      <c r="B120" s="395"/>
      <c r="C120" s="397"/>
      <c r="D120" s="285" t="s">
        <v>90</v>
      </c>
      <c r="E120" s="207">
        <f t="shared" si="39"/>
        <v>0</v>
      </c>
      <c r="F120" s="207">
        <v>0</v>
      </c>
      <c r="G120" s="207">
        <v>0</v>
      </c>
      <c r="H120" s="207">
        <v>0</v>
      </c>
      <c r="I120" s="207">
        <v>0</v>
      </c>
      <c r="J120" s="207">
        <f t="shared" si="47"/>
        <v>0</v>
      </c>
    </row>
    <row r="121" spans="1:12" s="210" customFormat="1" x14ac:dyDescent="0.25">
      <c r="A121" s="394"/>
      <c r="B121" s="395"/>
      <c r="C121" s="397"/>
      <c r="D121" s="285" t="s">
        <v>18</v>
      </c>
      <c r="E121" s="207">
        <f t="shared" si="39"/>
        <v>0</v>
      </c>
      <c r="F121" s="207">
        <f>6209.39951+3157.27749-446.177-8920.5</f>
        <v>0</v>
      </c>
      <c r="G121" s="207">
        <v>0</v>
      </c>
      <c r="H121" s="207">
        <v>0</v>
      </c>
      <c r="I121" s="207">
        <v>0</v>
      </c>
      <c r="J121" s="207">
        <f t="shared" si="47"/>
        <v>0</v>
      </c>
    </row>
    <row r="122" spans="1:12" s="210" customFormat="1" hidden="1" x14ac:dyDescent="0.25">
      <c r="A122" s="406"/>
      <c r="B122" s="413"/>
      <c r="C122" s="397" t="s">
        <v>290</v>
      </c>
      <c r="D122" s="285" t="s">
        <v>12</v>
      </c>
      <c r="E122" s="207">
        <f t="shared" si="39"/>
        <v>0</v>
      </c>
      <c r="F122" s="207">
        <f t="shared" ref="F122" si="48">SUM(F123:F128)</f>
        <v>0</v>
      </c>
      <c r="G122" s="207">
        <f>SUM(G123:G128)</f>
        <v>0</v>
      </c>
      <c r="H122" s="207">
        <f t="shared" ref="H122:J122" si="49">SUM(H123:H128)</f>
        <v>0</v>
      </c>
      <c r="I122" s="207">
        <f t="shared" si="49"/>
        <v>0</v>
      </c>
      <c r="J122" s="207">
        <f t="shared" si="49"/>
        <v>0</v>
      </c>
    </row>
    <row r="123" spans="1:12" s="210" customFormat="1" hidden="1" x14ac:dyDescent="0.25">
      <c r="A123" s="407"/>
      <c r="B123" s="414"/>
      <c r="C123" s="397"/>
      <c r="D123" s="285" t="s">
        <v>13</v>
      </c>
      <c r="E123" s="207">
        <f t="shared" si="39"/>
        <v>0</v>
      </c>
      <c r="F123" s="207"/>
      <c r="G123" s="207"/>
      <c r="H123" s="207"/>
      <c r="I123" s="207"/>
      <c r="J123" s="207"/>
    </row>
    <row r="124" spans="1:12" s="210" customFormat="1" hidden="1" x14ac:dyDescent="0.25">
      <c r="A124" s="407"/>
      <c r="B124" s="414"/>
      <c r="C124" s="397"/>
      <c r="D124" s="285" t="s">
        <v>14</v>
      </c>
      <c r="E124" s="207">
        <f t="shared" si="39"/>
        <v>0</v>
      </c>
      <c r="F124" s="207"/>
      <c r="G124" s="207"/>
      <c r="H124" s="207"/>
      <c r="I124" s="207"/>
      <c r="J124" s="207"/>
    </row>
    <row r="125" spans="1:12" s="210" customFormat="1" hidden="1" x14ac:dyDescent="0.25">
      <c r="A125" s="407"/>
      <c r="B125" s="414"/>
      <c r="C125" s="397"/>
      <c r="D125" s="285" t="s">
        <v>15</v>
      </c>
      <c r="E125" s="207">
        <f t="shared" si="39"/>
        <v>0</v>
      </c>
      <c r="F125" s="228"/>
      <c r="G125" s="228"/>
      <c r="H125" s="207"/>
      <c r="I125" s="207"/>
      <c r="J125" s="207"/>
    </row>
    <row r="126" spans="1:12" s="210" customFormat="1" ht="30" hidden="1" x14ac:dyDescent="0.25">
      <c r="A126" s="407"/>
      <c r="B126" s="414"/>
      <c r="C126" s="397"/>
      <c r="D126" s="285" t="s">
        <v>91</v>
      </c>
      <c r="E126" s="207">
        <f t="shared" si="39"/>
        <v>0</v>
      </c>
      <c r="F126" s="207"/>
      <c r="G126" s="207"/>
      <c r="H126" s="207"/>
      <c r="I126" s="207"/>
      <c r="J126" s="207"/>
    </row>
    <row r="127" spans="1:12" s="210" customFormat="1" hidden="1" x14ac:dyDescent="0.25">
      <c r="A127" s="407"/>
      <c r="B127" s="414"/>
      <c r="C127" s="397"/>
      <c r="D127" s="285" t="s">
        <v>90</v>
      </c>
      <c r="E127" s="207">
        <f t="shared" si="39"/>
        <v>0</v>
      </c>
      <c r="F127" s="207"/>
      <c r="G127" s="207"/>
      <c r="H127" s="207"/>
      <c r="I127" s="207"/>
      <c r="J127" s="207"/>
    </row>
    <row r="128" spans="1:12" s="210" customFormat="1" hidden="1" x14ac:dyDescent="0.25">
      <c r="A128" s="412"/>
      <c r="B128" s="415"/>
      <c r="C128" s="397"/>
      <c r="D128" s="285" t="s">
        <v>18</v>
      </c>
      <c r="E128" s="207">
        <f t="shared" si="39"/>
        <v>0</v>
      </c>
      <c r="F128" s="228"/>
      <c r="G128" s="228"/>
      <c r="H128" s="207"/>
      <c r="I128" s="207"/>
      <c r="J128" s="207"/>
    </row>
    <row r="129" spans="1:12" s="210" customFormat="1" x14ac:dyDescent="0.25">
      <c r="A129" s="394" t="s">
        <v>303</v>
      </c>
      <c r="B129" s="395" t="s">
        <v>368</v>
      </c>
      <c r="C129" s="397" t="s">
        <v>125</v>
      </c>
      <c r="D129" s="211" t="s">
        <v>12</v>
      </c>
      <c r="E129" s="206">
        <f t="shared" si="39"/>
        <v>0</v>
      </c>
      <c r="F129" s="206">
        <f t="shared" ref="F129" si="50">SUM(F130:F135)</f>
        <v>0</v>
      </c>
      <c r="G129" s="206">
        <f>SUM(G130:G135)</f>
        <v>0</v>
      </c>
      <c r="H129" s="206">
        <f t="shared" ref="H129:J129" si="51">SUM(H130:H135)</f>
        <v>0</v>
      </c>
      <c r="I129" s="206">
        <f t="shared" si="51"/>
        <v>0</v>
      </c>
      <c r="J129" s="206">
        <f t="shared" si="51"/>
        <v>0</v>
      </c>
    </row>
    <row r="130" spans="1:12" s="210" customFormat="1" x14ac:dyDescent="0.25">
      <c r="A130" s="394"/>
      <c r="B130" s="395"/>
      <c r="C130" s="397"/>
      <c r="D130" s="285" t="s">
        <v>13</v>
      </c>
      <c r="E130" s="207">
        <f t="shared" si="39"/>
        <v>0</v>
      </c>
      <c r="F130" s="207">
        <v>0</v>
      </c>
      <c r="G130" s="207">
        <v>0</v>
      </c>
      <c r="H130" s="207">
        <v>0</v>
      </c>
      <c r="I130" s="207">
        <v>0</v>
      </c>
      <c r="J130" s="207">
        <v>0</v>
      </c>
    </row>
    <row r="131" spans="1:12" s="210" customFormat="1" x14ac:dyDescent="0.25">
      <c r="A131" s="394"/>
      <c r="B131" s="395"/>
      <c r="C131" s="397"/>
      <c r="D131" s="285" t="s">
        <v>14</v>
      </c>
      <c r="E131" s="207">
        <f t="shared" si="39"/>
        <v>0</v>
      </c>
      <c r="F131" s="207">
        <v>0</v>
      </c>
      <c r="G131" s="207">
        <v>0</v>
      </c>
      <c r="H131" s="207">
        <v>0</v>
      </c>
      <c r="I131" s="207">
        <v>0</v>
      </c>
      <c r="J131" s="207">
        <v>0</v>
      </c>
    </row>
    <row r="132" spans="1:12" s="210" customFormat="1" x14ac:dyDescent="0.25">
      <c r="A132" s="394"/>
      <c r="B132" s="395"/>
      <c r="C132" s="397"/>
      <c r="D132" s="285" t="s">
        <v>15</v>
      </c>
      <c r="E132" s="207">
        <f t="shared" si="39"/>
        <v>0</v>
      </c>
      <c r="F132" s="207">
        <v>0</v>
      </c>
      <c r="G132" s="207">
        <v>0</v>
      </c>
      <c r="H132" s="207">
        <v>0</v>
      </c>
      <c r="I132" s="207">
        <f>H132</f>
        <v>0</v>
      </c>
      <c r="J132" s="207">
        <f>I132*4</f>
        <v>0</v>
      </c>
    </row>
    <row r="133" spans="1:12" s="210" customFormat="1" ht="30" x14ac:dyDescent="0.25">
      <c r="A133" s="394"/>
      <c r="B133" s="395"/>
      <c r="C133" s="397"/>
      <c r="D133" s="285" t="s">
        <v>91</v>
      </c>
      <c r="E133" s="207">
        <f t="shared" si="39"/>
        <v>0</v>
      </c>
      <c r="F133" s="207">
        <v>0</v>
      </c>
      <c r="G133" s="207">
        <v>0</v>
      </c>
      <c r="H133" s="207">
        <v>0</v>
      </c>
      <c r="I133" s="207">
        <v>0</v>
      </c>
      <c r="J133" s="207">
        <v>0</v>
      </c>
    </row>
    <row r="134" spans="1:12" s="210" customFormat="1" x14ac:dyDescent="0.25">
      <c r="A134" s="394"/>
      <c r="B134" s="395"/>
      <c r="C134" s="397"/>
      <c r="D134" s="285" t="s">
        <v>90</v>
      </c>
      <c r="E134" s="207">
        <f t="shared" si="39"/>
        <v>0</v>
      </c>
      <c r="F134" s="207">
        <v>0</v>
      </c>
      <c r="G134" s="207">
        <v>0</v>
      </c>
      <c r="H134" s="207">
        <v>0</v>
      </c>
      <c r="I134" s="207">
        <v>0</v>
      </c>
      <c r="J134" s="207">
        <v>0</v>
      </c>
    </row>
    <row r="135" spans="1:12" s="210" customFormat="1" x14ac:dyDescent="0.25">
      <c r="A135" s="394"/>
      <c r="B135" s="395"/>
      <c r="C135" s="397"/>
      <c r="D135" s="285" t="s">
        <v>18</v>
      </c>
      <c r="E135" s="207">
        <f t="shared" si="39"/>
        <v>0</v>
      </c>
      <c r="F135" s="207">
        <f>50-50</f>
        <v>0</v>
      </c>
      <c r="G135" s="207">
        <v>0</v>
      </c>
      <c r="H135" s="207">
        <v>0</v>
      </c>
      <c r="I135" s="207">
        <v>0</v>
      </c>
      <c r="J135" s="207">
        <v>0</v>
      </c>
    </row>
    <row r="136" spans="1:12" s="209" customFormat="1" x14ac:dyDescent="0.25">
      <c r="A136" s="398" t="s">
        <v>124</v>
      </c>
      <c r="B136" s="398"/>
      <c r="C136" s="398"/>
      <c r="D136" s="211" t="s">
        <v>12</v>
      </c>
      <c r="E136" s="206">
        <f t="shared" si="39"/>
        <v>2961472.6233799998</v>
      </c>
      <c r="F136" s="206">
        <f t="shared" ref="F136" si="52">SUM(F137:F142)</f>
        <v>398787.89901999995</v>
      </c>
      <c r="G136" s="206">
        <f>SUM(G137:G142)</f>
        <v>350690.03862000006</v>
      </c>
      <c r="H136" s="206">
        <f t="shared" ref="H136:J136" si="53">SUM(H137:H142)</f>
        <v>369631.43694000004</v>
      </c>
      <c r="I136" s="206">
        <f t="shared" si="53"/>
        <v>369030.96976000001</v>
      </c>
      <c r="J136" s="206">
        <f t="shared" si="53"/>
        <v>1473332.2790399999</v>
      </c>
    </row>
    <row r="137" spans="1:12" s="209" customFormat="1" x14ac:dyDescent="0.25">
      <c r="A137" s="398"/>
      <c r="B137" s="398"/>
      <c r="C137" s="398"/>
      <c r="D137" s="285" t="s">
        <v>13</v>
      </c>
      <c r="E137" s="207">
        <f t="shared" si="39"/>
        <v>260.28970000000004</v>
      </c>
      <c r="F137" s="207">
        <f>F53+F60+F67+F74+F102+F109+F116+F130</f>
        <v>74.699600000000004</v>
      </c>
      <c r="G137" s="207">
        <f t="shared" ref="G137:J142" si="54">G53+G60+G67+G74+G102+G109+G116+G130</f>
        <v>68.490099999999998</v>
      </c>
      <c r="H137" s="207">
        <f t="shared" si="54"/>
        <v>65.5</v>
      </c>
      <c r="I137" s="207">
        <f t="shared" si="54"/>
        <v>51.6</v>
      </c>
      <c r="J137" s="207">
        <v>0</v>
      </c>
    </row>
    <row r="138" spans="1:12" s="209" customFormat="1" x14ac:dyDescent="0.25">
      <c r="A138" s="398"/>
      <c r="B138" s="398"/>
      <c r="C138" s="398"/>
      <c r="D138" s="285" t="s">
        <v>14</v>
      </c>
      <c r="E138" s="207">
        <f t="shared" si="39"/>
        <v>3777.5102999999999</v>
      </c>
      <c r="F138" s="207">
        <f t="shared" ref="F138:F141" si="55">F54+F61+F68+F75+F103+F110+F117+F131</f>
        <v>649.90039999999999</v>
      </c>
      <c r="G138" s="207">
        <f t="shared" si="54"/>
        <v>1367.9099000000001</v>
      </c>
      <c r="H138" s="207">
        <f t="shared" si="54"/>
        <v>1113.3999999999999</v>
      </c>
      <c r="I138" s="207">
        <f t="shared" si="54"/>
        <v>646.30000000000007</v>
      </c>
      <c r="J138" s="207">
        <f t="shared" si="54"/>
        <v>0</v>
      </c>
    </row>
    <row r="139" spans="1:12" s="209" customFormat="1" x14ac:dyDescent="0.25">
      <c r="A139" s="398"/>
      <c r="B139" s="398"/>
      <c r="C139" s="398"/>
      <c r="D139" s="285" t="s">
        <v>15</v>
      </c>
      <c r="E139" s="207">
        <f t="shared" si="39"/>
        <v>1941652.84338</v>
      </c>
      <c r="F139" s="207">
        <f t="shared" si="55"/>
        <v>397583.29901999998</v>
      </c>
      <c r="G139" s="207">
        <f t="shared" si="54"/>
        <v>347363.63862000004</v>
      </c>
      <c r="H139" s="207">
        <f t="shared" si="54"/>
        <v>199346.35694000003</v>
      </c>
      <c r="I139" s="207">
        <f t="shared" si="54"/>
        <v>199471.90976000001</v>
      </c>
      <c r="J139" s="207">
        <f t="shared" si="54"/>
        <v>797887.63904000004</v>
      </c>
      <c r="L139" s="256"/>
    </row>
    <row r="140" spans="1:12" s="209" customFormat="1" ht="30" x14ac:dyDescent="0.25">
      <c r="A140" s="398"/>
      <c r="B140" s="398"/>
      <c r="C140" s="398"/>
      <c r="D140" s="285" t="s">
        <v>91</v>
      </c>
      <c r="E140" s="207">
        <f t="shared" si="39"/>
        <v>0</v>
      </c>
      <c r="F140" s="207">
        <f t="shared" si="55"/>
        <v>0</v>
      </c>
      <c r="G140" s="207">
        <f t="shared" si="54"/>
        <v>0</v>
      </c>
      <c r="H140" s="207">
        <f t="shared" si="54"/>
        <v>0</v>
      </c>
      <c r="I140" s="207">
        <f t="shared" si="54"/>
        <v>0</v>
      </c>
      <c r="J140" s="207">
        <f t="shared" si="54"/>
        <v>0</v>
      </c>
    </row>
    <row r="141" spans="1:12" s="209" customFormat="1" x14ac:dyDescent="0.25">
      <c r="A141" s="398"/>
      <c r="B141" s="398"/>
      <c r="C141" s="398"/>
      <c r="D141" s="285" t="s">
        <v>90</v>
      </c>
      <c r="E141" s="207">
        <f t="shared" si="39"/>
        <v>0</v>
      </c>
      <c r="F141" s="207">
        <f t="shared" si="55"/>
        <v>0</v>
      </c>
      <c r="G141" s="207">
        <f t="shared" si="54"/>
        <v>0</v>
      </c>
      <c r="H141" s="207">
        <f t="shared" si="54"/>
        <v>0</v>
      </c>
      <c r="I141" s="207">
        <f t="shared" si="54"/>
        <v>0</v>
      </c>
      <c r="J141" s="207">
        <f t="shared" si="54"/>
        <v>0</v>
      </c>
    </row>
    <row r="142" spans="1:12" s="209" customFormat="1" x14ac:dyDescent="0.25">
      <c r="A142" s="398"/>
      <c r="B142" s="398"/>
      <c r="C142" s="398"/>
      <c r="D142" s="285" t="s">
        <v>18</v>
      </c>
      <c r="E142" s="207">
        <f t="shared" si="39"/>
        <v>1015781.98</v>
      </c>
      <c r="F142" s="207">
        <f>F58+F65+F72+F79+F107+F114+F121+F135</f>
        <v>479.99999999999909</v>
      </c>
      <c r="G142" s="207">
        <f t="shared" ref="G142:H142" si="56">G58+G65+G72+G79+G107+G114+G121+G135</f>
        <v>1890</v>
      </c>
      <c r="H142" s="207">
        <f t="shared" si="56"/>
        <v>169106.18</v>
      </c>
      <c r="I142" s="207">
        <f>I58+I65+I72+I86+I107+I114+I121+I135</f>
        <v>168861.16</v>
      </c>
      <c r="J142" s="207">
        <f t="shared" si="54"/>
        <v>675444.64</v>
      </c>
    </row>
    <row r="143" spans="1:12" s="209" customFormat="1" x14ac:dyDescent="0.25">
      <c r="A143" s="393" t="s">
        <v>305</v>
      </c>
      <c r="B143" s="393"/>
      <c r="C143" s="393"/>
      <c r="D143" s="393"/>
      <c r="E143" s="393"/>
      <c r="F143" s="393"/>
      <c r="G143" s="393"/>
      <c r="H143" s="393"/>
      <c r="I143" s="393"/>
      <c r="J143" s="393"/>
    </row>
    <row r="144" spans="1:12" s="210" customFormat="1" ht="15" customHeight="1" x14ac:dyDescent="0.25">
      <c r="A144" s="406" t="s">
        <v>126</v>
      </c>
      <c r="B144" s="408" t="s">
        <v>370</v>
      </c>
      <c r="C144" s="405" t="s">
        <v>125</v>
      </c>
      <c r="D144" s="211" t="s">
        <v>12</v>
      </c>
      <c r="E144" s="213">
        <f t="shared" ref="E144:E170" si="57">SUM(F144:J144)</f>
        <v>309635.25118000002</v>
      </c>
      <c r="F144" s="213">
        <f t="shared" ref="F144" si="58">SUM(F145:F150)</f>
        <v>104443.68816000001</v>
      </c>
      <c r="G144" s="274">
        <f>SUM(G145:G150)</f>
        <v>29770.163020000004</v>
      </c>
      <c r="H144" s="274">
        <f t="shared" ref="H144:J144" si="59">SUM(H145:H150)</f>
        <v>29399.4</v>
      </c>
      <c r="I144" s="274">
        <f t="shared" si="59"/>
        <v>29204.400000000001</v>
      </c>
      <c r="J144" s="213">
        <f t="shared" si="59"/>
        <v>116817.60000000001</v>
      </c>
    </row>
    <row r="145" spans="1:12" s="210" customFormat="1" x14ac:dyDescent="0.25">
      <c r="A145" s="407"/>
      <c r="B145" s="409"/>
      <c r="C145" s="405"/>
      <c r="D145" s="285" t="s">
        <v>13</v>
      </c>
      <c r="E145" s="214">
        <f t="shared" si="57"/>
        <v>0</v>
      </c>
      <c r="F145" s="214">
        <v>0</v>
      </c>
      <c r="G145" s="275">
        <v>0</v>
      </c>
      <c r="H145" s="275">
        <v>0</v>
      </c>
      <c r="I145" s="275">
        <v>0</v>
      </c>
      <c r="J145" s="214">
        <v>0</v>
      </c>
    </row>
    <row r="146" spans="1:12" s="210" customFormat="1" x14ac:dyDescent="0.25">
      <c r="A146" s="407"/>
      <c r="B146" s="409"/>
      <c r="C146" s="405"/>
      <c r="D146" s="285" t="s">
        <v>14</v>
      </c>
      <c r="E146" s="214">
        <f t="shared" si="57"/>
        <v>0</v>
      </c>
      <c r="F146" s="214">
        <v>0</v>
      </c>
      <c r="G146" s="275">
        <v>0</v>
      </c>
      <c r="H146" s="275">
        <v>0</v>
      </c>
      <c r="I146" s="275">
        <v>0</v>
      </c>
      <c r="J146" s="214">
        <v>0</v>
      </c>
    </row>
    <row r="147" spans="1:12" s="210" customFormat="1" x14ac:dyDescent="0.25">
      <c r="A147" s="407"/>
      <c r="B147" s="409"/>
      <c r="C147" s="405"/>
      <c r="D147" s="285" t="s">
        <v>15</v>
      </c>
      <c r="E147" s="214">
        <f t="shared" si="57"/>
        <v>237634.65117999999</v>
      </c>
      <c r="F147" s="214">
        <f>79218.74283-48-200-88.1+8260.85+10437.19802+5502.0512+1532.38971-171.4436</f>
        <v>104443.68816000001</v>
      </c>
      <c r="G147" s="293">
        <f>22106.9+413.9-2112.06942+4424.44942+5694.29151-707.45202-49.85647</f>
        <v>29770.163020000004</v>
      </c>
      <c r="H147" s="275">
        <f>16822.9+413.9</f>
        <v>17236.800000000003</v>
      </c>
      <c r="I147" s="275">
        <f>16822.9+413.9</f>
        <v>17236.800000000003</v>
      </c>
      <c r="J147" s="214">
        <f>I147*4</f>
        <v>68947.200000000012</v>
      </c>
      <c r="K147" s="272"/>
      <c r="L147" s="235"/>
    </row>
    <row r="148" spans="1:12" s="210" customFormat="1" ht="30" x14ac:dyDescent="0.25">
      <c r="A148" s="407"/>
      <c r="B148" s="409"/>
      <c r="C148" s="405"/>
      <c r="D148" s="285" t="s">
        <v>91</v>
      </c>
      <c r="E148" s="214">
        <f t="shared" si="57"/>
        <v>0</v>
      </c>
      <c r="F148" s="214">
        <v>0</v>
      </c>
      <c r="G148" s="275">
        <v>0</v>
      </c>
      <c r="H148" s="275">
        <v>0</v>
      </c>
      <c r="I148" s="275">
        <v>0</v>
      </c>
      <c r="J148" s="214">
        <f t="shared" ref="J148:J150" si="60">I148*4</f>
        <v>0</v>
      </c>
    </row>
    <row r="149" spans="1:12" s="210" customFormat="1" x14ac:dyDescent="0.25">
      <c r="A149" s="407"/>
      <c r="B149" s="409"/>
      <c r="C149" s="405"/>
      <c r="D149" s="285" t="s">
        <v>90</v>
      </c>
      <c r="E149" s="214">
        <f t="shared" si="57"/>
        <v>0</v>
      </c>
      <c r="F149" s="214">
        <v>0</v>
      </c>
      <c r="G149" s="275">
        <v>0</v>
      </c>
      <c r="H149" s="275">
        <v>0</v>
      </c>
      <c r="I149" s="275">
        <v>0</v>
      </c>
      <c r="J149" s="214">
        <f t="shared" si="60"/>
        <v>0</v>
      </c>
    </row>
    <row r="150" spans="1:12" s="210" customFormat="1" ht="16.5" customHeight="1" x14ac:dyDescent="0.25">
      <c r="A150" s="407"/>
      <c r="B150" s="410"/>
      <c r="C150" s="405"/>
      <c r="D150" s="285" t="s">
        <v>18</v>
      </c>
      <c r="E150" s="214">
        <f t="shared" si="57"/>
        <v>72000.600000000006</v>
      </c>
      <c r="F150" s="214">
        <f>3000-3000</f>
        <v>0</v>
      </c>
      <c r="G150" s="275">
        <f>6779.6-6779.6</f>
        <v>0</v>
      </c>
      <c r="H150" s="275">
        <v>12162.6</v>
      </c>
      <c r="I150" s="275">
        <v>11967.6</v>
      </c>
      <c r="J150" s="214">
        <f t="shared" si="60"/>
        <v>47870.400000000001</v>
      </c>
    </row>
    <row r="151" spans="1:12" s="210" customFormat="1" x14ac:dyDescent="0.25">
      <c r="A151" s="394" t="s">
        <v>127</v>
      </c>
      <c r="B151" s="395" t="s">
        <v>369</v>
      </c>
      <c r="C151" s="397" t="s">
        <v>313</v>
      </c>
      <c r="D151" s="285" t="s">
        <v>12</v>
      </c>
      <c r="E151" s="213">
        <f>SUM(F151:J151)</f>
        <v>60920.044819999996</v>
      </c>
      <c r="F151" s="213">
        <f t="shared" ref="F151" si="61">SUM(F152:F157)</f>
        <v>7296.8377099999998</v>
      </c>
      <c r="G151" s="274">
        <f>SUM(G152:G157)</f>
        <v>8057.6531100000002</v>
      </c>
      <c r="H151" s="274">
        <f t="shared" ref="H151:J151" si="62">SUM(H152:H157)</f>
        <v>7575.759</v>
      </c>
      <c r="I151" s="274">
        <f t="shared" si="62"/>
        <v>7597.9589999999998</v>
      </c>
      <c r="J151" s="213">
        <f t="shared" si="62"/>
        <v>30391.835999999999</v>
      </c>
    </row>
    <row r="152" spans="1:12" s="210" customFormat="1" x14ac:dyDescent="0.25">
      <c r="A152" s="394"/>
      <c r="B152" s="395"/>
      <c r="C152" s="397"/>
      <c r="D152" s="285" t="s">
        <v>13</v>
      </c>
      <c r="E152" s="214">
        <f t="shared" si="57"/>
        <v>0</v>
      </c>
      <c r="F152" s="214">
        <v>0</v>
      </c>
      <c r="G152" s="275">
        <v>0</v>
      </c>
      <c r="H152" s="275">
        <v>0</v>
      </c>
      <c r="I152" s="275">
        <v>0</v>
      </c>
      <c r="J152" s="214">
        <v>0</v>
      </c>
    </row>
    <row r="153" spans="1:12" s="210" customFormat="1" x14ac:dyDescent="0.25">
      <c r="A153" s="394"/>
      <c r="B153" s="395"/>
      <c r="C153" s="397"/>
      <c r="D153" s="285" t="s">
        <v>14</v>
      </c>
      <c r="E153" s="214">
        <f t="shared" si="57"/>
        <v>3087.8</v>
      </c>
      <c r="F153" s="225">
        <v>296.2</v>
      </c>
      <c r="G153" s="279">
        <v>364</v>
      </c>
      <c r="H153" s="279">
        <v>386.1</v>
      </c>
      <c r="I153" s="279">
        <v>408.3</v>
      </c>
      <c r="J153" s="225">
        <f>I153*4</f>
        <v>1633.2</v>
      </c>
    </row>
    <row r="154" spans="1:12" s="210" customFormat="1" x14ac:dyDescent="0.25">
      <c r="A154" s="394"/>
      <c r="B154" s="395"/>
      <c r="C154" s="397"/>
      <c r="D154" s="285" t="s">
        <v>15</v>
      </c>
      <c r="E154" s="214">
        <f t="shared" ref="E154" si="63">SUM(F154:J154)</f>
        <v>57832.24482</v>
      </c>
      <c r="F154" s="225">
        <f>6327+783.81437-110.17666</f>
        <v>7000.63771</v>
      </c>
      <c r="G154" s="292">
        <f>7189.659+499.98131+4.0128</f>
        <v>7693.6531100000002</v>
      </c>
      <c r="H154" s="279">
        <v>7189.6589999999997</v>
      </c>
      <c r="I154" s="279">
        <v>7189.6589999999997</v>
      </c>
      <c r="J154" s="225">
        <f>I154*4</f>
        <v>28758.635999999999</v>
      </c>
      <c r="L154" s="235"/>
    </row>
    <row r="155" spans="1:12" s="210" customFormat="1" ht="30" x14ac:dyDescent="0.25">
      <c r="A155" s="394"/>
      <c r="B155" s="395"/>
      <c r="C155" s="397"/>
      <c r="D155" s="285" t="s">
        <v>91</v>
      </c>
      <c r="E155" s="214">
        <f t="shared" si="57"/>
        <v>0</v>
      </c>
      <c r="F155" s="214">
        <v>0</v>
      </c>
      <c r="G155" s="275">
        <v>0</v>
      </c>
      <c r="H155" s="275">
        <v>0</v>
      </c>
      <c r="I155" s="275">
        <v>0</v>
      </c>
      <c r="J155" s="214">
        <v>0</v>
      </c>
    </row>
    <row r="156" spans="1:12" s="210" customFormat="1" x14ac:dyDescent="0.25">
      <c r="A156" s="394"/>
      <c r="B156" s="395"/>
      <c r="C156" s="397"/>
      <c r="D156" s="285" t="s">
        <v>90</v>
      </c>
      <c r="E156" s="214">
        <f t="shared" si="57"/>
        <v>0</v>
      </c>
      <c r="F156" s="214">
        <v>0</v>
      </c>
      <c r="G156" s="275">
        <v>0</v>
      </c>
      <c r="H156" s="275">
        <v>0</v>
      </c>
      <c r="I156" s="275">
        <v>0</v>
      </c>
      <c r="J156" s="214">
        <v>0</v>
      </c>
    </row>
    <row r="157" spans="1:12" s="210" customFormat="1" x14ac:dyDescent="0.25">
      <c r="A157" s="394"/>
      <c r="B157" s="395"/>
      <c r="C157" s="397"/>
      <c r="D157" s="285" t="s">
        <v>18</v>
      </c>
      <c r="E157" s="214">
        <f t="shared" si="57"/>
        <v>0</v>
      </c>
      <c r="F157" s="284">
        <f>6202.295-6202.295</f>
        <v>0</v>
      </c>
      <c r="G157" s="275">
        <v>0</v>
      </c>
      <c r="H157" s="275">
        <v>0</v>
      </c>
      <c r="I157" s="275">
        <v>0</v>
      </c>
      <c r="J157" s="214">
        <v>0</v>
      </c>
    </row>
    <row r="158" spans="1:12" x14ac:dyDescent="0.25">
      <c r="A158" s="398" t="s">
        <v>128</v>
      </c>
      <c r="B158" s="398"/>
      <c r="C158" s="398"/>
      <c r="D158" s="211" t="s">
        <v>12</v>
      </c>
      <c r="E158" s="206">
        <f t="shared" si="57"/>
        <v>370555.29599999997</v>
      </c>
      <c r="F158" s="206">
        <f t="shared" ref="F158" si="64">SUM(F159:F164)</f>
        <v>111740.52587</v>
      </c>
      <c r="G158" s="276">
        <f>SUM(G159:G164)</f>
        <v>37827.816130000007</v>
      </c>
      <c r="H158" s="276">
        <f>SUM(H159:H164)</f>
        <v>36975.159</v>
      </c>
      <c r="I158" s="276">
        <f t="shared" ref="I158:J158" si="65">SUM(I159:I164)</f>
        <v>36802.359000000004</v>
      </c>
      <c r="J158" s="206">
        <f t="shared" si="65"/>
        <v>147209.43600000002</v>
      </c>
      <c r="K158" s="255"/>
      <c r="L158" s="216"/>
    </row>
    <row r="159" spans="1:12" x14ac:dyDescent="0.25">
      <c r="A159" s="398"/>
      <c r="B159" s="398"/>
      <c r="C159" s="398"/>
      <c r="D159" s="285" t="s">
        <v>13</v>
      </c>
      <c r="E159" s="207">
        <f t="shared" si="57"/>
        <v>0</v>
      </c>
      <c r="F159" s="207">
        <f t="shared" ref="F159:F164" si="66">F145+F152</f>
        <v>0</v>
      </c>
      <c r="G159" s="277">
        <f t="shared" ref="G159:J164" si="67">G145+G152</f>
        <v>0</v>
      </c>
      <c r="H159" s="277">
        <f t="shared" ref="H159" si="68">H145+H152</f>
        <v>0</v>
      </c>
      <c r="I159" s="277">
        <f t="shared" si="67"/>
        <v>0</v>
      </c>
      <c r="J159" s="207">
        <f t="shared" si="67"/>
        <v>0</v>
      </c>
    </row>
    <row r="160" spans="1:12" x14ac:dyDescent="0.25">
      <c r="A160" s="398"/>
      <c r="B160" s="398"/>
      <c r="C160" s="398"/>
      <c r="D160" s="285" t="s">
        <v>14</v>
      </c>
      <c r="E160" s="207">
        <f t="shared" si="57"/>
        <v>3087.8</v>
      </c>
      <c r="F160" s="207">
        <f t="shared" si="66"/>
        <v>296.2</v>
      </c>
      <c r="G160" s="277">
        <f t="shared" si="67"/>
        <v>364</v>
      </c>
      <c r="H160" s="277">
        <f t="shared" ref="H160" si="69">H146+H153</f>
        <v>386.1</v>
      </c>
      <c r="I160" s="277">
        <f t="shared" si="67"/>
        <v>408.3</v>
      </c>
      <c r="J160" s="207">
        <f t="shared" si="67"/>
        <v>1633.2</v>
      </c>
    </row>
    <row r="161" spans="1:12" x14ac:dyDescent="0.25">
      <c r="A161" s="398"/>
      <c r="B161" s="398"/>
      <c r="C161" s="398"/>
      <c r="D161" s="285" t="s">
        <v>15</v>
      </c>
      <c r="E161" s="207">
        <f t="shared" si="57"/>
        <v>295466.89600000001</v>
      </c>
      <c r="F161" s="207">
        <f t="shared" si="66"/>
        <v>111444.32587</v>
      </c>
      <c r="G161" s="277">
        <f t="shared" si="67"/>
        <v>37463.816130000007</v>
      </c>
      <c r="H161" s="277">
        <f t="shared" ref="H161" si="70">H147+H154</f>
        <v>24426.459000000003</v>
      </c>
      <c r="I161" s="277">
        <f>I147+I154</f>
        <v>24426.459000000003</v>
      </c>
      <c r="J161" s="207">
        <f t="shared" si="67"/>
        <v>97705.83600000001</v>
      </c>
    </row>
    <row r="162" spans="1:12" ht="30" x14ac:dyDescent="0.25">
      <c r="A162" s="398"/>
      <c r="B162" s="398"/>
      <c r="C162" s="398"/>
      <c r="D162" s="285" t="s">
        <v>91</v>
      </c>
      <c r="E162" s="207">
        <f t="shared" si="57"/>
        <v>0</v>
      </c>
      <c r="F162" s="207">
        <f>F148+F155</f>
        <v>0</v>
      </c>
      <c r="G162" s="277">
        <f t="shared" si="67"/>
        <v>0</v>
      </c>
      <c r="H162" s="277">
        <f t="shared" ref="H162" si="71">H148+H155</f>
        <v>0</v>
      </c>
      <c r="I162" s="277">
        <f t="shared" si="67"/>
        <v>0</v>
      </c>
      <c r="J162" s="207">
        <f t="shared" si="67"/>
        <v>0</v>
      </c>
    </row>
    <row r="163" spans="1:12" x14ac:dyDescent="0.25">
      <c r="A163" s="398"/>
      <c r="B163" s="398"/>
      <c r="C163" s="398"/>
      <c r="D163" s="285" t="s">
        <v>90</v>
      </c>
      <c r="E163" s="207">
        <f t="shared" si="57"/>
        <v>0</v>
      </c>
      <c r="F163" s="207">
        <f t="shared" si="66"/>
        <v>0</v>
      </c>
      <c r="G163" s="277">
        <f t="shared" si="67"/>
        <v>0</v>
      </c>
      <c r="H163" s="277">
        <f t="shared" ref="H163" si="72">H149+H156</f>
        <v>0</v>
      </c>
      <c r="I163" s="277">
        <f t="shared" si="67"/>
        <v>0</v>
      </c>
      <c r="J163" s="207">
        <f t="shared" si="67"/>
        <v>0</v>
      </c>
    </row>
    <row r="164" spans="1:12" x14ac:dyDescent="0.25">
      <c r="A164" s="398"/>
      <c r="B164" s="398"/>
      <c r="C164" s="398"/>
      <c r="D164" s="285" t="s">
        <v>18</v>
      </c>
      <c r="E164" s="207">
        <f t="shared" si="57"/>
        <v>72000.600000000006</v>
      </c>
      <c r="F164" s="207">
        <f t="shared" si="66"/>
        <v>0</v>
      </c>
      <c r="G164" s="277">
        <f t="shared" si="67"/>
        <v>0</v>
      </c>
      <c r="H164" s="277">
        <f t="shared" ref="H164" si="73">H150+H157</f>
        <v>12162.6</v>
      </c>
      <c r="I164" s="277">
        <f t="shared" si="67"/>
        <v>11967.6</v>
      </c>
      <c r="J164" s="207">
        <f t="shared" si="67"/>
        <v>47870.400000000001</v>
      </c>
    </row>
    <row r="165" spans="1:12" x14ac:dyDescent="0.25">
      <c r="A165" s="393" t="s">
        <v>93</v>
      </c>
      <c r="B165" s="393"/>
      <c r="C165" s="393"/>
      <c r="D165" s="211" t="s">
        <v>12</v>
      </c>
      <c r="E165" s="278">
        <f>SUM(F165:J165)</f>
        <v>3793458.54159</v>
      </c>
      <c r="F165" s="206">
        <f>SUM(F166:F171)</f>
        <v>520490.72407</v>
      </c>
      <c r="G165" s="206">
        <f>SUM(G166:G171)</f>
        <v>637086.17778000014</v>
      </c>
      <c r="H165" s="206">
        <f>SUM(H166:H171)</f>
        <v>507756.59594000003</v>
      </c>
      <c r="I165" s="206">
        <f>SUM(I166:I171)</f>
        <v>506183.32876</v>
      </c>
      <c r="J165" s="206">
        <f t="shared" ref="J165" si="74">SUM(J166:J171)</f>
        <v>1621941.7150400002</v>
      </c>
    </row>
    <row r="166" spans="1:12" x14ac:dyDescent="0.25">
      <c r="A166" s="393"/>
      <c r="B166" s="393"/>
      <c r="C166" s="393"/>
      <c r="D166" s="285" t="s">
        <v>13</v>
      </c>
      <c r="E166" s="207">
        <f>SUM(F166:J166)</f>
        <v>2471.7462899999996</v>
      </c>
      <c r="F166" s="207">
        <f>F45+F137+F159</f>
        <v>2286.1561899999997</v>
      </c>
      <c r="G166" s="207">
        <f>G45+G137+G159</f>
        <v>68.490099999999998</v>
      </c>
      <c r="H166" s="207">
        <f>H45+H137+H159</f>
        <v>65.5</v>
      </c>
      <c r="I166" s="207">
        <f t="shared" ref="I166" si="75">I45+I137+I159</f>
        <v>51.6</v>
      </c>
      <c r="J166" s="207">
        <f t="shared" ref="F166:J171" si="76">J45+J137+J159</f>
        <v>0</v>
      </c>
      <c r="K166" s="263"/>
    </row>
    <row r="167" spans="1:12" x14ac:dyDescent="0.25">
      <c r="A167" s="393"/>
      <c r="B167" s="393"/>
      <c r="C167" s="393"/>
      <c r="D167" s="285" t="s">
        <v>14</v>
      </c>
      <c r="E167" s="207">
        <f>SUM(F167:J167)</f>
        <v>10324.253710000001</v>
      </c>
      <c r="F167" s="207">
        <f t="shared" ref="F167:G169" si="77">F46+F138+F160</f>
        <v>4405.0438100000001</v>
      </c>
      <c r="G167" s="207">
        <f t="shared" si="77"/>
        <v>1731.9099000000001</v>
      </c>
      <c r="H167" s="207">
        <f t="shared" ref="H167:I167" si="78">H46+H138+H160</f>
        <v>1499.5</v>
      </c>
      <c r="I167" s="207">
        <f t="shared" si="78"/>
        <v>1054.6000000000001</v>
      </c>
      <c r="J167" s="207">
        <f>J46+J138+J160</f>
        <v>1633.2</v>
      </c>
      <c r="K167" s="216"/>
    </row>
    <row r="168" spans="1:12" x14ac:dyDescent="0.25">
      <c r="A168" s="393"/>
      <c r="B168" s="393"/>
      <c r="C168" s="393"/>
      <c r="D168" s="285" t="s">
        <v>15</v>
      </c>
      <c r="E168" s="262">
        <f>SUM(F168:J168)</f>
        <v>2686598.2015900002</v>
      </c>
      <c r="F168" s="207">
        <f t="shared" si="77"/>
        <v>510319.52406999998</v>
      </c>
      <c r="G168" s="262">
        <f t="shared" si="77"/>
        <v>630114.01778000011</v>
      </c>
      <c r="H168" s="262">
        <f t="shared" ref="H168:I168" si="79">H47+H139+H161</f>
        <v>324922.81594</v>
      </c>
      <c r="I168" s="207">
        <f t="shared" si="79"/>
        <v>324248.36875999998</v>
      </c>
      <c r="J168" s="207">
        <f t="shared" si="76"/>
        <v>896993.47504000005</v>
      </c>
      <c r="K168" s="216"/>
      <c r="L168" s="216"/>
    </row>
    <row r="169" spans="1:12" ht="30" x14ac:dyDescent="0.25">
      <c r="A169" s="393"/>
      <c r="B169" s="393"/>
      <c r="C169" s="393"/>
      <c r="D169" s="285" t="s">
        <v>91</v>
      </c>
      <c r="E169" s="207">
        <f>SUM(F169:J169)</f>
        <v>0</v>
      </c>
      <c r="F169" s="207">
        <f t="shared" si="77"/>
        <v>0</v>
      </c>
      <c r="G169" s="207">
        <f t="shared" si="77"/>
        <v>0</v>
      </c>
      <c r="H169" s="207">
        <f t="shared" ref="H169:I169" si="80">H48+H140+H162</f>
        <v>0</v>
      </c>
      <c r="I169" s="207">
        <f t="shared" si="80"/>
        <v>0</v>
      </c>
      <c r="J169" s="207">
        <f t="shared" si="76"/>
        <v>0</v>
      </c>
      <c r="K169" s="216"/>
    </row>
    <row r="170" spans="1:12" x14ac:dyDescent="0.25">
      <c r="A170" s="393"/>
      <c r="B170" s="393"/>
      <c r="C170" s="393"/>
      <c r="D170" s="285" t="s">
        <v>90</v>
      </c>
      <c r="E170" s="207">
        <f t="shared" si="57"/>
        <v>0</v>
      </c>
      <c r="F170" s="207">
        <f t="shared" si="76"/>
        <v>0</v>
      </c>
      <c r="G170" s="207">
        <f t="shared" si="76"/>
        <v>0</v>
      </c>
      <c r="H170" s="207">
        <f t="shared" ref="H170:I170" si="81">H49+H141+H163</f>
        <v>0</v>
      </c>
      <c r="I170" s="207">
        <f t="shared" si="81"/>
        <v>0</v>
      </c>
      <c r="J170" s="207">
        <f t="shared" si="76"/>
        <v>0</v>
      </c>
      <c r="K170" s="216"/>
    </row>
    <row r="171" spans="1:12" x14ac:dyDescent="0.25">
      <c r="A171" s="393"/>
      <c r="B171" s="393"/>
      <c r="C171" s="393"/>
      <c r="D171" s="285" t="s">
        <v>18</v>
      </c>
      <c r="E171" s="207">
        <f>SUM(F171:J171)</f>
        <v>1094064.3400000001</v>
      </c>
      <c r="F171" s="207">
        <f>F50+F142+F164</f>
        <v>3479.9999999999986</v>
      </c>
      <c r="G171" s="207">
        <f>G50+G142+G164</f>
        <v>5171.76</v>
      </c>
      <c r="H171" s="207">
        <f t="shared" ref="H171:I171" si="82">H50+H142+H164</f>
        <v>181268.78</v>
      </c>
      <c r="I171" s="207">
        <f t="shared" si="82"/>
        <v>180828.76</v>
      </c>
      <c r="J171" s="207">
        <f t="shared" si="76"/>
        <v>723315.04</v>
      </c>
      <c r="K171" s="216"/>
    </row>
    <row r="172" spans="1:12" s="210" customFormat="1" x14ac:dyDescent="0.25">
      <c r="A172" s="394" t="s">
        <v>94</v>
      </c>
      <c r="B172" s="394"/>
      <c r="C172" s="394"/>
      <c r="D172" s="285" t="s">
        <v>54</v>
      </c>
      <c r="E172" s="229" t="s">
        <v>54</v>
      </c>
      <c r="F172" s="229"/>
      <c r="G172" s="229" t="s">
        <v>54</v>
      </c>
      <c r="H172" s="214">
        <v>0</v>
      </c>
      <c r="I172" s="229"/>
      <c r="J172" s="229" t="s">
        <v>54</v>
      </c>
    </row>
    <row r="173" spans="1:12" s="209" customFormat="1" x14ac:dyDescent="0.25">
      <c r="A173" s="395" t="s">
        <v>95</v>
      </c>
      <c r="B173" s="395"/>
      <c r="C173" s="395"/>
      <c r="D173" s="211" t="s">
        <v>12</v>
      </c>
      <c r="E173" s="224">
        <f t="shared" ref="E173:E186" si="83">SUM(F173:J173)</f>
        <v>450001.42213999998</v>
      </c>
      <c r="F173" s="224">
        <f t="shared" ref="F173:J173" si="84">SUM(F174:F179)</f>
        <v>5968.8421099999996</v>
      </c>
      <c r="G173" s="224">
        <f t="shared" si="84"/>
        <v>243232.58002999998</v>
      </c>
      <c r="H173" s="224">
        <f t="shared" si="84"/>
        <v>100800</v>
      </c>
      <c r="I173" s="224">
        <f t="shared" si="84"/>
        <v>100000</v>
      </c>
      <c r="J173" s="224">
        <f t="shared" si="84"/>
        <v>0</v>
      </c>
    </row>
    <row r="174" spans="1:12" s="210" customFormat="1" x14ac:dyDescent="0.25">
      <c r="A174" s="395"/>
      <c r="B174" s="395"/>
      <c r="C174" s="395"/>
      <c r="D174" s="285" t="s">
        <v>13</v>
      </c>
      <c r="E174" s="230">
        <f t="shared" si="83"/>
        <v>2211.4565899999998</v>
      </c>
      <c r="F174" s="230">
        <f t="shared" ref="F174:F179" si="85">F10+F17+F24+F53+F60</f>
        <v>2211.4565899999998</v>
      </c>
      <c r="G174" s="230">
        <f t="shared" ref="G174:J174" si="86">G10+G17+G24+G53+G60</f>
        <v>0</v>
      </c>
      <c r="H174" s="230">
        <f t="shared" si="86"/>
        <v>0</v>
      </c>
      <c r="I174" s="230">
        <f t="shared" si="86"/>
        <v>0</v>
      </c>
      <c r="J174" s="230">
        <f t="shared" si="86"/>
        <v>0</v>
      </c>
    </row>
    <row r="175" spans="1:12" s="210" customFormat="1" x14ac:dyDescent="0.25">
      <c r="A175" s="395"/>
      <c r="B175" s="395"/>
      <c r="C175" s="395"/>
      <c r="D175" s="285" t="s">
        <v>14</v>
      </c>
      <c r="E175" s="230">
        <f t="shared" si="83"/>
        <v>3458.9434100000003</v>
      </c>
      <c r="F175" s="230">
        <f t="shared" si="85"/>
        <v>3458.9434100000003</v>
      </c>
      <c r="G175" s="230">
        <f t="shared" ref="G175:J175" si="87">G11+G18+G25+G54+G61</f>
        <v>0</v>
      </c>
      <c r="H175" s="230">
        <f t="shared" si="87"/>
        <v>0</v>
      </c>
      <c r="I175" s="230">
        <f t="shared" si="87"/>
        <v>0</v>
      </c>
      <c r="J175" s="230">
        <f t="shared" si="87"/>
        <v>0</v>
      </c>
    </row>
    <row r="176" spans="1:12" s="210" customFormat="1" x14ac:dyDescent="0.25">
      <c r="A176" s="395"/>
      <c r="B176" s="395"/>
      <c r="C176" s="395"/>
      <c r="D176" s="285" t="s">
        <v>15</v>
      </c>
      <c r="E176" s="231">
        <f t="shared" si="83"/>
        <v>444331.02214000002</v>
      </c>
      <c r="F176" s="230">
        <f t="shared" si="85"/>
        <v>298.44210999999996</v>
      </c>
      <c r="G176" s="294">
        <f>G12+G19+G26+G55+G62+G33</f>
        <v>243232.58002999998</v>
      </c>
      <c r="H176" s="294">
        <f t="shared" ref="H176:J176" si="88">H12+H19+H26+H55+H62</f>
        <v>100800</v>
      </c>
      <c r="I176" s="230">
        <f t="shared" si="88"/>
        <v>100000</v>
      </c>
      <c r="J176" s="230">
        <f t="shared" si="88"/>
        <v>0</v>
      </c>
    </row>
    <row r="177" spans="1:10" s="210" customFormat="1" ht="30" x14ac:dyDescent="0.25">
      <c r="A177" s="395"/>
      <c r="B177" s="395"/>
      <c r="C177" s="395"/>
      <c r="D177" s="285" t="s">
        <v>91</v>
      </c>
      <c r="E177" s="231">
        <f t="shared" si="83"/>
        <v>0</v>
      </c>
      <c r="F177" s="230">
        <f t="shared" si="85"/>
        <v>0</v>
      </c>
      <c r="G177" s="230">
        <f t="shared" ref="G177:J177" si="89">G13+G20+G27+G56+G63</f>
        <v>0</v>
      </c>
      <c r="H177" s="230">
        <f t="shared" si="89"/>
        <v>0</v>
      </c>
      <c r="I177" s="230">
        <f t="shared" si="89"/>
        <v>0</v>
      </c>
      <c r="J177" s="230">
        <f t="shared" si="89"/>
        <v>0</v>
      </c>
    </row>
    <row r="178" spans="1:10" s="210" customFormat="1" x14ac:dyDescent="0.25">
      <c r="A178" s="395"/>
      <c r="B178" s="395"/>
      <c r="C178" s="395"/>
      <c r="D178" s="285" t="s">
        <v>90</v>
      </c>
      <c r="E178" s="231">
        <f t="shared" si="83"/>
        <v>0</v>
      </c>
      <c r="F178" s="230">
        <f t="shared" si="85"/>
        <v>0</v>
      </c>
      <c r="G178" s="230">
        <f t="shared" ref="G178:J178" si="90">G14+G21+G28+G57+G64</f>
        <v>0</v>
      </c>
      <c r="H178" s="230">
        <f t="shared" si="90"/>
        <v>0</v>
      </c>
      <c r="I178" s="230">
        <f t="shared" si="90"/>
        <v>0</v>
      </c>
      <c r="J178" s="230">
        <f t="shared" si="90"/>
        <v>0</v>
      </c>
    </row>
    <row r="179" spans="1:10" s="210" customFormat="1" x14ac:dyDescent="0.25">
      <c r="A179" s="395"/>
      <c r="B179" s="395"/>
      <c r="C179" s="395"/>
      <c r="D179" s="285" t="s">
        <v>18</v>
      </c>
      <c r="E179" s="231">
        <f t="shared" si="83"/>
        <v>0</v>
      </c>
      <c r="F179" s="230">
        <f t="shared" si="85"/>
        <v>0</v>
      </c>
      <c r="G179" s="230">
        <f t="shared" ref="G179:J179" si="91">G15+G22+G29+G58+G65</f>
        <v>0</v>
      </c>
      <c r="H179" s="230">
        <f t="shared" si="91"/>
        <v>0</v>
      </c>
      <c r="I179" s="230">
        <f t="shared" si="91"/>
        <v>0</v>
      </c>
      <c r="J179" s="230">
        <f t="shared" si="91"/>
        <v>0</v>
      </c>
    </row>
    <row r="180" spans="1:10" s="209" customFormat="1" x14ac:dyDescent="0.25">
      <c r="A180" s="395" t="s">
        <v>96</v>
      </c>
      <c r="B180" s="395"/>
      <c r="C180" s="395"/>
      <c r="D180" s="211" t="s">
        <v>12</v>
      </c>
      <c r="E180" s="224">
        <f t="shared" si="83"/>
        <v>3343457.1194500001</v>
      </c>
      <c r="F180" s="224">
        <f t="shared" ref="F180:J180" si="92">SUM(F181:F186)</f>
        <v>514521.88195999997</v>
      </c>
      <c r="G180" s="224">
        <f t="shared" si="92"/>
        <v>393853.59775000019</v>
      </c>
      <c r="H180" s="224">
        <f t="shared" si="92"/>
        <v>406956.59594000003</v>
      </c>
      <c r="I180" s="224">
        <f t="shared" si="92"/>
        <v>406183.32876</v>
      </c>
      <c r="J180" s="224">
        <f t="shared" si="92"/>
        <v>1621941.7150400002</v>
      </c>
    </row>
    <row r="181" spans="1:10" s="210" customFormat="1" x14ac:dyDescent="0.25">
      <c r="A181" s="395"/>
      <c r="B181" s="395"/>
      <c r="C181" s="395"/>
      <c r="D181" s="285" t="s">
        <v>13</v>
      </c>
      <c r="E181" s="230">
        <f>SUM(F181:J181)</f>
        <v>260.28969999999993</v>
      </c>
      <c r="F181" s="230">
        <f>F166-F174</f>
        <v>74.699599999999919</v>
      </c>
      <c r="G181" s="230">
        <f t="shared" ref="G181:J181" si="93">G166-G174</f>
        <v>68.490099999999998</v>
      </c>
      <c r="H181" s="230">
        <f t="shared" si="93"/>
        <v>65.5</v>
      </c>
      <c r="I181" s="230">
        <f t="shared" si="93"/>
        <v>51.6</v>
      </c>
      <c r="J181" s="230">
        <f t="shared" si="93"/>
        <v>0</v>
      </c>
    </row>
    <row r="182" spans="1:10" s="210" customFormat="1" x14ac:dyDescent="0.25">
      <c r="A182" s="395"/>
      <c r="B182" s="395"/>
      <c r="C182" s="395"/>
      <c r="D182" s="285" t="s">
        <v>14</v>
      </c>
      <c r="E182" s="230">
        <f t="shared" si="83"/>
        <v>6865.3103000000001</v>
      </c>
      <c r="F182" s="230">
        <f t="shared" ref="F182:J186" si="94">F167-F175</f>
        <v>946.10039999999981</v>
      </c>
      <c r="G182" s="230">
        <f t="shared" si="94"/>
        <v>1731.9099000000001</v>
      </c>
      <c r="H182" s="230">
        <f t="shared" ref="H182" si="95">H167-H175</f>
        <v>1499.5</v>
      </c>
      <c r="I182" s="230">
        <f t="shared" si="94"/>
        <v>1054.6000000000001</v>
      </c>
      <c r="J182" s="230">
        <f t="shared" si="94"/>
        <v>1633.2</v>
      </c>
    </row>
    <row r="183" spans="1:10" s="210" customFormat="1" x14ac:dyDescent="0.25">
      <c r="A183" s="395"/>
      <c r="B183" s="395"/>
      <c r="C183" s="395"/>
      <c r="D183" s="285" t="s">
        <v>15</v>
      </c>
      <c r="E183" s="230">
        <f t="shared" si="83"/>
        <v>2242267.1794500002</v>
      </c>
      <c r="F183" s="230">
        <f t="shared" si="94"/>
        <v>510021.08195999998</v>
      </c>
      <c r="G183" s="230">
        <f>G168-G176</f>
        <v>386881.43775000016</v>
      </c>
      <c r="H183" s="230">
        <f t="shared" ref="H183" si="96">H168-H176</f>
        <v>224122.81594</v>
      </c>
      <c r="I183" s="230">
        <f t="shared" si="94"/>
        <v>224248.36875999998</v>
      </c>
      <c r="J183" s="230">
        <f t="shared" si="94"/>
        <v>896993.47504000005</v>
      </c>
    </row>
    <row r="184" spans="1:10" s="210" customFormat="1" ht="30" x14ac:dyDescent="0.25">
      <c r="A184" s="395"/>
      <c r="B184" s="395"/>
      <c r="C184" s="395"/>
      <c r="D184" s="285" t="s">
        <v>91</v>
      </c>
      <c r="E184" s="230">
        <f t="shared" si="83"/>
        <v>0</v>
      </c>
      <c r="F184" s="230">
        <f t="shared" si="94"/>
        <v>0</v>
      </c>
      <c r="G184" s="230">
        <f t="shared" ref="G184:H184" si="97">G169-G177</f>
        <v>0</v>
      </c>
      <c r="H184" s="230">
        <f t="shared" si="97"/>
        <v>0</v>
      </c>
      <c r="I184" s="230">
        <f t="shared" si="94"/>
        <v>0</v>
      </c>
      <c r="J184" s="230">
        <f t="shared" si="94"/>
        <v>0</v>
      </c>
    </row>
    <row r="185" spans="1:10" s="210" customFormat="1" x14ac:dyDescent="0.25">
      <c r="A185" s="395"/>
      <c r="B185" s="395"/>
      <c r="C185" s="395"/>
      <c r="D185" s="285" t="s">
        <v>90</v>
      </c>
      <c r="E185" s="230">
        <f t="shared" si="83"/>
        <v>0</v>
      </c>
      <c r="F185" s="230">
        <f t="shared" si="94"/>
        <v>0</v>
      </c>
      <c r="G185" s="230">
        <f t="shared" ref="G185:H185" si="98">G170-G178</f>
        <v>0</v>
      </c>
      <c r="H185" s="230">
        <f t="shared" si="98"/>
        <v>0</v>
      </c>
      <c r="I185" s="230">
        <f t="shared" si="94"/>
        <v>0</v>
      </c>
      <c r="J185" s="230">
        <f t="shared" si="94"/>
        <v>0</v>
      </c>
    </row>
    <row r="186" spans="1:10" s="210" customFormat="1" x14ac:dyDescent="0.25">
      <c r="A186" s="395"/>
      <c r="B186" s="395"/>
      <c r="C186" s="395"/>
      <c r="D186" s="285" t="s">
        <v>18</v>
      </c>
      <c r="E186" s="230">
        <f t="shared" si="83"/>
        <v>1094064.3400000001</v>
      </c>
      <c r="F186" s="230">
        <f t="shared" si="94"/>
        <v>3479.9999999999986</v>
      </c>
      <c r="G186" s="230">
        <f t="shared" ref="G186:H186" si="99">G171-G179</f>
        <v>5171.76</v>
      </c>
      <c r="H186" s="230">
        <f t="shared" si="99"/>
        <v>181268.78</v>
      </c>
      <c r="I186" s="230">
        <f t="shared" si="94"/>
        <v>180828.76</v>
      </c>
      <c r="J186" s="230">
        <f t="shared" si="94"/>
        <v>723315.04</v>
      </c>
    </row>
    <row r="187" spans="1:10" s="210" customFormat="1" x14ac:dyDescent="0.25">
      <c r="A187" s="395" t="s">
        <v>94</v>
      </c>
      <c r="B187" s="395"/>
      <c r="C187" s="395"/>
      <c r="D187" s="285" t="s">
        <v>54</v>
      </c>
      <c r="E187" s="232" t="s">
        <v>54</v>
      </c>
      <c r="F187" s="230"/>
      <c r="G187" s="230" t="s">
        <v>54</v>
      </c>
      <c r="H187" s="214">
        <v>0</v>
      </c>
      <c r="I187" s="230"/>
      <c r="J187" s="230" t="s">
        <v>54</v>
      </c>
    </row>
    <row r="188" spans="1:10" s="209" customFormat="1" x14ac:dyDescent="0.25">
      <c r="A188" s="395" t="s">
        <v>97</v>
      </c>
      <c r="B188" s="395"/>
      <c r="C188" s="395"/>
      <c r="D188" s="211" t="s">
        <v>12</v>
      </c>
      <c r="E188" s="224">
        <f t="shared" ref="E188:E201" si="100">SUM(F188:J188)</f>
        <v>444032.58002999995</v>
      </c>
      <c r="F188" s="224">
        <f>SUM(F189:F194)</f>
        <v>0</v>
      </c>
      <c r="G188" s="224">
        <f t="shared" ref="G188:J188" si="101">SUM(G189:G194)</f>
        <v>243232.58002999998</v>
      </c>
      <c r="H188" s="224">
        <f t="shared" si="101"/>
        <v>100800</v>
      </c>
      <c r="I188" s="224">
        <f t="shared" si="101"/>
        <v>100000</v>
      </c>
      <c r="J188" s="224">
        <f t="shared" si="101"/>
        <v>0</v>
      </c>
    </row>
    <row r="189" spans="1:10" s="210" customFormat="1" x14ac:dyDescent="0.25">
      <c r="A189" s="395"/>
      <c r="B189" s="395"/>
      <c r="C189" s="395"/>
      <c r="D189" s="285" t="s">
        <v>13</v>
      </c>
      <c r="E189" s="230">
        <f t="shared" si="100"/>
        <v>0</v>
      </c>
      <c r="F189" s="230">
        <f t="shared" ref="F189:F194" si="102">F17+F24</f>
        <v>0</v>
      </c>
      <c r="G189" s="230">
        <f t="shared" ref="G189:J189" si="103">G17+G24</f>
        <v>0</v>
      </c>
      <c r="H189" s="214">
        <v>0</v>
      </c>
      <c r="I189" s="230">
        <f t="shared" si="103"/>
        <v>0</v>
      </c>
      <c r="J189" s="230">
        <f t="shared" si="103"/>
        <v>0</v>
      </c>
    </row>
    <row r="190" spans="1:10" s="210" customFormat="1" x14ac:dyDescent="0.25">
      <c r="A190" s="395"/>
      <c r="B190" s="395"/>
      <c r="C190" s="395"/>
      <c r="D190" s="285" t="s">
        <v>14</v>
      </c>
      <c r="E190" s="230">
        <f t="shared" si="100"/>
        <v>0</v>
      </c>
      <c r="F190" s="230">
        <f t="shared" si="102"/>
        <v>0</v>
      </c>
      <c r="G190" s="230">
        <f>G18+G25</f>
        <v>0</v>
      </c>
      <c r="H190" s="214">
        <v>0</v>
      </c>
      <c r="I190" s="230">
        <f t="shared" ref="I190:J194" si="104">I18+I25</f>
        <v>0</v>
      </c>
      <c r="J190" s="230">
        <f t="shared" si="104"/>
        <v>0</v>
      </c>
    </row>
    <row r="191" spans="1:10" s="210" customFormat="1" x14ac:dyDescent="0.25">
      <c r="A191" s="395"/>
      <c r="B191" s="395"/>
      <c r="C191" s="395"/>
      <c r="D191" s="285" t="s">
        <v>15</v>
      </c>
      <c r="E191" s="231">
        <f>SUM(F191:J191)</f>
        <v>444032.58002999995</v>
      </c>
      <c r="F191" s="230">
        <f t="shared" si="102"/>
        <v>0</v>
      </c>
      <c r="G191" s="294">
        <f>G19+G26+G33</f>
        <v>243232.58002999998</v>
      </c>
      <c r="H191" s="230">
        <f>H19+H26</f>
        <v>100800</v>
      </c>
      <c r="I191" s="230">
        <f t="shared" si="104"/>
        <v>100000</v>
      </c>
      <c r="J191" s="230">
        <f t="shared" si="104"/>
        <v>0</v>
      </c>
    </row>
    <row r="192" spans="1:10" s="210" customFormat="1" ht="30" x14ac:dyDescent="0.25">
      <c r="A192" s="395"/>
      <c r="B192" s="395"/>
      <c r="C192" s="395"/>
      <c r="D192" s="285" t="s">
        <v>91</v>
      </c>
      <c r="E192" s="231">
        <f t="shared" si="100"/>
        <v>0</v>
      </c>
      <c r="F192" s="230">
        <f t="shared" si="102"/>
        <v>0</v>
      </c>
      <c r="G192" s="230">
        <f>G20+G27</f>
        <v>0</v>
      </c>
      <c r="H192" s="214">
        <v>0</v>
      </c>
      <c r="I192" s="230">
        <f t="shared" si="104"/>
        <v>0</v>
      </c>
      <c r="J192" s="230">
        <f t="shared" si="104"/>
        <v>0</v>
      </c>
    </row>
    <row r="193" spans="1:10" s="210" customFormat="1" x14ac:dyDescent="0.25">
      <c r="A193" s="395"/>
      <c r="B193" s="395"/>
      <c r="C193" s="395"/>
      <c r="D193" s="285" t="s">
        <v>90</v>
      </c>
      <c r="E193" s="231">
        <f t="shared" si="100"/>
        <v>0</v>
      </c>
      <c r="F193" s="230">
        <f t="shared" si="102"/>
        <v>0</v>
      </c>
      <c r="G193" s="230">
        <f>G21+G28</f>
        <v>0</v>
      </c>
      <c r="H193" s="214">
        <v>0</v>
      </c>
      <c r="I193" s="230">
        <f t="shared" si="104"/>
        <v>0</v>
      </c>
      <c r="J193" s="230">
        <f t="shared" si="104"/>
        <v>0</v>
      </c>
    </row>
    <row r="194" spans="1:10" s="210" customFormat="1" x14ac:dyDescent="0.25">
      <c r="A194" s="395"/>
      <c r="B194" s="395"/>
      <c r="C194" s="395"/>
      <c r="D194" s="285" t="s">
        <v>18</v>
      </c>
      <c r="E194" s="231">
        <f t="shared" si="100"/>
        <v>0</v>
      </c>
      <c r="F194" s="230">
        <f t="shared" si="102"/>
        <v>0</v>
      </c>
      <c r="G194" s="230">
        <f>G22+G29</f>
        <v>0</v>
      </c>
      <c r="H194" s="230">
        <f>H22+H29</f>
        <v>0</v>
      </c>
      <c r="I194" s="230">
        <f t="shared" si="104"/>
        <v>0</v>
      </c>
      <c r="J194" s="230">
        <f t="shared" si="104"/>
        <v>0</v>
      </c>
    </row>
    <row r="195" spans="1:10" s="209" customFormat="1" x14ac:dyDescent="0.25">
      <c r="A195" s="395" t="s">
        <v>98</v>
      </c>
      <c r="B195" s="395"/>
      <c r="C195" s="395"/>
      <c r="D195" s="211" t="s">
        <v>12</v>
      </c>
      <c r="E195" s="224">
        <f>SUM(F195:J195)</f>
        <v>3349425.9615600002</v>
      </c>
      <c r="F195" s="224">
        <f t="shared" ref="F195:H195" si="105">SUM(F196:F201)</f>
        <v>520490.72407</v>
      </c>
      <c r="G195" s="224">
        <f t="shared" si="105"/>
        <v>393853.59775000019</v>
      </c>
      <c r="H195" s="224">
        <f t="shared" si="105"/>
        <v>406956.59594000003</v>
      </c>
      <c r="I195" s="224">
        <f t="shared" ref="I195:J195" si="106">SUM(I196:I201)</f>
        <v>406183.32876</v>
      </c>
      <c r="J195" s="224">
        <f t="shared" si="106"/>
        <v>1621941.7150400002</v>
      </c>
    </row>
    <row r="196" spans="1:10" s="210" customFormat="1" x14ac:dyDescent="0.25">
      <c r="A196" s="395"/>
      <c r="B196" s="395"/>
      <c r="C196" s="395"/>
      <c r="D196" s="285" t="s">
        <v>13</v>
      </c>
      <c r="E196" s="230">
        <f t="shared" si="100"/>
        <v>2471.7462899999996</v>
      </c>
      <c r="F196" s="230">
        <f>F166-F189</f>
        <v>2286.1561899999997</v>
      </c>
      <c r="G196" s="230">
        <f t="shared" ref="G196" si="107">G166-G189</f>
        <v>68.490099999999998</v>
      </c>
      <c r="H196" s="230">
        <f t="shared" ref="H196:I196" si="108">H166-H189</f>
        <v>65.5</v>
      </c>
      <c r="I196" s="230">
        <f t="shared" si="108"/>
        <v>51.6</v>
      </c>
      <c r="J196" s="230">
        <f t="shared" ref="J196" si="109">J166-J189</f>
        <v>0</v>
      </c>
    </row>
    <row r="197" spans="1:10" s="210" customFormat="1" x14ac:dyDescent="0.25">
      <c r="A197" s="395"/>
      <c r="B197" s="395"/>
      <c r="C197" s="395"/>
      <c r="D197" s="285" t="s">
        <v>14</v>
      </c>
      <c r="E197" s="230">
        <f t="shared" si="100"/>
        <v>10324.253710000001</v>
      </c>
      <c r="F197" s="230">
        <f t="shared" ref="F197:G201" si="110">F167-F190</f>
        <v>4405.0438100000001</v>
      </c>
      <c r="G197" s="230">
        <f t="shared" si="110"/>
        <v>1731.9099000000001</v>
      </c>
      <c r="H197" s="230">
        <f t="shared" ref="H197:I197" si="111">H167-H190</f>
        <v>1499.5</v>
      </c>
      <c r="I197" s="230">
        <f t="shared" si="111"/>
        <v>1054.6000000000001</v>
      </c>
      <c r="J197" s="230">
        <f t="shared" ref="J197" si="112">J167-J190</f>
        <v>1633.2</v>
      </c>
    </row>
    <row r="198" spans="1:10" s="210" customFormat="1" x14ac:dyDescent="0.25">
      <c r="A198" s="395"/>
      <c r="B198" s="395"/>
      <c r="C198" s="395"/>
      <c r="D198" s="285" t="s">
        <v>15</v>
      </c>
      <c r="E198" s="230">
        <f t="shared" si="100"/>
        <v>2242565.6215599999</v>
      </c>
      <c r="F198" s="230">
        <f t="shared" si="110"/>
        <v>510319.52406999998</v>
      </c>
      <c r="G198" s="230">
        <f t="shared" si="110"/>
        <v>386881.43775000016</v>
      </c>
      <c r="H198" s="230">
        <f t="shared" ref="H198:I198" si="113">H168-H191</f>
        <v>224122.81594</v>
      </c>
      <c r="I198" s="230">
        <f t="shared" si="113"/>
        <v>224248.36875999998</v>
      </c>
      <c r="J198" s="230">
        <f t="shared" ref="J198" si="114">J168-J191</f>
        <v>896993.47504000005</v>
      </c>
    </row>
    <row r="199" spans="1:10" s="210" customFormat="1" ht="30" x14ac:dyDescent="0.25">
      <c r="A199" s="395"/>
      <c r="B199" s="395"/>
      <c r="C199" s="395"/>
      <c r="D199" s="285" t="s">
        <v>91</v>
      </c>
      <c r="E199" s="230">
        <f t="shared" si="100"/>
        <v>0</v>
      </c>
      <c r="F199" s="230">
        <f t="shared" si="110"/>
        <v>0</v>
      </c>
      <c r="G199" s="230">
        <f t="shared" si="110"/>
        <v>0</v>
      </c>
      <c r="H199" s="230">
        <f t="shared" ref="H199:I199" si="115">H169-H192</f>
        <v>0</v>
      </c>
      <c r="I199" s="230">
        <f t="shared" si="115"/>
        <v>0</v>
      </c>
      <c r="J199" s="230">
        <f t="shared" ref="J199" si="116">J169-J192</f>
        <v>0</v>
      </c>
    </row>
    <row r="200" spans="1:10" s="210" customFormat="1" x14ac:dyDescent="0.25">
      <c r="A200" s="395"/>
      <c r="B200" s="395"/>
      <c r="C200" s="395"/>
      <c r="D200" s="285" t="s">
        <v>90</v>
      </c>
      <c r="E200" s="230">
        <f t="shared" si="100"/>
        <v>0</v>
      </c>
      <c r="F200" s="230">
        <f t="shared" si="110"/>
        <v>0</v>
      </c>
      <c r="G200" s="230">
        <f t="shared" si="110"/>
        <v>0</v>
      </c>
      <c r="H200" s="230">
        <f t="shared" ref="H200:I200" si="117">H170-H193</f>
        <v>0</v>
      </c>
      <c r="I200" s="230">
        <f t="shared" si="117"/>
        <v>0</v>
      </c>
      <c r="J200" s="230">
        <f t="shared" ref="J200" si="118">J170-J193</f>
        <v>0</v>
      </c>
    </row>
    <row r="201" spans="1:10" s="210" customFormat="1" x14ac:dyDescent="0.25">
      <c r="A201" s="395"/>
      <c r="B201" s="395"/>
      <c r="C201" s="395"/>
      <c r="D201" s="285" t="s">
        <v>18</v>
      </c>
      <c r="E201" s="230">
        <f t="shared" si="100"/>
        <v>1094064.3400000001</v>
      </c>
      <c r="F201" s="230">
        <f t="shared" si="110"/>
        <v>3479.9999999999986</v>
      </c>
      <c r="G201" s="230">
        <f t="shared" si="110"/>
        <v>5171.76</v>
      </c>
      <c r="H201" s="230">
        <f t="shared" ref="H201:I201" si="119">H171-H194</f>
        <v>181268.78</v>
      </c>
      <c r="I201" s="230">
        <f t="shared" si="119"/>
        <v>180828.76</v>
      </c>
      <c r="J201" s="230">
        <f t="shared" ref="J201" si="120">J171-J194</f>
        <v>723315.04</v>
      </c>
    </row>
    <row r="202" spans="1:10" s="210" customFormat="1" x14ac:dyDescent="0.25">
      <c r="A202" s="396" t="s">
        <v>77</v>
      </c>
      <c r="B202" s="396"/>
      <c r="C202" s="396"/>
      <c r="D202" s="285"/>
      <c r="E202" s="233"/>
      <c r="F202" s="233"/>
      <c r="G202" s="233"/>
      <c r="H202" s="233"/>
      <c r="I202" s="233"/>
      <c r="J202" s="233"/>
    </row>
    <row r="203" spans="1:10" s="210" customFormat="1" x14ac:dyDescent="0.25">
      <c r="A203" s="395" t="s">
        <v>144</v>
      </c>
      <c r="B203" s="395"/>
      <c r="C203" s="395"/>
      <c r="D203" s="211" t="s">
        <v>12</v>
      </c>
      <c r="E203" s="224">
        <f t="shared" ref="E203:E216" si="121">SUM(F203:J203)</f>
        <v>3277457.7329400005</v>
      </c>
      <c r="F203" s="224">
        <f t="shared" ref="F203:J203" si="122">SUM(F204:F209)</f>
        <v>510851.20256000001</v>
      </c>
      <c r="G203" s="224">
        <f t="shared" si="122"/>
        <v>384290.44464000018</v>
      </c>
      <c r="H203" s="224">
        <f t="shared" si="122"/>
        <v>398180.83694000001</v>
      </c>
      <c r="I203" s="224">
        <f t="shared" si="122"/>
        <v>397385.36976000003</v>
      </c>
      <c r="J203" s="224">
        <f t="shared" si="122"/>
        <v>1586749.87904</v>
      </c>
    </row>
    <row r="204" spans="1:10" s="210" customFormat="1" x14ac:dyDescent="0.25">
      <c r="A204" s="395"/>
      <c r="B204" s="395"/>
      <c r="C204" s="395"/>
      <c r="D204" s="285" t="s">
        <v>13</v>
      </c>
      <c r="E204" s="230">
        <f t="shared" si="121"/>
        <v>2471.7462899999996</v>
      </c>
      <c r="F204" s="234">
        <f>F166-F211-F218-F225</f>
        <v>2286.1561899999997</v>
      </c>
      <c r="G204" s="234">
        <f t="shared" ref="G204:J204" si="123">G166-G211-G218-G225</f>
        <v>68.490099999999998</v>
      </c>
      <c r="H204" s="234">
        <f t="shared" si="123"/>
        <v>65.5</v>
      </c>
      <c r="I204" s="234">
        <f t="shared" si="123"/>
        <v>51.6</v>
      </c>
      <c r="J204" s="234">
        <f t="shared" si="123"/>
        <v>0</v>
      </c>
    </row>
    <row r="205" spans="1:10" s="210" customFormat="1" x14ac:dyDescent="0.25">
      <c r="A205" s="395"/>
      <c r="B205" s="395"/>
      <c r="C205" s="395"/>
      <c r="D205" s="285" t="s">
        <v>14</v>
      </c>
      <c r="E205" s="230">
        <f t="shared" si="121"/>
        <v>7236.4537100000007</v>
      </c>
      <c r="F205" s="234">
        <f t="shared" ref="F205:J209" si="124">F167-F212-F219-F226</f>
        <v>4108.8438100000003</v>
      </c>
      <c r="G205" s="234">
        <f t="shared" si="124"/>
        <v>1367.9099000000001</v>
      </c>
      <c r="H205" s="234">
        <f t="shared" si="124"/>
        <v>1113.4000000000001</v>
      </c>
      <c r="I205" s="234">
        <f t="shared" si="124"/>
        <v>646.30000000000018</v>
      </c>
      <c r="J205" s="234">
        <f t="shared" si="124"/>
        <v>0</v>
      </c>
    </row>
    <row r="206" spans="1:10" s="210" customFormat="1" x14ac:dyDescent="0.25">
      <c r="A206" s="395"/>
      <c r="B206" s="395"/>
      <c r="C206" s="395"/>
      <c r="D206" s="285" t="s">
        <v>15</v>
      </c>
      <c r="E206" s="215">
        <f>SUM(F206:J206)</f>
        <v>2173685.19294</v>
      </c>
      <c r="F206" s="234">
        <f t="shared" si="124"/>
        <v>500976.20256000001</v>
      </c>
      <c r="G206" s="296">
        <f>G168-G213-G220-G227</f>
        <v>377682.28464000014</v>
      </c>
      <c r="H206" s="234">
        <f t="shared" si="124"/>
        <v>215733.15694000002</v>
      </c>
      <c r="I206" s="234">
        <f t="shared" si="124"/>
        <v>215858.70976</v>
      </c>
      <c r="J206" s="234">
        <f t="shared" si="124"/>
        <v>863434.83903999999</v>
      </c>
    </row>
    <row r="207" spans="1:10" s="210" customFormat="1" ht="30" x14ac:dyDescent="0.25">
      <c r="A207" s="395"/>
      <c r="B207" s="395"/>
      <c r="C207" s="395"/>
      <c r="D207" s="285" t="s">
        <v>91</v>
      </c>
      <c r="E207" s="230">
        <f t="shared" si="121"/>
        <v>0</v>
      </c>
      <c r="F207" s="234">
        <f t="shared" si="124"/>
        <v>0</v>
      </c>
      <c r="G207" s="234">
        <f t="shared" si="124"/>
        <v>0</v>
      </c>
      <c r="H207" s="234">
        <f t="shared" si="124"/>
        <v>0</v>
      </c>
      <c r="I207" s="234">
        <f t="shared" si="124"/>
        <v>0</v>
      </c>
      <c r="J207" s="234">
        <f t="shared" si="124"/>
        <v>0</v>
      </c>
    </row>
    <row r="208" spans="1:10" s="210" customFormat="1" x14ac:dyDescent="0.25">
      <c r="A208" s="395"/>
      <c r="B208" s="395"/>
      <c r="C208" s="395"/>
      <c r="D208" s="285" t="s">
        <v>90</v>
      </c>
      <c r="E208" s="230">
        <f t="shared" si="121"/>
        <v>0</v>
      </c>
      <c r="F208" s="234">
        <f t="shared" si="124"/>
        <v>0</v>
      </c>
      <c r="G208" s="234">
        <f t="shared" si="124"/>
        <v>0</v>
      </c>
      <c r="H208" s="234">
        <f t="shared" si="124"/>
        <v>0</v>
      </c>
      <c r="I208" s="234">
        <f t="shared" si="124"/>
        <v>0</v>
      </c>
      <c r="J208" s="234">
        <f t="shared" si="124"/>
        <v>0</v>
      </c>
    </row>
    <row r="209" spans="1:11" s="210" customFormat="1" x14ac:dyDescent="0.25">
      <c r="A209" s="395"/>
      <c r="B209" s="395"/>
      <c r="C209" s="395"/>
      <c r="D209" s="285" t="s">
        <v>18</v>
      </c>
      <c r="E209" s="230">
        <f t="shared" si="121"/>
        <v>1094064.3400000001</v>
      </c>
      <c r="F209" s="234">
        <f t="shared" si="124"/>
        <v>3479.9999999999986</v>
      </c>
      <c r="G209" s="234">
        <f t="shared" si="124"/>
        <v>5171.76</v>
      </c>
      <c r="H209" s="234">
        <f t="shared" si="124"/>
        <v>181268.78</v>
      </c>
      <c r="I209" s="234">
        <f t="shared" si="124"/>
        <v>180828.76</v>
      </c>
      <c r="J209" s="234">
        <f t="shared" si="124"/>
        <v>723315.04</v>
      </c>
    </row>
    <row r="210" spans="1:11" s="210" customFormat="1" x14ac:dyDescent="0.25">
      <c r="A210" s="395" t="s">
        <v>308</v>
      </c>
      <c r="B210" s="395"/>
      <c r="C210" s="395"/>
      <c r="D210" s="211" t="s">
        <v>12</v>
      </c>
      <c r="E210" s="224">
        <f t="shared" si="121"/>
        <v>444032.58002999995</v>
      </c>
      <c r="F210" s="224">
        <f t="shared" ref="F210:J210" si="125">SUM(F211:F216)</f>
        <v>0</v>
      </c>
      <c r="G210" s="224">
        <f t="shared" si="125"/>
        <v>243232.58002999998</v>
      </c>
      <c r="H210" s="224">
        <f t="shared" si="125"/>
        <v>100800</v>
      </c>
      <c r="I210" s="224">
        <f t="shared" si="125"/>
        <v>100000</v>
      </c>
      <c r="J210" s="224">
        <f t="shared" si="125"/>
        <v>0</v>
      </c>
    </row>
    <row r="211" spans="1:11" s="210" customFormat="1" x14ac:dyDescent="0.25">
      <c r="A211" s="395"/>
      <c r="B211" s="395"/>
      <c r="C211" s="395"/>
      <c r="D211" s="285" t="s">
        <v>13</v>
      </c>
      <c r="E211" s="230">
        <f t="shared" si="121"/>
        <v>0</v>
      </c>
      <c r="F211" s="232">
        <f t="shared" ref="F211:F216" si="126">F17+F24</f>
        <v>0</v>
      </c>
      <c r="G211" s="232">
        <f t="shared" ref="G211:J211" si="127">G17+G24</f>
        <v>0</v>
      </c>
      <c r="H211" s="232">
        <f t="shared" si="127"/>
        <v>0</v>
      </c>
      <c r="I211" s="232">
        <f t="shared" si="127"/>
        <v>0</v>
      </c>
      <c r="J211" s="232">
        <f t="shared" si="127"/>
        <v>0</v>
      </c>
    </row>
    <row r="212" spans="1:11" s="210" customFormat="1" x14ac:dyDescent="0.25">
      <c r="A212" s="395"/>
      <c r="B212" s="395"/>
      <c r="C212" s="395"/>
      <c r="D212" s="285" t="s">
        <v>14</v>
      </c>
      <c r="E212" s="230">
        <f t="shared" si="121"/>
        <v>0</v>
      </c>
      <c r="F212" s="232">
        <f t="shared" si="126"/>
        <v>0</v>
      </c>
      <c r="G212" s="232">
        <f t="shared" ref="G212:J216" si="128">G18+G25</f>
        <v>0</v>
      </c>
      <c r="H212" s="232">
        <f t="shared" si="128"/>
        <v>0</v>
      </c>
      <c r="I212" s="232">
        <f t="shared" si="128"/>
        <v>0</v>
      </c>
      <c r="J212" s="232">
        <f t="shared" si="128"/>
        <v>0</v>
      </c>
    </row>
    <row r="213" spans="1:11" s="210" customFormat="1" x14ac:dyDescent="0.25">
      <c r="A213" s="395"/>
      <c r="B213" s="395"/>
      <c r="C213" s="395"/>
      <c r="D213" s="285" t="s">
        <v>15</v>
      </c>
      <c r="E213" s="215">
        <f t="shared" si="121"/>
        <v>444032.58002999995</v>
      </c>
      <c r="F213" s="232">
        <f t="shared" si="126"/>
        <v>0</v>
      </c>
      <c r="G213" s="295">
        <f t="shared" si="128"/>
        <v>243232.58002999998</v>
      </c>
      <c r="H213" s="232">
        <f t="shared" si="128"/>
        <v>100800</v>
      </c>
      <c r="I213" s="232">
        <f t="shared" si="128"/>
        <v>100000</v>
      </c>
      <c r="J213" s="232">
        <f t="shared" si="128"/>
        <v>0</v>
      </c>
    </row>
    <row r="214" spans="1:11" s="210" customFormat="1" ht="30" x14ac:dyDescent="0.25">
      <c r="A214" s="395"/>
      <c r="B214" s="395"/>
      <c r="C214" s="395"/>
      <c r="D214" s="285" t="s">
        <v>91</v>
      </c>
      <c r="E214" s="230">
        <f t="shared" si="121"/>
        <v>0</v>
      </c>
      <c r="F214" s="232">
        <f t="shared" si="126"/>
        <v>0</v>
      </c>
      <c r="G214" s="232">
        <f t="shared" si="128"/>
        <v>0</v>
      </c>
      <c r="H214" s="232">
        <f t="shared" si="128"/>
        <v>0</v>
      </c>
      <c r="I214" s="232">
        <f t="shared" si="128"/>
        <v>0</v>
      </c>
      <c r="J214" s="232">
        <f t="shared" si="128"/>
        <v>0</v>
      </c>
    </row>
    <row r="215" spans="1:11" s="210" customFormat="1" x14ac:dyDescent="0.25">
      <c r="A215" s="395"/>
      <c r="B215" s="395"/>
      <c r="C215" s="395"/>
      <c r="D215" s="285" t="s">
        <v>99</v>
      </c>
      <c r="E215" s="230">
        <f t="shared" si="121"/>
        <v>0</v>
      </c>
      <c r="F215" s="232">
        <f t="shared" si="126"/>
        <v>0</v>
      </c>
      <c r="G215" s="232">
        <f t="shared" si="128"/>
        <v>0</v>
      </c>
      <c r="H215" s="232">
        <f t="shared" si="128"/>
        <v>0</v>
      </c>
      <c r="I215" s="232">
        <f t="shared" si="128"/>
        <v>0</v>
      </c>
      <c r="J215" s="232">
        <f t="shared" si="128"/>
        <v>0</v>
      </c>
    </row>
    <row r="216" spans="1:11" s="210" customFormat="1" x14ac:dyDescent="0.25">
      <c r="A216" s="395"/>
      <c r="B216" s="395"/>
      <c r="C216" s="395"/>
      <c r="D216" s="233" t="s">
        <v>18</v>
      </c>
      <c r="E216" s="230">
        <f t="shared" si="121"/>
        <v>0</v>
      </c>
      <c r="F216" s="232">
        <f t="shared" si="126"/>
        <v>0</v>
      </c>
      <c r="G216" s="232">
        <f t="shared" si="128"/>
        <v>0</v>
      </c>
      <c r="H216" s="232">
        <f t="shared" si="128"/>
        <v>0</v>
      </c>
      <c r="I216" s="232">
        <f t="shared" si="128"/>
        <v>0</v>
      </c>
      <c r="J216" s="232">
        <f t="shared" si="128"/>
        <v>0</v>
      </c>
    </row>
    <row r="217" spans="1:11" s="210" customFormat="1" ht="15" customHeight="1" x14ac:dyDescent="0.25">
      <c r="A217" s="395" t="s">
        <v>321</v>
      </c>
      <c r="B217" s="395"/>
      <c r="C217" s="395"/>
      <c r="D217" s="285" t="s">
        <v>12</v>
      </c>
      <c r="E217" s="206">
        <f>SUM(F217:J217)</f>
        <v>11048.183799999999</v>
      </c>
      <c r="F217" s="206">
        <f t="shared" ref="F217" si="129">SUM(F218:F223)</f>
        <v>2342.6837999999998</v>
      </c>
      <c r="G217" s="206">
        <f>SUM(G218:G223)</f>
        <v>1505.5</v>
      </c>
      <c r="H217" s="206">
        <f t="shared" ref="H217:J217" si="130">SUM(H218:H223)</f>
        <v>1200</v>
      </c>
      <c r="I217" s="206">
        <f t="shared" si="130"/>
        <v>1200</v>
      </c>
      <c r="J217" s="206">
        <f t="shared" si="130"/>
        <v>4800</v>
      </c>
    </row>
    <row r="218" spans="1:11" s="210" customFormat="1" x14ac:dyDescent="0.25">
      <c r="A218" s="395"/>
      <c r="B218" s="395"/>
      <c r="C218" s="395"/>
      <c r="D218" s="285" t="s">
        <v>13</v>
      </c>
      <c r="E218" s="207">
        <f t="shared" ref="E218:E219" si="131">SUM(F218:J218)</f>
        <v>0</v>
      </c>
      <c r="F218" s="207">
        <f>F88</f>
        <v>0</v>
      </c>
      <c r="G218" s="207">
        <f t="shared" ref="G218:J218" si="132">G88</f>
        <v>0</v>
      </c>
      <c r="H218" s="207">
        <f t="shared" si="132"/>
        <v>0</v>
      </c>
      <c r="I218" s="207">
        <f t="shared" si="132"/>
        <v>0</v>
      </c>
      <c r="J218" s="207">
        <f t="shared" si="132"/>
        <v>0</v>
      </c>
    </row>
    <row r="219" spans="1:11" s="210" customFormat="1" x14ac:dyDescent="0.25">
      <c r="A219" s="395"/>
      <c r="B219" s="395"/>
      <c r="C219" s="395"/>
      <c r="D219" s="285" t="s">
        <v>14</v>
      </c>
      <c r="E219" s="207">
        <f t="shared" si="131"/>
        <v>0</v>
      </c>
      <c r="F219" s="207">
        <f t="shared" ref="F219:J223" si="133">F89</f>
        <v>0</v>
      </c>
      <c r="G219" s="207">
        <f t="shared" si="133"/>
        <v>0</v>
      </c>
      <c r="H219" s="207">
        <f t="shared" si="133"/>
        <v>0</v>
      </c>
      <c r="I219" s="207">
        <f t="shared" si="133"/>
        <v>0</v>
      </c>
      <c r="J219" s="207">
        <f t="shared" si="133"/>
        <v>0</v>
      </c>
    </row>
    <row r="220" spans="1:11" s="210" customFormat="1" x14ac:dyDescent="0.25">
      <c r="A220" s="395"/>
      <c r="B220" s="395"/>
      <c r="C220" s="395"/>
      <c r="D220" s="285" t="s">
        <v>15</v>
      </c>
      <c r="E220" s="207">
        <f>SUM(F220:J220)</f>
        <v>11048.183799999999</v>
      </c>
      <c r="F220" s="207">
        <f t="shared" si="133"/>
        <v>2342.6837999999998</v>
      </c>
      <c r="G220" s="207">
        <f t="shared" si="133"/>
        <v>1505.5</v>
      </c>
      <c r="H220" s="207">
        <f t="shared" si="133"/>
        <v>1200</v>
      </c>
      <c r="I220" s="207">
        <f t="shared" si="133"/>
        <v>1200</v>
      </c>
      <c r="J220" s="207">
        <f t="shared" si="133"/>
        <v>4800</v>
      </c>
    </row>
    <row r="221" spans="1:11" s="210" customFormat="1" ht="30" x14ac:dyDescent="0.25">
      <c r="A221" s="395"/>
      <c r="B221" s="395"/>
      <c r="C221" s="395"/>
      <c r="D221" s="285" t="s">
        <v>91</v>
      </c>
      <c r="E221" s="207">
        <f t="shared" ref="E221:E223" si="134">SUM(F221:J221)</f>
        <v>0</v>
      </c>
      <c r="F221" s="207">
        <f t="shared" si="133"/>
        <v>0</v>
      </c>
      <c r="G221" s="207">
        <f t="shared" si="133"/>
        <v>0</v>
      </c>
      <c r="H221" s="207">
        <f t="shared" si="133"/>
        <v>0</v>
      </c>
      <c r="I221" s="207">
        <f t="shared" si="133"/>
        <v>0</v>
      </c>
      <c r="J221" s="207">
        <f t="shared" si="133"/>
        <v>0</v>
      </c>
    </row>
    <row r="222" spans="1:11" s="210" customFormat="1" x14ac:dyDescent="0.25">
      <c r="A222" s="395"/>
      <c r="B222" s="395"/>
      <c r="C222" s="395"/>
      <c r="D222" s="285" t="s">
        <v>99</v>
      </c>
      <c r="E222" s="207">
        <f t="shared" si="134"/>
        <v>0</v>
      </c>
      <c r="F222" s="207">
        <f t="shared" si="133"/>
        <v>0</v>
      </c>
      <c r="G222" s="207">
        <f t="shared" si="133"/>
        <v>0</v>
      </c>
      <c r="H222" s="207">
        <f t="shared" si="133"/>
        <v>0</v>
      </c>
      <c r="I222" s="207">
        <f t="shared" si="133"/>
        <v>0</v>
      </c>
      <c r="J222" s="207">
        <f t="shared" si="133"/>
        <v>0</v>
      </c>
    </row>
    <row r="223" spans="1:11" s="210" customFormat="1" x14ac:dyDescent="0.25">
      <c r="A223" s="395"/>
      <c r="B223" s="395"/>
      <c r="C223" s="395"/>
      <c r="D223" s="233" t="s">
        <v>18</v>
      </c>
      <c r="E223" s="207">
        <f t="shared" si="134"/>
        <v>0</v>
      </c>
      <c r="F223" s="207">
        <f t="shared" si="133"/>
        <v>0</v>
      </c>
      <c r="G223" s="207">
        <f t="shared" si="133"/>
        <v>0</v>
      </c>
      <c r="H223" s="207">
        <f t="shared" si="133"/>
        <v>0</v>
      </c>
      <c r="I223" s="207">
        <f t="shared" si="133"/>
        <v>0</v>
      </c>
      <c r="J223" s="207">
        <f t="shared" si="133"/>
        <v>0</v>
      </c>
    </row>
    <row r="224" spans="1:11" x14ac:dyDescent="0.25">
      <c r="A224" s="395" t="s">
        <v>314</v>
      </c>
      <c r="B224" s="395"/>
      <c r="C224" s="395"/>
      <c r="D224" s="226" t="s">
        <v>12</v>
      </c>
      <c r="E224" s="206">
        <f>SUM(F224:J224)</f>
        <v>60920.044819999996</v>
      </c>
      <c r="F224" s="206">
        <f t="shared" ref="F224" si="135">SUM(F225:F230)</f>
        <v>7296.8377099999998</v>
      </c>
      <c r="G224" s="206">
        <f>SUM(G225:G230)</f>
        <v>8057.6531100000002</v>
      </c>
      <c r="H224" s="206">
        <f t="shared" ref="H224:J224" si="136">SUM(H225:H230)</f>
        <v>7575.759</v>
      </c>
      <c r="I224" s="206">
        <f t="shared" si="136"/>
        <v>7597.9589999999998</v>
      </c>
      <c r="J224" s="206">
        <f t="shared" si="136"/>
        <v>30391.835999999999</v>
      </c>
      <c r="K224" s="210"/>
    </row>
    <row r="225" spans="1:11" x14ac:dyDescent="0.25">
      <c r="A225" s="395"/>
      <c r="B225" s="395"/>
      <c r="C225" s="395"/>
      <c r="D225" s="226" t="s">
        <v>13</v>
      </c>
      <c r="E225" s="207">
        <f t="shared" ref="E225:E230" si="137">SUM(F225:J225)</f>
        <v>0</v>
      </c>
      <c r="F225" s="207">
        <f>F152</f>
        <v>0</v>
      </c>
      <c r="G225" s="207">
        <f t="shared" ref="G225:J225" si="138">G152</f>
        <v>0</v>
      </c>
      <c r="H225" s="207">
        <f t="shared" si="138"/>
        <v>0</v>
      </c>
      <c r="I225" s="207">
        <f t="shared" si="138"/>
        <v>0</v>
      </c>
      <c r="J225" s="207">
        <f t="shared" si="138"/>
        <v>0</v>
      </c>
      <c r="K225" s="210"/>
    </row>
    <row r="226" spans="1:11" x14ac:dyDescent="0.25">
      <c r="A226" s="395"/>
      <c r="B226" s="395"/>
      <c r="C226" s="395"/>
      <c r="D226" s="226" t="s">
        <v>14</v>
      </c>
      <c r="E226" s="207">
        <f t="shared" si="137"/>
        <v>3087.8</v>
      </c>
      <c r="F226" s="207">
        <f t="shared" ref="F226:J230" si="139">F153</f>
        <v>296.2</v>
      </c>
      <c r="G226" s="207">
        <f t="shared" si="139"/>
        <v>364</v>
      </c>
      <c r="H226" s="207">
        <f t="shared" si="139"/>
        <v>386.1</v>
      </c>
      <c r="I226" s="207">
        <f t="shared" si="139"/>
        <v>408.3</v>
      </c>
      <c r="J226" s="207">
        <f t="shared" si="139"/>
        <v>1633.2</v>
      </c>
      <c r="K226" s="210"/>
    </row>
    <row r="227" spans="1:11" x14ac:dyDescent="0.25">
      <c r="A227" s="395"/>
      <c r="B227" s="395"/>
      <c r="C227" s="395"/>
      <c r="D227" s="226" t="s">
        <v>15</v>
      </c>
      <c r="E227" s="207">
        <f>SUM(F227:J227)</f>
        <v>57832.24482</v>
      </c>
      <c r="F227" s="207">
        <f t="shared" si="139"/>
        <v>7000.63771</v>
      </c>
      <c r="G227" s="262">
        <f t="shared" si="139"/>
        <v>7693.6531100000002</v>
      </c>
      <c r="H227" s="207">
        <f t="shared" si="139"/>
        <v>7189.6589999999997</v>
      </c>
      <c r="I227" s="207">
        <f t="shared" si="139"/>
        <v>7189.6589999999997</v>
      </c>
      <c r="J227" s="207">
        <f t="shared" si="139"/>
        <v>28758.635999999999</v>
      </c>
      <c r="K227" s="210"/>
    </row>
    <row r="228" spans="1:11" ht="30" x14ac:dyDescent="0.25">
      <c r="A228" s="395"/>
      <c r="B228" s="395"/>
      <c r="C228" s="395"/>
      <c r="D228" s="226" t="s">
        <v>91</v>
      </c>
      <c r="E228" s="207">
        <f t="shared" si="137"/>
        <v>0</v>
      </c>
      <c r="F228" s="207">
        <f t="shared" si="139"/>
        <v>0</v>
      </c>
      <c r="G228" s="207">
        <f t="shared" si="139"/>
        <v>0</v>
      </c>
      <c r="H228" s="207">
        <f t="shared" si="139"/>
        <v>0</v>
      </c>
      <c r="I228" s="207">
        <f t="shared" si="139"/>
        <v>0</v>
      </c>
      <c r="J228" s="207">
        <f t="shared" si="139"/>
        <v>0</v>
      </c>
      <c r="K228" s="210"/>
    </row>
    <row r="229" spans="1:11" x14ac:dyDescent="0.25">
      <c r="A229" s="395"/>
      <c r="B229" s="395"/>
      <c r="C229" s="395"/>
      <c r="D229" s="226" t="s">
        <v>99</v>
      </c>
      <c r="E229" s="207">
        <f t="shared" si="137"/>
        <v>0</v>
      </c>
      <c r="F229" s="207">
        <f t="shared" si="139"/>
        <v>0</v>
      </c>
      <c r="G229" s="207">
        <f t="shared" si="139"/>
        <v>0</v>
      </c>
      <c r="H229" s="207">
        <f t="shared" si="139"/>
        <v>0</v>
      </c>
      <c r="I229" s="207">
        <f t="shared" si="139"/>
        <v>0</v>
      </c>
      <c r="J229" s="207">
        <f t="shared" si="139"/>
        <v>0</v>
      </c>
      <c r="K229" s="210"/>
    </row>
    <row r="230" spans="1:11" x14ac:dyDescent="0.25">
      <c r="A230" s="395"/>
      <c r="B230" s="395"/>
      <c r="C230" s="395"/>
      <c r="D230" s="233" t="s">
        <v>18</v>
      </c>
      <c r="E230" s="207">
        <f t="shared" si="137"/>
        <v>0</v>
      </c>
      <c r="F230" s="207">
        <f t="shared" si="139"/>
        <v>0</v>
      </c>
      <c r="G230" s="207">
        <f t="shared" si="139"/>
        <v>0</v>
      </c>
      <c r="H230" s="207">
        <f t="shared" si="139"/>
        <v>0</v>
      </c>
      <c r="I230" s="207">
        <f t="shared" si="139"/>
        <v>0</v>
      </c>
      <c r="J230" s="207">
        <f t="shared" si="139"/>
        <v>0</v>
      </c>
      <c r="K230" s="210"/>
    </row>
    <row r="231" spans="1:11" ht="21.75" customHeight="1" x14ac:dyDescent="0.25">
      <c r="A231" s="217"/>
      <c r="B231" s="218"/>
      <c r="C231" s="219"/>
      <c r="D231" s="219"/>
      <c r="E231" s="219"/>
      <c r="F231" s="220"/>
      <c r="G231" s="220"/>
      <c r="H231" s="220"/>
      <c r="I231" s="220"/>
      <c r="J231" s="219"/>
    </row>
    <row r="232" spans="1:11" ht="24" hidden="1" customHeight="1" x14ac:dyDescent="0.25">
      <c r="A232" s="392" t="s">
        <v>100</v>
      </c>
      <c r="B232" s="392"/>
      <c r="C232" s="392"/>
      <c r="D232" s="392"/>
      <c r="E232" s="392"/>
      <c r="F232" s="392"/>
      <c r="G232" s="392"/>
      <c r="H232" s="392"/>
      <c r="I232" s="392"/>
      <c r="J232" s="392"/>
    </row>
    <row r="233" spans="1:11" ht="44.25" customHeight="1" x14ac:dyDescent="0.25">
      <c r="A233" s="392" t="s">
        <v>331</v>
      </c>
      <c r="B233" s="392"/>
      <c r="C233" s="392"/>
      <c r="D233" s="392"/>
      <c r="E233" s="392"/>
      <c r="F233" s="392"/>
      <c r="G233" s="392"/>
      <c r="H233" s="392"/>
      <c r="I233" s="392"/>
      <c r="J233" s="392"/>
    </row>
    <row r="234" spans="1:11" ht="45.75" customHeight="1" x14ac:dyDescent="0.25">
      <c r="A234" s="392" t="s">
        <v>332</v>
      </c>
      <c r="B234" s="392"/>
      <c r="C234" s="392"/>
      <c r="D234" s="392"/>
      <c r="E234" s="392"/>
      <c r="F234" s="392"/>
      <c r="G234" s="392"/>
      <c r="H234" s="392"/>
      <c r="I234" s="392"/>
      <c r="J234" s="392"/>
    </row>
    <row r="235" spans="1:11" ht="23.25" hidden="1" customHeight="1" x14ac:dyDescent="0.25">
      <c r="A235" s="392" t="s">
        <v>105</v>
      </c>
      <c r="B235" s="392"/>
      <c r="C235" s="392"/>
      <c r="D235" s="392"/>
      <c r="E235" s="392"/>
      <c r="F235" s="392"/>
      <c r="G235" s="392"/>
      <c r="H235" s="392"/>
      <c r="I235" s="392"/>
      <c r="J235" s="392"/>
    </row>
    <row r="236" spans="1:11" ht="23.25" hidden="1" customHeight="1" x14ac:dyDescent="0.25">
      <c r="A236" s="392" t="s">
        <v>102</v>
      </c>
      <c r="B236" s="392"/>
      <c r="C236" s="392"/>
      <c r="D236" s="392"/>
      <c r="E236" s="392"/>
      <c r="F236" s="392"/>
      <c r="G236" s="392"/>
      <c r="H236" s="392"/>
      <c r="I236" s="392"/>
      <c r="J236" s="392"/>
    </row>
    <row r="237" spans="1:11" ht="21.75" hidden="1" customHeight="1" x14ac:dyDescent="0.25">
      <c r="A237" s="392" t="s">
        <v>103</v>
      </c>
      <c r="B237" s="392"/>
      <c r="C237" s="392"/>
      <c r="D237" s="392"/>
      <c r="E237" s="392"/>
      <c r="F237" s="392"/>
      <c r="G237" s="392"/>
      <c r="H237" s="392"/>
      <c r="I237" s="392"/>
      <c r="J237" s="392"/>
    </row>
    <row r="238" spans="1:11" ht="18.75" customHeight="1" x14ac:dyDescent="0.25">
      <c r="E238" s="216"/>
      <c r="F238" s="221"/>
      <c r="G238" s="221"/>
      <c r="H238" s="221"/>
      <c r="I238" s="221"/>
      <c r="J238" s="216"/>
    </row>
    <row r="239" spans="1:11" ht="15" customHeight="1" x14ac:dyDescent="0.25">
      <c r="A239" s="15"/>
    </row>
    <row r="240" spans="1:11" ht="15.75" x14ac:dyDescent="0.25">
      <c r="A240" s="15"/>
    </row>
    <row r="241" spans="1:1" ht="15.75" x14ac:dyDescent="0.25">
      <c r="A241" s="15"/>
    </row>
    <row r="242" spans="1:1" ht="15.75" x14ac:dyDescent="0.25">
      <c r="A242" s="15"/>
    </row>
  </sheetData>
  <mergeCells count="82">
    <mergeCell ref="C37:C43"/>
    <mergeCell ref="C16:C22"/>
    <mergeCell ref="C23:C29"/>
    <mergeCell ref="A37:A43"/>
    <mergeCell ref="B37:B43"/>
    <mergeCell ref="B16:B22"/>
    <mergeCell ref="A16:A22"/>
    <mergeCell ref="B23:B29"/>
    <mergeCell ref="A23:A29"/>
    <mergeCell ref="A30:A36"/>
    <mergeCell ref="C30:C36"/>
    <mergeCell ref="B30:B36"/>
    <mergeCell ref="C52:C58"/>
    <mergeCell ref="A44:C50"/>
    <mergeCell ref="A2:J2"/>
    <mergeCell ref="A4:A6"/>
    <mergeCell ref="B4:B6"/>
    <mergeCell ref="C4:C6"/>
    <mergeCell ref="D4:D6"/>
    <mergeCell ref="E4:J4"/>
    <mergeCell ref="E5:J5"/>
    <mergeCell ref="A51:J51"/>
    <mergeCell ref="A52:A58"/>
    <mergeCell ref="B52:B58"/>
    <mergeCell ref="A8:J8"/>
    <mergeCell ref="A9:A15"/>
    <mergeCell ref="B9:B15"/>
    <mergeCell ref="C9:C15"/>
    <mergeCell ref="A59:A65"/>
    <mergeCell ref="B59:B65"/>
    <mergeCell ref="C59:C65"/>
    <mergeCell ref="A101:A107"/>
    <mergeCell ref="B101:B107"/>
    <mergeCell ref="C101:C107"/>
    <mergeCell ref="A66:A72"/>
    <mergeCell ref="B66:B72"/>
    <mergeCell ref="C66:C72"/>
    <mergeCell ref="A73:A100"/>
    <mergeCell ref="B73:B100"/>
    <mergeCell ref="C73:C79"/>
    <mergeCell ref="C80:C86"/>
    <mergeCell ref="C87:C93"/>
    <mergeCell ref="C94:C100"/>
    <mergeCell ref="A108:A114"/>
    <mergeCell ref="B108:B114"/>
    <mergeCell ref="C108:C114"/>
    <mergeCell ref="A144:A150"/>
    <mergeCell ref="B144:B150"/>
    <mergeCell ref="C144:C150"/>
    <mergeCell ref="A115:A121"/>
    <mergeCell ref="B115:B121"/>
    <mergeCell ref="C115:C121"/>
    <mergeCell ref="A122:A128"/>
    <mergeCell ref="B122:B128"/>
    <mergeCell ref="C122:C128"/>
    <mergeCell ref="A129:A135"/>
    <mergeCell ref="B129:B135"/>
    <mergeCell ref="C129:C135"/>
    <mergeCell ref="A136:C142"/>
    <mergeCell ref="A143:J143"/>
    <mergeCell ref="A151:A157"/>
    <mergeCell ref="B151:B157"/>
    <mergeCell ref="C151:C157"/>
    <mergeCell ref="A158:C164"/>
    <mergeCell ref="A165:C171"/>
    <mergeCell ref="A232:J232"/>
    <mergeCell ref="A172:C172"/>
    <mergeCell ref="A173:C179"/>
    <mergeCell ref="A180:C186"/>
    <mergeCell ref="A187:C187"/>
    <mergeCell ref="A188:C194"/>
    <mergeCell ref="A195:C201"/>
    <mergeCell ref="A202:C202"/>
    <mergeCell ref="A203:C209"/>
    <mergeCell ref="A210:C216"/>
    <mergeCell ref="A217:C223"/>
    <mergeCell ref="A224:C230"/>
    <mergeCell ref="A233:J233"/>
    <mergeCell ref="A234:J234"/>
    <mergeCell ref="A235:J235"/>
    <mergeCell ref="A236:J236"/>
    <mergeCell ref="A237:J237"/>
  </mergeCells>
  <pageMargins left="0.19685039370078741" right="0.19685039370078741" top="0.19685039370078741" bottom="0.19685039370078741" header="0" footer="0"/>
  <pageSetup paperSize="9" scale="60" fitToHeight="0" orientation="landscape" r:id="rId1"/>
  <rowBreaks count="4" manualBreakCount="4">
    <brk id="50" max="16383" man="1"/>
    <brk id="100" max="9" man="1"/>
    <brk id="157" max="9" man="1"/>
    <brk id="201"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30"/>
  <sheetViews>
    <sheetView topLeftCell="A12" zoomScale="85" zoomScaleNormal="85" workbookViewId="0">
      <selection activeCell="B16" sqref="B16"/>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31" t="s">
        <v>79</v>
      </c>
      <c r="B3" s="431"/>
      <c r="C3" s="431"/>
      <c r="D3" s="431"/>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32" t="s">
        <v>342</v>
      </c>
      <c r="B8" s="432"/>
      <c r="C8" s="432"/>
      <c r="D8" s="432"/>
      <c r="E8" s="16"/>
    </row>
    <row r="9" spans="1:5" s="2" customFormat="1" ht="15.75" customHeight="1" x14ac:dyDescent="0.25">
      <c r="A9" s="432" t="s">
        <v>357</v>
      </c>
      <c r="B9" s="432"/>
      <c r="C9" s="432"/>
      <c r="D9" s="432"/>
      <c r="E9" s="16"/>
    </row>
    <row r="10" spans="1:5" s="2" customFormat="1" ht="16.5" customHeight="1" x14ac:dyDescent="0.25">
      <c r="A10" s="432" t="s">
        <v>343</v>
      </c>
      <c r="B10" s="432"/>
      <c r="C10" s="432"/>
      <c r="D10" s="432"/>
      <c r="E10" s="16"/>
    </row>
    <row r="11" spans="1:5" hidden="1" x14ac:dyDescent="0.25">
      <c r="A11" s="236"/>
      <c r="B11" s="237"/>
      <c r="C11" s="236"/>
      <c r="D11" s="236"/>
      <c r="E11" s="7"/>
    </row>
    <row r="12" spans="1:5" ht="149.25" customHeight="1" x14ac:dyDescent="0.25">
      <c r="A12" s="240" t="s">
        <v>83</v>
      </c>
      <c r="B12" s="241" t="s">
        <v>344</v>
      </c>
      <c r="C12" s="242" t="s">
        <v>304</v>
      </c>
      <c r="D12" s="238" t="s">
        <v>385</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51.75" customHeight="1" x14ac:dyDescent="0.25">
      <c r="A15" s="283" t="s">
        <v>334</v>
      </c>
      <c r="B15" s="289" t="s">
        <v>392</v>
      </c>
      <c r="C15" s="290" t="s">
        <v>393</v>
      </c>
      <c r="D15" s="290"/>
      <c r="E15" s="7"/>
    </row>
    <row r="16" spans="1:5" ht="132.75" customHeight="1" x14ac:dyDescent="0.25">
      <c r="A16" s="240" t="s">
        <v>391</v>
      </c>
      <c r="B16" s="241" t="s">
        <v>347</v>
      </c>
      <c r="C16" s="242" t="s">
        <v>336</v>
      </c>
      <c r="D16" s="238" t="s">
        <v>384</v>
      </c>
      <c r="E16" s="7"/>
    </row>
    <row r="17" spans="1:5" s="2" customFormat="1" ht="32.25" customHeight="1" x14ac:dyDescent="0.25">
      <c r="A17" s="432" t="s">
        <v>348</v>
      </c>
      <c r="B17" s="432"/>
      <c r="C17" s="432"/>
      <c r="D17" s="432"/>
      <c r="E17" s="16"/>
    </row>
    <row r="18" spans="1:5" s="2" customFormat="1" ht="30" customHeight="1" x14ac:dyDescent="0.25">
      <c r="A18" s="432" t="s">
        <v>349</v>
      </c>
      <c r="B18" s="432"/>
      <c r="C18" s="432"/>
      <c r="D18" s="432"/>
      <c r="E18" s="16"/>
    </row>
    <row r="19" spans="1:5" ht="63.75" customHeight="1" x14ac:dyDescent="0.25">
      <c r="A19" s="236" t="s">
        <v>118</v>
      </c>
      <c r="B19" s="237" t="s">
        <v>350</v>
      </c>
      <c r="C19" s="239" t="s">
        <v>326</v>
      </c>
      <c r="D19" s="238"/>
    </row>
    <row r="20" spans="1:5" ht="56.25" customHeight="1" x14ac:dyDescent="0.25">
      <c r="A20" s="236" t="s">
        <v>119</v>
      </c>
      <c r="B20" s="241" t="s">
        <v>352</v>
      </c>
      <c r="C20" s="242" t="s">
        <v>395</v>
      </c>
      <c r="D20" s="238"/>
    </row>
    <row r="21" spans="1:5" ht="127.5" customHeight="1" x14ac:dyDescent="0.25">
      <c r="A21" s="236" t="s">
        <v>121</v>
      </c>
      <c r="B21" s="237" t="s">
        <v>351</v>
      </c>
      <c r="C21" s="238" t="s">
        <v>327</v>
      </c>
      <c r="D21" s="260" t="s">
        <v>383</v>
      </c>
    </row>
    <row r="22" spans="1:5" ht="130.5" customHeight="1" x14ac:dyDescent="0.25">
      <c r="A22" s="236" t="s">
        <v>122</v>
      </c>
      <c r="B22" s="237" t="s">
        <v>396</v>
      </c>
      <c r="C22" s="238" t="s">
        <v>328</v>
      </c>
      <c r="D22" s="260" t="s">
        <v>382</v>
      </c>
    </row>
    <row r="23" spans="1:5" ht="147.75" customHeight="1" x14ac:dyDescent="0.25">
      <c r="A23" s="236" t="s">
        <v>123</v>
      </c>
      <c r="B23" s="237" t="s">
        <v>373</v>
      </c>
      <c r="C23" s="238" t="s">
        <v>374</v>
      </c>
      <c r="D23" s="238"/>
    </row>
    <row r="24" spans="1:5" ht="144" customHeight="1" x14ac:dyDescent="0.25">
      <c r="A24" s="236" t="s">
        <v>301</v>
      </c>
      <c r="B24" s="237" t="s">
        <v>358</v>
      </c>
      <c r="C24" s="238" t="s">
        <v>147</v>
      </c>
      <c r="D24" s="238" t="s">
        <v>382</v>
      </c>
    </row>
    <row r="25" spans="1:5" ht="39" customHeight="1" x14ac:dyDescent="0.25">
      <c r="A25" s="240" t="s">
        <v>302</v>
      </c>
      <c r="B25" s="241" t="s">
        <v>359</v>
      </c>
      <c r="C25" s="242" t="s">
        <v>322</v>
      </c>
      <c r="D25" s="236"/>
    </row>
    <row r="26" spans="1:5" ht="132" customHeight="1" x14ac:dyDescent="0.25">
      <c r="A26" s="236" t="s">
        <v>303</v>
      </c>
      <c r="B26" s="237" t="s">
        <v>353</v>
      </c>
      <c r="C26" s="238" t="s">
        <v>325</v>
      </c>
      <c r="D26" s="260" t="s">
        <v>381</v>
      </c>
    </row>
    <row r="27" spans="1:5" s="2" customFormat="1" ht="33" customHeight="1" x14ac:dyDescent="0.25">
      <c r="A27" s="432" t="s">
        <v>356</v>
      </c>
      <c r="B27" s="432"/>
      <c r="C27" s="432"/>
      <c r="D27" s="432"/>
    </row>
    <row r="28" spans="1:5" s="2" customFormat="1" ht="18" customHeight="1" x14ac:dyDescent="0.25">
      <c r="A28" s="432" t="s">
        <v>305</v>
      </c>
      <c r="B28" s="432"/>
      <c r="C28" s="432"/>
      <c r="D28" s="432"/>
    </row>
    <row r="29" spans="1:5" ht="75" x14ac:dyDescent="0.25">
      <c r="A29" s="236" t="s">
        <v>126</v>
      </c>
      <c r="B29" s="237" t="s">
        <v>354</v>
      </c>
      <c r="C29" s="238" t="s">
        <v>323</v>
      </c>
      <c r="D29" s="243"/>
    </row>
    <row r="30" spans="1:5" ht="75" x14ac:dyDescent="0.25">
      <c r="A30" s="236" t="s">
        <v>127</v>
      </c>
      <c r="B30" s="237" t="s">
        <v>355</v>
      </c>
      <c r="C30" s="242" t="s">
        <v>324</v>
      </c>
      <c r="D30" s="243"/>
    </row>
  </sheetData>
  <mergeCells count="8">
    <mergeCell ref="A3:D3"/>
    <mergeCell ref="A8:D8"/>
    <mergeCell ref="A9:D9"/>
    <mergeCell ref="A27:D27"/>
    <mergeCell ref="A28:D28"/>
    <mergeCell ref="A18:D18"/>
    <mergeCell ref="A17:D17"/>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zoomScale="80" zoomScaleNormal="80" workbookViewId="0">
      <selection activeCell="H18" sqref="H18"/>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0"/>
      <c r="B2" s="57"/>
      <c r="C2" s="57"/>
      <c r="D2" s="57"/>
      <c r="E2" s="57"/>
      <c r="F2" s="57"/>
      <c r="G2" s="57"/>
      <c r="H2" s="57"/>
      <c r="I2" s="57"/>
      <c r="J2" s="57"/>
      <c r="K2" s="57"/>
      <c r="L2" s="57"/>
    </row>
    <row r="3" spans="1:13" ht="51" customHeight="1" x14ac:dyDescent="0.25">
      <c r="A3" s="446" t="s">
        <v>386</v>
      </c>
      <c r="B3" s="446"/>
      <c r="C3" s="446"/>
      <c r="D3" s="446"/>
      <c r="E3" s="446"/>
      <c r="F3" s="446"/>
      <c r="G3" s="446"/>
      <c r="H3" s="446"/>
      <c r="I3" s="446"/>
      <c r="J3" s="446"/>
      <c r="K3" s="446"/>
      <c r="L3" s="446"/>
    </row>
    <row r="4" spans="1:13" x14ac:dyDescent="0.25">
      <c r="A4" s="281"/>
      <c r="B4" s="57"/>
      <c r="C4" s="57"/>
      <c r="D4" s="57"/>
      <c r="E4" s="57"/>
      <c r="F4" s="57"/>
      <c r="G4" s="57"/>
      <c r="H4" s="57"/>
      <c r="I4" s="57"/>
      <c r="J4" s="57"/>
      <c r="K4" s="57"/>
      <c r="L4" s="57"/>
    </row>
    <row r="5" spans="1:13" ht="29.25" customHeight="1" x14ac:dyDescent="0.25">
      <c r="A5" s="447" t="s">
        <v>71</v>
      </c>
      <c r="B5" s="447" t="s">
        <v>72</v>
      </c>
      <c r="C5" s="447" t="s">
        <v>69</v>
      </c>
      <c r="D5" s="447" t="s">
        <v>73</v>
      </c>
      <c r="E5" s="447" t="s">
        <v>387</v>
      </c>
      <c r="F5" s="447" t="s">
        <v>376</v>
      </c>
      <c r="G5" s="447" t="s">
        <v>74</v>
      </c>
      <c r="H5" s="449" t="s">
        <v>377</v>
      </c>
      <c r="I5" s="450"/>
      <c r="J5" s="451"/>
      <c r="K5" s="447" t="s">
        <v>75</v>
      </c>
      <c r="L5" s="447" t="s">
        <v>76</v>
      </c>
    </row>
    <row r="6" spans="1:13" ht="69.75" customHeight="1" x14ac:dyDescent="0.25">
      <c r="A6" s="447"/>
      <c r="B6" s="447"/>
      <c r="C6" s="447"/>
      <c r="D6" s="447"/>
      <c r="E6" s="447"/>
      <c r="F6" s="447"/>
      <c r="G6" s="447"/>
      <c r="H6" s="240" t="s">
        <v>116</v>
      </c>
      <c r="I6" s="240" t="s">
        <v>280</v>
      </c>
      <c r="J6" s="257" t="s">
        <v>281</v>
      </c>
      <c r="K6" s="447"/>
      <c r="L6" s="447"/>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34" t="s">
        <v>378</v>
      </c>
      <c r="B8" s="435"/>
      <c r="C8" s="435"/>
      <c r="D8" s="435"/>
      <c r="E8" s="435"/>
      <c r="F8" s="436"/>
      <c r="G8" s="267" t="s">
        <v>12</v>
      </c>
      <c r="H8" s="291">
        <f>SUM(H9:H14)</f>
        <v>243232.58002999998</v>
      </c>
      <c r="I8" s="291">
        <f>SUM(I9:I14)</f>
        <v>100800</v>
      </c>
      <c r="J8" s="291">
        <f t="shared" ref="J8" si="0">SUM(J9:J14)</f>
        <v>100000</v>
      </c>
      <c r="K8" s="443" t="s">
        <v>180</v>
      </c>
      <c r="L8" s="443" t="s">
        <v>125</v>
      </c>
    </row>
    <row r="9" spans="1:13" x14ac:dyDescent="0.25">
      <c r="A9" s="437"/>
      <c r="B9" s="438"/>
      <c r="C9" s="438"/>
      <c r="D9" s="438"/>
      <c r="E9" s="438"/>
      <c r="F9" s="439"/>
      <c r="G9" s="268" t="s">
        <v>13</v>
      </c>
      <c r="H9" s="282" t="s">
        <v>201</v>
      </c>
      <c r="I9" s="282" t="s">
        <v>201</v>
      </c>
      <c r="J9" s="282" t="s">
        <v>201</v>
      </c>
      <c r="K9" s="443"/>
      <c r="L9" s="443"/>
    </row>
    <row r="10" spans="1:13" ht="30" x14ac:dyDescent="0.25">
      <c r="A10" s="437"/>
      <c r="B10" s="438"/>
      <c r="C10" s="438"/>
      <c r="D10" s="438"/>
      <c r="E10" s="438"/>
      <c r="F10" s="439"/>
      <c r="G10" s="268" t="s">
        <v>14</v>
      </c>
      <c r="H10" s="282" t="s">
        <v>201</v>
      </c>
      <c r="I10" s="282" t="s">
        <v>201</v>
      </c>
      <c r="J10" s="282" t="s">
        <v>201</v>
      </c>
      <c r="K10" s="443"/>
      <c r="L10" s="443"/>
    </row>
    <row r="11" spans="1:13" x14ac:dyDescent="0.25">
      <c r="A11" s="437"/>
      <c r="B11" s="438"/>
      <c r="C11" s="438"/>
      <c r="D11" s="438"/>
      <c r="E11" s="438"/>
      <c r="F11" s="439"/>
      <c r="G11" s="268" t="s">
        <v>15</v>
      </c>
      <c r="H11" s="282">
        <f>H18</f>
        <v>243232.58002999998</v>
      </c>
      <c r="I11" s="282">
        <f>I18</f>
        <v>100800</v>
      </c>
      <c r="J11" s="282">
        <f>J18</f>
        <v>100000</v>
      </c>
      <c r="K11" s="443"/>
      <c r="L11" s="443"/>
    </row>
    <row r="12" spans="1:13" ht="30" x14ac:dyDescent="0.25">
      <c r="A12" s="437"/>
      <c r="B12" s="438"/>
      <c r="C12" s="438"/>
      <c r="D12" s="438"/>
      <c r="E12" s="438"/>
      <c r="F12" s="439"/>
      <c r="G12" s="268" t="s">
        <v>379</v>
      </c>
      <c r="H12" s="282" t="s">
        <v>201</v>
      </c>
      <c r="I12" s="282" t="s">
        <v>201</v>
      </c>
      <c r="J12" s="282" t="s">
        <v>201</v>
      </c>
      <c r="K12" s="443"/>
      <c r="L12" s="443"/>
    </row>
    <row r="13" spans="1:13" x14ac:dyDescent="0.25">
      <c r="A13" s="437"/>
      <c r="B13" s="438"/>
      <c r="C13" s="438"/>
      <c r="D13" s="438"/>
      <c r="E13" s="438"/>
      <c r="F13" s="439"/>
      <c r="G13" s="268" t="s">
        <v>17</v>
      </c>
      <c r="H13" s="282" t="s">
        <v>201</v>
      </c>
      <c r="I13" s="282" t="s">
        <v>201</v>
      </c>
      <c r="J13" s="282" t="s">
        <v>201</v>
      </c>
      <c r="K13" s="443"/>
      <c r="L13" s="443"/>
    </row>
    <row r="14" spans="1:13" x14ac:dyDescent="0.25">
      <c r="A14" s="440"/>
      <c r="B14" s="441"/>
      <c r="C14" s="441"/>
      <c r="D14" s="441"/>
      <c r="E14" s="441"/>
      <c r="F14" s="442"/>
      <c r="G14" s="268" t="s">
        <v>195</v>
      </c>
      <c r="H14" s="282">
        <f>H21</f>
        <v>0</v>
      </c>
      <c r="I14" s="282">
        <f>I21</f>
        <v>0</v>
      </c>
      <c r="J14" s="282">
        <f>J21</f>
        <v>0</v>
      </c>
      <c r="K14" s="443"/>
      <c r="L14" s="443"/>
    </row>
    <row r="15" spans="1:13" ht="24.75" customHeight="1" x14ac:dyDescent="0.25">
      <c r="A15" s="444" t="s">
        <v>172</v>
      </c>
      <c r="B15" s="444" t="s">
        <v>333</v>
      </c>
      <c r="C15" s="444" t="s">
        <v>380</v>
      </c>
      <c r="D15" s="445" t="s">
        <v>339</v>
      </c>
      <c r="E15" s="448">
        <f>H15+I15+J15</f>
        <v>444032.58002999995</v>
      </c>
      <c r="F15" s="448">
        <f>E15</f>
        <v>444032.58002999995</v>
      </c>
      <c r="G15" s="267" t="s">
        <v>12</v>
      </c>
      <c r="H15" s="266">
        <f>SUM(H16:H21)</f>
        <v>243232.58002999998</v>
      </c>
      <c r="I15" s="266">
        <f>SUM(I16:I21)</f>
        <v>100800</v>
      </c>
      <c r="J15" s="266">
        <f t="shared" ref="J15" si="1">SUM(J16:J21)</f>
        <v>100000</v>
      </c>
      <c r="K15" s="443" t="s">
        <v>180</v>
      </c>
      <c r="L15" s="443" t="s">
        <v>125</v>
      </c>
      <c r="M15" s="244"/>
    </row>
    <row r="16" spans="1:13" x14ac:dyDescent="0.25">
      <c r="A16" s="444"/>
      <c r="B16" s="444"/>
      <c r="C16" s="444"/>
      <c r="D16" s="445"/>
      <c r="E16" s="448"/>
      <c r="F16" s="448"/>
      <c r="G16" s="268" t="s">
        <v>13</v>
      </c>
      <c r="H16" s="265" t="s">
        <v>201</v>
      </c>
      <c r="I16" s="265" t="s">
        <v>201</v>
      </c>
      <c r="J16" s="265" t="s">
        <v>201</v>
      </c>
      <c r="K16" s="443"/>
      <c r="L16" s="443"/>
    </row>
    <row r="17" spans="1:22" ht="30.75" customHeight="1" x14ac:dyDescent="0.25">
      <c r="A17" s="444"/>
      <c r="B17" s="444"/>
      <c r="C17" s="444"/>
      <c r="D17" s="445"/>
      <c r="E17" s="448"/>
      <c r="F17" s="448"/>
      <c r="G17" s="268" t="s">
        <v>14</v>
      </c>
      <c r="H17" s="265" t="s">
        <v>201</v>
      </c>
      <c r="I17" s="265" t="s">
        <v>201</v>
      </c>
      <c r="J17" s="265" t="s">
        <v>201</v>
      </c>
      <c r="K17" s="443"/>
      <c r="L17" s="443"/>
    </row>
    <row r="18" spans="1:22" ht="22.5" customHeight="1" x14ac:dyDescent="0.45">
      <c r="A18" s="444"/>
      <c r="B18" s="444"/>
      <c r="C18" s="444"/>
      <c r="D18" s="445"/>
      <c r="E18" s="448"/>
      <c r="F18" s="448"/>
      <c r="G18" s="268" t="s">
        <v>15</v>
      </c>
      <c r="H18" s="265">
        <f>'таблица 2 '!G19</f>
        <v>243232.58002999998</v>
      </c>
      <c r="I18" s="298">
        <f>100000+800</f>
        <v>100800</v>
      </c>
      <c r="J18" s="265">
        <v>100000</v>
      </c>
      <c r="K18" s="443"/>
      <c r="L18" s="443"/>
      <c r="M18" s="246"/>
      <c r="N18" s="259"/>
      <c r="O18" s="222"/>
      <c r="P18" s="222"/>
      <c r="Q18" s="222"/>
      <c r="R18" s="223"/>
      <c r="S18" s="223"/>
      <c r="T18" s="223"/>
      <c r="U18" s="223"/>
      <c r="V18" s="223"/>
    </row>
    <row r="19" spans="1:22" ht="30.75" customHeight="1" x14ac:dyDescent="0.25">
      <c r="A19" s="444"/>
      <c r="B19" s="444"/>
      <c r="C19" s="444"/>
      <c r="D19" s="445"/>
      <c r="E19" s="448"/>
      <c r="F19" s="448"/>
      <c r="G19" s="268" t="s">
        <v>379</v>
      </c>
      <c r="H19" s="265" t="s">
        <v>201</v>
      </c>
      <c r="I19" s="265" t="s">
        <v>201</v>
      </c>
      <c r="J19" s="265" t="s">
        <v>201</v>
      </c>
      <c r="K19" s="443"/>
      <c r="L19" s="443"/>
    </row>
    <row r="20" spans="1:22" ht="17.25" customHeight="1" x14ac:dyDescent="0.25">
      <c r="A20" s="444"/>
      <c r="B20" s="444"/>
      <c r="C20" s="444"/>
      <c r="D20" s="445"/>
      <c r="E20" s="448"/>
      <c r="F20" s="448"/>
      <c r="G20" s="268" t="s">
        <v>17</v>
      </c>
      <c r="H20" s="265" t="s">
        <v>201</v>
      </c>
      <c r="I20" s="265" t="s">
        <v>201</v>
      </c>
      <c r="J20" s="265" t="s">
        <v>201</v>
      </c>
      <c r="K20" s="443"/>
      <c r="L20" s="443"/>
      <c r="N20" s="245"/>
    </row>
    <row r="21" spans="1:22" x14ac:dyDescent="0.25">
      <c r="A21" s="444"/>
      <c r="B21" s="444"/>
      <c r="C21" s="444"/>
      <c r="D21" s="445"/>
      <c r="E21" s="448"/>
      <c r="F21" s="448"/>
      <c r="G21" s="268" t="s">
        <v>195</v>
      </c>
      <c r="H21" s="265">
        <v>0</v>
      </c>
      <c r="I21" s="265">
        <v>0</v>
      </c>
      <c r="J21" s="265">
        <v>0</v>
      </c>
      <c r="K21" s="443"/>
      <c r="L21" s="443"/>
      <c r="M21" s="245"/>
    </row>
    <row r="23" spans="1:22" ht="23.25" hidden="1" customHeight="1" x14ac:dyDescent="0.25">
      <c r="A23" s="433" t="s">
        <v>101</v>
      </c>
      <c r="B23" s="433"/>
      <c r="C23" s="433"/>
      <c r="D23" s="433"/>
      <c r="E23" s="433"/>
      <c r="F23" s="433"/>
      <c r="G23" s="433"/>
      <c r="H23" s="433"/>
      <c r="I23" s="433"/>
      <c r="J23" s="433"/>
    </row>
    <row r="24" spans="1:22" ht="37.5" hidden="1" customHeight="1" x14ac:dyDescent="0.25">
      <c r="A24" s="433" t="s">
        <v>104</v>
      </c>
      <c r="B24" s="433"/>
      <c r="C24" s="433"/>
      <c r="D24" s="433"/>
      <c r="E24" s="433"/>
      <c r="F24" s="433"/>
      <c r="G24" s="433"/>
      <c r="H24" s="433"/>
      <c r="I24" s="433"/>
      <c r="J24" s="433"/>
    </row>
    <row r="25" spans="1:22" x14ac:dyDescent="0.25">
      <c r="A25" s="56"/>
    </row>
  </sheetData>
  <mergeCells count="24">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24:J24"/>
    <mergeCell ref="A23:J23"/>
    <mergeCell ref="A8:F14"/>
    <mergeCell ref="K8:K14"/>
    <mergeCell ref="A15:A21"/>
    <mergeCell ref="B15:B21"/>
    <mergeCell ref="C15:C21"/>
    <mergeCell ref="D15:D21"/>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4" workbookViewId="0">
      <selection activeCell="G17" sqref="G17"/>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52" t="s">
        <v>63</v>
      </c>
      <c r="B3" s="452"/>
      <c r="C3" s="452"/>
      <c r="D3" s="452"/>
      <c r="E3" s="452"/>
      <c r="F3" s="452"/>
      <c r="G3" s="452"/>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86" t="s">
        <v>150</v>
      </c>
      <c r="C8" s="286" t="s">
        <v>388</v>
      </c>
      <c r="D8" s="286" t="s">
        <v>151</v>
      </c>
      <c r="E8" s="286" t="s">
        <v>389</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31"/>
      <c r="B2" s="431"/>
      <c r="C2" s="431"/>
      <c r="D2" s="431"/>
    </row>
    <row r="3" spans="1:4" ht="52.5" customHeight="1" x14ac:dyDescent="0.25">
      <c r="A3" s="452" t="s">
        <v>61</v>
      </c>
      <c r="B3" s="452"/>
      <c r="C3" s="452"/>
      <c r="D3" s="452"/>
    </row>
    <row r="4" spans="1:4" x14ac:dyDescent="0.25">
      <c r="A4" s="431"/>
      <c r="B4" s="431"/>
      <c r="C4" s="431"/>
      <c r="D4" s="431"/>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52" t="s">
        <v>315</v>
      </c>
      <c r="B3" s="452"/>
      <c r="C3" s="452"/>
      <c r="D3" s="452"/>
      <c r="E3" s="452"/>
      <c r="F3" s="452"/>
      <c r="G3" s="452"/>
      <c r="H3" s="452"/>
      <c r="I3" s="452"/>
      <c r="J3" s="452"/>
    </row>
    <row r="4" spans="1:10" x14ac:dyDescent="0.25">
      <c r="A4" s="6"/>
    </row>
    <row r="5" spans="1:10" x14ac:dyDescent="0.25">
      <c r="A5" s="3"/>
    </row>
    <row r="6" spans="1:10" ht="90" customHeight="1" x14ac:dyDescent="0.25">
      <c r="A6" s="453" t="s">
        <v>107</v>
      </c>
      <c r="B6" s="453" t="s">
        <v>108</v>
      </c>
      <c r="C6" s="453" t="s">
        <v>109</v>
      </c>
      <c r="D6" s="453" t="s">
        <v>110</v>
      </c>
      <c r="E6" s="453" t="s">
        <v>316</v>
      </c>
      <c r="F6" s="453" t="s">
        <v>111</v>
      </c>
      <c r="G6" s="453"/>
      <c r="H6" s="453"/>
      <c r="I6" s="453"/>
      <c r="J6" s="453"/>
    </row>
    <row r="7" spans="1:10" x14ac:dyDescent="0.25">
      <c r="A7" s="453"/>
      <c r="B7" s="453"/>
      <c r="C7" s="453"/>
      <c r="D7" s="453"/>
      <c r="E7" s="453"/>
      <c r="F7" s="236" t="s">
        <v>115</v>
      </c>
      <c r="G7" s="236" t="s">
        <v>116</v>
      </c>
      <c r="H7" s="236" t="s">
        <v>280</v>
      </c>
      <c r="I7" s="236" t="s">
        <v>281</v>
      </c>
      <c r="J7" s="238" t="s">
        <v>312</v>
      </c>
    </row>
    <row r="8" spans="1:10" x14ac:dyDescent="0.25">
      <c r="A8" s="236">
        <v>1</v>
      </c>
      <c r="B8" s="236" t="s">
        <v>54</v>
      </c>
      <c r="C8" s="236" t="s">
        <v>54</v>
      </c>
      <c r="D8" s="236"/>
      <c r="E8" s="432" t="s">
        <v>112</v>
      </c>
      <c r="F8" s="432"/>
      <c r="G8" s="432"/>
      <c r="H8" s="432"/>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32" t="s">
        <v>113</v>
      </c>
      <c r="F10" s="432"/>
      <c r="G10" s="432"/>
      <c r="H10" s="432"/>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view="pageBreakPreview" topLeftCell="A5"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52" t="s">
        <v>50</v>
      </c>
      <c r="B3" s="452"/>
      <c r="C3" s="452"/>
      <c r="D3" s="452"/>
      <c r="E3" s="452"/>
      <c r="F3" s="452"/>
      <c r="G3" s="452"/>
      <c r="H3" s="452"/>
    </row>
    <row r="4" spans="1:8" x14ac:dyDescent="0.25">
      <c r="A4" s="3"/>
    </row>
    <row r="5" spans="1:8" x14ac:dyDescent="0.25">
      <c r="A5" s="3"/>
    </row>
    <row r="6" spans="1:8" ht="15" customHeight="1" x14ac:dyDescent="0.25">
      <c r="A6" s="453" t="s">
        <v>51</v>
      </c>
      <c r="B6" s="453" t="s">
        <v>192</v>
      </c>
      <c r="C6" s="453" t="s">
        <v>52</v>
      </c>
      <c r="D6" s="453" t="s">
        <v>6</v>
      </c>
      <c r="E6" s="453"/>
      <c r="F6" s="453"/>
      <c r="G6" s="453"/>
      <c r="H6" s="453" t="s">
        <v>53</v>
      </c>
    </row>
    <row r="7" spans="1:8" ht="87" customHeight="1" x14ac:dyDescent="0.25">
      <c r="A7" s="453"/>
      <c r="B7" s="453"/>
      <c r="C7" s="453"/>
      <c r="D7" s="236" t="s">
        <v>55</v>
      </c>
      <c r="E7" s="236" t="s">
        <v>56</v>
      </c>
      <c r="F7" s="236" t="s">
        <v>291</v>
      </c>
      <c r="G7" s="236" t="s">
        <v>292</v>
      </c>
      <c r="H7" s="453"/>
    </row>
    <row r="8" spans="1:8" x14ac:dyDescent="0.25">
      <c r="A8" s="236">
        <v>1</v>
      </c>
      <c r="B8" s="236">
        <v>2</v>
      </c>
      <c r="C8" s="236">
        <v>3</v>
      </c>
      <c r="D8" s="236">
        <v>4</v>
      </c>
      <c r="E8" s="236">
        <v>5</v>
      </c>
      <c r="F8" s="236">
        <v>6</v>
      </c>
      <c r="G8" s="253">
        <v>7</v>
      </c>
      <c r="H8" s="236">
        <v>8</v>
      </c>
    </row>
    <row r="9" spans="1:8" ht="44.2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375</v>
      </c>
      <c r="C13" s="240">
        <v>1</v>
      </c>
      <c r="D13" s="240">
        <v>1</v>
      </c>
      <c r="E13" s="264">
        <v>1</v>
      </c>
      <c r="F13" s="264">
        <v>1</v>
      </c>
      <c r="G13" s="264">
        <v>1</v>
      </c>
      <c r="H13" s="264">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54" t="s">
        <v>85</v>
      </c>
      <c r="B2" s="454"/>
      <c r="C2" s="454"/>
      <c r="D2" s="454"/>
      <c r="E2" s="454"/>
      <c r="F2" s="454"/>
      <c r="G2" s="454"/>
      <c r="H2" s="454"/>
      <c r="I2" s="454"/>
      <c r="J2" s="454"/>
      <c r="K2" s="454"/>
      <c r="L2" s="454"/>
    </row>
    <row r="3" spans="1:23" ht="15.75" x14ac:dyDescent="0.25">
      <c r="A3" s="23"/>
    </row>
    <row r="4" spans="1:23" ht="35.25" customHeight="1" x14ac:dyDescent="0.25">
      <c r="A4" s="455" t="s">
        <v>80</v>
      </c>
      <c r="B4" s="455" t="s">
        <v>86</v>
      </c>
      <c r="C4" s="455" t="s">
        <v>87</v>
      </c>
      <c r="D4" s="455" t="s">
        <v>9</v>
      </c>
      <c r="E4" s="455" t="s">
        <v>88</v>
      </c>
      <c r="F4" s="455"/>
      <c r="G4" s="455"/>
      <c r="H4" s="455"/>
      <c r="I4" s="455"/>
      <c r="J4" s="455"/>
      <c r="K4" s="455"/>
      <c r="L4" s="455"/>
    </row>
    <row r="5" spans="1:23" x14ac:dyDescent="0.25">
      <c r="A5" s="455"/>
      <c r="B5" s="455"/>
      <c r="C5" s="455"/>
      <c r="D5" s="455"/>
      <c r="E5" s="455" t="s">
        <v>77</v>
      </c>
      <c r="F5" s="455"/>
      <c r="G5" s="455"/>
      <c r="H5" s="455"/>
      <c r="I5" s="455"/>
      <c r="J5" s="455"/>
      <c r="K5" s="455"/>
      <c r="L5" s="455"/>
    </row>
    <row r="6" spans="1:23" x14ac:dyDescent="0.25">
      <c r="A6" s="455"/>
      <c r="B6" s="455"/>
      <c r="C6" s="455"/>
      <c r="D6" s="455"/>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56" t="s">
        <v>226</v>
      </c>
      <c r="B8" s="456"/>
      <c r="C8" s="456"/>
      <c r="D8" s="456"/>
      <c r="E8" s="456"/>
      <c r="F8" s="456"/>
      <c r="G8" s="456"/>
      <c r="H8" s="456"/>
      <c r="I8" s="456"/>
      <c r="J8" s="456"/>
      <c r="K8" s="456"/>
      <c r="L8" s="456"/>
    </row>
    <row r="9" spans="1:23" ht="15" hidden="1" customHeight="1" x14ac:dyDescent="0.25">
      <c r="A9" s="457"/>
      <c r="B9" s="458"/>
      <c r="C9" s="459"/>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57"/>
      <c r="B10" s="458"/>
      <c r="C10" s="459"/>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57"/>
      <c r="B11" s="458"/>
      <c r="C11" s="459"/>
      <c r="D11" s="85" t="s">
        <v>14</v>
      </c>
      <c r="E11" s="28">
        <f t="shared" si="2"/>
        <v>0</v>
      </c>
      <c r="F11" s="28">
        <v>0</v>
      </c>
      <c r="G11" s="28">
        <v>0</v>
      </c>
      <c r="H11" s="28">
        <v>0</v>
      </c>
      <c r="I11" s="28">
        <v>0</v>
      </c>
      <c r="J11" s="28">
        <v>0</v>
      </c>
      <c r="K11" s="28">
        <v>0</v>
      </c>
      <c r="L11" s="28">
        <v>0</v>
      </c>
    </row>
    <row r="12" spans="1:23" hidden="1" x14ac:dyDescent="0.25">
      <c r="A12" s="457"/>
      <c r="B12" s="458"/>
      <c r="C12" s="459"/>
      <c r="D12" s="85" t="s">
        <v>15</v>
      </c>
      <c r="E12" s="28">
        <f t="shared" si="2"/>
        <v>0</v>
      </c>
      <c r="F12" s="28">
        <v>0</v>
      </c>
      <c r="G12" s="28">
        <v>0</v>
      </c>
      <c r="H12" s="28">
        <v>0</v>
      </c>
      <c r="I12" s="28">
        <v>0</v>
      </c>
      <c r="J12" s="28">
        <v>0</v>
      </c>
      <c r="K12" s="28">
        <v>0</v>
      </c>
      <c r="L12" s="28">
        <v>0</v>
      </c>
    </row>
    <row r="13" spans="1:23" ht="30" hidden="1" x14ac:dyDescent="0.25">
      <c r="A13" s="457"/>
      <c r="B13" s="458"/>
      <c r="C13" s="459"/>
      <c r="D13" s="83" t="s">
        <v>89</v>
      </c>
      <c r="E13" s="28">
        <f t="shared" si="2"/>
        <v>0</v>
      </c>
      <c r="F13" s="28">
        <v>0</v>
      </c>
      <c r="G13" s="28">
        <v>0</v>
      </c>
      <c r="H13" s="28">
        <v>0</v>
      </c>
      <c r="I13" s="28">
        <v>0</v>
      </c>
      <c r="J13" s="28">
        <v>0</v>
      </c>
      <c r="K13" s="28">
        <v>0</v>
      </c>
      <c r="L13" s="28">
        <v>0</v>
      </c>
    </row>
    <row r="14" spans="1:23" hidden="1" x14ac:dyDescent="0.25">
      <c r="A14" s="457"/>
      <c r="B14" s="458"/>
      <c r="C14" s="459"/>
      <c r="D14" s="83" t="s">
        <v>90</v>
      </c>
      <c r="E14" s="28">
        <f t="shared" si="2"/>
        <v>0</v>
      </c>
      <c r="F14" s="28">
        <v>0</v>
      </c>
      <c r="G14" s="28">
        <v>0</v>
      </c>
      <c r="H14" s="28">
        <v>0</v>
      </c>
      <c r="I14" s="28">
        <v>0</v>
      </c>
      <c r="J14" s="28">
        <v>0</v>
      </c>
      <c r="K14" s="28">
        <v>0</v>
      </c>
      <c r="L14" s="28">
        <v>0</v>
      </c>
    </row>
    <row r="15" spans="1:23" hidden="1" x14ac:dyDescent="0.25">
      <c r="A15" s="457"/>
      <c r="B15" s="458"/>
      <c r="C15" s="459"/>
      <c r="D15" s="85" t="s">
        <v>18</v>
      </c>
      <c r="E15" s="28">
        <f t="shared" si="2"/>
        <v>0</v>
      </c>
      <c r="F15" s="28">
        <v>0</v>
      </c>
      <c r="G15" s="28">
        <v>0</v>
      </c>
      <c r="H15" s="28">
        <v>0</v>
      </c>
      <c r="I15" s="28">
        <v>0</v>
      </c>
      <c r="J15" s="28">
        <v>0</v>
      </c>
      <c r="K15" s="28">
        <v>0</v>
      </c>
      <c r="L15" s="28">
        <v>0</v>
      </c>
    </row>
    <row r="16" spans="1:23" ht="15" hidden="1" customHeight="1" x14ac:dyDescent="0.25">
      <c r="A16" s="457"/>
      <c r="B16" s="458"/>
      <c r="C16" s="459"/>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57"/>
      <c r="B17" s="458"/>
      <c r="C17" s="459"/>
      <c r="D17" s="85" t="s">
        <v>13</v>
      </c>
      <c r="E17" s="28">
        <f t="shared" si="2"/>
        <v>0</v>
      </c>
      <c r="F17" s="28">
        <v>0</v>
      </c>
      <c r="G17" s="28">
        <v>0</v>
      </c>
      <c r="H17" s="28">
        <v>0</v>
      </c>
      <c r="I17" s="28">
        <v>0</v>
      </c>
      <c r="J17" s="33">
        <v>0</v>
      </c>
      <c r="K17" s="28">
        <v>0</v>
      </c>
      <c r="L17" s="28">
        <v>0</v>
      </c>
    </row>
    <row r="18" spans="1:12" x14ac:dyDescent="0.25">
      <c r="A18" s="457"/>
      <c r="B18" s="458"/>
      <c r="C18" s="459"/>
      <c r="D18" s="85" t="s">
        <v>14</v>
      </c>
      <c r="E18" s="28">
        <f t="shared" si="2"/>
        <v>0</v>
      </c>
      <c r="F18" s="28">
        <v>0</v>
      </c>
      <c r="G18" s="28">
        <v>0</v>
      </c>
      <c r="H18" s="28">
        <v>0</v>
      </c>
      <c r="I18" s="28">
        <v>0</v>
      </c>
      <c r="J18" s="28">
        <v>0</v>
      </c>
      <c r="K18" s="28">
        <v>0</v>
      </c>
      <c r="L18" s="28">
        <v>0</v>
      </c>
    </row>
    <row r="19" spans="1:12" x14ac:dyDescent="0.25">
      <c r="A19" s="457"/>
      <c r="B19" s="458"/>
      <c r="C19" s="459"/>
      <c r="D19" s="85" t="s">
        <v>15</v>
      </c>
      <c r="E19" s="28">
        <f t="shared" si="2"/>
        <v>0</v>
      </c>
      <c r="F19" s="28">
        <v>0</v>
      </c>
      <c r="G19" s="28">
        <v>0</v>
      </c>
      <c r="H19" s="28">
        <v>0</v>
      </c>
      <c r="I19" s="28">
        <v>0</v>
      </c>
      <c r="J19" s="28">
        <v>0</v>
      </c>
      <c r="K19" s="28">
        <v>0</v>
      </c>
      <c r="L19" s="28">
        <v>0</v>
      </c>
    </row>
    <row r="20" spans="1:12" ht="30" x14ac:dyDescent="0.25">
      <c r="A20" s="457"/>
      <c r="B20" s="458"/>
      <c r="C20" s="459"/>
      <c r="D20" s="83" t="s">
        <v>89</v>
      </c>
      <c r="E20" s="28">
        <f t="shared" si="2"/>
        <v>0</v>
      </c>
      <c r="F20" s="28">
        <v>0</v>
      </c>
      <c r="G20" s="28">
        <v>0</v>
      </c>
      <c r="H20" s="28">
        <v>0</v>
      </c>
      <c r="I20" s="28">
        <v>0</v>
      </c>
      <c r="J20" s="28">
        <v>0</v>
      </c>
      <c r="K20" s="28">
        <v>0</v>
      </c>
      <c r="L20" s="28">
        <v>0</v>
      </c>
    </row>
    <row r="21" spans="1:12" x14ac:dyDescent="0.25">
      <c r="A21" s="457"/>
      <c r="B21" s="458"/>
      <c r="C21" s="459"/>
      <c r="D21" s="83" t="s">
        <v>90</v>
      </c>
      <c r="E21" s="27">
        <f t="shared" si="2"/>
        <v>0</v>
      </c>
      <c r="F21" s="28">
        <v>0</v>
      </c>
      <c r="G21" s="28">
        <v>0</v>
      </c>
      <c r="H21" s="28">
        <v>0</v>
      </c>
      <c r="I21" s="28">
        <v>0</v>
      </c>
      <c r="J21" s="28">
        <v>0</v>
      </c>
      <c r="K21" s="28">
        <v>0</v>
      </c>
      <c r="L21" s="28">
        <v>0</v>
      </c>
    </row>
    <row r="22" spans="1:12" x14ac:dyDescent="0.25">
      <c r="A22" s="457"/>
      <c r="B22" s="458"/>
      <c r="C22" s="459"/>
      <c r="D22" s="85" t="s">
        <v>18</v>
      </c>
      <c r="E22" s="27">
        <f t="shared" si="2"/>
        <v>0</v>
      </c>
      <c r="F22" s="28">
        <v>0</v>
      </c>
      <c r="G22" s="28">
        <v>0</v>
      </c>
      <c r="H22" s="28">
        <v>0</v>
      </c>
      <c r="I22" s="28">
        <v>0</v>
      </c>
      <c r="J22" s="28">
        <v>0</v>
      </c>
      <c r="K22" s="28">
        <v>0</v>
      </c>
      <c r="L22" s="28">
        <v>0</v>
      </c>
    </row>
    <row r="23" spans="1:12" x14ac:dyDescent="0.25">
      <c r="A23" s="457"/>
      <c r="B23" s="458"/>
      <c r="C23" s="459"/>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57"/>
      <c r="B24" s="458"/>
      <c r="C24" s="459"/>
      <c r="D24" s="85" t="s">
        <v>13</v>
      </c>
      <c r="E24" s="27">
        <f t="shared" si="2"/>
        <v>0</v>
      </c>
      <c r="F24" s="28">
        <v>0</v>
      </c>
      <c r="G24" s="28">
        <v>0</v>
      </c>
      <c r="H24" s="28">
        <v>0</v>
      </c>
      <c r="I24" s="28">
        <v>0</v>
      </c>
      <c r="J24" s="28">
        <v>0</v>
      </c>
      <c r="K24" s="28">
        <v>0</v>
      </c>
      <c r="L24" s="28">
        <v>0</v>
      </c>
    </row>
    <row r="25" spans="1:12" x14ac:dyDescent="0.25">
      <c r="A25" s="457"/>
      <c r="B25" s="458"/>
      <c r="C25" s="459"/>
      <c r="D25" s="85" t="s">
        <v>14</v>
      </c>
      <c r="E25" s="27">
        <f t="shared" si="2"/>
        <v>0</v>
      </c>
      <c r="F25" s="28">
        <v>0</v>
      </c>
      <c r="G25" s="28">
        <v>0</v>
      </c>
      <c r="H25" s="28">
        <v>0</v>
      </c>
      <c r="I25" s="28">
        <v>0</v>
      </c>
      <c r="J25" s="28">
        <v>0</v>
      </c>
      <c r="K25" s="28">
        <v>0</v>
      </c>
      <c r="L25" s="28">
        <v>0</v>
      </c>
    </row>
    <row r="26" spans="1:12" x14ac:dyDescent="0.25">
      <c r="A26" s="457"/>
      <c r="B26" s="458"/>
      <c r="C26" s="459"/>
      <c r="D26" s="85" t="s">
        <v>15</v>
      </c>
      <c r="E26" s="27">
        <f t="shared" si="2"/>
        <v>0</v>
      </c>
      <c r="F26" s="28">
        <v>0</v>
      </c>
      <c r="G26" s="28">
        <v>0</v>
      </c>
      <c r="H26" s="28">
        <v>0</v>
      </c>
      <c r="I26" s="28">
        <v>0</v>
      </c>
      <c r="J26" s="28">
        <v>0</v>
      </c>
      <c r="K26" s="28">
        <v>0</v>
      </c>
      <c r="L26" s="28">
        <v>0</v>
      </c>
    </row>
    <row r="27" spans="1:12" ht="30" x14ac:dyDescent="0.25">
      <c r="A27" s="457"/>
      <c r="B27" s="458"/>
      <c r="C27" s="459"/>
      <c r="D27" s="83" t="s">
        <v>89</v>
      </c>
      <c r="E27" s="27">
        <f t="shared" si="2"/>
        <v>0</v>
      </c>
      <c r="F27" s="28">
        <v>0</v>
      </c>
      <c r="G27" s="28">
        <v>0</v>
      </c>
      <c r="H27" s="28">
        <v>0</v>
      </c>
      <c r="I27" s="28">
        <v>0</v>
      </c>
      <c r="J27" s="28">
        <v>0</v>
      </c>
      <c r="K27" s="28">
        <v>0</v>
      </c>
      <c r="L27" s="28">
        <v>0</v>
      </c>
    </row>
    <row r="28" spans="1:12" x14ac:dyDescent="0.25">
      <c r="A28" s="457"/>
      <c r="B28" s="458"/>
      <c r="C28" s="459"/>
      <c r="D28" s="83" t="s">
        <v>90</v>
      </c>
      <c r="E28" s="27">
        <f t="shared" si="2"/>
        <v>0</v>
      </c>
      <c r="F28" s="28">
        <v>0</v>
      </c>
      <c r="G28" s="28">
        <v>0</v>
      </c>
      <c r="H28" s="28">
        <v>0</v>
      </c>
      <c r="I28" s="28">
        <v>0</v>
      </c>
      <c r="J28" s="28">
        <v>0</v>
      </c>
      <c r="K28" s="28">
        <v>0</v>
      </c>
      <c r="L28" s="28">
        <v>0</v>
      </c>
    </row>
    <row r="29" spans="1:12" x14ac:dyDescent="0.25">
      <c r="A29" s="457"/>
      <c r="B29" s="458"/>
      <c r="C29" s="459"/>
      <c r="D29" s="85" t="s">
        <v>18</v>
      </c>
      <c r="E29" s="27">
        <f t="shared" si="2"/>
        <v>0</v>
      </c>
      <c r="F29" s="28">
        <v>0</v>
      </c>
      <c r="G29" s="28">
        <v>0</v>
      </c>
      <c r="H29" s="28">
        <v>0</v>
      </c>
      <c r="I29" s="28">
        <v>0</v>
      </c>
      <c r="J29" s="28">
        <v>0</v>
      </c>
      <c r="K29" s="28">
        <v>0</v>
      </c>
      <c r="L29" s="28">
        <v>0</v>
      </c>
    </row>
    <row r="30" spans="1:12" x14ac:dyDescent="0.25">
      <c r="A30" s="457"/>
      <c r="B30" s="458" t="s">
        <v>181</v>
      </c>
      <c r="C30" s="459"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57"/>
      <c r="B31" s="458"/>
      <c r="C31" s="459"/>
      <c r="D31" s="85" t="s">
        <v>13</v>
      </c>
      <c r="E31" s="27">
        <f t="shared" si="2"/>
        <v>0</v>
      </c>
      <c r="F31" s="28">
        <v>0</v>
      </c>
      <c r="G31" s="28">
        <v>0</v>
      </c>
      <c r="H31" s="28">
        <v>0</v>
      </c>
      <c r="I31" s="28">
        <v>0</v>
      </c>
      <c r="J31" s="28">
        <v>0</v>
      </c>
      <c r="K31" s="28">
        <v>0</v>
      </c>
      <c r="L31" s="28">
        <v>0</v>
      </c>
    </row>
    <row r="32" spans="1:12" x14ac:dyDescent="0.25">
      <c r="A32" s="457"/>
      <c r="B32" s="458"/>
      <c r="C32" s="459"/>
      <c r="D32" s="85" t="s">
        <v>14</v>
      </c>
      <c r="E32" s="27">
        <f t="shared" si="2"/>
        <v>0</v>
      </c>
      <c r="F32" s="28">
        <v>0</v>
      </c>
      <c r="G32" s="28">
        <v>0</v>
      </c>
      <c r="H32" s="28">
        <v>0</v>
      </c>
      <c r="I32" s="28">
        <v>0</v>
      </c>
      <c r="J32" s="28">
        <v>0</v>
      </c>
      <c r="K32" s="28">
        <v>0</v>
      </c>
      <c r="L32" s="28">
        <v>0</v>
      </c>
    </row>
    <row r="33" spans="1:12" x14ac:dyDescent="0.25">
      <c r="A33" s="457"/>
      <c r="B33" s="458"/>
      <c r="C33" s="459"/>
      <c r="D33" s="85" t="s">
        <v>15</v>
      </c>
      <c r="E33" s="27">
        <f t="shared" si="2"/>
        <v>0</v>
      </c>
      <c r="F33" s="28">
        <v>0</v>
      </c>
      <c r="G33" s="28">
        <v>0</v>
      </c>
      <c r="H33" s="28">
        <v>0</v>
      </c>
      <c r="I33" s="28">
        <v>0</v>
      </c>
      <c r="J33" s="28">
        <v>0</v>
      </c>
      <c r="K33" s="28">
        <v>0</v>
      </c>
      <c r="L33" s="28">
        <v>0</v>
      </c>
    </row>
    <row r="34" spans="1:12" ht="30" x14ac:dyDescent="0.25">
      <c r="A34" s="457"/>
      <c r="B34" s="458"/>
      <c r="C34" s="459"/>
      <c r="D34" s="83" t="s">
        <v>91</v>
      </c>
      <c r="E34" s="27">
        <f t="shared" si="2"/>
        <v>0</v>
      </c>
      <c r="F34" s="28">
        <v>0</v>
      </c>
      <c r="G34" s="28">
        <v>0</v>
      </c>
      <c r="H34" s="28">
        <v>0</v>
      </c>
      <c r="I34" s="28">
        <v>0</v>
      </c>
      <c r="J34" s="28">
        <v>0</v>
      </c>
      <c r="K34" s="28">
        <v>0</v>
      </c>
      <c r="L34" s="28">
        <v>0</v>
      </c>
    </row>
    <row r="35" spans="1:12" x14ac:dyDescent="0.25">
      <c r="A35" s="457"/>
      <c r="B35" s="458"/>
      <c r="C35" s="459"/>
      <c r="D35" s="83" t="s">
        <v>90</v>
      </c>
      <c r="E35" s="27">
        <f t="shared" si="2"/>
        <v>0</v>
      </c>
      <c r="F35" s="28">
        <v>0</v>
      </c>
      <c r="G35" s="28">
        <v>0</v>
      </c>
      <c r="H35" s="28">
        <v>0</v>
      </c>
      <c r="I35" s="28">
        <v>0</v>
      </c>
      <c r="J35" s="28">
        <v>0</v>
      </c>
      <c r="K35" s="28">
        <v>0</v>
      </c>
      <c r="L35" s="28">
        <v>0</v>
      </c>
    </row>
    <row r="36" spans="1:12" x14ac:dyDescent="0.25">
      <c r="A36" s="457"/>
      <c r="B36" s="458"/>
      <c r="C36" s="459"/>
      <c r="D36" s="85" t="s">
        <v>18</v>
      </c>
      <c r="E36" s="27">
        <f t="shared" si="2"/>
        <v>0</v>
      </c>
      <c r="F36" s="28">
        <v>0</v>
      </c>
      <c r="G36" s="28">
        <v>0</v>
      </c>
      <c r="H36" s="28">
        <v>0</v>
      </c>
      <c r="I36" s="28">
        <v>0</v>
      </c>
      <c r="J36" s="28">
        <v>0</v>
      </c>
      <c r="K36" s="28">
        <v>0</v>
      </c>
      <c r="L36" s="28">
        <v>0</v>
      </c>
    </row>
    <row r="37" spans="1:12" s="29" customFormat="1" x14ac:dyDescent="0.25">
      <c r="A37" s="463" t="s">
        <v>83</v>
      </c>
      <c r="B37" s="466" t="s">
        <v>182</v>
      </c>
      <c r="C37" s="469"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64"/>
      <c r="B38" s="467"/>
      <c r="C38" s="470"/>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64"/>
      <c r="B39" s="467"/>
      <c r="C39" s="470"/>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64"/>
      <c r="B40" s="467"/>
      <c r="C40" s="470"/>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64"/>
      <c r="B41" s="467"/>
      <c r="C41" s="470"/>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64"/>
      <c r="B42" s="467"/>
      <c r="C42" s="470"/>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64"/>
      <c r="B43" s="467"/>
      <c r="C43" s="471"/>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64"/>
      <c r="B44" s="467"/>
      <c r="C44" s="472"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64"/>
      <c r="B45" s="467"/>
      <c r="C45" s="472"/>
      <c r="D45" s="85" t="s">
        <v>13</v>
      </c>
      <c r="E45" s="28">
        <f t="shared" si="2"/>
        <v>0</v>
      </c>
      <c r="F45" s="71">
        <v>0</v>
      </c>
      <c r="G45" s="28">
        <v>0</v>
      </c>
      <c r="H45" s="28">
        <v>0</v>
      </c>
      <c r="I45" s="28">
        <v>0</v>
      </c>
      <c r="J45" s="28">
        <v>0</v>
      </c>
      <c r="K45" s="28">
        <v>0</v>
      </c>
      <c r="L45" s="28">
        <v>0</v>
      </c>
    </row>
    <row r="46" spans="1:12" x14ac:dyDescent="0.25">
      <c r="A46" s="464"/>
      <c r="B46" s="467"/>
      <c r="C46" s="472"/>
      <c r="D46" s="85" t="s">
        <v>14</v>
      </c>
      <c r="E46" s="28">
        <f t="shared" si="2"/>
        <v>10044.5</v>
      </c>
      <c r="F46" s="71">
        <f>4070+750+824.5</f>
        <v>5644.5</v>
      </c>
      <c r="G46" s="28">
        <f>4100+100</f>
        <v>4200</v>
      </c>
      <c r="H46" s="28">
        <f>200</f>
        <v>200</v>
      </c>
      <c r="I46" s="28">
        <v>0</v>
      </c>
      <c r="J46" s="28">
        <v>0</v>
      </c>
      <c r="K46" s="28">
        <v>0</v>
      </c>
      <c r="L46" s="28">
        <v>0</v>
      </c>
    </row>
    <row r="47" spans="1:12" x14ac:dyDescent="0.25">
      <c r="A47" s="464"/>
      <c r="B47" s="467"/>
      <c r="C47" s="472"/>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64"/>
      <c r="B48" s="467"/>
      <c r="C48" s="472"/>
      <c r="D48" s="83" t="s">
        <v>91</v>
      </c>
      <c r="E48" s="28">
        <f t="shared" si="2"/>
        <v>0</v>
      </c>
      <c r="F48" s="71">
        <v>0</v>
      </c>
      <c r="G48" s="28">
        <v>0</v>
      </c>
      <c r="H48" s="28">
        <v>0</v>
      </c>
      <c r="I48" s="28">
        <v>0</v>
      </c>
      <c r="J48" s="28">
        <v>0</v>
      </c>
      <c r="K48" s="28">
        <v>0</v>
      </c>
      <c r="L48" s="28">
        <v>0</v>
      </c>
    </row>
    <row r="49" spans="1:12" x14ac:dyDescent="0.25">
      <c r="A49" s="464"/>
      <c r="B49" s="467"/>
      <c r="C49" s="472"/>
      <c r="D49" s="83" t="s">
        <v>90</v>
      </c>
      <c r="E49" s="28">
        <f t="shared" si="2"/>
        <v>0</v>
      </c>
      <c r="F49" s="71">
        <v>0</v>
      </c>
      <c r="G49" s="28">
        <v>0</v>
      </c>
      <c r="H49" s="28">
        <v>0</v>
      </c>
      <c r="I49" s="35">
        <v>0</v>
      </c>
      <c r="J49" s="28">
        <v>0</v>
      </c>
      <c r="K49" s="28">
        <v>0</v>
      </c>
      <c r="L49" s="18">
        <v>0</v>
      </c>
    </row>
    <row r="50" spans="1:12" x14ac:dyDescent="0.25">
      <c r="A50" s="464"/>
      <c r="B50" s="467"/>
      <c r="C50" s="472"/>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64"/>
      <c r="B51" s="467"/>
      <c r="C51" s="472"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64"/>
      <c r="B52" s="467"/>
      <c r="C52" s="472"/>
      <c r="D52" s="85" t="s">
        <v>13</v>
      </c>
      <c r="E52" s="28">
        <f t="shared" si="2"/>
        <v>0</v>
      </c>
      <c r="F52" s="71">
        <v>0</v>
      </c>
      <c r="G52" s="28">
        <v>0</v>
      </c>
      <c r="H52" s="28">
        <v>0</v>
      </c>
      <c r="I52" s="28">
        <v>0</v>
      </c>
      <c r="J52" s="28">
        <v>0</v>
      </c>
      <c r="K52" s="28">
        <v>0</v>
      </c>
      <c r="L52" s="28">
        <v>0</v>
      </c>
    </row>
    <row r="53" spans="1:12" x14ac:dyDescent="0.25">
      <c r="A53" s="464"/>
      <c r="B53" s="467"/>
      <c r="C53" s="472"/>
      <c r="D53" s="85" t="s">
        <v>14</v>
      </c>
      <c r="E53" s="28">
        <f t="shared" si="2"/>
        <v>0</v>
      </c>
      <c r="F53" s="71">
        <v>0</v>
      </c>
      <c r="G53" s="28">
        <v>0</v>
      </c>
      <c r="H53" s="28">
        <v>0</v>
      </c>
      <c r="I53" s="27">
        <v>0</v>
      </c>
      <c r="J53" s="27">
        <v>0</v>
      </c>
      <c r="K53" s="27">
        <v>0</v>
      </c>
      <c r="L53" s="27">
        <v>0</v>
      </c>
    </row>
    <row r="54" spans="1:12" x14ac:dyDescent="0.25">
      <c r="A54" s="464"/>
      <c r="B54" s="467"/>
      <c r="C54" s="472"/>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64"/>
      <c r="B55" s="467"/>
      <c r="C55" s="472"/>
      <c r="D55" s="83" t="s">
        <v>91</v>
      </c>
      <c r="E55" s="28">
        <f t="shared" si="2"/>
        <v>0</v>
      </c>
      <c r="F55" s="71">
        <v>0</v>
      </c>
      <c r="G55" s="28">
        <v>0</v>
      </c>
      <c r="H55" s="28">
        <v>0</v>
      </c>
      <c r="I55" s="27">
        <v>0</v>
      </c>
      <c r="J55" s="27">
        <v>0</v>
      </c>
      <c r="K55" s="27">
        <v>0</v>
      </c>
      <c r="L55" s="27">
        <v>0</v>
      </c>
    </row>
    <row r="56" spans="1:12" x14ac:dyDescent="0.25">
      <c r="A56" s="464"/>
      <c r="B56" s="467"/>
      <c r="C56" s="472"/>
      <c r="D56" s="83" t="s">
        <v>90</v>
      </c>
      <c r="E56" s="28">
        <f t="shared" si="2"/>
        <v>0</v>
      </c>
      <c r="F56" s="71">
        <v>0</v>
      </c>
      <c r="G56" s="28">
        <v>0</v>
      </c>
      <c r="H56" s="28">
        <v>0</v>
      </c>
      <c r="I56" s="27">
        <v>0</v>
      </c>
      <c r="J56" s="27">
        <v>0</v>
      </c>
      <c r="K56" s="27">
        <v>0</v>
      </c>
      <c r="L56" s="27">
        <v>0</v>
      </c>
    </row>
    <row r="57" spans="1:12" x14ac:dyDescent="0.25">
      <c r="A57" s="465"/>
      <c r="B57" s="468"/>
      <c r="C57" s="472"/>
      <c r="D57" s="85" t="s">
        <v>18</v>
      </c>
      <c r="E57" s="28">
        <f t="shared" si="2"/>
        <v>615637.01694999996</v>
      </c>
      <c r="F57" s="71">
        <v>0</v>
      </c>
      <c r="G57" s="28">
        <v>0</v>
      </c>
      <c r="H57" s="33">
        <v>0</v>
      </c>
      <c r="I57" s="28">
        <f>264161.92695+197950</f>
        <v>462111.92694999999</v>
      </c>
      <c r="J57" s="28">
        <v>153525.09</v>
      </c>
      <c r="K57" s="28">
        <v>0</v>
      </c>
      <c r="L57" s="28">
        <v>0</v>
      </c>
    </row>
    <row r="58" spans="1:12" x14ac:dyDescent="0.25">
      <c r="A58" s="457" t="s">
        <v>129</v>
      </c>
      <c r="B58" s="458" t="s">
        <v>183</v>
      </c>
      <c r="C58" s="460"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57"/>
      <c r="B59" s="458"/>
      <c r="C59" s="461"/>
      <c r="D59" s="85" t="s">
        <v>13</v>
      </c>
      <c r="E59" s="28">
        <f t="shared" si="17"/>
        <v>0</v>
      </c>
      <c r="F59" s="71">
        <v>0</v>
      </c>
      <c r="G59" s="28">
        <v>0</v>
      </c>
      <c r="H59" s="28">
        <v>0</v>
      </c>
      <c r="I59" s="28">
        <v>0</v>
      </c>
      <c r="J59" s="28">
        <v>0</v>
      </c>
      <c r="K59" s="28">
        <v>0</v>
      </c>
      <c r="L59" s="28">
        <v>0</v>
      </c>
    </row>
    <row r="60" spans="1:12" x14ac:dyDescent="0.25">
      <c r="A60" s="457"/>
      <c r="B60" s="458"/>
      <c r="C60" s="461"/>
      <c r="D60" s="85" t="s">
        <v>14</v>
      </c>
      <c r="E60" s="35">
        <f t="shared" si="17"/>
        <v>0</v>
      </c>
      <c r="F60" s="71">
        <f>4668.6-4668.6</f>
        <v>0</v>
      </c>
      <c r="G60" s="28"/>
      <c r="H60" s="28"/>
      <c r="I60" s="28">
        <v>0</v>
      </c>
      <c r="J60" s="28"/>
      <c r="K60" s="28">
        <v>0</v>
      </c>
      <c r="L60" s="28">
        <v>0</v>
      </c>
    </row>
    <row r="61" spans="1:12" x14ac:dyDescent="0.25">
      <c r="A61" s="457"/>
      <c r="B61" s="458"/>
      <c r="C61" s="461"/>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57"/>
      <c r="B62" s="458"/>
      <c r="C62" s="461"/>
      <c r="D62" s="83" t="s">
        <v>91</v>
      </c>
      <c r="E62" s="35">
        <f t="shared" si="17"/>
        <v>0</v>
      </c>
      <c r="F62" s="73">
        <v>0</v>
      </c>
      <c r="G62" s="34">
        <v>0</v>
      </c>
      <c r="H62" s="34">
        <v>0</v>
      </c>
      <c r="I62" s="28">
        <v>0</v>
      </c>
      <c r="J62" s="28">
        <v>0</v>
      </c>
      <c r="K62" s="28">
        <v>0</v>
      </c>
      <c r="L62" s="28">
        <v>0</v>
      </c>
    </row>
    <row r="63" spans="1:12" x14ac:dyDescent="0.25">
      <c r="A63" s="457"/>
      <c r="B63" s="458"/>
      <c r="C63" s="461"/>
      <c r="D63" s="83" t="s">
        <v>90</v>
      </c>
      <c r="E63" s="28">
        <f t="shared" si="17"/>
        <v>0</v>
      </c>
      <c r="F63" s="71">
        <v>0</v>
      </c>
      <c r="G63" s="28">
        <v>0</v>
      </c>
      <c r="H63" s="28">
        <v>0</v>
      </c>
      <c r="I63" s="28">
        <v>0</v>
      </c>
      <c r="J63" s="28">
        <v>0</v>
      </c>
      <c r="K63" s="28">
        <v>0</v>
      </c>
      <c r="L63" s="28">
        <v>0</v>
      </c>
    </row>
    <row r="64" spans="1:12" x14ac:dyDescent="0.25">
      <c r="A64" s="457"/>
      <c r="B64" s="458"/>
      <c r="C64" s="462"/>
      <c r="D64" s="85" t="s">
        <v>18</v>
      </c>
      <c r="E64" s="28">
        <f t="shared" si="17"/>
        <v>0</v>
      </c>
      <c r="F64" s="71">
        <v>0</v>
      </c>
      <c r="G64" s="28">
        <v>0</v>
      </c>
      <c r="H64" s="28">
        <v>0</v>
      </c>
      <c r="I64" s="28">
        <v>0</v>
      </c>
      <c r="J64" s="28">
        <v>0</v>
      </c>
      <c r="K64" s="28">
        <v>0</v>
      </c>
      <c r="L64" s="28">
        <v>0</v>
      </c>
    </row>
    <row r="65" spans="1:12" x14ac:dyDescent="0.25">
      <c r="A65" s="457" t="s">
        <v>198</v>
      </c>
      <c r="B65" s="458" t="s">
        <v>193</v>
      </c>
      <c r="C65" s="459"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57"/>
      <c r="B66" s="458"/>
      <c r="C66" s="459"/>
      <c r="D66" s="85" t="s">
        <v>13</v>
      </c>
      <c r="E66" s="28">
        <f t="shared" ref="E66:E71" si="22">SUM(F66:L66)</f>
        <v>8120</v>
      </c>
      <c r="F66" s="28">
        <v>0</v>
      </c>
      <c r="G66" s="28">
        <v>0</v>
      </c>
      <c r="H66" s="28">
        <v>0</v>
      </c>
      <c r="I66" s="28">
        <v>5000</v>
      </c>
      <c r="J66" s="33">
        <v>3120</v>
      </c>
      <c r="K66" s="27">
        <v>0</v>
      </c>
      <c r="L66" s="27">
        <v>0</v>
      </c>
    </row>
    <row r="67" spans="1:12" x14ac:dyDescent="0.25">
      <c r="A67" s="457"/>
      <c r="B67" s="458"/>
      <c r="C67" s="459"/>
      <c r="D67" s="85" t="s">
        <v>14</v>
      </c>
      <c r="E67" s="28">
        <f t="shared" si="22"/>
        <v>4880.1000000000004</v>
      </c>
      <c r="F67" s="28">
        <v>0</v>
      </c>
      <c r="G67" s="28">
        <v>0</v>
      </c>
      <c r="H67" s="28">
        <v>0</v>
      </c>
      <c r="I67" s="28">
        <v>0</v>
      </c>
      <c r="J67" s="28">
        <v>4880.1000000000004</v>
      </c>
      <c r="K67" s="28">
        <v>0</v>
      </c>
      <c r="L67" s="28">
        <v>0</v>
      </c>
    </row>
    <row r="68" spans="1:12" x14ac:dyDescent="0.25">
      <c r="A68" s="457"/>
      <c r="B68" s="458"/>
      <c r="C68" s="459"/>
      <c r="D68" s="85" t="s">
        <v>15</v>
      </c>
      <c r="E68" s="28">
        <f t="shared" si="22"/>
        <v>1220.0250000000001</v>
      </c>
      <c r="F68" s="28">
        <v>0</v>
      </c>
      <c r="G68" s="28">
        <v>0</v>
      </c>
      <c r="H68" s="28">
        <v>0</v>
      </c>
      <c r="I68" s="28">
        <v>0</v>
      </c>
      <c r="J68" s="28">
        <v>1220.0250000000001</v>
      </c>
      <c r="K68" s="28">
        <v>0</v>
      </c>
      <c r="L68" s="28">
        <v>0</v>
      </c>
    </row>
    <row r="69" spans="1:12" ht="30" x14ac:dyDescent="0.25">
      <c r="A69" s="457"/>
      <c r="B69" s="458"/>
      <c r="C69" s="459"/>
      <c r="D69" s="83" t="s">
        <v>89</v>
      </c>
      <c r="E69" s="28">
        <f t="shared" si="22"/>
        <v>0</v>
      </c>
      <c r="F69" s="28">
        <v>0</v>
      </c>
      <c r="G69" s="28">
        <v>0</v>
      </c>
      <c r="H69" s="28">
        <v>0</v>
      </c>
      <c r="I69" s="28">
        <v>0</v>
      </c>
      <c r="J69" s="28">
        <v>0</v>
      </c>
      <c r="K69" s="28">
        <v>0</v>
      </c>
      <c r="L69" s="28">
        <v>0</v>
      </c>
    </row>
    <row r="70" spans="1:12" x14ac:dyDescent="0.25">
      <c r="A70" s="457"/>
      <c r="B70" s="458"/>
      <c r="C70" s="459"/>
      <c r="D70" s="83" t="s">
        <v>90</v>
      </c>
      <c r="E70" s="28">
        <f t="shared" si="22"/>
        <v>0</v>
      </c>
      <c r="F70" s="28">
        <v>0</v>
      </c>
      <c r="G70" s="28">
        <v>0</v>
      </c>
      <c r="H70" s="28">
        <v>0</v>
      </c>
      <c r="I70" s="28">
        <v>0</v>
      </c>
      <c r="J70" s="28">
        <v>0</v>
      </c>
      <c r="K70" s="28">
        <v>0</v>
      </c>
      <c r="L70" s="28">
        <v>0</v>
      </c>
    </row>
    <row r="71" spans="1:12" x14ac:dyDescent="0.25">
      <c r="A71" s="457"/>
      <c r="B71" s="458"/>
      <c r="C71" s="459"/>
      <c r="D71" s="85" t="s">
        <v>18</v>
      </c>
      <c r="E71" s="28">
        <f t="shared" si="22"/>
        <v>0</v>
      </c>
      <c r="F71" s="28">
        <v>0</v>
      </c>
      <c r="G71" s="28">
        <v>0</v>
      </c>
      <c r="H71" s="28">
        <v>0</v>
      </c>
      <c r="I71" s="28">
        <v>0</v>
      </c>
      <c r="J71" s="28">
        <v>0</v>
      </c>
      <c r="K71" s="28">
        <v>0</v>
      </c>
      <c r="L71" s="28">
        <v>0</v>
      </c>
    </row>
    <row r="72" spans="1:12" s="29" customFormat="1" x14ac:dyDescent="0.25">
      <c r="A72" s="473" t="s">
        <v>92</v>
      </c>
      <c r="B72" s="474"/>
      <c r="C72" s="475"/>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76"/>
      <c r="B73" s="477"/>
      <c r="C73" s="478"/>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76"/>
      <c r="B74" s="477"/>
      <c r="C74" s="478"/>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76"/>
      <c r="B75" s="477"/>
      <c r="C75" s="478"/>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76"/>
      <c r="B76" s="477"/>
      <c r="C76" s="478"/>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76"/>
      <c r="B77" s="477"/>
      <c r="C77" s="478"/>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79"/>
      <c r="B78" s="480"/>
      <c r="C78" s="481"/>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56" t="s">
        <v>227</v>
      </c>
      <c r="B79" s="456"/>
      <c r="C79" s="456"/>
      <c r="D79" s="456"/>
      <c r="E79" s="456"/>
      <c r="F79" s="456"/>
      <c r="G79" s="456"/>
      <c r="H79" s="456"/>
      <c r="I79" s="456"/>
      <c r="J79" s="456"/>
      <c r="K79" s="456"/>
      <c r="L79" s="456"/>
    </row>
    <row r="80" spans="1:12" x14ac:dyDescent="0.25">
      <c r="A80" s="457"/>
      <c r="B80" s="458" t="s">
        <v>184</v>
      </c>
      <c r="C80" s="460"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57"/>
      <c r="B81" s="458"/>
      <c r="C81" s="461"/>
      <c r="D81" s="85" t="s">
        <v>13</v>
      </c>
      <c r="E81" s="27">
        <f t="shared" si="27"/>
        <v>0</v>
      </c>
      <c r="F81" s="28">
        <v>0</v>
      </c>
      <c r="G81" s="28">
        <v>0</v>
      </c>
      <c r="H81" s="28">
        <v>0</v>
      </c>
      <c r="I81" s="28">
        <v>0</v>
      </c>
      <c r="J81" s="28">
        <v>0</v>
      </c>
      <c r="K81" s="28">
        <v>0</v>
      </c>
      <c r="L81" s="28">
        <v>0</v>
      </c>
    </row>
    <row r="82" spans="1:12" x14ac:dyDescent="0.25">
      <c r="A82" s="457"/>
      <c r="B82" s="458"/>
      <c r="C82" s="461"/>
      <c r="D82" s="85" t="s">
        <v>14</v>
      </c>
      <c r="E82" s="27">
        <f t="shared" si="27"/>
        <v>0</v>
      </c>
      <c r="F82" s="28">
        <v>0</v>
      </c>
      <c r="G82" s="28">
        <v>0</v>
      </c>
      <c r="H82" s="28">
        <v>0</v>
      </c>
      <c r="I82" s="28">
        <v>0</v>
      </c>
      <c r="J82" s="28">
        <v>0</v>
      </c>
      <c r="K82" s="28">
        <v>0</v>
      </c>
      <c r="L82" s="28">
        <v>0</v>
      </c>
    </row>
    <row r="83" spans="1:12" x14ac:dyDescent="0.25">
      <c r="A83" s="457"/>
      <c r="B83" s="458"/>
      <c r="C83" s="461"/>
      <c r="D83" s="85" t="s">
        <v>15</v>
      </c>
      <c r="E83" s="27">
        <f t="shared" si="27"/>
        <v>0</v>
      </c>
      <c r="F83" s="28">
        <v>0</v>
      </c>
      <c r="G83" s="28">
        <v>0</v>
      </c>
      <c r="H83" s="28">
        <v>0</v>
      </c>
      <c r="I83" s="28">
        <v>0</v>
      </c>
      <c r="J83" s="28">
        <v>0</v>
      </c>
      <c r="K83" s="28">
        <v>0</v>
      </c>
      <c r="L83" s="28">
        <v>0</v>
      </c>
    </row>
    <row r="84" spans="1:12" ht="30" x14ac:dyDescent="0.25">
      <c r="A84" s="457"/>
      <c r="B84" s="458"/>
      <c r="C84" s="461"/>
      <c r="D84" s="83" t="s">
        <v>89</v>
      </c>
      <c r="E84" s="27">
        <f t="shared" si="27"/>
        <v>0</v>
      </c>
      <c r="F84" s="28">
        <v>0</v>
      </c>
      <c r="G84" s="28">
        <v>0</v>
      </c>
      <c r="H84" s="28">
        <v>0</v>
      </c>
      <c r="I84" s="28">
        <v>0</v>
      </c>
      <c r="J84" s="28">
        <v>0</v>
      </c>
      <c r="K84" s="28">
        <v>0</v>
      </c>
      <c r="L84" s="28">
        <v>0</v>
      </c>
    </row>
    <row r="85" spans="1:12" x14ac:dyDescent="0.25">
      <c r="A85" s="457"/>
      <c r="B85" s="458"/>
      <c r="C85" s="461"/>
      <c r="D85" s="83" t="s">
        <v>90</v>
      </c>
      <c r="E85" s="27">
        <f t="shared" si="27"/>
        <v>0</v>
      </c>
      <c r="F85" s="28">
        <v>0</v>
      </c>
      <c r="G85" s="28">
        <v>0</v>
      </c>
      <c r="H85" s="28">
        <v>0</v>
      </c>
      <c r="I85" s="28">
        <v>0</v>
      </c>
      <c r="J85" s="28">
        <v>0</v>
      </c>
      <c r="K85" s="28">
        <v>0</v>
      </c>
      <c r="L85" s="28">
        <v>0</v>
      </c>
    </row>
    <row r="86" spans="1:12" x14ac:dyDescent="0.25">
      <c r="A86" s="457"/>
      <c r="B86" s="458"/>
      <c r="C86" s="462"/>
      <c r="D86" s="85" t="s">
        <v>18</v>
      </c>
      <c r="E86" s="27">
        <f t="shared" si="27"/>
        <v>0</v>
      </c>
      <c r="F86" s="28">
        <v>0</v>
      </c>
      <c r="G86" s="28">
        <v>0</v>
      </c>
      <c r="H86" s="28">
        <v>0</v>
      </c>
      <c r="I86" s="28">
        <v>0</v>
      </c>
      <c r="J86" s="28">
        <v>0</v>
      </c>
      <c r="K86" s="28">
        <v>0</v>
      </c>
      <c r="L86" s="28">
        <v>0</v>
      </c>
    </row>
    <row r="87" spans="1:12" x14ac:dyDescent="0.25">
      <c r="A87" s="463" t="s">
        <v>118</v>
      </c>
      <c r="B87" s="482" t="s">
        <v>185</v>
      </c>
      <c r="C87" s="460"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64"/>
      <c r="B88" s="483"/>
      <c r="C88" s="461"/>
      <c r="D88" s="85" t="s">
        <v>13</v>
      </c>
      <c r="E88" s="28">
        <f t="shared" si="27"/>
        <v>0</v>
      </c>
      <c r="F88" s="71">
        <v>0</v>
      </c>
      <c r="G88" s="28">
        <v>0</v>
      </c>
      <c r="H88" s="28">
        <v>0</v>
      </c>
      <c r="I88" s="28">
        <v>0</v>
      </c>
      <c r="J88" s="28">
        <v>0</v>
      </c>
      <c r="K88" s="28">
        <v>0</v>
      </c>
      <c r="L88" s="28">
        <v>0</v>
      </c>
    </row>
    <row r="89" spans="1:12" x14ac:dyDescent="0.25">
      <c r="A89" s="464"/>
      <c r="B89" s="483"/>
      <c r="C89" s="461"/>
      <c r="D89" s="85" t="s">
        <v>14</v>
      </c>
      <c r="E89" s="28">
        <f t="shared" si="27"/>
        <v>0</v>
      </c>
      <c r="F89" s="71">
        <v>0</v>
      </c>
      <c r="G89" s="28">
        <v>0</v>
      </c>
      <c r="H89" s="28">
        <v>0</v>
      </c>
      <c r="I89" s="28">
        <v>0</v>
      </c>
      <c r="J89" s="28">
        <v>0</v>
      </c>
      <c r="K89" s="28">
        <v>0</v>
      </c>
      <c r="L89" s="28">
        <v>0</v>
      </c>
    </row>
    <row r="90" spans="1:12" x14ac:dyDescent="0.25">
      <c r="A90" s="464"/>
      <c r="B90" s="483"/>
      <c r="C90" s="461"/>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64"/>
      <c r="B91" s="483"/>
      <c r="C91" s="461"/>
      <c r="D91" s="83" t="s">
        <v>91</v>
      </c>
      <c r="E91" s="28">
        <f t="shared" si="27"/>
        <v>0</v>
      </c>
      <c r="F91" s="71">
        <v>0</v>
      </c>
      <c r="G91" s="28">
        <v>0</v>
      </c>
      <c r="H91" s="28">
        <v>0</v>
      </c>
      <c r="I91" s="28">
        <v>0</v>
      </c>
      <c r="J91" s="28">
        <v>0</v>
      </c>
      <c r="K91" s="28">
        <v>0</v>
      </c>
      <c r="L91" s="28">
        <v>0</v>
      </c>
    </row>
    <row r="92" spans="1:12" x14ac:dyDescent="0.25">
      <c r="A92" s="464"/>
      <c r="B92" s="483"/>
      <c r="C92" s="461"/>
      <c r="D92" s="83" t="s">
        <v>90</v>
      </c>
      <c r="E92" s="28">
        <f t="shared" si="27"/>
        <v>0</v>
      </c>
      <c r="F92" s="71">
        <v>0</v>
      </c>
      <c r="G92" s="28">
        <v>0</v>
      </c>
      <c r="H92" s="28">
        <v>0</v>
      </c>
      <c r="I92" s="28">
        <v>0</v>
      </c>
      <c r="J92" s="59">
        <v>0</v>
      </c>
      <c r="K92" s="59">
        <v>0</v>
      </c>
      <c r="L92" s="59">
        <v>0</v>
      </c>
    </row>
    <row r="93" spans="1:12" x14ac:dyDescent="0.25">
      <c r="A93" s="465"/>
      <c r="B93" s="484"/>
      <c r="C93" s="462"/>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85" t="s">
        <v>119</v>
      </c>
      <c r="B94" s="488" t="s">
        <v>186</v>
      </c>
      <c r="C94" s="491"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86"/>
      <c r="B95" s="489"/>
      <c r="C95" s="492"/>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86"/>
      <c r="B96" s="489"/>
      <c r="C96" s="492"/>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86"/>
      <c r="B97" s="489"/>
      <c r="C97" s="492"/>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86"/>
      <c r="B98" s="489"/>
      <c r="C98" s="492"/>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86"/>
      <c r="B99" s="489"/>
      <c r="C99" s="492"/>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86"/>
      <c r="B100" s="489"/>
      <c r="C100" s="493"/>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86"/>
      <c r="B101" s="489"/>
      <c r="C101" s="460"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86"/>
      <c r="B102" s="489"/>
      <c r="C102" s="461"/>
      <c r="D102" s="85" t="s">
        <v>13</v>
      </c>
      <c r="E102" s="28">
        <f t="shared" si="27"/>
        <v>0</v>
      </c>
      <c r="F102" s="74">
        <v>0</v>
      </c>
      <c r="G102" s="33">
        <v>0</v>
      </c>
      <c r="H102" s="33">
        <v>0</v>
      </c>
      <c r="I102" s="33">
        <v>0</v>
      </c>
      <c r="J102" s="33">
        <v>0</v>
      </c>
      <c r="K102" s="33">
        <v>0</v>
      </c>
      <c r="L102" s="33">
        <v>0</v>
      </c>
    </row>
    <row r="103" spans="1:12" x14ac:dyDescent="0.25">
      <c r="A103" s="486"/>
      <c r="B103" s="489"/>
      <c r="C103" s="461"/>
      <c r="D103" s="85" t="s">
        <v>14</v>
      </c>
      <c r="E103" s="28">
        <f t="shared" si="27"/>
        <v>473</v>
      </c>
      <c r="F103" s="74">
        <v>330</v>
      </c>
      <c r="G103" s="33">
        <v>143</v>
      </c>
      <c r="H103" s="33">
        <v>0</v>
      </c>
      <c r="I103" s="33">
        <v>0</v>
      </c>
      <c r="J103" s="33">
        <v>0</v>
      </c>
      <c r="K103" s="33">
        <v>0</v>
      </c>
      <c r="L103" s="33">
        <v>0</v>
      </c>
    </row>
    <row r="104" spans="1:12" x14ac:dyDescent="0.25">
      <c r="A104" s="486"/>
      <c r="B104" s="489"/>
      <c r="C104" s="461"/>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86"/>
      <c r="B105" s="489"/>
      <c r="C105" s="461"/>
      <c r="D105" s="83" t="s">
        <v>91</v>
      </c>
      <c r="E105" s="28">
        <f t="shared" si="27"/>
        <v>0</v>
      </c>
      <c r="F105" s="33">
        <v>0</v>
      </c>
      <c r="G105" s="33">
        <v>0</v>
      </c>
      <c r="H105" s="33">
        <v>0</v>
      </c>
      <c r="I105" s="63">
        <v>0</v>
      </c>
      <c r="J105" s="33">
        <v>0</v>
      </c>
      <c r="K105" s="33">
        <v>0</v>
      </c>
      <c r="L105" s="33">
        <v>0</v>
      </c>
    </row>
    <row r="106" spans="1:12" x14ac:dyDescent="0.25">
      <c r="A106" s="486"/>
      <c r="B106" s="489"/>
      <c r="C106" s="461"/>
      <c r="D106" s="83" t="s">
        <v>90</v>
      </c>
      <c r="E106" s="28">
        <f t="shared" si="27"/>
        <v>0</v>
      </c>
      <c r="F106" s="33">
        <v>0</v>
      </c>
      <c r="G106" s="33">
        <v>0</v>
      </c>
      <c r="H106" s="33">
        <v>0</v>
      </c>
      <c r="I106" s="33">
        <v>0</v>
      </c>
      <c r="J106" s="33">
        <v>0</v>
      </c>
      <c r="K106" s="33">
        <v>0</v>
      </c>
      <c r="L106" s="33">
        <v>0</v>
      </c>
    </row>
    <row r="107" spans="1:12" x14ac:dyDescent="0.25">
      <c r="A107" s="486"/>
      <c r="B107" s="489"/>
      <c r="C107" s="462"/>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86"/>
      <c r="B108" s="489"/>
      <c r="C108" s="494"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86"/>
      <c r="B109" s="489"/>
      <c r="C109" s="495"/>
      <c r="D109" s="85" t="s">
        <v>13</v>
      </c>
      <c r="E109" s="28">
        <f t="shared" si="27"/>
        <v>0</v>
      </c>
      <c r="F109" s="33"/>
      <c r="G109" s="33"/>
      <c r="H109" s="33"/>
      <c r="I109" s="31"/>
      <c r="J109" s="32"/>
      <c r="K109" s="31"/>
      <c r="L109" s="64"/>
    </row>
    <row r="110" spans="1:12" x14ac:dyDescent="0.25">
      <c r="A110" s="486"/>
      <c r="B110" s="489"/>
      <c r="C110" s="495"/>
      <c r="D110" s="85" t="s">
        <v>14</v>
      </c>
      <c r="E110" s="28">
        <f t="shared" si="27"/>
        <v>0</v>
      </c>
      <c r="F110" s="33"/>
      <c r="G110" s="33"/>
      <c r="H110" s="33"/>
      <c r="I110" s="31"/>
      <c r="J110" s="32"/>
      <c r="K110" s="31"/>
      <c r="L110" s="64"/>
    </row>
    <row r="111" spans="1:12" x14ac:dyDescent="0.25">
      <c r="A111" s="486"/>
      <c r="B111" s="489"/>
      <c r="C111" s="495"/>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86"/>
      <c r="B112" s="489"/>
      <c r="C112" s="495"/>
      <c r="D112" s="83" t="s">
        <v>91</v>
      </c>
      <c r="E112" s="28">
        <f t="shared" si="27"/>
        <v>0</v>
      </c>
      <c r="F112" s="33"/>
      <c r="G112" s="33"/>
      <c r="H112" s="33"/>
      <c r="I112" s="31"/>
      <c r="J112" s="32"/>
      <c r="K112" s="31"/>
      <c r="L112" s="64"/>
    </row>
    <row r="113" spans="1:12" x14ac:dyDescent="0.25">
      <c r="A113" s="486"/>
      <c r="B113" s="489"/>
      <c r="C113" s="495"/>
      <c r="D113" s="83" t="s">
        <v>90</v>
      </c>
      <c r="E113" s="28">
        <f t="shared" si="27"/>
        <v>0</v>
      </c>
      <c r="F113" s="33"/>
      <c r="G113" s="33"/>
      <c r="H113" s="33"/>
      <c r="I113" s="31"/>
      <c r="J113" s="32"/>
      <c r="K113" s="31"/>
      <c r="L113" s="64"/>
    </row>
    <row r="114" spans="1:12" x14ac:dyDescent="0.25">
      <c r="A114" s="486"/>
      <c r="B114" s="489"/>
      <c r="C114" s="496"/>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86"/>
      <c r="B115" s="489"/>
      <c r="C115" s="460"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86"/>
      <c r="B116" s="489"/>
      <c r="C116" s="461"/>
      <c r="D116" s="85" t="s">
        <v>13</v>
      </c>
      <c r="E116" s="28">
        <f t="shared" si="27"/>
        <v>0</v>
      </c>
      <c r="F116" s="71">
        <v>0</v>
      </c>
      <c r="G116" s="28">
        <v>0</v>
      </c>
      <c r="H116" s="28">
        <v>0</v>
      </c>
      <c r="I116" s="28">
        <v>0</v>
      </c>
      <c r="J116" s="28">
        <v>0</v>
      </c>
      <c r="K116" s="28">
        <v>0</v>
      </c>
      <c r="L116" s="28">
        <v>0</v>
      </c>
    </row>
    <row r="117" spans="1:12" x14ac:dyDescent="0.25">
      <c r="A117" s="486"/>
      <c r="B117" s="489"/>
      <c r="C117" s="461"/>
      <c r="D117" s="85" t="s">
        <v>14</v>
      </c>
      <c r="E117" s="28">
        <f t="shared" si="27"/>
        <v>0</v>
      </c>
      <c r="F117" s="71">
        <v>0</v>
      </c>
      <c r="G117" s="28">
        <v>0</v>
      </c>
      <c r="H117" s="28">
        <v>0</v>
      </c>
      <c r="I117" s="28">
        <v>0</v>
      </c>
      <c r="J117" s="28">
        <v>0</v>
      </c>
      <c r="K117" s="28">
        <v>0</v>
      </c>
      <c r="L117" s="28">
        <v>0</v>
      </c>
    </row>
    <row r="118" spans="1:12" x14ac:dyDescent="0.25">
      <c r="A118" s="486"/>
      <c r="B118" s="489"/>
      <c r="C118" s="461"/>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86"/>
      <c r="B119" s="489"/>
      <c r="C119" s="461"/>
      <c r="D119" s="83" t="s">
        <v>91</v>
      </c>
      <c r="E119" s="28">
        <f t="shared" si="27"/>
        <v>0</v>
      </c>
      <c r="F119" s="28">
        <v>0</v>
      </c>
      <c r="G119" s="28">
        <v>0</v>
      </c>
      <c r="H119" s="28">
        <v>0</v>
      </c>
      <c r="I119" s="28">
        <v>0</v>
      </c>
      <c r="J119" s="28">
        <v>0</v>
      </c>
      <c r="K119" s="28">
        <v>0</v>
      </c>
      <c r="L119" s="28">
        <v>0</v>
      </c>
    </row>
    <row r="120" spans="1:12" x14ac:dyDescent="0.25">
      <c r="A120" s="486"/>
      <c r="B120" s="489"/>
      <c r="C120" s="461"/>
      <c r="D120" s="83" t="s">
        <v>90</v>
      </c>
      <c r="E120" s="28">
        <f t="shared" si="27"/>
        <v>0</v>
      </c>
      <c r="F120" s="28">
        <v>0</v>
      </c>
      <c r="G120" s="28">
        <v>0</v>
      </c>
      <c r="H120" s="28">
        <v>0</v>
      </c>
      <c r="I120" s="28">
        <v>0</v>
      </c>
      <c r="J120" s="28">
        <v>0</v>
      </c>
      <c r="K120" s="28">
        <v>0</v>
      </c>
      <c r="L120" s="28">
        <v>0</v>
      </c>
    </row>
    <row r="121" spans="1:12" x14ac:dyDescent="0.25">
      <c r="A121" s="486"/>
      <c r="B121" s="489"/>
      <c r="C121" s="462"/>
      <c r="D121" s="85" t="s">
        <v>18</v>
      </c>
      <c r="E121" s="28">
        <f t="shared" si="27"/>
        <v>0</v>
      </c>
      <c r="F121" s="28">
        <v>0</v>
      </c>
      <c r="G121" s="28">
        <v>0</v>
      </c>
      <c r="H121" s="28">
        <v>0</v>
      </c>
      <c r="I121" s="28">
        <v>0</v>
      </c>
      <c r="J121" s="28">
        <v>0</v>
      </c>
      <c r="K121" s="28">
        <v>0</v>
      </c>
      <c r="L121" s="28">
        <v>0</v>
      </c>
    </row>
    <row r="122" spans="1:12" s="29" customFormat="1" x14ac:dyDescent="0.25">
      <c r="A122" s="486"/>
      <c r="B122" s="489"/>
      <c r="C122" s="472"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86"/>
      <c r="B123" s="489"/>
      <c r="C123" s="472"/>
      <c r="D123" s="85" t="s">
        <v>13</v>
      </c>
      <c r="E123" s="28">
        <f t="shared" si="42"/>
        <v>0</v>
      </c>
      <c r="F123" s="28">
        <v>0</v>
      </c>
      <c r="G123" s="28">
        <v>0</v>
      </c>
      <c r="H123" s="28">
        <v>0</v>
      </c>
      <c r="I123" s="28">
        <v>0</v>
      </c>
      <c r="J123" s="28">
        <v>0</v>
      </c>
      <c r="K123" s="28">
        <v>0</v>
      </c>
      <c r="L123" s="28">
        <v>0</v>
      </c>
    </row>
    <row r="124" spans="1:12" x14ac:dyDescent="0.25">
      <c r="A124" s="486"/>
      <c r="B124" s="489"/>
      <c r="C124" s="472"/>
      <c r="D124" s="85" t="s">
        <v>14</v>
      </c>
      <c r="E124" s="28">
        <f t="shared" si="42"/>
        <v>0</v>
      </c>
      <c r="F124" s="28">
        <v>0</v>
      </c>
      <c r="G124" s="28">
        <v>0</v>
      </c>
      <c r="H124" s="28">
        <v>0</v>
      </c>
      <c r="I124" s="27">
        <v>0</v>
      </c>
      <c r="J124" s="27">
        <v>0</v>
      </c>
      <c r="K124" s="27">
        <v>0</v>
      </c>
      <c r="L124" s="27">
        <v>0</v>
      </c>
    </row>
    <row r="125" spans="1:12" x14ac:dyDescent="0.25">
      <c r="A125" s="486"/>
      <c r="B125" s="489"/>
      <c r="C125" s="472"/>
      <c r="D125" s="85" t="s">
        <v>15</v>
      </c>
      <c r="E125" s="28">
        <f t="shared" si="42"/>
        <v>2751.3</v>
      </c>
      <c r="F125" s="28">
        <v>0</v>
      </c>
      <c r="G125" s="28">
        <v>1301.5999999999999</v>
      </c>
      <c r="H125" s="28">
        <v>1449.7</v>
      </c>
      <c r="I125" s="28"/>
      <c r="J125" s="28"/>
      <c r="K125" s="28"/>
      <c r="L125" s="27">
        <v>0</v>
      </c>
    </row>
    <row r="126" spans="1:12" ht="30" x14ac:dyDescent="0.25">
      <c r="A126" s="486"/>
      <c r="B126" s="489"/>
      <c r="C126" s="472"/>
      <c r="D126" s="83" t="s">
        <v>91</v>
      </c>
      <c r="E126" s="28">
        <f t="shared" si="42"/>
        <v>0</v>
      </c>
      <c r="F126" s="28">
        <v>0</v>
      </c>
      <c r="G126" s="28">
        <v>0</v>
      </c>
      <c r="H126" s="28">
        <v>0</v>
      </c>
      <c r="I126" s="27">
        <v>0</v>
      </c>
      <c r="J126" s="27">
        <v>0</v>
      </c>
      <c r="K126" s="27">
        <v>0</v>
      </c>
      <c r="L126" s="27">
        <v>0</v>
      </c>
    </row>
    <row r="127" spans="1:12" x14ac:dyDescent="0.25">
      <c r="A127" s="486"/>
      <c r="B127" s="489"/>
      <c r="C127" s="472"/>
      <c r="D127" s="83" t="s">
        <v>90</v>
      </c>
      <c r="E127" s="28">
        <f t="shared" si="42"/>
        <v>0</v>
      </c>
      <c r="F127" s="28">
        <v>0</v>
      </c>
      <c r="G127" s="28">
        <v>0</v>
      </c>
      <c r="H127" s="28">
        <v>0</v>
      </c>
      <c r="I127" s="27">
        <v>0</v>
      </c>
      <c r="J127" s="27">
        <v>0</v>
      </c>
      <c r="K127" s="27">
        <v>0</v>
      </c>
      <c r="L127" s="27">
        <v>0</v>
      </c>
    </row>
    <row r="128" spans="1:12" x14ac:dyDescent="0.25">
      <c r="A128" s="487"/>
      <c r="B128" s="490"/>
      <c r="C128" s="472"/>
      <c r="D128" s="85" t="s">
        <v>18</v>
      </c>
      <c r="E128" s="28">
        <f t="shared" si="42"/>
        <v>0</v>
      </c>
      <c r="F128" s="28">
        <v>0</v>
      </c>
      <c r="G128" s="28">
        <v>0</v>
      </c>
      <c r="H128" s="28">
        <v>0</v>
      </c>
      <c r="I128" s="27">
        <v>0</v>
      </c>
      <c r="J128" s="27">
        <v>0</v>
      </c>
      <c r="K128" s="27">
        <v>0</v>
      </c>
      <c r="L128" s="27">
        <v>0</v>
      </c>
    </row>
    <row r="129" spans="1:12" x14ac:dyDescent="0.25">
      <c r="A129" s="463" t="s">
        <v>121</v>
      </c>
      <c r="B129" s="497" t="s">
        <v>161</v>
      </c>
      <c r="C129" s="472"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64"/>
      <c r="B130" s="498"/>
      <c r="C130" s="472"/>
      <c r="D130" s="85" t="s">
        <v>13</v>
      </c>
      <c r="E130" s="28">
        <f t="shared" si="27"/>
        <v>0</v>
      </c>
      <c r="F130" s="71">
        <v>0</v>
      </c>
      <c r="G130" s="28">
        <v>0</v>
      </c>
      <c r="H130" s="28">
        <v>0</v>
      </c>
      <c r="I130" s="28">
        <v>0</v>
      </c>
      <c r="J130" s="28">
        <v>0</v>
      </c>
      <c r="K130" s="28">
        <v>0</v>
      </c>
      <c r="L130" s="28">
        <v>0</v>
      </c>
    </row>
    <row r="131" spans="1:12" x14ac:dyDescent="0.25">
      <c r="A131" s="464"/>
      <c r="B131" s="498"/>
      <c r="C131" s="472"/>
      <c r="D131" s="85" t="s">
        <v>14</v>
      </c>
      <c r="E131" s="28">
        <f t="shared" si="27"/>
        <v>0</v>
      </c>
      <c r="F131" s="71">
        <v>0</v>
      </c>
      <c r="G131" s="28">
        <v>0</v>
      </c>
      <c r="H131" s="28">
        <v>0</v>
      </c>
      <c r="I131" s="28">
        <v>0</v>
      </c>
      <c r="J131" s="28">
        <v>0</v>
      </c>
      <c r="K131" s="28">
        <v>0</v>
      </c>
      <c r="L131" s="28">
        <v>0</v>
      </c>
    </row>
    <row r="132" spans="1:12" x14ac:dyDescent="0.25">
      <c r="A132" s="464"/>
      <c r="B132" s="498"/>
      <c r="C132" s="472"/>
      <c r="D132" s="85" t="s">
        <v>15</v>
      </c>
      <c r="E132" s="28">
        <f t="shared" si="27"/>
        <v>21380</v>
      </c>
      <c r="F132" s="71">
        <v>1170</v>
      </c>
      <c r="G132" s="28">
        <v>1840</v>
      </c>
      <c r="H132" s="28">
        <v>1837</v>
      </c>
      <c r="I132" s="28">
        <v>1837</v>
      </c>
      <c r="J132" s="28">
        <v>1837</v>
      </c>
      <c r="K132" s="28">
        <v>1837</v>
      </c>
      <c r="L132" s="28">
        <f>K132*6</f>
        <v>11022</v>
      </c>
    </row>
    <row r="133" spans="1:12" ht="30" x14ac:dyDescent="0.25">
      <c r="A133" s="464"/>
      <c r="B133" s="498"/>
      <c r="C133" s="472"/>
      <c r="D133" s="83" t="s">
        <v>91</v>
      </c>
      <c r="E133" s="28">
        <f t="shared" si="27"/>
        <v>0</v>
      </c>
      <c r="F133" s="28">
        <v>0</v>
      </c>
      <c r="G133" s="28">
        <v>0</v>
      </c>
      <c r="H133" s="28">
        <v>0</v>
      </c>
      <c r="I133" s="28">
        <v>0</v>
      </c>
      <c r="J133" s="28">
        <v>0</v>
      </c>
      <c r="K133" s="28">
        <v>0</v>
      </c>
      <c r="L133" s="28">
        <v>0</v>
      </c>
    </row>
    <row r="134" spans="1:12" x14ac:dyDescent="0.25">
      <c r="A134" s="464"/>
      <c r="B134" s="498"/>
      <c r="C134" s="472"/>
      <c r="D134" s="83" t="s">
        <v>90</v>
      </c>
      <c r="E134" s="28">
        <f t="shared" si="27"/>
        <v>0</v>
      </c>
      <c r="F134" s="28">
        <v>0</v>
      </c>
      <c r="G134" s="28">
        <v>0</v>
      </c>
      <c r="H134" s="28">
        <v>0</v>
      </c>
      <c r="I134" s="28">
        <v>0</v>
      </c>
      <c r="J134" s="28">
        <v>0</v>
      </c>
      <c r="K134" s="28">
        <v>0</v>
      </c>
      <c r="L134" s="28">
        <v>0</v>
      </c>
    </row>
    <row r="135" spans="1:12" x14ac:dyDescent="0.25">
      <c r="A135" s="465"/>
      <c r="B135" s="499"/>
      <c r="C135" s="472"/>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63" t="s">
        <v>122</v>
      </c>
      <c r="B136" s="488" t="s">
        <v>187</v>
      </c>
      <c r="C136" s="460"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64"/>
      <c r="B137" s="489"/>
      <c r="C137" s="461"/>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64"/>
      <c r="B138" s="489"/>
      <c r="C138" s="461"/>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64"/>
      <c r="B139" s="489"/>
      <c r="C139" s="461"/>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64"/>
      <c r="B140" s="489"/>
      <c r="C140" s="461"/>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64"/>
      <c r="B141" s="489"/>
      <c r="C141" s="461"/>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64"/>
      <c r="B142" s="489"/>
      <c r="C142" s="462"/>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64"/>
      <c r="B143" s="489"/>
      <c r="C143" s="494"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64"/>
      <c r="B144" s="489"/>
      <c r="C144" s="495"/>
      <c r="D144" s="51" t="s">
        <v>13</v>
      </c>
      <c r="E144" s="28">
        <f t="shared" si="27"/>
        <v>312.29999999999995</v>
      </c>
      <c r="F144" s="74">
        <f>13.6</f>
        <v>13.6</v>
      </c>
      <c r="G144" s="33">
        <v>0</v>
      </c>
      <c r="H144" s="33">
        <v>50.9</v>
      </c>
      <c r="I144" s="33">
        <v>82.6</v>
      </c>
      <c r="J144" s="33">
        <v>82.6</v>
      </c>
      <c r="K144" s="33">
        <v>82.6</v>
      </c>
      <c r="L144" s="33">
        <v>0</v>
      </c>
    </row>
    <row r="145" spans="1:12" x14ac:dyDescent="0.25">
      <c r="A145" s="464"/>
      <c r="B145" s="489"/>
      <c r="C145" s="495"/>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64"/>
      <c r="B146" s="489"/>
      <c r="C146" s="495"/>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64"/>
      <c r="B147" s="489"/>
      <c r="C147" s="495"/>
      <c r="D147" s="83" t="s">
        <v>91</v>
      </c>
      <c r="E147" s="28">
        <f t="shared" si="27"/>
        <v>0</v>
      </c>
      <c r="F147" s="33">
        <v>0</v>
      </c>
      <c r="G147" s="33">
        <v>0</v>
      </c>
      <c r="H147" s="33">
        <v>0</v>
      </c>
      <c r="I147" s="33">
        <v>0</v>
      </c>
      <c r="J147" s="33">
        <v>0</v>
      </c>
      <c r="K147" s="33">
        <v>0</v>
      </c>
      <c r="L147" s="33">
        <v>0</v>
      </c>
    </row>
    <row r="148" spans="1:12" x14ac:dyDescent="0.25">
      <c r="A148" s="464"/>
      <c r="B148" s="489"/>
      <c r="C148" s="495"/>
      <c r="D148" s="83" t="s">
        <v>90</v>
      </c>
      <c r="E148" s="28">
        <f t="shared" si="27"/>
        <v>0</v>
      </c>
      <c r="F148" s="33">
        <v>0</v>
      </c>
      <c r="G148" s="33">
        <v>0</v>
      </c>
      <c r="H148" s="33">
        <v>0</v>
      </c>
      <c r="I148" s="33">
        <v>0</v>
      </c>
      <c r="J148" s="33">
        <v>0</v>
      </c>
      <c r="K148" s="33">
        <v>0</v>
      </c>
      <c r="L148" s="33">
        <v>0</v>
      </c>
    </row>
    <row r="149" spans="1:12" x14ac:dyDescent="0.25">
      <c r="A149" s="464"/>
      <c r="B149" s="489"/>
      <c r="C149" s="496"/>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64"/>
      <c r="B150" s="489"/>
      <c r="C150" s="494"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64"/>
      <c r="B151" s="489"/>
      <c r="C151" s="495"/>
      <c r="D151" s="51" t="s">
        <v>13</v>
      </c>
      <c r="E151" s="28">
        <f t="shared" si="27"/>
        <v>0</v>
      </c>
      <c r="F151" s="33"/>
      <c r="G151" s="33"/>
      <c r="H151" s="62"/>
      <c r="I151" s="31"/>
      <c r="J151" s="31"/>
      <c r="K151" s="31"/>
      <c r="L151" s="64"/>
    </row>
    <row r="152" spans="1:12" x14ac:dyDescent="0.25">
      <c r="A152" s="464"/>
      <c r="B152" s="489"/>
      <c r="C152" s="495"/>
      <c r="D152" s="51" t="s">
        <v>14</v>
      </c>
      <c r="E152" s="28">
        <f t="shared" si="27"/>
        <v>0</v>
      </c>
      <c r="F152" s="33"/>
      <c r="G152" s="33"/>
      <c r="H152" s="62"/>
      <c r="I152" s="31"/>
      <c r="J152" s="31"/>
      <c r="K152" s="31"/>
      <c r="L152" s="64"/>
    </row>
    <row r="153" spans="1:12" x14ac:dyDescent="0.25">
      <c r="A153" s="464"/>
      <c r="B153" s="489"/>
      <c r="C153" s="495"/>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64"/>
      <c r="B154" s="489"/>
      <c r="C154" s="495"/>
      <c r="D154" s="83" t="s">
        <v>91</v>
      </c>
      <c r="E154" s="28">
        <f t="shared" si="27"/>
        <v>0</v>
      </c>
      <c r="F154" s="33"/>
      <c r="G154" s="33"/>
      <c r="H154" s="62"/>
      <c r="I154" s="31"/>
      <c r="J154" s="31"/>
      <c r="K154" s="31"/>
      <c r="L154" s="64"/>
    </row>
    <row r="155" spans="1:12" x14ac:dyDescent="0.25">
      <c r="A155" s="464"/>
      <c r="B155" s="489"/>
      <c r="C155" s="495"/>
      <c r="D155" s="83" t="s">
        <v>90</v>
      </c>
      <c r="E155" s="28">
        <f t="shared" si="27"/>
        <v>0</v>
      </c>
      <c r="F155" s="33"/>
      <c r="G155" s="33"/>
      <c r="H155" s="62"/>
      <c r="I155" s="31"/>
      <c r="J155" s="31"/>
      <c r="K155" s="31"/>
      <c r="L155" s="64"/>
    </row>
    <row r="156" spans="1:12" x14ac:dyDescent="0.25">
      <c r="A156" s="465"/>
      <c r="B156" s="490"/>
      <c r="C156" s="496"/>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63" t="s">
        <v>123</v>
      </c>
      <c r="B157" s="482" t="s">
        <v>188</v>
      </c>
      <c r="C157" s="472"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64"/>
      <c r="B158" s="483"/>
      <c r="C158" s="472"/>
      <c r="D158" s="85" t="s">
        <v>13</v>
      </c>
      <c r="E158" s="28">
        <f t="shared" si="27"/>
        <v>0</v>
      </c>
      <c r="F158" s="28">
        <v>0</v>
      </c>
      <c r="G158" s="28">
        <v>0</v>
      </c>
      <c r="H158" s="28">
        <v>0</v>
      </c>
      <c r="I158" s="28">
        <v>0</v>
      </c>
      <c r="J158" s="28">
        <v>0</v>
      </c>
      <c r="K158" s="28">
        <v>0</v>
      </c>
      <c r="L158" s="28">
        <v>0</v>
      </c>
    </row>
    <row r="159" spans="1:12" x14ac:dyDescent="0.25">
      <c r="A159" s="464"/>
      <c r="B159" s="483"/>
      <c r="C159" s="472"/>
      <c r="D159" s="85" t="s">
        <v>14</v>
      </c>
      <c r="E159" s="28">
        <f t="shared" si="27"/>
        <v>0</v>
      </c>
      <c r="F159" s="28">
        <v>0</v>
      </c>
      <c r="G159" s="28">
        <v>0</v>
      </c>
      <c r="H159" s="28">
        <v>0</v>
      </c>
      <c r="I159" s="28">
        <v>0</v>
      </c>
      <c r="J159" s="28">
        <v>0</v>
      </c>
      <c r="K159" s="28">
        <v>0</v>
      </c>
      <c r="L159" s="28">
        <v>0</v>
      </c>
    </row>
    <row r="160" spans="1:12" x14ac:dyDescent="0.25">
      <c r="A160" s="464"/>
      <c r="B160" s="483"/>
      <c r="C160" s="472"/>
      <c r="D160" s="85" t="s">
        <v>15</v>
      </c>
      <c r="E160" s="28">
        <f t="shared" si="27"/>
        <v>250</v>
      </c>
      <c r="F160" s="28">
        <v>0</v>
      </c>
      <c r="G160" s="28">
        <v>50</v>
      </c>
      <c r="H160" s="28">
        <v>50</v>
      </c>
      <c r="I160" s="28">
        <v>50</v>
      </c>
      <c r="J160" s="28">
        <v>50</v>
      </c>
      <c r="K160" s="28">
        <v>50</v>
      </c>
      <c r="L160" s="28">
        <v>0</v>
      </c>
    </row>
    <row r="161" spans="1:12" ht="30" x14ac:dyDescent="0.25">
      <c r="A161" s="464"/>
      <c r="B161" s="483"/>
      <c r="C161" s="472"/>
      <c r="D161" s="83" t="s">
        <v>91</v>
      </c>
      <c r="E161" s="28">
        <f t="shared" si="27"/>
        <v>0</v>
      </c>
      <c r="F161" s="28">
        <v>0</v>
      </c>
      <c r="G161" s="28">
        <v>0</v>
      </c>
      <c r="H161" s="28">
        <v>0</v>
      </c>
      <c r="I161" s="28">
        <v>0</v>
      </c>
      <c r="J161" s="28">
        <v>0</v>
      </c>
      <c r="K161" s="28">
        <v>0</v>
      </c>
      <c r="L161" s="28">
        <v>0</v>
      </c>
    </row>
    <row r="162" spans="1:12" x14ac:dyDescent="0.25">
      <c r="A162" s="464"/>
      <c r="B162" s="483"/>
      <c r="C162" s="472"/>
      <c r="D162" s="83" t="s">
        <v>90</v>
      </c>
      <c r="E162" s="28">
        <f t="shared" si="27"/>
        <v>0</v>
      </c>
      <c r="F162" s="28">
        <v>0</v>
      </c>
      <c r="G162" s="28">
        <v>0</v>
      </c>
      <c r="H162" s="28">
        <v>0</v>
      </c>
      <c r="I162" s="28">
        <v>0</v>
      </c>
      <c r="J162" s="28">
        <v>0</v>
      </c>
      <c r="K162" s="28">
        <v>0</v>
      </c>
      <c r="L162" s="28">
        <v>0</v>
      </c>
    </row>
    <row r="163" spans="1:12" x14ac:dyDescent="0.25">
      <c r="A163" s="465"/>
      <c r="B163" s="484"/>
      <c r="C163" s="472"/>
      <c r="D163" s="85" t="s">
        <v>18</v>
      </c>
      <c r="E163" s="28">
        <f t="shared" si="27"/>
        <v>0</v>
      </c>
      <c r="F163" s="28">
        <v>0</v>
      </c>
      <c r="G163" s="28">
        <v>0</v>
      </c>
      <c r="H163" s="28">
        <v>0</v>
      </c>
      <c r="I163" s="28">
        <v>0</v>
      </c>
      <c r="J163" s="28">
        <v>0</v>
      </c>
      <c r="K163" s="28">
        <v>0</v>
      </c>
      <c r="L163" s="28">
        <v>0</v>
      </c>
    </row>
    <row r="164" spans="1:12" s="29" customFormat="1" x14ac:dyDescent="0.25">
      <c r="A164" s="473" t="s">
        <v>124</v>
      </c>
      <c r="B164" s="474"/>
      <c r="C164" s="475"/>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76"/>
      <c r="B165" s="477"/>
      <c r="C165" s="478"/>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76"/>
      <c r="B166" s="477"/>
      <c r="C166" s="478"/>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76"/>
      <c r="B167" s="477"/>
      <c r="C167" s="478"/>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76"/>
      <c r="B168" s="477"/>
      <c r="C168" s="478"/>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76"/>
      <c r="B169" s="477"/>
      <c r="C169" s="478"/>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79"/>
      <c r="B170" s="480"/>
      <c r="C170" s="481"/>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56" t="s">
        <v>146</v>
      </c>
      <c r="B171" s="456"/>
      <c r="C171" s="456"/>
      <c r="D171" s="456"/>
      <c r="E171" s="456"/>
      <c r="F171" s="456"/>
      <c r="G171" s="456"/>
      <c r="H171" s="456"/>
      <c r="I171" s="456"/>
      <c r="J171" s="456"/>
      <c r="K171" s="456"/>
      <c r="L171" s="456"/>
    </row>
    <row r="172" spans="1:12" x14ac:dyDescent="0.25">
      <c r="A172" s="463" t="s">
        <v>126</v>
      </c>
      <c r="B172" s="488" t="s">
        <v>189</v>
      </c>
      <c r="C172" s="460"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64"/>
      <c r="B173" s="489"/>
      <c r="C173" s="461"/>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64"/>
      <c r="B174" s="489"/>
      <c r="C174" s="461"/>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64"/>
      <c r="B175" s="489"/>
      <c r="C175" s="461"/>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64"/>
      <c r="B176" s="489"/>
      <c r="C176" s="461"/>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64"/>
      <c r="B177" s="489"/>
      <c r="C177" s="461"/>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64"/>
      <c r="B178" s="489"/>
      <c r="C178" s="462"/>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64"/>
      <c r="B179" s="489"/>
      <c r="C179" s="460"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64"/>
      <c r="B180" s="489"/>
      <c r="C180" s="461"/>
      <c r="D180" s="85" t="s">
        <v>13</v>
      </c>
      <c r="E180" s="28">
        <f t="shared" si="65"/>
        <v>0</v>
      </c>
      <c r="F180" s="33">
        <v>0</v>
      </c>
      <c r="G180" s="33">
        <v>0</v>
      </c>
      <c r="H180" s="33">
        <v>0</v>
      </c>
      <c r="I180" s="33">
        <v>0</v>
      </c>
      <c r="J180" s="33">
        <v>0</v>
      </c>
      <c r="K180" s="33">
        <v>0</v>
      </c>
      <c r="L180" s="33">
        <v>0</v>
      </c>
    </row>
    <row r="181" spans="1:12" x14ac:dyDescent="0.25">
      <c r="A181" s="464"/>
      <c r="B181" s="489"/>
      <c r="C181" s="461"/>
      <c r="D181" s="85" t="s">
        <v>14</v>
      </c>
      <c r="E181" s="28">
        <f t="shared" si="65"/>
        <v>0</v>
      </c>
      <c r="F181" s="33">
        <v>0</v>
      </c>
      <c r="G181" s="33">
        <v>0</v>
      </c>
      <c r="H181" s="33">
        <v>0</v>
      </c>
      <c r="I181" s="33">
        <v>0</v>
      </c>
      <c r="J181" s="33">
        <v>0</v>
      </c>
      <c r="K181" s="33">
        <v>0</v>
      </c>
      <c r="L181" s="33">
        <v>0</v>
      </c>
    </row>
    <row r="182" spans="1:12" x14ac:dyDescent="0.25">
      <c r="A182" s="464"/>
      <c r="B182" s="489"/>
      <c r="C182" s="461"/>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64"/>
      <c r="B183" s="489"/>
      <c r="C183" s="461"/>
      <c r="D183" s="83" t="s">
        <v>91</v>
      </c>
      <c r="E183" s="28">
        <f t="shared" si="65"/>
        <v>0</v>
      </c>
      <c r="F183" s="33">
        <v>0</v>
      </c>
      <c r="G183" s="33">
        <v>0</v>
      </c>
      <c r="H183" s="33">
        <v>0</v>
      </c>
      <c r="I183" s="33">
        <v>0</v>
      </c>
      <c r="J183" s="33">
        <v>0</v>
      </c>
      <c r="K183" s="33">
        <v>0</v>
      </c>
      <c r="L183" s="33">
        <v>0</v>
      </c>
    </row>
    <row r="184" spans="1:12" x14ac:dyDescent="0.25">
      <c r="A184" s="464"/>
      <c r="B184" s="489"/>
      <c r="C184" s="461"/>
      <c r="D184" s="83" t="s">
        <v>90</v>
      </c>
      <c r="E184" s="28">
        <f t="shared" si="65"/>
        <v>0</v>
      </c>
      <c r="F184" s="33">
        <v>0</v>
      </c>
      <c r="G184" s="33">
        <v>0</v>
      </c>
      <c r="H184" s="33">
        <v>0</v>
      </c>
      <c r="I184" s="65">
        <v>0</v>
      </c>
      <c r="J184" s="33">
        <v>0</v>
      </c>
      <c r="K184" s="33">
        <v>0</v>
      </c>
      <c r="L184" s="33">
        <v>0</v>
      </c>
    </row>
    <row r="185" spans="1:12" x14ac:dyDescent="0.25">
      <c r="A185" s="464"/>
      <c r="B185" s="489"/>
      <c r="C185" s="462"/>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64"/>
      <c r="B186" s="489"/>
      <c r="C186" s="460"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64"/>
      <c r="B187" s="489"/>
      <c r="C187" s="461"/>
      <c r="D187" s="85" t="s">
        <v>13</v>
      </c>
      <c r="E187" s="28">
        <f t="shared" si="65"/>
        <v>0</v>
      </c>
      <c r="F187" s="33"/>
      <c r="G187" s="33"/>
      <c r="H187" s="66"/>
      <c r="I187" s="31"/>
      <c r="J187" s="64"/>
      <c r="K187" s="33"/>
      <c r="L187" s="64"/>
    </row>
    <row r="188" spans="1:12" x14ac:dyDescent="0.25">
      <c r="A188" s="464"/>
      <c r="B188" s="489"/>
      <c r="C188" s="461"/>
      <c r="D188" s="85" t="s">
        <v>14</v>
      </c>
      <c r="E188" s="28">
        <f t="shared" si="65"/>
        <v>0</v>
      </c>
      <c r="F188" s="33"/>
      <c r="G188" s="33"/>
      <c r="H188" s="66"/>
      <c r="I188" s="31"/>
      <c r="J188" s="64"/>
      <c r="K188" s="33"/>
      <c r="L188" s="64"/>
    </row>
    <row r="189" spans="1:12" x14ac:dyDescent="0.25">
      <c r="A189" s="464"/>
      <c r="B189" s="489"/>
      <c r="C189" s="461"/>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64"/>
      <c r="B190" s="489"/>
      <c r="C190" s="461"/>
      <c r="D190" s="83" t="s">
        <v>91</v>
      </c>
      <c r="E190" s="28">
        <f t="shared" si="65"/>
        <v>0</v>
      </c>
      <c r="F190" s="33"/>
      <c r="G190" s="33"/>
      <c r="H190" s="66"/>
      <c r="I190" s="31"/>
      <c r="J190" s="64"/>
      <c r="K190" s="33"/>
      <c r="L190" s="64"/>
    </row>
    <row r="191" spans="1:12" x14ac:dyDescent="0.25">
      <c r="A191" s="464"/>
      <c r="B191" s="489"/>
      <c r="C191" s="461"/>
      <c r="D191" s="83" t="s">
        <v>90</v>
      </c>
      <c r="E191" s="28">
        <f t="shared" si="65"/>
        <v>0</v>
      </c>
      <c r="F191" s="33"/>
      <c r="G191" s="33"/>
      <c r="H191" s="66"/>
      <c r="I191" s="31"/>
      <c r="J191" s="64"/>
      <c r="K191" s="33"/>
      <c r="L191" s="64"/>
    </row>
    <row r="192" spans="1:12" x14ac:dyDescent="0.25">
      <c r="A192" s="465"/>
      <c r="B192" s="490"/>
      <c r="C192" s="462"/>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63" t="s">
        <v>127</v>
      </c>
      <c r="B193" s="482" t="s">
        <v>190</v>
      </c>
      <c r="C193" s="472"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64"/>
      <c r="B194" s="483"/>
      <c r="C194" s="472"/>
      <c r="D194" s="85" t="s">
        <v>13</v>
      </c>
      <c r="E194" s="28">
        <f t="shared" si="60"/>
        <v>0</v>
      </c>
      <c r="F194" s="28">
        <v>0</v>
      </c>
      <c r="G194" s="28">
        <v>0</v>
      </c>
      <c r="H194" s="28">
        <v>0</v>
      </c>
      <c r="I194" s="28">
        <v>0</v>
      </c>
      <c r="J194" s="28">
        <v>0</v>
      </c>
      <c r="K194" s="28">
        <v>0</v>
      </c>
      <c r="L194" s="28">
        <v>0</v>
      </c>
    </row>
    <row r="195" spans="1:12" x14ac:dyDescent="0.25">
      <c r="A195" s="464"/>
      <c r="B195" s="483"/>
      <c r="C195" s="472"/>
      <c r="D195" s="85" t="s">
        <v>14</v>
      </c>
      <c r="E195" s="28">
        <f t="shared" si="60"/>
        <v>0</v>
      </c>
      <c r="F195" s="28">
        <v>0</v>
      </c>
      <c r="G195" s="28">
        <v>0</v>
      </c>
      <c r="H195" s="28">
        <v>0</v>
      </c>
      <c r="I195" s="28">
        <v>0</v>
      </c>
      <c r="J195" s="28">
        <v>0</v>
      </c>
      <c r="K195" s="28">
        <v>0</v>
      </c>
      <c r="L195" s="28">
        <v>0</v>
      </c>
    </row>
    <row r="196" spans="1:12" x14ac:dyDescent="0.25">
      <c r="A196" s="464"/>
      <c r="B196" s="483"/>
      <c r="C196" s="472"/>
      <c r="D196" s="85" t="s">
        <v>15</v>
      </c>
      <c r="E196" s="28">
        <f t="shared" si="60"/>
        <v>770</v>
      </c>
      <c r="F196" s="28">
        <v>0</v>
      </c>
      <c r="G196" s="28">
        <v>70</v>
      </c>
      <c r="H196" s="28">
        <v>70</v>
      </c>
      <c r="I196" s="28">
        <v>70</v>
      </c>
      <c r="J196" s="28">
        <v>70</v>
      </c>
      <c r="K196" s="28">
        <v>70</v>
      </c>
      <c r="L196" s="28">
        <f>K196*6</f>
        <v>420</v>
      </c>
    </row>
    <row r="197" spans="1:12" ht="30" x14ac:dyDescent="0.25">
      <c r="A197" s="464"/>
      <c r="B197" s="483"/>
      <c r="C197" s="472"/>
      <c r="D197" s="83" t="s">
        <v>91</v>
      </c>
      <c r="E197" s="28">
        <f t="shared" si="60"/>
        <v>0</v>
      </c>
      <c r="F197" s="28">
        <v>0</v>
      </c>
      <c r="G197" s="28">
        <v>0</v>
      </c>
      <c r="H197" s="28">
        <v>0</v>
      </c>
      <c r="I197" s="28">
        <v>0</v>
      </c>
      <c r="J197" s="28">
        <v>0</v>
      </c>
      <c r="K197" s="28">
        <v>0</v>
      </c>
      <c r="L197" s="28">
        <v>0</v>
      </c>
    </row>
    <row r="198" spans="1:12" x14ac:dyDescent="0.25">
      <c r="A198" s="464"/>
      <c r="B198" s="483"/>
      <c r="C198" s="472"/>
      <c r="D198" s="83" t="s">
        <v>90</v>
      </c>
      <c r="E198" s="28">
        <f t="shared" si="60"/>
        <v>0</v>
      </c>
      <c r="F198" s="28">
        <v>0</v>
      </c>
      <c r="G198" s="28">
        <v>0</v>
      </c>
      <c r="H198" s="28">
        <v>0</v>
      </c>
      <c r="I198" s="28">
        <v>0</v>
      </c>
      <c r="J198" s="28">
        <v>0</v>
      </c>
      <c r="K198" s="28">
        <v>0</v>
      </c>
      <c r="L198" s="28">
        <v>0</v>
      </c>
    </row>
    <row r="199" spans="1:12" x14ac:dyDescent="0.25">
      <c r="A199" s="465"/>
      <c r="B199" s="484"/>
      <c r="C199" s="472"/>
      <c r="D199" s="85" t="s">
        <v>18</v>
      </c>
      <c r="E199" s="28">
        <f t="shared" si="60"/>
        <v>0</v>
      </c>
      <c r="F199" s="28">
        <v>0</v>
      </c>
      <c r="G199" s="28">
        <v>0</v>
      </c>
      <c r="H199" s="28">
        <v>0</v>
      </c>
      <c r="I199" s="28">
        <v>0</v>
      </c>
      <c r="J199" s="28">
        <v>0</v>
      </c>
      <c r="K199" s="28">
        <v>0</v>
      </c>
      <c r="L199" s="28">
        <v>0</v>
      </c>
    </row>
    <row r="200" spans="1:12" x14ac:dyDescent="0.25">
      <c r="A200" s="473" t="s">
        <v>128</v>
      </c>
      <c r="B200" s="474"/>
      <c r="C200" s="475"/>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76"/>
      <c r="B201" s="477"/>
      <c r="C201" s="478"/>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76"/>
      <c r="B202" s="477"/>
      <c r="C202" s="478"/>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76"/>
      <c r="B203" s="477"/>
      <c r="C203" s="478"/>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76"/>
      <c r="B204" s="477"/>
      <c r="C204" s="478"/>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76"/>
      <c r="B205" s="477"/>
      <c r="C205" s="478"/>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79"/>
      <c r="B206" s="480"/>
      <c r="C206" s="481"/>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503" t="s">
        <v>93</v>
      </c>
      <c r="B207" s="504"/>
      <c r="C207" s="505"/>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506"/>
      <c r="B208" s="507"/>
      <c r="C208" s="508"/>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506"/>
      <c r="B209" s="507"/>
      <c r="C209" s="508"/>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506"/>
      <c r="B210" s="507"/>
      <c r="C210" s="508"/>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506"/>
      <c r="B211" s="507"/>
      <c r="C211" s="508"/>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506"/>
      <c r="B212" s="507"/>
      <c r="C212" s="508"/>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509"/>
      <c r="B213" s="510"/>
      <c r="C213" s="511"/>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500" t="s">
        <v>94</v>
      </c>
      <c r="B214" s="501"/>
      <c r="C214" s="502"/>
      <c r="D214" s="85" t="s">
        <v>54</v>
      </c>
      <c r="E214" s="86" t="s">
        <v>54</v>
      </c>
      <c r="F214" s="86"/>
      <c r="G214" s="86"/>
      <c r="H214" s="86"/>
      <c r="I214" s="86" t="s">
        <v>54</v>
      </c>
      <c r="J214" s="86" t="s">
        <v>54</v>
      </c>
      <c r="K214" s="86"/>
      <c r="L214" s="86" t="s">
        <v>54</v>
      </c>
    </row>
    <row r="215" spans="1:13" s="29" customFormat="1" x14ac:dyDescent="0.25">
      <c r="A215" s="512" t="s">
        <v>95</v>
      </c>
      <c r="B215" s="513"/>
      <c r="C215" s="514"/>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15"/>
      <c r="B216" s="516"/>
      <c r="C216" s="517"/>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15"/>
      <c r="B217" s="516"/>
      <c r="C217" s="517"/>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15"/>
      <c r="B218" s="516"/>
      <c r="C218" s="517"/>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15"/>
      <c r="B219" s="516"/>
      <c r="C219" s="517"/>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15"/>
      <c r="B220" s="516"/>
      <c r="C220" s="517"/>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18"/>
      <c r="B221" s="519"/>
      <c r="C221" s="520"/>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512" t="s">
        <v>96</v>
      </c>
      <c r="B222" s="513"/>
      <c r="C222" s="514"/>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15"/>
      <c r="B223" s="516"/>
      <c r="C223" s="517"/>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15"/>
      <c r="B224" s="516"/>
      <c r="C224" s="517"/>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15"/>
      <c r="B225" s="516"/>
      <c r="C225" s="517"/>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15"/>
      <c r="B226" s="516"/>
      <c r="C226" s="517"/>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15"/>
      <c r="B227" s="516"/>
      <c r="C227" s="517"/>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18"/>
      <c r="B228" s="519"/>
      <c r="C228" s="520"/>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21" t="s">
        <v>94</v>
      </c>
      <c r="B229" s="522"/>
      <c r="C229" s="523"/>
      <c r="D229" s="85" t="s">
        <v>54</v>
      </c>
      <c r="E229" s="39" t="s">
        <v>54</v>
      </c>
      <c r="F229" s="37"/>
      <c r="G229" s="37"/>
      <c r="H229" s="37"/>
      <c r="I229" s="37" t="s">
        <v>54</v>
      </c>
      <c r="J229" s="37" t="s">
        <v>54</v>
      </c>
      <c r="K229" s="37"/>
      <c r="L229" s="37" t="s">
        <v>54</v>
      </c>
    </row>
    <row r="230" spans="1:12" s="29" customFormat="1" x14ac:dyDescent="0.25">
      <c r="A230" s="512" t="s">
        <v>97</v>
      </c>
      <c r="B230" s="513"/>
      <c r="C230" s="514"/>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15"/>
      <c r="B231" s="516"/>
      <c r="C231" s="517"/>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15"/>
      <c r="B232" s="516"/>
      <c r="C232" s="517"/>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15"/>
      <c r="B233" s="516"/>
      <c r="C233" s="517"/>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15"/>
      <c r="B234" s="516"/>
      <c r="C234" s="517"/>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15"/>
      <c r="B235" s="516"/>
      <c r="C235" s="517"/>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18"/>
      <c r="B236" s="519"/>
      <c r="C236" s="520"/>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512" t="s">
        <v>98</v>
      </c>
      <c r="B237" s="513"/>
      <c r="C237" s="514"/>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15"/>
      <c r="B238" s="516"/>
      <c r="C238" s="517"/>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15"/>
      <c r="B239" s="516"/>
      <c r="C239" s="517"/>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15"/>
      <c r="B240" s="516"/>
      <c r="C240" s="517"/>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15"/>
      <c r="B241" s="516"/>
      <c r="C241" s="517"/>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15"/>
      <c r="B242" s="516"/>
      <c r="C242" s="517"/>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18"/>
      <c r="B243" s="519"/>
      <c r="C243" s="520"/>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24" t="s">
        <v>77</v>
      </c>
      <c r="B244" s="525"/>
      <c r="C244" s="526"/>
      <c r="D244" s="85"/>
      <c r="E244" s="40"/>
      <c r="F244" s="40"/>
      <c r="G244" s="40"/>
      <c r="H244" s="40"/>
      <c r="I244" s="40"/>
      <c r="J244" s="40"/>
      <c r="K244" s="40"/>
      <c r="L244" s="40"/>
    </row>
    <row r="245" spans="1:12" x14ac:dyDescent="0.25">
      <c r="A245" s="512" t="s">
        <v>144</v>
      </c>
      <c r="B245" s="513"/>
      <c r="C245" s="514"/>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15"/>
      <c r="B246" s="516"/>
      <c r="C246" s="517"/>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15"/>
      <c r="B247" s="516"/>
      <c r="C247" s="517"/>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15"/>
      <c r="B248" s="516"/>
      <c r="C248" s="517"/>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15"/>
      <c r="B249" s="516"/>
      <c r="C249" s="517"/>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15"/>
      <c r="B250" s="516"/>
      <c r="C250" s="517"/>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18"/>
      <c r="B251" s="519"/>
      <c r="C251" s="520"/>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512" t="s">
        <v>179</v>
      </c>
      <c r="B252" s="513"/>
      <c r="C252" s="514"/>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15"/>
      <c r="B253" s="516"/>
      <c r="C253" s="517"/>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15"/>
      <c r="B254" s="516"/>
      <c r="C254" s="517"/>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15"/>
      <c r="B255" s="516"/>
      <c r="C255" s="517"/>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15"/>
      <c r="B256" s="516"/>
      <c r="C256" s="517"/>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15"/>
      <c r="B257" s="516"/>
      <c r="C257" s="517"/>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18"/>
      <c r="B258" s="519"/>
      <c r="C258" s="520"/>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512" t="s">
        <v>178</v>
      </c>
      <c r="B259" s="513"/>
      <c r="C259" s="514"/>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15"/>
      <c r="B260" s="516"/>
      <c r="C260" s="517"/>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15"/>
      <c r="B261" s="516"/>
      <c r="C261" s="517"/>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15"/>
      <c r="B262" s="516"/>
      <c r="C262" s="517"/>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15"/>
      <c r="B263" s="516"/>
      <c r="C263" s="517"/>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15"/>
      <c r="B264" s="516"/>
      <c r="C264" s="517"/>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18"/>
      <c r="B265" s="519"/>
      <c r="C265" s="520"/>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512" t="s">
        <v>177</v>
      </c>
      <c r="B266" s="513"/>
      <c r="C266" s="514"/>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15"/>
      <c r="B267" s="516"/>
      <c r="C267" s="517"/>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15"/>
      <c r="B268" s="516"/>
      <c r="C268" s="517"/>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15"/>
      <c r="B269" s="516"/>
      <c r="C269" s="517"/>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15"/>
      <c r="B270" s="516"/>
      <c r="C270" s="517"/>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15"/>
      <c r="B271" s="516"/>
      <c r="C271" s="517"/>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18"/>
      <c r="B272" s="519"/>
      <c r="C272" s="520"/>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512" t="s">
        <v>145</v>
      </c>
      <c r="B273" s="513"/>
      <c r="C273" s="514"/>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15"/>
      <c r="B274" s="516"/>
      <c r="C274" s="517"/>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15"/>
      <c r="B275" s="516"/>
      <c r="C275" s="517"/>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15"/>
      <c r="B276" s="516"/>
      <c r="C276" s="517"/>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15"/>
      <c r="B277" s="516"/>
      <c r="C277" s="517"/>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15"/>
      <c r="B278" s="516"/>
      <c r="C278" s="517"/>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18"/>
      <c r="B279" s="519"/>
      <c r="C279" s="520"/>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33" t="s">
        <v>100</v>
      </c>
      <c r="B281" s="433"/>
      <c r="C281" s="433"/>
      <c r="D281" s="433"/>
      <c r="E281" s="433"/>
      <c r="F281" s="433"/>
      <c r="G281" s="433"/>
      <c r="H281" s="433"/>
      <c r="I281" s="433"/>
      <c r="J281" s="433"/>
      <c r="K281" s="433"/>
      <c r="L281" s="433"/>
    </row>
    <row r="282" spans="1:12" x14ac:dyDescent="0.25">
      <c r="A282" s="433" t="s">
        <v>101</v>
      </c>
      <c r="B282" s="433"/>
      <c r="C282" s="433"/>
      <c r="D282" s="433"/>
      <c r="E282" s="433"/>
      <c r="F282" s="433"/>
      <c r="G282" s="433"/>
      <c r="H282" s="433"/>
      <c r="I282" s="433"/>
      <c r="J282" s="433"/>
      <c r="K282" s="433"/>
      <c r="L282" s="433"/>
    </row>
    <row r="283" spans="1:12" x14ac:dyDescent="0.25">
      <c r="A283" s="433" t="s">
        <v>104</v>
      </c>
      <c r="B283" s="433"/>
      <c r="C283" s="433"/>
      <c r="D283" s="433"/>
      <c r="E283" s="433"/>
      <c r="F283" s="433"/>
      <c r="G283" s="433"/>
      <c r="H283" s="433"/>
      <c r="I283" s="433"/>
      <c r="J283" s="433"/>
      <c r="K283" s="433"/>
      <c r="L283" s="433"/>
    </row>
    <row r="284" spans="1:12" x14ac:dyDescent="0.25">
      <c r="A284" s="433" t="s">
        <v>105</v>
      </c>
      <c r="B284" s="433"/>
      <c r="C284" s="433"/>
      <c r="D284" s="433"/>
      <c r="E284" s="433"/>
      <c r="F284" s="433"/>
      <c r="G284" s="433"/>
      <c r="H284" s="433"/>
      <c r="I284" s="433"/>
      <c r="J284" s="433"/>
      <c r="K284" s="433"/>
      <c r="L284" s="433"/>
    </row>
    <row r="285" spans="1:12" x14ac:dyDescent="0.25">
      <c r="A285" s="433" t="s">
        <v>102</v>
      </c>
      <c r="B285" s="433"/>
      <c r="C285" s="433"/>
      <c r="D285" s="433"/>
      <c r="E285" s="433"/>
      <c r="F285" s="433"/>
      <c r="G285" s="433"/>
      <c r="H285" s="433"/>
      <c r="I285" s="433"/>
      <c r="J285" s="433"/>
      <c r="K285" s="433"/>
      <c r="L285" s="433"/>
    </row>
    <row r="286" spans="1:12" x14ac:dyDescent="0.25">
      <c r="A286" s="433" t="s">
        <v>103</v>
      </c>
      <c r="B286" s="433"/>
      <c r="C286" s="433"/>
      <c r="D286" s="433"/>
      <c r="E286" s="433"/>
      <c r="F286" s="433"/>
      <c r="G286" s="433"/>
      <c r="H286" s="433"/>
      <c r="I286" s="433"/>
      <c r="J286" s="433"/>
      <c r="K286" s="433"/>
      <c r="L286" s="433"/>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Admin</cp:lastModifiedBy>
  <cp:lastPrinted>2023-12-26T08:25:28Z</cp:lastPrinted>
  <dcterms:created xsi:type="dcterms:W3CDTF">2021-11-09T04:45:45Z</dcterms:created>
  <dcterms:modified xsi:type="dcterms:W3CDTF">2024-11-06T04:24:54Z</dcterms:modified>
</cp:coreProperties>
</file>