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rvkomfin\Общие_папки\#Нормативно-правовые акты\#Муниципальные-правовые акты АНР\Проекты Решений Думы\2024\Все изменения в БЮДЖЕТ !!!!\2. Дума №   19.06.2024\3. В Думу--13.06.2024\"/>
    </mc:Choice>
  </mc:AlternateContent>
  <xr:revisionPtr revIDLastSave="0" documentId="13_ncr:1_{99BD0789-EC80-4BAC-B4AA-5D0719358626}" xr6:coauthVersionLast="47" xr6:coauthVersionMax="47" xr10:uidLastSave="{00000000-0000-0000-0000-000000000000}"/>
  <bookViews>
    <workbookView xWindow="-120" yWindow="-120" windowWidth="29040" windowHeight="15840" xr2:uid="{00000000-000D-0000-FFFF-FFFF00000000}"/>
  </bookViews>
  <sheets>
    <sheet name="Приложение к пояснительной" sheetId="2" r:id="rId1"/>
    <sheet name="Лист1" sheetId="1" r:id="rId2"/>
  </sheets>
  <externalReferences>
    <externalReference r:id="rId3"/>
  </externalReferences>
  <definedNames>
    <definedName name="_xlnm._FilterDatabase" localSheetId="0" hidden="1">'Приложение к пояснительной'!$A$11:$AB$11</definedName>
    <definedName name="Z_3A036A59_DEE6_4BC3_914C_BB088587D942_.wvu.PrintArea" localSheetId="0" hidden="1">'Приложение к пояснительной'!$A$3:$F$230</definedName>
    <definedName name="Z_3A036A59_DEE6_4BC3_914C_BB088587D942_.wvu.PrintTitles" localSheetId="0" hidden="1">'Приложение к пояснительной'!$9:$11</definedName>
    <definedName name="_xlnm.Print_Titles" localSheetId="0">'Приложение к пояснительной'!$A:$B,'Приложение к пояснительной'!$9:$11</definedName>
    <definedName name="_xlnm.Print_Area" localSheetId="0">'Приложение к пояснительной'!$A$1:$F$230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9" i="2" l="1"/>
  <c r="F227" i="2"/>
  <c r="F226" i="2"/>
  <c r="F225" i="2"/>
  <c r="F224" i="2"/>
  <c r="F223" i="2"/>
  <c r="E222" i="2"/>
  <c r="F222" i="2" s="1"/>
  <c r="F221" i="2"/>
  <c r="F220" i="2"/>
  <c r="F218" i="2" s="1"/>
  <c r="C220" i="2"/>
  <c r="D218" i="2"/>
  <c r="C218" i="2"/>
  <c r="F217" i="2"/>
  <c r="E217" i="2"/>
  <c r="E204" i="2" s="1"/>
  <c r="C217" i="2"/>
  <c r="F216" i="2"/>
  <c r="F215" i="2"/>
  <c r="F214" i="2"/>
  <c r="C214" i="2"/>
  <c r="F213" i="2"/>
  <c r="C213" i="2"/>
  <c r="C204" i="2" s="1"/>
  <c r="F212" i="2"/>
  <c r="C212" i="2"/>
  <c r="F211" i="2"/>
  <c r="F210" i="2"/>
  <c r="C210" i="2"/>
  <c r="F209" i="2"/>
  <c r="F208" i="2"/>
  <c r="F207" i="2"/>
  <c r="F206" i="2"/>
  <c r="F204" i="2" s="1"/>
  <c r="C206" i="2"/>
  <c r="D204" i="2"/>
  <c r="F203" i="2"/>
  <c r="F202" i="2"/>
  <c r="E202" i="2"/>
  <c r="E185" i="2" s="1"/>
  <c r="C202" i="2"/>
  <c r="F201" i="2"/>
  <c r="E200" i="2"/>
  <c r="F200" i="2" s="1"/>
  <c r="C200" i="2"/>
  <c r="F199" i="2"/>
  <c r="C199" i="2"/>
  <c r="C185" i="2" s="1"/>
  <c r="F198" i="2"/>
  <c r="C198" i="2"/>
  <c r="F197" i="2"/>
  <c r="C197" i="2"/>
  <c r="F196" i="2"/>
  <c r="C196" i="2"/>
  <c r="F195" i="2"/>
  <c r="F194" i="2"/>
  <c r="F193" i="2"/>
  <c r="C193" i="2"/>
  <c r="F192" i="2"/>
  <c r="C192" i="2"/>
  <c r="F191" i="2"/>
  <c r="F190" i="2"/>
  <c r="C190" i="2"/>
  <c r="F189" i="2"/>
  <c r="F188" i="2"/>
  <c r="F187" i="2"/>
  <c r="C187" i="2"/>
  <c r="D185" i="2"/>
  <c r="F184" i="2"/>
  <c r="F183" i="2"/>
  <c r="C183" i="2"/>
  <c r="F182" i="2"/>
  <c r="F180" i="2" s="1"/>
  <c r="E180" i="2"/>
  <c r="D180" i="2"/>
  <c r="D179" i="2" s="1"/>
  <c r="D178" i="2" s="1"/>
  <c r="C180" i="2"/>
  <c r="F177" i="2"/>
  <c r="F176" i="2"/>
  <c r="F175" i="2"/>
  <c r="E175" i="2"/>
  <c r="E172" i="2" s="1"/>
  <c r="D175" i="2"/>
  <c r="D172" i="2" s="1"/>
  <c r="D15" i="2" s="1"/>
  <c r="F174" i="2"/>
  <c r="F173" i="2"/>
  <c r="C172" i="2"/>
  <c r="F171" i="2"/>
  <c r="F170" i="2"/>
  <c r="G169" i="2"/>
  <c r="F169" i="2"/>
  <c r="C169" i="2"/>
  <c r="F168" i="2"/>
  <c r="F167" i="2"/>
  <c r="F166" i="2"/>
  <c r="F165" i="2"/>
  <c r="F164" i="2"/>
  <c r="F163" i="2"/>
  <c r="F162" i="2"/>
  <c r="F161" i="2"/>
  <c r="F160" i="2"/>
  <c r="F159" i="2"/>
  <c r="F158" i="2"/>
  <c r="F157" i="2"/>
  <c r="F156" i="2"/>
  <c r="F155" i="2"/>
  <c r="F154" i="2"/>
  <c r="F153" i="2"/>
  <c r="F152" i="2"/>
  <c r="F151" i="2"/>
  <c r="F150" i="2"/>
  <c r="F149" i="2"/>
  <c r="F148" i="2"/>
  <c r="F147" i="2"/>
  <c r="F146" i="2"/>
  <c r="F145" i="2"/>
  <c r="F144" i="2"/>
  <c r="F143" i="2"/>
  <c r="F142" i="2"/>
  <c r="F141" i="2"/>
  <c r="F140" i="2"/>
  <c r="F139" i="2"/>
  <c r="F138" i="2"/>
  <c r="F137" i="2"/>
  <c r="F136" i="2"/>
  <c r="F135" i="2"/>
  <c r="F134" i="2"/>
  <c r="F133" i="2"/>
  <c r="F132" i="2"/>
  <c r="F131" i="2"/>
  <c r="F130" i="2"/>
  <c r="C130" i="2"/>
  <c r="F129" i="2"/>
  <c r="C129" i="2"/>
  <c r="F128" i="2"/>
  <c r="C128" i="2"/>
  <c r="F127" i="2"/>
  <c r="C127" i="2"/>
  <c r="F126" i="2"/>
  <c r="C126" i="2"/>
  <c r="C114" i="2" s="1"/>
  <c r="C15" i="2" s="1"/>
  <c r="F125" i="2"/>
  <c r="F124" i="2"/>
  <c r="F123" i="2"/>
  <c r="F122" i="2"/>
  <c r="F121" i="2"/>
  <c r="F120" i="2"/>
  <c r="F119" i="2"/>
  <c r="F118" i="2"/>
  <c r="F117" i="2"/>
  <c r="F116" i="2"/>
  <c r="F114" i="2" s="1"/>
  <c r="F115" i="2"/>
  <c r="E114" i="2"/>
  <c r="D114" i="2"/>
  <c r="F113" i="2"/>
  <c r="F112" i="2"/>
  <c r="F111" i="2"/>
  <c r="F110" i="2"/>
  <c r="F109" i="2"/>
  <c r="F108" i="2"/>
  <c r="F107" i="2"/>
  <c r="F106" i="2"/>
  <c r="F105" i="2"/>
  <c r="F104" i="2"/>
  <c r="F103" i="2" s="1"/>
  <c r="E103" i="2"/>
  <c r="D103" i="2"/>
  <c r="C103" i="2"/>
  <c r="F102" i="2"/>
  <c r="F101" i="2"/>
  <c r="F100" i="2"/>
  <c r="F99" i="2"/>
  <c r="F98" i="2"/>
  <c r="F97" i="2"/>
  <c r="F96" i="2"/>
  <c r="F95" i="2"/>
  <c r="F94" i="2"/>
  <c r="F93" i="2"/>
  <c r="F92" i="2"/>
  <c r="F91" i="2"/>
  <c r="E91" i="2"/>
  <c r="D91" i="2"/>
  <c r="C91" i="2"/>
  <c r="F90" i="2"/>
  <c r="F89" i="2"/>
  <c r="F88" i="2"/>
  <c r="F87" i="2"/>
  <c r="F86" i="2"/>
  <c r="F85" i="2"/>
  <c r="F84" i="2" s="1"/>
  <c r="E84" i="2"/>
  <c r="D84" i="2"/>
  <c r="C84" i="2"/>
  <c r="F83" i="2"/>
  <c r="F82" i="2"/>
  <c r="F81" i="2"/>
  <c r="F80" i="2"/>
  <c r="F79" i="2"/>
  <c r="F78" i="2"/>
  <c r="F77" i="2"/>
  <c r="F76" i="2"/>
  <c r="F75" i="2"/>
  <c r="F74" i="2"/>
  <c r="F73" i="2"/>
  <c r="F72" i="2"/>
  <c r="F71" i="2"/>
  <c r="F70" i="2"/>
  <c r="F68" i="2" s="1"/>
  <c r="F69" i="2"/>
  <c r="E68" i="2"/>
  <c r="D68" i="2"/>
  <c r="C68" i="2"/>
  <c r="F67" i="2"/>
  <c r="F62" i="2" s="1"/>
  <c r="F66" i="2"/>
  <c r="F65" i="2"/>
  <c r="F64" i="2"/>
  <c r="F63" i="2"/>
  <c r="E62" i="2"/>
  <c r="D62" i="2"/>
  <c r="C62" i="2"/>
  <c r="F61" i="2"/>
  <c r="F60" i="2"/>
  <c r="F59" i="2"/>
  <c r="F58" i="2"/>
  <c r="F57" i="2"/>
  <c r="F56" i="2"/>
  <c r="F55" i="2"/>
  <c r="E55" i="2"/>
  <c r="D55" i="2"/>
  <c r="C55" i="2"/>
  <c r="F54" i="2"/>
  <c r="F53" i="2"/>
  <c r="F52" i="2"/>
  <c r="E52" i="2"/>
  <c r="D52" i="2"/>
  <c r="C52" i="2"/>
  <c r="F51" i="2"/>
  <c r="F50" i="2"/>
  <c r="F48" i="2" s="1"/>
  <c r="F47" i="2" s="1"/>
  <c r="F49" i="2"/>
  <c r="E48" i="2"/>
  <c r="E47" i="2" s="1"/>
  <c r="D48" i="2"/>
  <c r="D47" i="2" s="1"/>
  <c r="C48" i="2"/>
  <c r="C47" i="2" s="1"/>
  <c r="F46" i="2"/>
  <c r="F45" i="2"/>
  <c r="E45" i="2"/>
  <c r="D45" i="2"/>
  <c r="C45" i="2"/>
  <c r="F44" i="2"/>
  <c r="F43" i="2"/>
  <c r="E42" i="2"/>
  <c r="C42" i="2"/>
  <c r="F42" i="2" s="1"/>
  <c r="F41" i="2"/>
  <c r="F40" i="2"/>
  <c r="F39" i="2"/>
  <c r="F37" i="2"/>
  <c r="F36" i="2"/>
  <c r="F35" i="2" s="1"/>
  <c r="E35" i="2"/>
  <c r="D35" i="2"/>
  <c r="C35" i="2"/>
  <c r="C31" i="2" s="1"/>
  <c r="C30" i="2" s="1"/>
  <c r="F34" i="2"/>
  <c r="F33" i="2"/>
  <c r="F32" i="2" s="1"/>
  <c r="F31" i="2" s="1"/>
  <c r="E32" i="2"/>
  <c r="D32" i="2"/>
  <c r="C32" i="2"/>
  <c r="E31" i="2"/>
  <c r="E30" i="2" s="1"/>
  <c r="D31" i="2"/>
  <c r="D30" i="2" s="1"/>
  <c r="F29" i="2"/>
  <c r="F28" i="2"/>
  <c r="F27" i="2"/>
  <c r="F26" i="2"/>
  <c r="F25" i="2" s="1"/>
  <c r="E25" i="2"/>
  <c r="D25" i="2"/>
  <c r="C25" i="2"/>
  <c r="F24" i="2"/>
  <c r="F23" i="2"/>
  <c r="F22" i="2"/>
  <c r="F21" i="2"/>
  <c r="F20" i="2"/>
  <c r="F19" i="2"/>
  <c r="F17" i="2" s="1"/>
  <c r="F16" i="2" s="1"/>
  <c r="F18" i="2"/>
  <c r="E17" i="2"/>
  <c r="E16" i="2" s="1"/>
  <c r="D17" i="2"/>
  <c r="D16" i="2" s="1"/>
  <c r="C17" i="2"/>
  <c r="C16" i="2" s="1"/>
  <c r="F172" i="2" l="1"/>
  <c r="E15" i="2"/>
  <c r="F30" i="2"/>
  <c r="C2" i="2"/>
  <c r="C14" i="2"/>
  <c r="C12" i="2"/>
  <c r="E14" i="2"/>
  <c r="E12" i="2"/>
  <c r="C179" i="2"/>
  <c r="C178" i="2" s="1"/>
  <c r="C228" i="2" s="1"/>
  <c r="C230" i="2" s="1"/>
  <c r="D14" i="2"/>
  <c r="D12" i="2"/>
  <c r="D228" i="2" s="1"/>
  <c r="D230" i="2" s="1"/>
  <c r="F15" i="2"/>
  <c r="F185" i="2"/>
  <c r="E179" i="2"/>
  <c r="E178" i="2" s="1"/>
  <c r="F14" i="2"/>
  <c r="F12" i="2"/>
  <c r="F179" i="2"/>
  <c r="F178" i="2" s="1"/>
  <c r="F228" i="2" s="1"/>
  <c r="F230" i="2" s="1"/>
  <c r="E218" i="2"/>
  <c r="E228" i="2" l="1"/>
  <c r="E230" i="2" s="1"/>
</calcChain>
</file>

<file path=xl/sharedStrings.xml><?xml version="1.0" encoding="utf-8"?>
<sst xmlns="http://schemas.openxmlformats.org/spreadsheetml/2006/main" count="438" uniqueCount="408">
  <si>
    <t>Приложение к пояснительной записке</t>
  </si>
  <si>
    <t>Таблица изменений доходов бюджета Нефтеюганского района на 2024 год.</t>
  </si>
  <si>
    <t>тыс. рублей</t>
  </si>
  <si>
    <t>Код доходов</t>
  </si>
  <si>
    <t>Наименование платежей</t>
  </si>
  <si>
    <t>Бюджет района</t>
  </si>
  <si>
    <t>РД № 964 от 29.11.2023г</t>
  </si>
  <si>
    <t>РД № 1019 от 27.03.2024г</t>
  </si>
  <si>
    <t>изменения</t>
  </si>
  <si>
    <t>с учетом изменений</t>
  </si>
  <si>
    <t>000  1  00  00000  00  0000  000</t>
  </si>
  <si>
    <t>НАЛОГОВЫЕ И НЕНАЛОГОВЫЕ ДОХОДЫ</t>
  </si>
  <si>
    <t>в том числе:</t>
  </si>
  <si>
    <t>НАЛОГОВЫЕ ДОХОДЫ</t>
  </si>
  <si>
    <t>НЕНАЛОГОВЫЕ ДОХОДЫ</t>
  </si>
  <si>
    <t>000  1  01  00000  00  0000  000</t>
  </si>
  <si>
    <t>НАЛОГИ НА ПРИБЫЛЬ, ДОХОДЫ</t>
  </si>
  <si>
    <t>000  1  01  02000  01  0000  110</t>
  </si>
  <si>
    <t>Налог на доходы физических лиц</t>
  </si>
  <si>
    <t>182 1 01 02010 01 0000 110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</si>
  <si>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</si>
  <si>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182 1 01 02020 01 0000 110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</si>
  <si>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</si>
  <si>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</si>
  <si>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</si>
  <si>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182 1 01 02040 01 0000 110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</si>
  <si>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</si>
  <si>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</si>
  <si>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</si>
  <si>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182  1  01  02130  01  0000  110</t>
  </si>
  <si>
    <r>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t>
    </r>
    <r>
      <rPr>
        <b/>
        <u/>
        <sz val="12"/>
        <color indexed="12"/>
        <rFont val="Times New Roman"/>
        <family val="1"/>
        <charset val="204"/>
      </rPr>
      <t>не превышающей 650 000 рублей)</t>
    </r>
  </si>
  <si>
    <t>182  1  01  02140  01  0000  110</t>
  </si>
  <si>
    <r>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t>
    </r>
    <r>
      <rPr>
        <b/>
        <u/>
        <sz val="12"/>
        <color indexed="12"/>
        <rFont val="Times New Roman"/>
        <family val="1"/>
        <charset val="204"/>
      </rPr>
      <t>превышающей 650 000 рублей)</t>
    </r>
  </si>
  <si>
    <t>000 1 03 02000 01 0000 000</t>
  </si>
  <si>
    <t>Акцизы по подакцизным товарам (продукции), производимым на территории Российской Федерации</t>
  </si>
  <si>
    <t>182 1 03 02230 01 0000 110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</si>
  <si>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</si>
  <si>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182 1 03 02240 01 0000 110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</si>
  <si>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</si>
  <si>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</si>
  <si>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</si>
  <si>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</si>
  <si>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</si>
  <si>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000  1  05  00000  00  0000  000</t>
  </si>
  <si>
    <t>НАЛОГИ НА СОВОКУПНЫЙ ДОХОД</t>
  </si>
  <si>
    <t>000  1  05  01000  00  0000  110</t>
  </si>
  <si>
    <t>Налог, взимаемый в связи с применением упрощенной системы налогообложения</t>
  </si>
  <si>
    <t>182 1 05 01010 01 0000 110</t>
  </si>
  <si>
    <t>Налог, взимаемый с налогоплательщиков, выбравших в качестве объекта налогообложения доходы</t>
  </si>
  <si>
    <t>182  1  05  01011  01  0000  110</t>
  </si>
  <si>
    <t>182  1  05  01012  01  0000  110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</si>
  <si>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</si>
  <si>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182 1 05 01020 01 0000 110</t>
  </si>
  <si>
    <t>182  1  05  01021  01  0000  110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</si>
  <si>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</si>
  <si>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</si>
  <si>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</si>
  <si>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182  1 05  01050   01  0000  110</t>
  </si>
  <si>
    <t>Минимальный налог, зачисляемый в бюджеты субъектов Российской Федерации (за налоговые периоды, истекшие до 1 января 2016 года)</t>
  </si>
  <si>
    <t>000 1 05 02000 02 0000 110</t>
  </si>
  <si>
    <t>Единый налог на вмененный доход для отдельных видов деятельности</t>
  </si>
  <si>
    <t>182  1  05  02010  02  0000  110</t>
  </si>
  <si>
    <t>182  1  05  02020  02  0000  110</t>
  </si>
  <si>
    <t>Единый налог на вмененный доход для отдельных видов деятельности (за налоговые периоды, истекшие до 1 января 2011 года)</t>
  </si>
  <si>
    <t>000 1 05 03000 01 0000 110</t>
  </si>
  <si>
    <t>Единый сельскохозяйственный налог</t>
  </si>
  <si>
    <t>182  1  05  03010  01  0000  110</t>
  </si>
  <si>
    <t>182  1  05  03020  01  0000  110</t>
  </si>
  <si>
    <t>Единый сельскохозяйственный налог (за налоговые периоды, истекшие до 1 января 2011 года)</t>
  </si>
  <si>
    <t>000 1 05  04000   02 0000  110</t>
  </si>
  <si>
    <t>Налог, взимаемый в связи с применением патентной системы налогообложения</t>
  </si>
  <si>
    <t>182  1 05  04020   02 0000  110</t>
  </si>
  <si>
    <t xml:space="preserve">Налог, взимаемый в связи с применением патентной системы налогообложения, зачисляемый в бюджеты муниципальных районов </t>
  </si>
  <si>
    <t>000 1  06  00000  00  0000  000</t>
  </si>
  <si>
    <t>НАЛОГИ НА ИМУЩЕСТВО</t>
  </si>
  <si>
    <t>000  1  06  01000  00  0000  110</t>
  </si>
  <si>
    <t>Налог на имущество физических лиц</t>
  </si>
  <si>
    <t>182 1 06 01030 05 0000 110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</si>
  <si>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</si>
  <si>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182 1 06 01030 10 0000 110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</si>
  <si>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</si>
  <si>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182 1 06 01030 13 0000 110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</si>
  <si>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</si>
  <si>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000 1 06 04000 02 0000 110</t>
  </si>
  <si>
    <t>Транспортный налог</t>
  </si>
  <si>
    <t>182 1 06 04011 02 0000 110</t>
  </si>
  <si>
    <t>Транспортный налог с организаций</t>
  </si>
  <si>
    <t>182 1 06 04012 02 0000 110</t>
  </si>
  <si>
    <t>Транспортный налог с физических лиц</t>
  </si>
  <si>
    <t>000  1  06  06000  00  0000  110</t>
  </si>
  <si>
    <t>Земельный налог</t>
  </si>
  <si>
    <t>182 1 06 06033 05 0000 110</t>
  </si>
  <si>
    <t>Земельный налог с организаций, обладающих земельным участком, расположенным в границах межселенных территорий</t>
  </si>
  <si>
    <t>182 1 06 06033 10 0000 110</t>
  </si>
  <si>
    <t>Земельный налог с организаций, обладающих земельным участком, расположенным в границах сельских поселений</t>
  </si>
  <si>
    <t>182 1 06 06033 13 0000 110</t>
  </si>
  <si>
    <t>Земельный налог с организаций, обладающих земельным участком, расположенным в границах городских поселений</t>
  </si>
  <si>
    <t>182 1 06 06043 05 0000 110</t>
  </si>
  <si>
    <t>Земельный налог с физических лиц, обладающих земельным участком, расположенным в границах межселенных территорий</t>
  </si>
  <si>
    <t>182 1 06 06043 10 0000 110</t>
  </si>
  <si>
    <t>Земельный налог с физических лиц, обладающих земельным участком, расположенным в границах сельских поселений</t>
  </si>
  <si>
    <t>182 1 06 06043 13 0000 110</t>
  </si>
  <si>
    <t>Земельный налог с физических лиц, обладающих земельным участком, расположенным в границах городских поселений</t>
  </si>
  <si>
    <t>000  1  08  00000  00  0000  000</t>
  </si>
  <si>
    <t>ГОСУДАРСТВЕННАЯ ПОШЛИНА</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</si>
  <si>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</si>
  <si>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</si>
  <si>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650 1 08 04020 01 0000 110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</si>
  <si>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</si>
  <si>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040  1  08  07084  01  0000  110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</si>
  <si>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муниципальных районов</t>
  </si>
  <si>
    <t>070  1  08  07150  01  0000  110</t>
  </si>
  <si>
    <t>Государственная пошлина за выдачу разрешения на установку рекламной конструкции</t>
  </si>
  <si>
    <t>040  1  08  07150  01  0000  110</t>
  </si>
  <si>
    <t>000  1  11  00000  00  0000  000</t>
  </si>
  <si>
    <t>ДОХОДЫ ОТ ИСПОЛЬЗОВАНИЯ ИМУЩЕСТВА, НАХОДЯЩЕГОСЯ В ГОСУДАРСТВЕННОЙ И МУНИЦИПАЛЬНОЙ СОБСТВЕННОСТИ</t>
  </si>
  <si>
    <t>070 1 11 01050 05 0000 120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</si>
  <si>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</si>
  <si>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040 1 11 05013 05 0000 120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</si>
  <si>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</si>
  <si>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650 1 11 05013 13 0000 120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</si>
  <si>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</si>
  <si>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040 1 11 05313 05 0000 120 </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</si>
  <si>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</si>
  <si>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040  1 11  05025  05  0000  120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</si>
  <si>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</si>
  <si>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650 1  11  05025  10  0000  120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</si>
  <si>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</si>
  <si>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070 1 11 05075 05 0000 120</t>
  </si>
  <si>
    <t>Доходы от сдачи в аренду имущества, составляющего казну муниципальных районов (за исключением земельных участков)</t>
  </si>
  <si>
    <t>650 1 11 05075 10 0000 120</t>
  </si>
  <si>
    <t>Доходы от сдачи в аренду имущества, составляющего казну сельских поселений (за исключением земельных участков)</t>
  </si>
  <si>
    <t>650 1 11 05075 13 0000 120</t>
  </si>
  <si>
    <t xml:space="preserve">Доходы от сдачи в аренду имущества, составляющего казну городских поселений (за исключением земельных участков) </t>
  </si>
  <si>
    <t>070 1 11 07015 05 0000 120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</si>
  <si>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</si>
  <si>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070 1 11 09045 05 0001 120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</si>
  <si>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</si>
  <si>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070 1 11 09045 05 0002 120</t>
  </si>
  <si>
    <t>650 1 11 09045 10 0000 120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</si>
  <si>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</si>
  <si>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650 1 11 09045 13 0000 120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</si>
  <si>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</si>
  <si>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040  1  11  09080  05  0000  120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</si>
  <si>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</si>
  <si>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000  1  12  00000  00  0000  000</t>
  </si>
  <si>
    <t>ПЛАТЕЖИ ПРИ ПОЛЬЗОВАНИИ ПРИРОДНЫМИ РЕСУРСАМИ</t>
  </si>
  <si>
    <t>048  1  12  01010 01  0000  120</t>
  </si>
  <si>
    <t xml:space="preserve">Плата за выбросы загрязняющих веществ в атмосферный воздух стационарными объектами </t>
  </si>
  <si>
    <t>048 1 12 01020 01 0000 120</t>
  </si>
  <si>
    <t>Плата за выбросы загрязняющих веществ в атмосферный воздух передвижными объектами</t>
  </si>
  <si>
    <t>048  1  12  01030  01  0000  120</t>
  </si>
  <si>
    <t>Плата за сбросы загрязняющих веществ в водные объекты</t>
  </si>
  <si>
    <t>048  1  12  01041  01  0000  120</t>
  </si>
  <si>
    <t xml:space="preserve">Плата за размещение отходов производства
</t>
  </si>
  <si>
    <t>048  1  12  01042  01  0000  120</t>
  </si>
  <si>
    <t xml:space="preserve">Плата за размещение твердых коммунальных отходов </t>
  </si>
  <si>
    <t>048  1  12  01070  01  0000  120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</si>
  <si>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</si>
  <si>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000  1  13  00000  00  0000  000</t>
  </si>
  <si>
    <t>ДОХОДЫ ОТ ОКАЗАНИЯ ПЛАТНЫХ УСЛУГ И КОМПЕНСАЦИИ ЗАТРАТ ГОСУДАРСТВА</t>
  </si>
  <si>
    <t>040  1  13  01995  05  0000  130</t>
  </si>
  <si>
    <t>Прочие доходы от оказания платных услуг (работ) получателями средств бюджетов муниципальных районов</t>
  </si>
  <si>
    <t>650  1  13  01995  13  0000  130</t>
  </si>
  <si>
    <t>Прочие доходы от оказания платных услуг (работ) получателями средств бюджетов городских поселений</t>
  </si>
  <si>
    <t>011  1  13  02995  05  0000  130</t>
  </si>
  <si>
    <t>Прочие доходы от компенсации затрат  бюджетов муниципальных районов</t>
  </si>
  <si>
    <t>040  1  13  02995  05  0000  130</t>
  </si>
  <si>
    <t>Прочие доходы от компенсации затрат бюджетов муниципальных районов</t>
  </si>
  <si>
    <t>050  1  13  02995  05  0000  130</t>
  </si>
  <si>
    <t>070  1  13  02995  05  0000  130</t>
  </si>
  <si>
    <t xml:space="preserve">231  1 13  02995  05 0000  130   </t>
  </si>
  <si>
    <t>Прочие доходы  от  компенсации  затрат  бюджетов муниципальных районов</t>
  </si>
  <si>
    <t xml:space="preserve">241 1 13 02995 05 0000 130   </t>
  </si>
  <si>
    <t xml:space="preserve">481  1 13  02995  05 0000  130   </t>
  </si>
  <si>
    <t xml:space="preserve">650 1 13 02995 10 0000 130   </t>
  </si>
  <si>
    <t>Прочие доходы  от  компенсации  затрат  бюджетов сельских поселений</t>
  </si>
  <si>
    <t xml:space="preserve">650 1 13 02995 13 0000 130   </t>
  </si>
  <si>
    <t>Прочие доходы  от  компенсации  затрат  бюджетов городских поселений</t>
  </si>
  <si>
    <t>000  1  14  00000  00  0000  000</t>
  </si>
  <si>
    <t>ДОХОДЫ ОТ ПРОДАЖИ МАТЕРИАЛЬНЫХ И НЕМАТЕРИАЛЬНЫХ АКТИВОВ</t>
  </si>
  <si>
    <t>070 1 14 01050 05 0000 410</t>
  </si>
  <si>
    <t>Доходы от продажи квартир, находящихся в собственности муниципальных районов</t>
  </si>
  <si>
    <t>650 1 14 01050 10 0000 410</t>
  </si>
  <si>
    <t xml:space="preserve">Доходы от продажи квартир, находящихся в собственности сельских поселений
</t>
  </si>
  <si>
    <t>650 1 14 01050 13 0000 410</t>
  </si>
  <si>
    <t>Доходы от продажи квартир, находящихся в собственности городских поселений</t>
  </si>
  <si>
    <t>070 1 14 02053 05 0000 410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</si>
  <si>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</si>
  <si>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650 1 14 02053 10 0000 410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</si>
  <si>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</si>
  <si>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650 1 14 02053 13 0000 410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</si>
  <si>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</si>
  <si>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040 1 14 06013 05 0000 430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</si>
  <si>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</si>
  <si>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650 1 14 06013 13 0000 430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</si>
  <si>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</si>
  <si>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040  1  14  06313  05  0000  430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</si>
  <si>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</si>
  <si>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650  1  14  06313  13  0000  430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</si>
  <si>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</si>
  <si>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000  1  16  00000  00  0000  000</t>
  </si>
  <si>
    <t>ШТРАФЫ, САНКЦИИ, ВОЗМЕЩЕНИЕ УЩЕРБА</t>
  </si>
  <si>
    <t>690  1  16  01053  01  0035  140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</si>
  <si>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</si>
  <si>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690  1  16  01053  01  9000  140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</si>
  <si>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</si>
  <si>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420  1  16  01062  01  0024  140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</si>
  <si>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федеральным законом запрета курения табака на отдельных территориях, в помещениях и на объектах)</t>
  </si>
  <si>
    <t>690  1  16  01063  01  0009  140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</si>
  <si>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</si>
  <si>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690  1  16  01063  01  0017  140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</si>
  <si>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</si>
  <si>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690  1  16  01063  01  0101  140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</si>
  <si>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</si>
  <si>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690  1  16  01063  01  9000  140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</si>
  <si>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</si>
  <si>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420  1  16  01072  01  9000  140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</si>
  <si>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</si>
  <si>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530  1  16  01072  01  9000  140</t>
  </si>
  <si>
    <t>690  1  16  01073  01  0027  140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</si>
  <si>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</si>
  <si>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040  1  16  01074  01  0000  140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</si>
  <si>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</si>
  <si>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530  1  16  01082  01  0031  140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</si>
  <si>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</si>
  <si>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530  1  16  01082  01  0032  140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</si>
  <si>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</si>
  <si>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530  1  16  01082  01  0037  140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</si>
  <si>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</si>
  <si>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530  1  16  01082  01  9000  140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</si>
  <si>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</si>
  <si>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040  1  16  01084  01 0000  140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</si>
  <si>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</si>
  <si>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170  1  16  01092  01  0003  140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</si>
  <si>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</si>
  <si>
    <t>420  1  16  01092  01  0004  140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</si>
  <si>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</si>
  <si>
    <t>420  1  16  01092  01  0005  140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</si>
  <si>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</si>
  <si>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690  1  16  01113  01  0021  140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</si>
  <si>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использования полосы отвода и придорожных полос автомобильной дороги)</t>
  </si>
  <si>
    <t>690  1  16  01113  01  0022  140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</si>
  <si>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</si>
  <si>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420  1  16  01142  01  9000  140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</si>
  <si>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</si>
  <si>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690  1  16  01143  01  0002  140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</si>
  <si>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</si>
  <si>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690  1  16  01143  01  0016  140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</si>
  <si>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</si>
  <si>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690  1  16  01143  01  0171  140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</si>
  <si>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</si>
  <si>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690  1  16  01143  01  9000  140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</si>
  <si>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</si>
  <si>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690  1  16  01153  01  0005  140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</si>
  <si>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прав(штрафы за нарушение сроков представления налоговой декларации (расчета по страховым взносам))</t>
  </si>
  <si>
    <t>690  1  16  01153  01  0006  140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</si>
  <si>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</si>
  <si>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690  1  16  01153  01  9000  140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</si>
  <si>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</si>
  <si>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690  1  16  01173  01  9000  140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</si>
  <si>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</si>
  <si>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170  1  16  01192  01  0022  140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</si>
  <si>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</si>
  <si>
    <t>420  1  16  01193  01  0005  140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</si>
  <si>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</si>
  <si>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530  1  16  01193  01  0005  140</t>
  </si>
  <si>
    <t>690  1  16  01193  01  0005  140</t>
  </si>
  <si>
    <t>690  1  16  01193  01  0013  140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</si>
  <si>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</si>
  <si>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690  1  16  01193  01  0029  140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</si>
  <si>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</si>
  <si>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690  1  16  01193  01  9000  140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</si>
  <si>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</si>
  <si>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040  1  16  01194  01  0000  140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</si>
  <si>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</si>
  <si>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690  1  16  01203  01  0006  140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</si>
  <si>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</si>
  <si>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690  1  16  01203  01  0008  140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</si>
  <si>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</si>
  <si>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690  1  16  01203  01  0021  140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</si>
  <si>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</si>
  <si>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370  1  16  01203  01  9000  140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</si>
  <si>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</si>
  <si>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420  1  16  01203  01  9000  140</t>
  </si>
  <si>
    <t>530  1  16  01203  01  9000  140</t>
  </si>
  <si>
    <t>690  1  16  01203  01  9000  140</t>
  </si>
  <si>
    <t>690  1  16  01333  01  0000  140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</si>
  <si>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</si>
  <si>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370  1  16  0201002  9000  140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</si>
  <si>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</si>
  <si>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650  1  16  07010  13  0000  140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</si>
  <si>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t>
  </si>
  <si>
    <t>040  1  16  07010  05  0000  140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</si>
  <si>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</si>
  <si>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481  1  16  07010  05  0000  140</t>
  </si>
  <si>
    <t>040  1  16  07090  05  0000  140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</si>
  <si>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</si>
  <si>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070  1  16  07090  05  0000  140</t>
  </si>
  <si>
    <t>650  1  16  07090  13  0000  140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</si>
  <si>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</si>
  <si>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048  1  16  11050  01  0000  140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</si>
  <si>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</si>
  <si>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530  1  16  11050  01  0000  140</t>
  </si>
  <si>
    <t>481  1  16  11064  01  0000  140</t>
  </si>
  <si>
    <t>Платежи, уплачиваемые в целях возмещения вреда, причиняемого автомобильным дорогам местного значения тяжеловесными транспортными средствами</t>
  </si>
  <si>
    <t>650  1  16  11064  01  0000  140</t>
  </si>
  <si>
    <t>000  1  17  00000  00  0000  000</t>
  </si>
  <si>
    <t>ПРОЧИЕ НЕНАЛОГОВЫЕ ДОХОДЫ</t>
  </si>
  <si>
    <t>040 1 17 05050 05 0000 180</t>
  </si>
  <si>
    <t>Прочие неналоговые доходы бюджетов муниципальных районов</t>
  </si>
  <si>
    <t>070 1 17 05050 05 0000 180</t>
  </si>
  <si>
    <t>Инициативные платежи, зачисляемые в бюджеты муниципальных районов</t>
  </si>
  <si>
    <t>650 1 17 15030 10 0000 150</t>
  </si>
  <si>
    <t>Инициативные платежи, зачисляемые в бюджеты сельских поселений</t>
  </si>
  <si>
    <t>650 1 17 15030 13 0000 150</t>
  </si>
  <si>
    <t>Инициативные платежи, зачисляемые в бюджеты городских поселений</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</si>
  <si>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</si>
  <si>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</si>
  <si>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</si>
  <si>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</si>
  <si>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050 2 02 10000 00 0000 150</t>
  </si>
  <si>
    <t xml:space="preserve">Дотации бюджетам бюджетной системы Российской Федерации
</t>
  </si>
  <si>
    <t>050 2 02 15001 05 0000 150</t>
  </si>
  <si>
    <t>Дотации бюджетам муниципальных районов на выравнивание бюджетной обеспеченности</t>
  </si>
  <si>
    <t>050 2 02 15002 05 0000 150</t>
  </si>
  <si>
    <t>Дотации бюджетам муниципальных районов на поддержку мер по обеспечению сбалансированности бюджетов</t>
  </si>
  <si>
    <t>050 2 02 19999 05 0000 150</t>
  </si>
  <si>
    <t>Прочие дотации бюджетам муниципальных районов</t>
  </si>
  <si>
    <t>050 2 02 20000 00 0000 150</t>
  </si>
  <si>
    <t>Субсидии бюджетам бюджетной системы Российской Федерации (межбюджетные субсидии)</t>
  </si>
  <si>
    <t xml:space="preserve">050 2 02 20041 05 0000 150 </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</si>
  <si>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</si>
  <si>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050 2 02 20077 05 0000 150</t>
  </si>
  <si>
    <t>Субсидии бюджетам муниципальных районов на софинансирование капитальных вложений в объекты муниципальной собственности</t>
  </si>
  <si>
    <t>050 2 02 20300 05 0000 150</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</si>
  <si>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</si>
  <si>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050 2 02 20303 05 0000 150</t>
  </si>
  <si>
    <t>Субсидии бюджетам муниципальных районов на обеспечение мероприятий по модернизации систем коммунальной инфраструктуры за счет средств бюджетов</t>
  </si>
  <si>
    <t>050 2 02 20299 05 0000 150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</si>
  <si>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</si>
  <si>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050 2 02 25178 05 0000 150</t>
  </si>
  <si>
    <t>Субсидии бюджетам муниципальных районов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</si>
  <si>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050 2 02 25179 05 0000 150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</si>
  <si>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</si>
  <si>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050 2 02 25097 05 0000 150 </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</si>
  <si>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</si>
  <si>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050 2 02 25243 05 0000 150 </t>
  </si>
  <si>
    <t>Субсидии бюджетам городских округов на строительство и реконструкцию (модернизацию) объектов питьевого водоснабжения</t>
  </si>
  <si>
    <t>050 2 02 25304 05 0000 150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</si>
  <si>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</si>
  <si>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050 2 02 25394 00 0000 150</t>
  </si>
  <si>
    <t>Субсидии бюджетам на приведение в нормативное состояние автомобильных дорог и искусственных дорожных сооружений</t>
  </si>
  <si>
    <t>050 2 02 25497 05 0000 150</t>
  </si>
  <si>
    <t>Субсидии бюджетам муниципальных районов на реализацию мероприятий по обеспечению жильем молодых семей</t>
  </si>
  <si>
    <t>050 2 02 25519 05 0000 150</t>
  </si>
  <si>
    <t>Субсидии бюджетам муниципальных районов на поддержку отрасли культуры</t>
  </si>
  <si>
    <t>050 2 02 25555 05 0000 150</t>
  </si>
  <si>
    <t>Субсидии бюджетам муниципальных районов на реализацию программ формирования современной городской среды</t>
  </si>
  <si>
    <t>050 2 02 25576 05 0000 150</t>
  </si>
  <si>
    <t>Субсидии бюджетам муниципальных районов на обеспечение комплексного развития сельских территорий</t>
  </si>
  <si>
    <t>050 2 02 29999 05 0000 150</t>
  </si>
  <si>
    <t>Прочие субсидии бюджетам муниципальных районов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</si>
  <si>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</si>
  <si>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050 2 02 30000 00 0000 150</t>
  </si>
  <si>
    <t>Субвенции бюджетам бюджетной системы Российской Федерации</t>
  </si>
  <si>
    <t>050 2 02 30024 05 0000 150</t>
  </si>
  <si>
    <t>Субвенции бюджетам муниципальных районов на выполнение передаваемых полномочий субъектов Российской Федерации</t>
  </si>
  <si>
    <t>050 2 02 30029 05 0000 150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</si>
  <si>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</si>
  <si>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050 2 02 35118 05 0000 150</t>
  </si>
  <si>
    <t>Субвенции бюджетам муниципальных районов на осуществление первичного воинского учета на территориях, где отсутствуют военные комиссариаты</t>
  </si>
  <si>
    <t>050 2 02 35120 05 0000 150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</si>
  <si>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</si>
  <si>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050 2 02 35134 05 0000 150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</si>
  <si>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</si>
  <si>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050 2 02 35135 05 0000 150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</si>
  <si>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</si>
  <si>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050 2 02 35176 05 0000 150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</si>
  <si>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</si>
  <si>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050 2 02 35930 05 0000 150</t>
  </si>
  <si>
    <t>Субвенции бюджетам муниципальных районов на государственную регистрацию актов гражданского состояния</t>
  </si>
  <si>
    <t>050 2 02 39999 05 0000 150</t>
  </si>
  <si>
    <t>Прочие субвенции бюджетам муниципальных районов</t>
  </si>
  <si>
    <t>050 2 02 40000 00 0000 150</t>
  </si>
  <si>
    <t>Иные межбюджетные трансферты</t>
  </si>
  <si>
    <t>050 2 02 45303 05 0000 150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</si>
  <si>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</si>
  <si>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050 2 02 45454 05 0000 150</t>
  </si>
  <si>
    <t>Межбюджетные трансферты, передаваемые бюджетам муниципальных районов на создание модельных муниципальных библиотек</t>
  </si>
  <si>
    <t>050 2 02 49999 05 0000 150</t>
  </si>
  <si>
    <t>Прочие межбюджетные трансферты, передаваемые бюджетам муниципальных районов</t>
  </si>
  <si>
    <t>000 2 03 05099 05 0000 150</t>
  </si>
  <si>
    <t>Прочие безвозмездные поступления от государственных (муниципальных) организаций в бюджеты муниципальных районов</t>
  </si>
  <si>
    <t>000 2 04 05099 05 0000 150</t>
  </si>
  <si>
    <t>Прочие безвозмездные поступления от негосударственных организаций в бюджеты муниципальных районов</t>
  </si>
  <si>
    <t>000 2 07 05030 10 0000 150</t>
  </si>
  <si>
    <t>Прочие безвозмездные поступления в бюджеты муниципальных районов</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</si>
  <si>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</si>
  <si>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</si>
  <si>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</si>
  <si>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</si>
  <si>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000 8 50 00000 00 0000 000</t>
  </si>
  <si>
    <t>Итого:</t>
  </si>
  <si>
    <t>000 2 02 40014 05 0000 150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</si>
  <si>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</si>
  <si>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 (c учетом межбюджетных трансфертов, передаваемых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</si>
  <si>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040 1 17 15030 05 0000 150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</si>
</sst>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000\ _₽_-;\-* #,##0.00000\ _₽_-;_-* &quot;-&quot;?????\ _₽_-;_-@_-"/>
    <numFmt numFmtId="165" formatCode="#,##0.00000"/>
    <numFmt numFmtId="166" formatCode="_-* #,##0.00_р_._-;\-* #,##0.00_р_._-;_-* &quot;-&quot;??_р_._-;_-@_-"/>
    <numFmt numFmtId="167" formatCode="_(* #,##0.00_);_(* \(#,##0.00\);_(* &quot;-&quot;??_);_(@_)"/>
    <numFmt numFmtId="168" formatCode="_-* #,##0_р_._-;\-* #,##0_р_._-;_-* &quot;-&quot;??_р_._-;_-@_-"/>
  </numFmts>
  <fonts count="42" x14ac:knownFonts="1">
    <font>
      <sz val="11"/>
      <color theme="1"/>
      <name val="Calibri"/>
      <family val="2"/>
      <scheme val="minor"/>
    </font>
    <font>
      <sz val="10"/>
      <name val="Arial"/>
      <family val="2"/>
      <charset val="204"/>
    </font>
    <font>
      <sz val="10"/>
      <color theme="1"/>
      <name val="Times New Roman"/>
      <family val="1"/>
      <charset val="204"/>
    </font>
    <font>
      <sz val="10"/>
      <name val="Arial"/>
      <family val="2"/>
      <charset val="204"/>
    </font>
    <font>
      <sz val="12"/>
      <color theme="1"/>
      <name val="Times New Roman"/>
      <family val="1"/>
      <charset val="204"/>
    </font>
    <font>
      <sz val="10"/>
      <name val="Times New Roman"/>
      <family val="1"/>
      <charset val="204"/>
    </font>
    <font>
      <sz val="10"/>
      <name val="Arial Cyr"/>
      <charset val="204"/>
    </font>
    <font>
      <b/>
      <sz val="15"/>
      <color theme="1"/>
      <name val="Times New Roman"/>
      <family val="1"/>
      <charset val="204"/>
    </font>
    <font>
      <b/>
      <sz val="16"/>
      <color theme="1"/>
      <name val="Times New Roman"/>
      <family val="1"/>
      <charset val="204"/>
    </font>
    <font>
      <b/>
      <sz val="16"/>
      <name val="Times New Roman"/>
      <family val="1"/>
      <charset val="204"/>
    </font>
    <font>
      <sz val="12"/>
      <name val="Times New Roman"/>
      <family val="1"/>
      <charset val="204"/>
    </font>
    <font>
      <b/>
      <sz val="14"/>
      <color theme="1"/>
      <name val="Times New Roman"/>
      <family val="1"/>
      <charset val="204"/>
    </font>
    <font>
      <sz val="14"/>
      <color theme="1"/>
      <name val="Arial Cyr"/>
      <charset val="204"/>
    </font>
    <font>
      <b/>
      <sz val="14"/>
      <name val="Times New Roman"/>
      <family val="1"/>
      <charset val="204"/>
    </font>
    <font>
      <b/>
      <sz val="12"/>
      <color theme="1"/>
      <name val="Times New Roman"/>
      <family val="1"/>
      <charset val="204"/>
    </font>
    <font>
      <sz val="8"/>
      <name val="Arial Cyr"/>
      <charset val="204"/>
    </font>
    <font>
      <b/>
      <sz val="11"/>
      <color theme="1"/>
      <name val="Times New Roman"/>
      <family val="1"/>
      <charset val="204"/>
    </font>
    <font>
      <sz val="10"/>
      <color theme="1"/>
      <name val="Arial Cyr"/>
      <charset val="204"/>
    </font>
    <font>
      <b/>
      <sz val="10"/>
      <color theme="1"/>
      <name val="Arial Cyr"/>
      <charset val="204"/>
    </font>
    <font>
      <sz val="11"/>
      <color theme="1"/>
      <name val="Times New Roman"/>
      <family val="1"/>
      <charset val="204"/>
    </font>
    <font>
      <sz val="14"/>
      <color theme="1"/>
      <name val="Times New Roman"/>
      <family val="1"/>
      <charset val="204"/>
    </font>
    <font>
      <sz val="14"/>
      <name val="Times New Roman"/>
      <family val="1"/>
      <charset val="204"/>
    </font>
    <font>
      <b/>
      <sz val="10"/>
      <color theme="1"/>
      <name val="Times New Roman"/>
      <family val="1"/>
      <charset val="204"/>
    </font>
    <font>
      <b/>
      <u/>
      <sz val="12"/>
      <color indexed="12"/>
      <name val="Times New Roman"/>
      <family val="1"/>
      <charset val="204"/>
    </font>
    <font>
      <sz val="10"/>
      <color indexed="62"/>
      <name val="Arial Cyr"/>
      <charset val="204"/>
    </font>
    <font>
      <i/>
      <sz val="12"/>
      <color theme="1"/>
      <name val="Times New Roman"/>
      <family val="1"/>
      <charset val="204"/>
    </font>
    <font>
      <i/>
      <sz val="14"/>
      <name val="Times New Roman"/>
      <family val="1"/>
      <charset val="204"/>
    </font>
    <font>
      <b/>
      <sz val="10"/>
      <color rgb="FFC00000"/>
      <name val="Times New Roman"/>
      <family val="1"/>
      <charset val="204"/>
    </font>
    <font>
      <sz val="10"/>
      <color rgb="FFC00000"/>
      <name val="Times New Roman"/>
      <family val="1"/>
      <charset val="204"/>
    </font>
    <font>
      <sz val="10"/>
      <color rgb="FFC00000"/>
      <name val="Arial Cyr"/>
      <charset val="204"/>
    </font>
    <font>
      <sz val="14"/>
      <color rgb="FFFF0000"/>
      <name val="Times New Roman"/>
      <family val="1"/>
      <charset val="204"/>
    </font>
    <font>
      <i/>
      <sz val="10"/>
      <color theme="1"/>
      <name val="Times New Roman"/>
      <family val="1"/>
      <charset val="204"/>
    </font>
    <font>
      <i/>
      <sz val="14"/>
      <color rgb="FFFF0000"/>
      <name val="Times New Roman"/>
      <family val="1"/>
      <charset val="204"/>
    </font>
    <font>
      <i/>
      <sz val="12"/>
      <color indexed="8"/>
      <name val="Times New Roman"/>
      <family val="1"/>
      <charset val="204"/>
    </font>
    <font>
      <i/>
      <sz val="12"/>
      <name val="Times New Roman"/>
      <family val="1"/>
      <charset val="204"/>
    </font>
    <font>
      <b/>
      <i/>
      <sz val="10"/>
      <color theme="1"/>
      <name val="Times New Roman"/>
      <family val="1"/>
      <charset val="204"/>
    </font>
    <font>
      <i/>
      <sz val="14"/>
      <color theme="1"/>
      <name val="Times New Roman"/>
      <family val="1"/>
      <charset val="204"/>
    </font>
    <font>
      <b/>
      <i/>
      <sz val="12"/>
      <color theme="1"/>
      <name val="Times New Roman"/>
      <family val="1"/>
      <charset val="204"/>
    </font>
    <font>
      <b/>
      <i/>
      <sz val="14"/>
      <color rgb="FFFF0000"/>
      <name val="Times New Roman"/>
      <family val="1"/>
      <charset val="204"/>
    </font>
    <font>
      <b/>
      <i/>
      <sz val="14"/>
      <name val="Times New Roman"/>
      <family val="1"/>
      <charset val="204"/>
    </font>
    <font>
      <b/>
      <i/>
      <sz val="14"/>
      <color theme="1"/>
      <name val="Times New Roman"/>
      <family val="1"/>
      <charset val="204"/>
    </font>
    <font>
      <b/>
      <sz val="12"/>
      <name val="Times New Roman"/>
      <family val="1"/>
      <charset val="204"/>
    </font>
  </fonts>
  <fills count="16">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41"/>
        <bgColor indexed="64"/>
      </patternFill>
    </fill>
    <fill>
      <patternFill patternType="solid">
        <fgColor indexed="41"/>
      </patternFill>
    </fill>
    <fill>
      <patternFill patternType="solid">
        <fgColor indexed="43"/>
      </patternFill>
    </fill>
    <fill>
      <patternFill patternType="solid">
        <fgColor indexed="43"/>
        <bgColor indexed="64"/>
      </patternFill>
    </fill>
    <fill>
      <patternFill patternType="solid">
        <fgColor rgb="FFFFFF00"/>
        <bgColor indexed="64"/>
      </patternFill>
    </fill>
    <fill>
      <patternFill patternType="solid">
        <fgColor indexed="47"/>
        <bgColor indexed="64"/>
      </patternFill>
    </fill>
    <fill>
      <patternFill patternType="solid">
        <fgColor indexed="42"/>
        <bgColor indexed="64"/>
      </patternFill>
    </fill>
    <fill>
      <patternFill patternType="solid">
        <fgColor indexed="1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rgb="FFF79646"/>
        <bgColor indexed="64"/>
      </patternFill>
    </fill>
    <fill>
      <patternFill patternType="solid">
        <fgColor indexed="14"/>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2">
    <xf numFmtId="0" fontId="0" fillId="0" borderId="0"/>
    <xf numFmtId="0" fontId="1" fillId="0" borderId="0"/>
    <xf numFmtId="0" fontId="3" fillId="0" borderId="0"/>
    <xf numFmtId="0" fontId="6" fillId="0" borderId="0"/>
    <xf numFmtId="0" fontId="6" fillId="0" borderId="0"/>
    <xf numFmtId="166" fontId="6" fillId="0" borderId="0" applyFont="0" applyFill="0" applyBorder="0" applyAlignment="0" applyProtection="0"/>
    <xf numFmtId="0" fontId="15" fillId="0" borderId="0"/>
    <xf numFmtId="0" fontId="6" fillId="5" borderId="6">
      <alignment horizontal="left" vertical="top" wrapText="1"/>
    </xf>
    <xf numFmtId="49" fontId="24" fillId="6" borderId="6">
      <alignment horizontal="left" vertical="top" wrapText="1"/>
    </xf>
    <xf numFmtId="167" fontId="3" fillId="0" borderId="0" applyFont="0" applyFill="0" applyBorder="0" applyAlignment="0" applyProtection="0"/>
    <xf numFmtId="0" fontId="6" fillId="0" borderId="0"/>
    <xf numFmtId="166" fontId="6" fillId="0" borderId="0" applyFont="0" applyFill="0" applyBorder="0" applyAlignment="0" applyProtection="0"/>
  </cellStyleXfs>
  <cellXfs count="188">
    <xf numFmtId="0" fontId="0" fillId="0" borderId="0" xfId="0"/>
    <xf numFmtId="49" fontId="2" fillId="2" borderId="0" xfId="1" applyNumberFormat="1" applyFont="1" applyFill="1" applyAlignment="1">
      <alignment horizontal="center" vertical="center"/>
    </xf>
    <xf numFmtId="0" fontId="2" fillId="2" borderId="0" xfId="1" applyFont="1" applyFill="1" applyAlignment="1">
      <alignment horizontal="justify" vertical="center"/>
    </xf>
    <xf numFmtId="0" fontId="2" fillId="0" borderId="0" xfId="1" applyFont="1" applyAlignment="1">
      <alignment vertical="center"/>
    </xf>
    <xf numFmtId="164" fontId="2" fillId="2" borderId="0" xfId="1" applyNumberFormat="1" applyFont="1" applyFill="1" applyAlignment="1">
      <alignment horizontal="justify" vertical="center"/>
    </xf>
    <xf numFmtId="164" fontId="5" fillId="2" borderId="0" xfId="1" applyNumberFormat="1" applyFont="1" applyFill="1" applyAlignment="1">
      <alignment horizontal="justify" vertical="center"/>
    </xf>
    <xf numFmtId="0" fontId="2" fillId="2" borderId="0" xfId="1" applyFont="1" applyFill="1" applyAlignment="1">
      <alignment vertical="center"/>
    </xf>
    <xf numFmtId="0" fontId="8" fillId="2" borderId="0" xfId="1" applyFont="1" applyFill="1" applyAlignment="1" applyProtection="1">
      <alignment vertical="center"/>
      <protection hidden="1"/>
    </xf>
    <xf numFmtId="0" fontId="8" fillId="2" borderId="0" xfId="1" applyFont="1" applyFill="1" applyAlignment="1" applyProtection="1">
      <alignment horizontal="center" vertical="center"/>
      <protection hidden="1"/>
    </xf>
    <xf numFmtId="0" fontId="9" fillId="2" borderId="0" xfId="1" applyFont="1" applyFill="1" applyAlignment="1" applyProtection="1">
      <alignment horizontal="center" vertical="center"/>
      <protection hidden="1"/>
    </xf>
    <xf numFmtId="165" fontId="8" fillId="2" borderId="0" xfId="1" applyNumberFormat="1" applyFont="1" applyFill="1" applyAlignment="1" applyProtection="1">
      <alignment horizontal="center" vertical="center"/>
      <protection hidden="1"/>
    </xf>
    <xf numFmtId="165" fontId="9" fillId="2" borderId="0" xfId="1" applyNumberFormat="1" applyFont="1" applyFill="1" applyAlignment="1" applyProtection="1">
      <alignment horizontal="center" vertical="center"/>
      <protection hidden="1"/>
    </xf>
    <xf numFmtId="0" fontId="10" fillId="0" borderId="0" xfId="1" applyFont="1" applyAlignment="1" applyProtection="1">
      <alignment horizontal="right" vertical="center"/>
      <protection hidden="1"/>
    </xf>
    <xf numFmtId="165" fontId="11" fillId="2" borderId="1" xfId="5" applyNumberFormat="1" applyFont="1" applyFill="1" applyBorder="1" applyAlignment="1" applyProtection="1">
      <alignment horizontal="center" vertical="center"/>
      <protection hidden="1"/>
    </xf>
    <xf numFmtId="165" fontId="13" fillId="2" borderId="1" xfId="5" applyNumberFormat="1" applyFont="1" applyFill="1" applyBorder="1" applyAlignment="1" applyProtection="1">
      <alignment horizontal="center" vertical="center"/>
      <protection hidden="1"/>
    </xf>
    <xf numFmtId="165" fontId="11" fillId="2" borderId="2" xfId="5" applyNumberFormat="1" applyFont="1" applyFill="1" applyBorder="1" applyAlignment="1" applyProtection="1">
      <alignment horizontal="center" vertical="center"/>
      <protection hidden="1"/>
    </xf>
    <xf numFmtId="0" fontId="14" fillId="3" borderId="0" xfId="1" applyFont="1" applyFill="1" applyAlignment="1">
      <alignment horizontal="center" vertical="center"/>
    </xf>
    <xf numFmtId="0" fontId="14" fillId="3" borderId="4" xfId="1" applyFont="1" applyFill="1" applyBorder="1" applyAlignment="1">
      <alignment horizontal="center" vertical="center"/>
    </xf>
    <xf numFmtId="0" fontId="14" fillId="3" borderId="5" xfId="1" applyFont="1" applyFill="1" applyBorder="1" applyAlignment="1">
      <alignment horizontal="center" vertical="center"/>
    </xf>
    <xf numFmtId="1" fontId="11" fillId="2" borderId="1" xfId="4" applyNumberFormat="1" applyFont="1" applyFill="1" applyBorder="1" applyAlignment="1">
      <alignment horizontal="center"/>
    </xf>
    <xf numFmtId="1" fontId="11" fillId="2" borderId="1" xfId="1" applyNumberFormat="1" applyFont="1" applyFill="1" applyBorder="1" applyAlignment="1" applyProtection="1">
      <alignment horizontal="center" vertical="center" wrapText="1"/>
      <protection hidden="1"/>
    </xf>
    <xf numFmtId="1" fontId="11" fillId="2" borderId="1" xfId="5" applyNumberFormat="1" applyFont="1" applyFill="1" applyBorder="1" applyAlignment="1" applyProtection="1">
      <alignment horizontal="center" vertical="center" wrapText="1"/>
      <protection hidden="1"/>
    </xf>
    <xf numFmtId="1" fontId="13" fillId="2" borderId="1" xfId="5" applyNumberFormat="1" applyFont="1" applyFill="1" applyBorder="1" applyAlignment="1" applyProtection="1">
      <alignment horizontal="center" vertical="center" wrapText="1"/>
      <protection hidden="1"/>
    </xf>
    <xf numFmtId="1" fontId="11" fillId="2" borderId="2" xfId="5" applyNumberFormat="1" applyFont="1" applyFill="1" applyBorder="1" applyAlignment="1" applyProtection="1">
      <alignment horizontal="center" vertical="center" wrapText="1"/>
      <protection hidden="1"/>
    </xf>
    <xf numFmtId="1" fontId="14" fillId="3" borderId="0" xfId="1" applyNumberFormat="1" applyFont="1" applyFill="1" applyAlignment="1">
      <alignment horizontal="center" vertical="center"/>
    </xf>
    <xf numFmtId="1" fontId="14" fillId="3" borderId="4" xfId="1" applyNumberFormat="1" applyFont="1" applyFill="1" applyBorder="1" applyAlignment="1">
      <alignment horizontal="center" vertical="center"/>
    </xf>
    <xf numFmtId="1" fontId="14" fillId="3" borderId="5" xfId="1" applyNumberFormat="1" applyFont="1" applyFill="1" applyBorder="1" applyAlignment="1">
      <alignment horizontal="center" vertical="center"/>
    </xf>
    <xf numFmtId="49" fontId="14" fillId="2" borderId="1" xfId="6" applyNumberFormat="1" applyFont="1" applyFill="1" applyBorder="1" applyAlignment="1">
      <alignment horizontal="center" vertical="center"/>
    </xf>
    <xf numFmtId="0" fontId="16" fillId="2" borderId="1" xfId="4" applyFont="1" applyFill="1" applyBorder="1" applyAlignment="1">
      <alignment horizontal="justify" wrapText="1"/>
    </xf>
    <xf numFmtId="165" fontId="13" fillId="2" borderId="1" xfId="4" applyNumberFormat="1" applyFont="1" applyFill="1" applyBorder="1" applyAlignment="1">
      <alignment horizontal="center" vertical="center" wrapText="1"/>
    </xf>
    <xf numFmtId="0" fontId="17" fillId="0" borderId="0" xfId="4" applyFont="1"/>
    <xf numFmtId="165" fontId="13" fillId="2" borderId="2" xfId="4" applyNumberFormat="1" applyFont="1" applyFill="1" applyBorder="1" applyAlignment="1">
      <alignment horizontal="center" vertical="center" wrapText="1"/>
    </xf>
    <xf numFmtId="49" fontId="14" fillId="2" borderId="1" xfId="6" applyNumberFormat="1" applyFont="1" applyFill="1" applyBorder="1" applyAlignment="1">
      <alignment horizontal="left" vertical="center"/>
    </xf>
    <xf numFmtId="0" fontId="18" fillId="4" borderId="0" xfId="4" applyFont="1" applyFill="1"/>
    <xf numFmtId="49" fontId="4" fillId="2" borderId="1" xfId="6" applyNumberFormat="1" applyFont="1" applyFill="1" applyBorder="1" applyAlignment="1">
      <alignment horizontal="center" vertical="center"/>
    </xf>
    <xf numFmtId="0" fontId="19" fillId="2" borderId="1" xfId="4" applyFont="1" applyFill="1" applyBorder="1" applyAlignment="1">
      <alignment horizontal="justify" wrapText="1"/>
    </xf>
    <xf numFmtId="165" fontId="20" fillId="2" borderId="1" xfId="4" applyNumberFormat="1" applyFont="1" applyFill="1" applyBorder="1" applyAlignment="1">
      <alignment horizontal="center" vertical="center" wrapText="1"/>
    </xf>
    <xf numFmtId="165" fontId="21" fillId="2" borderId="1" xfId="4" applyNumberFormat="1" applyFont="1" applyFill="1" applyBorder="1" applyAlignment="1">
      <alignment horizontal="center" vertical="center" wrapText="1"/>
    </xf>
    <xf numFmtId="49" fontId="4" fillId="2" borderId="1" xfId="1" applyNumberFormat="1" applyFont="1" applyFill="1" applyBorder="1" applyAlignment="1" applyProtection="1">
      <alignment horizontal="center" vertical="center" wrapText="1"/>
      <protection hidden="1"/>
    </xf>
    <xf numFmtId="0" fontId="4" fillId="2" borderId="1" xfId="7" applyFont="1" applyFill="1" applyBorder="1" applyAlignment="1">
      <alignment horizontal="left" vertical="center" wrapText="1"/>
    </xf>
    <xf numFmtId="165" fontId="21" fillId="2" borderId="1" xfId="1" applyNumberFormat="1" applyFont="1" applyFill="1" applyBorder="1" applyAlignment="1">
      <alignment horizontal="center" vertical="center"/>
    </xf>
    <xf numFmtId="165" fontId="21" fillId="2" borderId="2" xfId="1" applyNumberFormat="1" applyFont="1" applyFill="1" applyBorder="1" applyAlignment="1">
      <alignment horizontal="center" vertical="center"/>
    </xf>
    <xf numFmtId="4" fontId="22" fillId="0" borderId="0" xfId="1" applyNumberFormat="1" applyFont="1" applyAlignment="1">
      <alignment vertical="center"/>
    </xf>
    <xf numFmtId="0" fontId="22" fillId="0" borderId="0" xfId="1" applyFont="1" applyAlignment="1">
      <alignment vertical="center"/>
    </xf>
    <xf numFmtId="0" fontId="22" fillId="0" borderId="7" xfId="1" applyFont="1" applyBorder="1" applyAlignment="1">
      <alignment vertical="center"/>
    </xf>
    <xf numFmtId="0" fontId="22" fillId="0" borderId="1" xfId="1" applyFont="1" applyBorder="1" applyAlignment="1">
      <alignment vertical="center"/>
    </xf>
    <xf numFmtId="0" fontId="4" fillId="2" borderId="1" xfId="7" applyFont="1" applyFill="1" applyBorder="1" applyAlignment="1">
      <alignment vertical="center" wrapText="1"/>
    </xf>
    <xf numFmtId="0" fontId="2" fillId="0" borderId="7" xfId="1" applyFont="1" applyBorder="1" applyAlignment="1">
      <alignment vertical="center"/>
    </xf>
    <xf numFmtId="0" fontId="2" fillId="0" borderId="1" xfId="1" applyFont="1" applyBorder="1" applyAlignment="1">
      <alignment vertical="center"/>
    </xf>
    <xf numFmtId="0" fontId="4" fillId="2" borderId="1" xfId="7" applyFont="1" applyFill="1" applyBorder="1">
      <alignment horizontal="left" vertical="top" wrapText="1"/>
    </xf>
    <xf numFmtId="0" fontId="10" fillId="2" borderId="1" xfId="2" applyFont="1" applyFill="1" applyBorder="1" applyAlignment="1">
      <alignment horizontal="left" vertical="top" wrapText="1"/>
    </xf>
    <xf numFmtId="49" fontId="4" fillId="2" borderId="1" xfId="8" applyFont="1" applyFill="1" applyBorder="1" applyAlignment="1">
      <alignment horizontal="center" vertical="center" wrapText="1"/>
    </xf>
    <xf numFmtId="0" fontId="2" fillId="4" borderId="0" xfId="1" applyFont="1" applyFill="1" applyAlignment="1">
      <alignment vertical="center"/>
    </xf>
    <xf numFmtId="0" fontId="14" fillId="2" borderId="1" xfId="4" applyFont="1" applyFill="1" applyBorder="1" applyAlignment="1">
      <alignment horizontal="justify" wrapText="1"/>
    </xf>
    <xf numFmtId="0" fontId="18" fillId="0" borderId="0" xfId="4" applyFont="1"/>
    <xf numFmtId="0" fontId="4" fillId="2" borderId="1" xfId="4" applyFont="1" applyFill="1" applyBorder="1" applyAlignment="1">
      <alignment horizontal="justify" wrapText="1"/>
    </xf>
    <xf numFmtId="49" fontId="25" fillId="2" borderId="1" xfId="1" applyNumberFormat="1" applyFont="1" applyFill="1" applyBorder="1" applyAlignment="1" applyProtection="1">
      <alignment horizontal="center" vertical="center" wrapText="1"/>
      <protection hidden="1"/>
    </xf>
    <xf numFmtId="0" fontId="25" fillId="2" borderId="1" xfId="4" applyFont="1" applyFill="1" applyBorder="1" applyAlignment="1">
      <alignment horizontal="justify" vertical="center" wrapText="1"/>
    </xf>
    <xf numFmtId="165" fontId="26" fillId="2" borderId="1" xfId="1" applyNumberFormat="1" applyFont="1" applyFill="1" applyBorder="1" applyAlignment="1">
      <alignment horizontal="center" vertical="center"/>
    </xf>
    <xf numFmtId="49" fontId="4" fillId="2" borderId="1" xfId="2" applyNumberFormat="1" applyFont="1" applyFill="1" applyBorder="1" applyAlignment="1">
      <alignment horizontal="center" vertical="center"/>
    </xf>
    <xf numFmtId="0" fontId="4" fillId="2" borderId="1" xfId="1" applyFont="1" applyFill="1" applyBorder="1" applyAlignment="1">
      <alignment horizontal="justify" vertical="center"/>
    </xf>
    <xf numFmtId="49" fontId="25" fillId="2" borderId="1" xfId="8" applyFont="1" applyFill="1" applyBorder="1" applyAlignment="1">
      <alignment horizontal="center" vertical="center" wrapText="1"/>
    </xf>
    <xf numFmtId="0" fontId="25" fillId="2" borderId="1" xfId="7" applyFont="1" applyFill="1" applyBorder="1" applyAlignment="1">
      <alignment horizontal="left" vertical="center" wrapText="1"/>
    </xf>
    <xf numFmtId="0" fontId="4" fillId="2" borderId="1" xfId="1" applyFont="1" applyFill="1" applyBorder="1" applyAlignment="1" applyProtection="1">
      <alignment horizontal="justify" vertical="center" wrapText="1"/>
      <protection hidden="1"/>
    </xf>
    <xf numFmtId="0" fontId="2" fillId="7" borderId="0" xfId="1" applyFont="1" applyFill="1" applyAlignment="1">
      <alignment vertical="center"/>
    </xf>
    <xf numFmtId="0" fontId="2" fillId="7" borderId="7" xfId="1" applyFont="1" applyFill="1" applyBorder="1" applyAlignment="1">
      <alignment vertical="center"/>
    </xf>
    <xf numFmtId="0" fontId="2" fillId="7" borderId="1" xfId="1" applyFont="1" applyFill="1" applyBorder="1" applyAlignment="1">
      <alignment vertical="center"/>
    </xf>
    <xf numFmtId="165" fontId="21" fillId="2" borderId="1" xfId="9" applyNumberFormat="1" applyFont="1" applyFill="1" applyBorder="1" applyAlignment="1">
      <alignment horizontal="center" vertical="center"/>
    </xf>
    <xf numFmtId="165" fontId="21" fillId="2" borderId="2" xfId="9" applyNumberFormat="1" applyFont="1" applyFill="1" applyBorder="1" applyAlignment="1">
      <alignment horizontal="center" vertical="center"/>
    </xf>
    <xf numFmtId="0" fontId="4" fillId="2" borderId="1" xfId="4" applyFont="1" applyFill="1" applyBorder="1" applyAlignment="1">
      <alignment horizontal="justify" vertical="center" wrapText="1"/>
    </xf>
    <xf numFmtId="49" fontId="19" fillId="2" borderId="1" xfId="1" applyNumberFormat="1" applyFont="1" applyFill="1" applyBorder="1" applyAlignment="1" applyProtection="1">
      <alignment horizontal="center" vertical="center" wrapText="1"/>
      <protection hidden="1"/>
    </xf>
    <xf numFmtId="0" fontId="2" fillId="8" borderId="0" xfId="1" applyFont="1" applyFill="1" applyAlignment="1">
      <alignment vertical="center"/>
    </xf>
    <xf numFmtId="0" fontId="2" fillId="9" borderId="0" xfId="1" applyFont="1" applyFill="1" applyAlignment="1">
      <alignment vertical="center"/>
    </xf>
    <xf numFmtId="0" fontId="2" fillId="9" borderId="7" xfId="1" applyFont="1" applyFill="1" applyBorder="1" applyAlignment="1">
      <alignment vertical="center"/>
    </xf>
    <xf numFmtId="0" fontId="2" fillId="9" borderId="1" xfId="1" applyFont="1" applyFill="1" applyBorder="1" applyAlignment="1">
      <alignment vertical="center"/>
    </xf>
    <xf numFmtId="165" fontId="11" fillId="2" borderId="1" xfId="4" applyNumberFormat="1" applyFont="1" applyFill="1" applyBorder="1" applyAlignment="1">
      <alignment horizontal="center" vertical="center" wrapText="1"/>
    </xf>
    <xf numFmtId="167" fontId="4" fillId="2" borderId="1" xfId="9" applyFont="1" applyFill="1" applyBorder="1" applyAlignment="1" applyProtection="1">
      <alignment horizontal="center" vertical="center" wrapText="1"/>
      <protection hidden="1"/>
    </xf>
    <xf numFmtId="167" fontId="4" fillId="2" borderId="1" xfId="9" applyFont="1" applyFill="1" applyBorder="1" applyAlignment="1" applyProtection="1">
      <alignment horizontal="justify" vertical="center" wrapText="1"/>
      <protection hidden="1"/>
    </xf>
    <xf numFmtId="167" fontId="2" fillId="0" borderId="0" xfId="9" applyFont="1" applyFill="1" applyBorder="1" applyAlignment="1">
      <alignment vertical="center"/>
    </xf>
    <xf numFmtId="167" fontId="2" fillId="0" borderId="7" xfId="9" applyFont="1" applyFill="1" applyBorder="1" applyAlignment="1">
      <alignment vertical="center"/>
    </xf>
    <xf numFmtId="167" fontId="2" fillId="0" borderId="1" xfId="9" applyFont="1" applyFill="1" applyBorder="1" applyAlignment="1">
      <alignment vertical="center"/>
    </xf>
    <xf numFmtId="0" fontId="2" fillId="10" borderId="0" xfId="1" applyFont="1" applyFill="1" applyAlignment="1">
      <alignment vertical="center"/>
    </xf>
    <xf numFmtId="0" fontId="2" fillId="10" borderId="7" xfId="1" applyFont="1" applyFill="1" applyBorder="1" applyAlignment="1">
      <alignment vertical="center"/>
    </xf>
    <xf numFmtId="0" fontId="2" fillId="10" borderId="1" xfId="1" applyFont="1" applyFill="1" applyBorder="1" applyAlignment="1">
      <alignment vertical="center"/>
    </xf>
    <xf numFmtId="166" fontId="22" fillId="0" borderId="0" xfId="1" applyNumberFormat="1" applyFont="1" applyAlignment="1">
      <alignment vertical="center"/>
    </xf>
    <xf numFmtId="49" fontId="10" fillId="2" borderId="1" xfId="1" applyNumberFormat="1" applyFont="1" applyFill="1" applyBorder="1" applyAlignment="1" applyProtection="1">
      <alignment horizontal="center" vertical="center" wrapText="1"/>
      <protection hidden="1"/>
    </xf>
    <xf numFmtId="0" fontId="10" fillId="2" borderId="1" xfId="4" applyFont="1" applyFill="1" applyBorder="1" applyAlignment="1">
      <alignment horizontal="justify" vertical="center" wrapText="1"/>
    </xf>
    <xf numFmtId="166" fontId="27" fillId="0" borderId="0" xfId="1" applyNumberFormat="1" applyFont="1" applyAlignment="1">
      <alignment vertical="center"/>
    </xf>
    <xf numFmtId="0" fontId="27" fillId="0" borderId="0" xfId="1" applyFont="1" applyAlignment="1">
      <alignment vertical="center"/>
    </xf>
    <xf numFmtId="0" fontId="28" fillId="0" borderId="0" xfId="1" applyFont="1" applyAlignment="1">
      <alignment vertical="center"/>
    </xf>
    <xf numFmtId="165" fontId="21" fillId="2" borderId="2" xfId="4" applyNumberFormat="1" applyFont="1" applyFill="1" applyBorder="1" applyAlignment="1">
      <alignment horizontal="center" vertical="center" wrapText="1"/>
    </xf>
    <xf numFmtId="49" fontId="10" fillId="2" borderId="1" xfId="6" applyNumberFormat="1" applyFont="1" applyFill="1" applyBorder="1" applyAlignment="1">
      <alignment horizontal="center" vertical="center"/>
    </xf>
    <xf numFmtId="0" fontId="10" fillId="2" borderId="1" xfId="4" applyFont="1" applyFill="1" applyBorder="1" applyAlignment="1">
      <alignment horizontal="justify" wrapText="1"/>
    </xf>
    <xf numFmtId="0" fontId="29" fillId="0" borderId="0" xfId="4" applyFont="1"/>
    <xf numFmtId="0" fontId="10" fillId="2" borderId="1" xfId="2" applyFont="1" applyFill="1" applyBorder="1" applyAlignment="1">
      <alignment horizontal="center" vertical="center"/>
    </xf>
    <xf numFmtId="0" fontId="10" fillId="2" borderId="1" xfId="1" applyFont="1" applyFill="1" applyBorder="1" applyAlignment="1" applyProtection="1">
      <alignment horizontal="justify" vertical="center" wrapText="1"/>
      <protection hidden="1"/>
    </xf>
    <xf numFmtId="0" fontId="5" fillId="0" borderId="0" xfId="1" applyFont="1" applyAlignment="1">
      <alignment vertical="center"/>
    </xf>
    <xf numFmtId="0" fontId="2" fillId="2" borderId="7" xfId="1" applyFont="1" applyFill="1" applyBorder="1" applyAlignment="1">
      <alignment vertical="center"/>
    </xf>
    <xf numFmtId="0" fontId="2" fillId="2" borderId="1" xfId="1" applyFont="1" applyFill="1" applyBorder="1" applyAlignment="1">
      <alignment vertical="center"/>
    </xf>
    <xf numFmtId="0" fontId="10" fillId="2" borderId="1" xfId="2" applyFont="1" applyFill="1" applyBorder="1" applyAlignment="1" applyProtection="1">
      <alignment horizontal="right" vertical="center" wrapText="1"/>
      <protection hidden="1"/>
    </xf>
    <xf numFmtId="0" fontId="10" fillId="2" borderId="1" xfId="2" applyFont="1" applyFill="1" applyBorder="1" applyAlignment="1" applyProtection="1">
      <alignment horizontal="left" wrapText="1"/>
      <protection hidden="1"/>
    </xf>
    <xf numFmtId="165" fontId="2" fillId="2" borderId="0" xfId="1" applyNumberFormat="1" applyFont="1" applyFill="1" applyAlignment="1">
      <alignment vertical="center"/>
    </xf>
    <xf numFmtId="49" fontId="14" fillId="2" borderId="1" xfId="6" applyNumberFormat="1" applyFont="1" applyFill="1" applyBorder="1" applyAlignment="1">
      <alignment vertical="center" wrapText="1"/>
    </xf>
    <xf numFmtId="0" fontId="17" fillId="11" borderId="0" xfId="4" applyFont="1" applyFill="1"/>
    <xf numFmtId="0" fontId="14" fillId="2" borderId="1" xfId="10" applyFont="1" applyFill="1" applyBorder="1" applyAlignment="1">
      <alignment horizontal="center" vertical="center" wrapText="1"/>
    </xf>
    <xf numFmtId="0" fontId="14" fillId="2" borderId="1" xfId="10" applyFont="1" applyFill="1" applyBorder="1" applyAlignment="1">
      <alignment horizontal="justify" vertical="center" wrapText="1"/>
    </xf>
    <xf numFmtId="165" fontId="13" fillId="2" borderId="1" xfId="11" applyNumberFormat="1" applyFont="1" applyFill="1" applyBorder="1" applyAlignment="1">
      <alignment horizontal="center" vertical="center"/>
    </xf>
    <xf numFmtId="0" fontId="22" fillId="12" borderId="0" xfId="1" applyFont="1" applyFill="1" applyAlignment="1">
      <alignment vertical="center"/>
    </xf>
    <xf numFmtId="0" fontId="22" fillId="12" borderId="7" xfId="1" applyFont="1" applyFill="1" applyBorder="1" applyAlignment="1">
      <alignment vertical="center"/>
    </xf>
    <xf numFmtId="0" fontId="22" fillId="12" borderId="1" xfId="1" applyFont="1" applyFill="1" applyBorder="1" applyAlignment="1">
      <alignment vertical="center"/>
    </xf>
    <xf numFmtId="0" fontId="4" fillId="2" borderId="1" xfId="10" applyFont="1" applyFill="1" applyBorder="1" applyAlignment="1">
      <alignment horizontal="center" vertical="center" wrapText="1"/>
    </xf>
    <xf numFmtId="0" fontId="4" fillId="2" borderId="1" xfId="10" applyFont="1" applyFill="1" applyBorder="1" applyAlignment="1">
      <alignment horizontal="justify" vertical="center" wrapText="1"/>
    </xf>
    <xf numFmtId="165" fontId="30" fillId="2" borderId="1" xfId="11" applyNumberFormat="1" applyFont="1" applyFill="1" applyBorder="1" applyAlignment="1">
      <alignment horizontal="center" vertical="center"/>
    </xf>
    <xf numFmtId="165" fontId="21" fillId="2" borderId="1" xfId="11" applyNumberFormat="1" applyFont="1" applyFill="1" applyBorder="1" applyAlignment="1">
      <alignment horizontal="center" vertical="center"/>
    </xf>
    <xf numFmtId="165" fontId="30" fillId="2" borderId="2" xfId="11" applyNumberFormat="1" applyFont="1" applyFill="1" applyBorder="1" applyAlignment="1">
      <alignment horizontal="center" vertical="center"/>
    </xf>
    <xf numFmtId="0" fontId="25" fillId="2" borderId="1" xfId="10" applyFont="1" applyFill="1" applyBorder="1" applyAlignment="1">
      <alignment horizontal="center" vertical="center" wrapText="1"/>
    </xf>
    <xf numFmtId="0" fontId="25" fillId="2" borderId="1" xfId="10" applyFont="1" applyFill="1" applyBorder="1" applyAlignment="1">
      <alignment vertical="center" wrapText="1"/>
    </xf>
    <xf numFmtId="165" fontId="26" fillId="2" borderId="1" xfId="11" applyNumberFormat="1" applyFont="1" applyFill="1" applyBorder="1" applyAlignment="1">
      <alignment horizontal="center" vertical="center"/>
    </xf>
    <xf numFmtId="165" fontId="26" fillId="2" borderId="2" xfId="11" applyNumberFormat="1" applyFont="1" applyFill="1" applyBorder="1" applyAlignment="1">
      <alignment horizontal="center" vertical="center"/>
    </xf>
    <xf numFmtId="0" fontId="31" fillId="0" borderId="0" xfId="1" applyFont="1" applyAlignment="1">
      <alignment vertical="center"/>
    </xf>
    <xf numFmtId="0" fontId="31" fillId="0" borderId="7" xfId="1" applyFont="1" applyBorder="1" applyAlignment="1">
      <alignment vertical="center"/>
    </xf>
    <xf numFmtId="0" fontId="31" fillId="0" borderId="1" xfId="1" applyFont="1" applyBorder="1" applyAlignment="1">
      <alignment vertical="center"/>
    </xf>
    <xf numFmtId="0" fontId="14" fillId="2" borderId="1" xfId="10" applyFont="1" applyFill="1" applyBorder="1" applyAlignment="1">
      <alignment horizontal="left" vertical="center" wrapText="1"/>
    </xf>
    <xf numFmtId="0" fontId="4" fillId="2" borderId="1" xfId="10" applyFont="1" applyFill="1" applyBorder="1" applyAlignment="1">
      <alignment horizontal="left" vertical="center" wrapText="1"/>
    </xf>
    <xf numFmtId="165" fontId="32" fillId="2" borderId="1" xfId="11" applyNumberFormat="1" applyFont="1" applyFill="1" applyBorder="1" applyAlignment="1">
      <alignment horizontal="center" vertical="center"/>
    </xf>
    <xf numFmtId="165" fontId="32" fillId="2" borderId="2" xfId="11" applyNumberFormat="1" applyFont="1" applyFill="1" applyBorder="1" applyAlignment="1">
      <alignment horizontal="center" vertical="center"/>
    </xf>
    <xf numFmtId="0" fontId="25" fillId="2" borderId="1" xfId="10" applyFont="1" applyFill="1" applyBorder="1" applyAlignment="1">
      <alignment horizontal="left" vertical="center" wrapText="1"/>
    </xf>
    <xf numFmtId="0" fontId="31" fillId="13" borderId="0" xfId="1" applyFont="1" applyFill="1" applyAlignment="1">
      <alignment vertical="center"/>
    </xf>
    <xf numFmtId="0" fontId="31" fillId="13" borderId="7" xfId="1" applyFont="1" applyFill="1" applyBorder="1" applyAlignment="1">
      <alignment vertical="center"/>
    </xf>
    <xf numFmtId="0" fontId="31" fillId="13" borderId="1" xfId="1" applyFont="1" applyFill="1" applyBorder="1" applyAlignment="1">
      <alignment vertical="center"/>
    </xf>
    <xf numFmtId="0" fontId="31" fillId="2" borderId="0" xfId="1" applyFont="1" applyFill="1" applyAlignment="1">
      <alignment vertical="center"/>
    </xf>
    <xf numFmtId="0" fontId="31" fillId="2" borderId="7" xfId="1" applyFont="1" applyFill="1" applyBorder="1" applyAlignment="1">
      <alignment vertical="center"/>
    </xf>
    <xf numFmtId="0" fontId="31" fillId="2" borderId="1" xfId="1" applyFont="1" applyFill="1" applyBorder="1" applyAlignment="1">
      <alignment vertical="center"/>
    </xf>
    <xf numFmtId="0" fontId="33" fillId="2" borderId="8" xfId="2" applyFont="1" applyFill="1" applyBorder="1" applyAlignment="1">
      <alignment horizontal="left" vertical="top" wrapText="1"/>
    </xf>
    <xf numFmtId="49" fontId="14" fillId="2" borderId="1" xfId="10" applyNumberFormat="1" applyFont="1" applyFill="1" applyBorder="1" applyAlignment="1">
      <alignment horizontal="justify" vertical="center" wrapText="1"/>
    </xf>
    <xf numFmtId="49" fontId="4" fillId="2" borderId="1" xfId="10" applyNumberFormat="1" applyFont="1" applyFill="1" applyBorder="1" applyAlignment="1">
      <alignment horizontal="justify" vertical="center" wrapText="1"/>
    </xf>
    <xf numFmtId="49" fontId="25" fillId="2" borderId="1" xfId="10" applyNumberFormat="1" applyFont="1" applyFill="1" applyBorder="1" applyAlignment="1">
      <alignment horizontal="justify" vertical="center" wrapText="1"/>
    </xf>
    <xf numFmtId="0" fontId="34" fillId="2" borderId="1" xfId="10" applyFont="1" applyFill="1" applyBorder="1" applyAlignment="1">
      <alignment horizontal="center" vertical="center" wrapText="1"/>
    </xf>
    <xf numFmtId="49" fontId="34" fillId="2" borderId="1" xfId="10" applyNumberFormat="1" applyFont="1" applyFill="1" applyBorder="1" applyAlignment="1">
      <alignment horizontal="justify" vertical="center" wrapText="1"/>
    </xf>
    <xf numFmtId="0" fontId="31" fillId="14" borderId="0" xfId="1" applyFont="1" applyFill="1" applyAlignment="1">
      <alignment vertical="center"/>
    </xf>
    <xf numFmtId="0" fontId="31" fillId="14" borderId="7" xfId="1" applyFont="1" applyFill="1" applyBorder="1" applyAlignment="1">
      <alignment vertical="center"/>
    </xf>
    <xf numFmtId="0" fontId="31" fillId="14" borderId="1" xfId="1" applyFont="1" applyFill="1" applyBorder="1" applyAlignment="1">
      <alignment vertical="center"/>
    </xf>
    <xf numFmtId="0" fontId="22" fillId="0" borderId="9" xfId="1" applyFont="1" applyBorder="1" applyAlignment="1">
      <alignment vertical="center"/>
    </xf>
    <xf numFmtId="0" fontId="22" fillId="0" borderId="10" xfId="1" applyFont="1" applyBorder="1" applyAlignment="1">
      <alignment vertical="center"/>
    </xf>
    <xf numFmtId="0" fontId="35" fillId="0" borderId="0" xfId="1" applyFont="1" applyAlignment="1">
      <alignment vertical="center"/>
    </xf>
    <xf numFmtId="0" fontId="35" fillId="0" borderId="9" xfId="1" applyFont="1" applyBorder="1" applyAlignment="1">
      <alignment vertical="center"/>
    </xf>
    <xf numFmtId="0" fontId="35" fillId="0" borderId="10" xfId="1" applyFont="1" applyBorder="1" applyAlignment="1">
      <alignment vertical="center"/>
    </xf>
    <xf numFmtId="165" fontId="36" fillId="2" borderId="2" xfId="11" applyNumberFormat="1" applyFont="1" applyFill="1" applyBorder="1" applyAlignment="1">
      <alignment horizontal="center" vertical="center"/>
    </xf>
    <xf numFmtId="0" fontId="37" fillId="2" borderId="1" xfId="10" applyFont="1" applyFill="1" applyBorder="1" applyAlignment="1">
      <alignment horizontal="center" vertical="center" wrapText="1"/>
    </xf>
    <xf numFmtId="49" fontId="37" fillId="2" borderId="1" xfId="10" applyNumberFormat="1" applyFont="1" applyFill="1" applyBorder="1" applyAlignment="1">
      <alignment horizontal="justify" vertical="center" wrapText="1"/>
    </xf>
    <xf numFmtId="165" fontId="38" fillId="2" borderId="1" xfId="11" applyNumberFormat="1" applyFont="1" applyFill="1" applyBorder="1" applyAlignment="1">
      <alignment horizontal="center" vertical="center"/>
    </xf>
    <xf numFmtId="165" fontId="39" fillId="2" borderId="1" xfId="11" applyNumberFormat="1" applyFont="1" applyFill="1" applyBorder="1" applyAlignment="1">
      <alignment horizontal="center" vertical="center"/>
    </xf>
    <xf numFmtId="165" fontId="40" fillId="2" borderId="2" xfId="11" applyNumberFormat="1" applyFont="1" applyFill="1" applyBorder="1" applyAlignment="1">
      <alignment horizontal="center" vertical="center"/>
    </xf>
    <xf numFmtId="0" fontId="4" fillId="2" borderId="1" xfId="2" applyFont="1" applyFill="1" applyBorder="1" applyAlignment="1">
      <alignment horizontal="center" vertical="center" wrapText="1"/>
    </xf>
    <xf numFmtId="49" fontId="2" fillId="2" borderId="1" xfId="2" applyNumberFormat="1" applyFont="1" applyFill="1" applyBorder="1" applyAlignment="1">
      <alignment horizontal="justify" vertical="center" wrapText="1"/>
    </xf>
    <xf numFmtId="49" fontId="14" fillId="2" borderId="1" xfId="4" applyNumberFormat="1" applyFont="1" applyFill="1" applyBorder="1" applyAlignment="1">
      <alignment horizontal="center" vertical="center" wrapText="1"/>
    </xf>
    <xf numFmtId="0" fontId="14" fillId="2" borderId="1" xfId="4" applyFont="1" applyFill="1" applyBorder="1" applyAlignment="1">
      <alignment horizontal="left" vertical="center" wrapText="1"/>
    </xf>
    <xf numFmtId="165" fontId="13" fillId="2" borderId="1" xfId="5" applyNumberFormat="1" applyFont="1" applyFill="1" applyBorder="1" applyAlignment="1" applyProtection="1">
      <alignment horizontal="center" vertical="center" wrapText="1"/>
      <protection hidden="1"/>
    </xf>
    <xf numFmtId="0" fontId="2" fillId="15" borderId="0" xfId="1" applyFont="1" applyFill="1" applyAlignment="1">
      <alignment vertical="center"/>
    </xf>
    <xf numFmtId="0" fontId="2" fillId="15" borderId="9" xfId="1" applyFont="1" applyFill="1" applyBorder="1" applyAlignment="1">
      <alignment vertical="center"/>
    </xf>
    <xf numFmtId="0" fontId="2" fillId="15" borderId="10" xfId="1" applyFont="1" applyFill="1" applyBorder="1" applyAlignment="1">
      <alignment vertical="center"/>
    </xf>
    <xf numFmtId="0" fontId="19" fillId="2" borderId="1" xfId="2" applyFont="1" applyFill="1" applyBorder="1" applyAlignment="1">
      <alignment horizontal="justify" wrapText="1"/>
    </xf>
    <xf numFmtId="165" fontId="13" fillId="2" borderId="2" xfId="5" applyNumberFormat="1" applyFont="1" applyFill="1" applyBorder="1" applyAlignment="1" applyProtection="1">
      <alignment horizontal="center" vertical="center" wrapText="1"/>
      <protection hidden="1"/>
    </xf>
    <xf numFmtId="49" fontId="22" fillId="2" borderId="1" xfId="1" applyNumberFormat="1" applyFont="1" applyFill="1" applyBorder="1" applyAlignment="1">
      <alignment horizontal="center" vertical="center"/>
    </xf>
    <xf numFmtId="0" fontId="22" fillId="2" borderId="1" xfId="2" applyFont="1" applyFill="1" applyBorder="1" applyAlignment="1">
      <alignment horizontal="justify" vertical="center" wrapText="1"/>
    </xf>
    <xf numFmtId="165" fontId="13" fillId="2" borderId="1" xfId="5" applyNumberFormat="1" applyFont="1" applyFill="1" applyBorder="1" applyAlignment="1">
      <alignment horizontal="center" vertical="center"/>
    </xf>
    <xf numFmtId="4" fontId="10" fillId="2" borderId="0" xfId="1" applyNumberFormat="1" applyFont="1" applyFill="1" applyAlignment="1">
      <alignment vertical="center"/>
    </xf>
    <xf numFmtId="165" fontId="10" fillId="2" borderId="0" xfId="1" applyNumberFormat="1" applyFont="1" applyFill="1" applyAlignment="1">
      <alignment vertical="center"/>
    </xf>
    <xf numFmtId="0" fontId="2" fillId="0" borderId="4" xfId="1" applyFont="1" applyBorder="1" applyAlignment="1">
      <alignment vertical="center"/>
    </xf>
    <xf numFmtId="0" fontId="2" fillId="0" borderId="5" xfId="1" applyFont="1" applyBorder="1" applyAlignment="1">
      <alignment vertical="center"/>
    </xf>
    <xf numFmtId="165" fontId="41" fillId="2" borderId="0" xfId="1" applyNumberFormat="1" applyFont="1" applyFill="1" applyAlignment="1">
      <alignment vertical="center"/>
    </xf>
    <xf numFmtId="0" fontId="2" fillId="2" borderId="0" xfId="1" applyFont="1" applyFill="1" applyAlignment="1">
      <alignment horizontal="right" vertical="center"/>
    </xf>
    <xf numFmtId="165" fontId="21" fillId="2" borderId="0" xfId="5" applyNumberFormat="1" applyFont="1" applyFill="1" applyBorder="1" applyAlignment="1">
      <alignment vertical="center"/>
    </xf>
    <xf numFmtId="165" fontId="20" fillId="2" borderId="0" xfId="5" applyNumberFormat="1" applyFont="1" applyFill="1" applyBorder="1" applyAlignment="1">
      <alignment vertical="center"/>
    </xf>
    <xf numFmtId="168" fontId="20" fillId="2" borderId="0" xfId="5" applyNumberFormat="1" applyFont="1" applyFill="1" applyBorder="1" applyAlignment="1">
      <alignment vertical="center"/>
    </xf>
    <xf numFmtId="168" fontId="21" fillId="2" borderId="0" xfId="5" applyNumberFormat="1" applyFont="1" applyFill="1" applyBorder="1" applyAlignment="1">
      <alignment vertical="center"/>
    </xf>
    <xf numFmtId="0" fontId="5" fillId="2" borderId="1" xfId="1" applyFont="1" applyFill="1" applyBorder="1" applyAlignment="1">
      <alignment vertical="center"/>
    </xf>
    <xf numFmtId="49" fontId="2" fillId="2" borderId="1" xfId="1" applyNumberFormat="1" applyFont="1" applyFill="1" applyBorder="1" applyAlignment="1">
      <alignment horizontal="center" vertical="center"/>
    </xf>
    <xf numFmtId="0" fontId="2" fillId="2" borderId="1" xfId="1" applyFont="1" applyFill="1" applyBorder="1" applyAlignment="1">
      <alignment horizontal="justify" vertical="center"/>
    </xf>
    <xf numFmtId="168" fontId="20" fillId="2" borderId="1" xfId="5" applyNumberFormat="1" applyFont="1" applyFill="1" applyBorder="1" applyAlignment="1">
      <alignment vertical="center"/>
    </xf>
    <xf numFmtId="168" fontId="21" fillId="2" borderId="1" xfId="5" applyNumberFormat="1" applyFont="1" applyFill="1" applyBorder="1" applyAlignment="1">
      <alignment vertical="center"/>
    </xf>
    <xf numFmtId="0" fontId="4" fillId="2" borderId="0" xfId="2" applyFont="1" applyFill="1" applyAlignment="1">
      <alignment horizontal="right" wrapText="1"/>
    </xf>
    <xf numFmtId="0" fontId="7" fillId="2" borderId="0" xfId="3" applyFont="1" applyFill="1" applyAlignment="1">
      <alignment horizontal="center" vertical="center"/>
    </xf>
    <xf numFmtId="49" fontId="11" fillId="2" borderId="1" xfId="1" applyNumberFormat="1" applyFont="1" applyFill="1" applyBorder="1" applyAlignment="1" applyProtection="1">
      <alignment horizontal="center" vertical="center" wrapText="1"/>
      <protection hidden="1"/>
    </xf>
    <xf numFmtId="0" fontId="12" fillId="2" borderId="1" xfId="4" applyFont="1" applyFill="1" applyBorder="1"/>
    <xf numFmtId="0" fontId="11" fillId="2" borderId="1" xfId="1" applyFont="1" applyFill="1" applyBorder="1" applyAlignment="1" applyProtection="1">
      <alignment horizontal="center" vertical="center" wrapText="1"/>
      <protection hidden="1"/>
    </xf>
    <xf numFmtId="0" fontId="11" fillId="2" borderId="2" xfId="1" applyFont="1" applyFill="1" applyBorder="1" applyAlignment="1">
      <alignment horizontal="center" vertical="center"/>
    </xf>
    <xf numFmtId="0" fontId="11" fillId="2" borderId="3" xfId="1" applyFont="1" applyFill="1" applyBorder="1" applyAlignment="1">
      <alignment horizontal="center" vertical="center"/>
    </xf>
  </cellXfs>
  <cellStyles count="12">
    <cellStyle name="Обычный" xfId="0" builtinId="0"/>
    <cellStyle name="Обычный 2" xfId="2" xr:uid="{3DEEF97D-D81C-4352-AE33-889EC126216D}"/>
    <cellStyle name="Обычный_p-k-r_835-6" xfId="3" xr:uid="{4ABBC2E6-D37A-49AC-AFA8-861976D82487}"/>
    <cellStyle name="Обычный_p-k-r_835-7" xfId="10" xr:uid="{D758F9D4-B1BD-46A4-A574-34B321C95412}"/>
    <cellStyle name="Обычный_tmp" xfId="1" xr:uid="{6B6F413E-E173-42C1-ACD7-A10A97F7F1F6}"/>
    <cellStyle name="Обычный_Апрель СКИФ 11.05.2009 14_30" xfId="6" xr:uid="{48F059F4-0A18-48EF-A27D-4860DCCD4396}"/>
    <cellStyle name="Обычный_Прогноз по админ на 10.07.2009" xfId="4" xr:uid="{527724D1-55B9-4595-9600-AB46C861D809}"/>
    <cellStyle name="Свойства элементов измерения" xfId="8" xr:uid="{8A422F46-D24F-479F-83DD-9B6116B74170}"/>
    <cellStyle name="Финансовый 2" xfId="9" xr:uid="{F0F151AB-45DA-4E30-A2D2-A46BA1A9DAC4}"/>
    <cellStyle name="Финансовый_p-k-r_835-7" xfId="11" xr:uid="{C57BB0C9-9446-4A7F-88CA-D3704FCC0D3E}"/>
    <cellStyle name="Финансовый_Прогноз по админ на 10.07.2009" xfId="5" xr:uid="{72EEE9E4-1CDC-4213-A7EF-8A3BA66A25BD}"/>
    <cellStyle name="Элементы осей" xfId="7" xr:uid="{24EB80CF-5160-4984-8712-8A16DFE4B1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93;&#1086;&#1076;&#1099;/2024/&#1056;&#1077;&#1096;&#1077;&#1085;&#1080;&#1103;%20&#1044;&#1091;&#1084;&#1099;/&#1042;&#1085;&#1077;&#1089;&#1077;&#1085;&#1080;&#1077;%20&#1080;&#1079;&#1084;&#1077;&#1085;&#1077;&#1085;&#1080;&#1081;/&#1042;&#1085;&#1077;&#1089;&#1077;&#1085;&#1080;&#1077;%20&#1080;&#1079;&#1084;&#1077;&#1085;&#1077;&#1085;&#1080;&#1081;/2/&#1057;&#1087;&#1088;&#1072;&#1074;&#1086;&#1095;&#1085;&#1072;&#1103;%20%201%20&#1085;&#1072;%20202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очная 2024"/>
      <sheetName val="Прил. 1 к РД"/>
      <sheetName val="Приложение к пояснительной"/>
    </sheetNames>
    <sheetDataSet>
      <sheetData sheetId="0">
        <row r="179">
          <cell r="F179">
            <v>50</v>
          </cell>
          <cell r="G179">
            <v>50</v>
          </cell>
        </row>
        <row r="180">
          <cell r="F180">
            <v>57</v>
          </cell>
          <cell r="G180">
            <v>57</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5FF6B-E407-40E4-8010-AB737FEE0173}">
  <dimension ref="A1:AB263"/>
  <sheetViews>
    <sheetView tabSelected="1" view="pageBreakPreview" zoomScale="60" zoomScaleNormal="60" workbookViewId="0">
      <pane xSplit="3" ySplit="11" topLeftCell="D169" activePane="bottomRight" state="frozen"/>
      <selection pane="topRight" activeCell="D1" sqref="D1"/>
      <selection pane="bottomLeft" activeCell="A12" sqref="A12"/>
      <selection pane="bottomRight" activeCell="A178" sqref="A178"/>
    </sheetView>
  </sheetViews>
  <sheetFormatPr defaultRowHeight="18.75" x14ac:dyDescent="0.25"/>
  <cols>
    <col min="1" max="1" width="34" style="177" customWidth="1"/>
    <col min="2" max="2" width="74.7109375" style="178" customWidth="1"/>
    <col min="3" max="3" width="33" style="179" hidden="1" customWidth="1"/>
    <col min="4" max="4" width="34.7109375" style="179" bestFit="1" customWidth="1"/>
    <col min="5" max="5" width="37.140625" style="180" customWidth="1"/>
    <col min="6" max="6" width="37.140625" style="179" customWidth="1"/>
    <col min="7" max="7" width="28.42578125" style="48" customWidth="1"/>
    <col min="8" max="8" width="9.140625" style="48"/>
    <col min="9" max="9" width="23" style="48" customWidth="1"/>
    <col min="10" max="256" width="9.140625" style="48"/>
    <col min="257" max="257" width="34" style="48" customWidth="1"/>
    <col min="258" max="258" width="74.7109375" style="48" customWidth="1"/>
    <col min="259" max="259" width="0" style="48" hidden="1" customWidth="1"/>
    <col min="260" max="260" width="34.7109375" style="48" bestFit="1" customWidth="1"/>
    <col min="261" max="262" width="37.140625" style="48" customWidth="1"/>
    <col min="263" max="263" width="28.42578125" style="48" customWidth="1"/>
    <col min="264" max="264" width="9.140625" style="48"/>
    <col min="265" max="265" width="23" style="48" customWidth="1"/>
    <col min="266" max="512" width="9.140625" style="48"/>
    <col min="513" max="513" width="34" style="48" customWidth="1"/>
    <col min="514" max="514" width="74.7109375" style="48" customWidth="1"/>
    <col min="515" max="515" width="0" style="48" hidden="1" customWidth="1"/>
    <col min="516" max="516" width="34.7109375" style="48" bestFit="1" customWidth="1"/>
    <col min="517" max="518" width="37.140625" style="48" customWidth="1"/>
    <col min="519" max="519" width="28.42578125" style="48" customWidth="1"/>
    <col min="520" max="520" width="9.140625" style="48"/>
    <col min="521" max="521" width="23" style="48" customWidth="1"/>
    <col min="522" max="768" width="9.140625" style="48"/>
    <col min="769" max="769" width="34" style="48" customWidth="1"/>
    <col min="770" max="770" width="74.7109375" style="48" customWidth="1"/>
    <col min="771" max="771" width="0" style="48" hidden="1" customWidth="1"/>
    <col min="772" max="772" width="34.7109375" style="48" bestFit="1" customWidth="1"/>
    <col min="773" max="774" width="37.140625" style="48" customWidth="1"/>
    <col min="775" max="775" width="28.42578125" style="48" customWidth="1"/>
    <col min="776" max="776" width="9.140625" style="48"/>
    <col min="777" max="777" width="23" style="48" customWidth="1"/>
    <col min="778" max="1024" width="9.140625" style="48"/>
    <col min="1025" max="1025" width="34" style="48" customWidth="1"/>
    <col min="1026" max="1026" width="74.7109375" style="48" customWidth="1"/>
    <col min="1027" max="1027" width="0" style="48" hidden="1" customWidth="1"/>
    <col min="1028" max="1028" width="34.7109375" style="48" bestFit="1" customWidth="1"/>
    <col min="1029" max="1030" width="37.140625" style="48" customWidth="1"/>
    <col min="1031" max="1031" width="28.42578125" style="48" customWidth="1"/>
    <col min="1032" max="1032" width="9.140625" style="48"/>
    <col min="1033" max="1033" width="23" style="48" customWidth="1"/>
    <col min="1034" max="1280" width="9.140625" style="48"/>
    <col min="1281" max="1281" width="34" style="48" customWidth="1"/>
    <col min="1282" max="1282" width="74.7109375" style="48" customWidth="1"/>
    <col min="1283" max="1283" width="0" style="48" hidden="1" customWidth="1"/>
    <col min="1284" max="1284" width="34.7109375" style="48" bestFit="1" customWidth="1"/>
    <col min="1285" max="1286" width="37.140625" style="48" customWidth="1"/>
    <col min="1287" max="1287" width="28.42578125" style="48" customWidth="1"/>
    <col min="1288" max="1288" width="9.140625" style="48"/>
    <col min="1289" max="1289" width="23" style="48" customWidth="1"/>
    <col min="1290" max="1536" width="9.140625" style="48"/>
    <col min="1537" max="1537" width="34" style="48" customWidth="1"/>
    <col min="1538" max="1538" width="74.7109375" style="48" customWidth="1"/>
    <col min="1539" max="1539" width="0" style="48" hidden="1" customWidth="1"/>
    <col min="1540" max="1540" width="34.7109375" style="48" bestFit="1" customWidth="1"/>
    <col min="1541" max="1542" width="37.140625" style="48" customWidth="1"/>
    <col min="1543" max="1543" width="28.42578125" style="48" customWidth="1"/>
    <col min="1544" max="1544" width="9.140625" style="48"/>
    <col min="1545" max="1545" width="23" style="48" customWidth="1"/>
    <col min="1546" max="1792" width="9.140625" style="48"/>
    <col min="1793" max="1793" width="34" style="48" customWidth="1"/>
    <col min="1794" max="1794" width="74.7109375" style="48" customWidth="1"/>
    <col min="1795" max="1795" width="0" style="48" hidden="1" customWidth="1"/>
    <col min="1796" max="1796" width="34.7109375" style="48" bestFit="1" customWidth="1"/>
    <col min="1797" max="1798" width="37.140625" style="48" customWidth="1"/>
    <col min="1799" max="1799" width="28.42578125" style="48" customWidth="1"/>
    <col min="1800" max="1800" width="9.140625" style="48"/>
    <col min="1801" max="1801" width="23" style="48" customWidth="1"/>
    <col min="1802" max="2048" width="9.140625" style="48"/>
    <col min="2049" max="2049" width="34" style="48" customWidth="1"/>
    <col min="2050" max="2050" width="74.7109375" style="48" customWidth="1"/>
    <col min="2051" max="2051" width="0" style="48" hidden="1" customWidth="1"/>
    <col min="2052" max="2052" width="34.7109375" style="48" bestFit="1" customWidth="1"/>
    <col min="2053" max="2054" width="37.140625" style="48" customWidth="1"/>
    <col min="2055" max="2055" width="28.42578125" style="48" customWidth="1"/>
    <col min="2056" max="2056" width="9.140625" style="48"/>
    <col min="2057" max="2057" width="23" style="48" customWidth="1"/>
    <col min="2058" max="2304" width="9.140625" style="48"/>
    <col min="2305" max="2305" width="34" style="48" customWidth="1"/>
    <col min="2306" max="2306" width="74.7109375" style="48" customWidth="1"/>
    <col min="2307" max="2307" width="0" style="48" hidden="1" customWidth="1"/>
    <col min="2308" max="2308" width="34.7109375" style="48" bestFit="1" customWidth="1"/>
    <col min="2309" max="2310" width="37.140625" style="48" customWidth="1"/>
    <col min="2311" max="2311" width="28.42578125" style="48" customWidth="1"/>
    <col min="2312" max="2312" width="9.140625" style="48"/>
    <col min="2313" max="2313" width="23" style="48" customWidth="1"/>
    <col min="2314" max="2560" width="9.140625" style="48"/>
    <col min="2561" max="2561" width="34" style="48" customWidth="1"/>
    <col min="2562" max="2562" width="74.7109375" style="48" customWidth="1"/>
    <col min="2563" max="2563" width="0" style="48" hidden="1" customWidth="1"/>
    <col min="2564" max="2564" width="34.7109375" style="48" bestFit="1" customWidth="1"/>
    <col min="2565" max="2566" width="37.140625" style="48" customWidth="1"/>
    <col min="2567" max="2567" width="28.42578125" style="48" customWidth="1"/>
    <col min="2568" max="2568" width="9.140625" style="48"/>
    <col min="2569" max="2569" width="23" style="48" customWidth="1"/>
    <col min="2570" max="2816" width="9.140625" style="48"/>
    <col min="2817" max="2817" width="34" style="48" customWidth="1"/>
    <col min="2818" max="2818" width="74.7109375" style="48" customWidth="1"/>
    <col min="2819" max="2819" width="0" style="48" hidden="1" customWidth="1"/>
    <col min="2820" max="2820" width="34.7109375" style="48" bestFit="1" customWidth="1"/>
    <col min="2821" max="2822" width="37.140625" style="48" customWidth="1"/>
    <col min="2823" max="2823" width="28.42578125" style="48" customWidth="1"/>
    <col min="2824" max="2824" width="9.140625" style="48"/>
    <col min="2825" max="2825" width="23" style="48" customWidth="1"/>
    <col min="2826" max="3072" width="9.140625" style="48"/>
    <col min="3073" max="3073" width="34" style="48" customWidth="1"/>
    <col min="3074" max="3074" width="74.7109375" style="48" customWidth="1"/>
    <col min="3075" max="3075" width="0" style="48" hidden="1" customWidth="1"/>
    <col min="3076" max="3076" width="34.7109375" style="48" bestFit="1" customWidth="1"/>
    <col min="3077" max="3078" width="37.140625" style="48" customWidth="1"/>
    <col min="3079" max="3079" width="28.42578125" style="48" customWidth="1"/>
    <col min="3080" max="3080" width="9.140625" style="48"/>
    <col min="3081" max="3081" width="23" style="48" customWidth="1"/>
    <col min="3082" max="3328" width="9.140625" style="48"/>
    <col min="3329" max="3329" width="34" style="48" customWidth="1"/>
    <col min="3330" max="3330" width="74.7109375" style="48" customWidth="1"/>
    <col min="3331" max="3331" width="0" style="48" hidden="1" customWidth="1"/>
    <col min="3332" max="3332" width="34.7109375" style="48" bestFit="1" customWidth="1"/>
    <col min="3333" max="3334" width="37.140625" style="48" customWidth="1"/>
    <col min="3335" max="3335" width="28.42578125" style="48" customWidth="1"/>
    <col min="3336" max="3336" width="9.140625" style="48"/>
    <col min="3337" max="3337" width="23" style="48" customWidth="1"/>
    <col min="3338" max="3584" width="9.140625" style="48"/>
    <col min="3585" max="3585" width="34" style="48" customWidth="1"/>
    <col min="3586" max="3586" width="74.7109375" style="48" customWidth="1"/>
    <col min="3587" max="3587" width="0" style="48" hidden="1" customWidth="1"/>
    <col min="3588" max="3588" width="34.7109375" style="48" bestFit="1" customWidth="1"/>
    <col min="3589" max="3590" width="37.140625" style="48" customWidth="1"/>
    <col min="3591" max="3591" width="28.42578125" style="48" customWidth="1"/>
    <col min="3592" max="3592" width="9.140625" style="48"/>
    <col min="3593" max="3593" width="23" style="48" customWidth="1"/>
    <col min="3594" max="3840" width="9.140625" style="48"/>
    <col min="3841" max="3841" width="34" style="48" customWidth="1"/>
    <col min="3842" max="3842" width="74.7109375" style="48" customWidth="1"/>
    <col min="3843" max="3843" width="0" style="48" hidden="1" customWidth="1"/>
    <col min="3844" max="3844" width="34.7109375" style="48" bestFit="1" customWidth="1"/>
    <col min="3845" max="3846" width="37.140625" style="48" customWidth="1"/>
    <col min="3847" max="3847" width="28.42578125" style="48" customWidth="1"/>
    <col min="3848" max="3848" width="9.140625" style="48"/>
    <col min="3849" max="3849" width="23" style="48" customWidth="1"/>
    <col min="3850" max="4096" width="9.140625" style="48"/>
    <col min="4097" max="4097" width="34" style="48" customWidth="1"/>
    <col min="4098" max="4098" width="74.7109375" style="48" customWidth="1"/>
    <col min="4099" max="4099" width="0" style="48" hidden="1" customWidth="1"/>
    <col min="4100" max="4100" width="34.7109375" style="48" bestFit="1" customWidth="1"/>
    <col min="4101" max="4102" width="37.140625" style="48" customWidth="1"/>
    <col min="4103" max="4103" width="28.42578125" style="48" customWidth="1"/>
    <col min="4104" max="4104" width="9.140625" style="48"/>
    <col min="4105" max="4105" width="23" style="48" customWidth="1"/>
    <col min="4106" max="4352" width="9.140625" style="48"/>
    <col min="4353" max="4353" width="34" style="48" customWidth="1"/>
    <col min="4354" max="4354" width="74.7109375" style="48" customWidth="1"/>
    <col min="4355" max="4355" width="0" style="48" hidden="1" customWidth="1"/>
    <col min="4356" max="4356" width="34.7109375" style="48" bestFit="1" customWidth="1"/>
    <col min="4357" max="4358" width="37.140625" style="48" customWidth="1"/>
    <col min="4359" max="4359" width="28.42578125" style="48" customWidth="1"/>
    <col min="4360" max="4360" width="9.140625" style="48"/>
    <col min="4361" max="4361" width="23" style="48" customWidth="1"/>
    <col min="4362" max="4608" width="9.140625" style="48"/>
    <col min="4609" max="4609" width="34" style="48" customWidth="1"/>
    <col min="4610" max="4610" width="74.7109375" style="48" customWidth="1"/>
    <col min="4611" max="4611" width="0" style="48" hidden="1" customWidth="1"/>
    <col min="4612" max="4612" width="34.7109375" style="48" bestFit="1" customWidth="1"/>
    <col min="4613" max="4614" width="37.140625" style="48" customWidth="1"/>
    <col min="4615" max="4615" width="28.42578125" style="48" customWidth="1"/>
    <col min="4616" max="4616" width="9.140625" style="48"/>
    <col min="4617" max="4617" width="23" style="48" customWidth="1"/>
    <col min="4618" max="4864" width="9.140625" style="48"/>
    <col min="4865" max="4865" width="34" style="48" customWidth="1"/>
    <col min="4866" max="4866" width="74.7109375" style="48" customWidth="1"/>
    <col min="4867" max="4867" width="0" style="48" hidden="1" customWidth="1"/>
    <col min="4868" max="4868" width="34.7109375" style="48" bestFit="1" customWidth="1"/>
    <col min="4869" max="4870" width="37.140625" style="48" customWidth="1"/>
    <col min="4871" max="4871" width="28.42578125" style="48" customWidth="1"/>
    <col min="4872" max="4872" width="9.140625" style="48"/>
    <col min="4873" max="4873" width="23" style="48" customWidth="1"/>
    <col min="4874" max="5120" width="9.140625" style="48"/>
    <col min="5121" max="5121" width="34" style="48" customWidth="1"/>
    <col min="5122" max="5122" width="74.7109375" style="48" customWidth="1"/>
    <col min="5123" max="5123" width="0" style="48" hidden="1" customWidth="1"/>
    <col min="5124" max="5124" width="34.7109375" style="48" bestFit="1" customWidth="1"/>
    <col min="5125" max="5126" width="37.140625" style="48" customWidth="1"/>
    <col min="5127" max="5127" width="28.42578125" style="48" customWidth="1"/>
    <col min="5128" max="5128" width="9.140625" style="48"/>
    <col min="5129" max="5129" width="23" style="48" customWidth="1"/>
    <col min="5130" max="5376" width="9.140625" style="48"/>
    <col min="5377" max="5377" width="34" style="48" customWidth="1"/>
    <col min="5378" max="5378" width="74.7109375" style="48" customWidth="1"/>
    <col min="5379" max="5379" width="0" style="48" hidden="1" customWidth="1"/>
    <col min="5380" max="5380" width="34.7109375" style="48" bestFit="1" customWidth="1"/>
    <col min="5381" max="5382" width="37.140625" style="48" customWidth="1"/>
    <col min="5383" max="5383" width="28.42578125" style="48" customWidth="1"/>
    <col min="5384" max="5384" width="9.140625" style="48"/>
    <col min="5385" max="5385" width="23" style="48" customWidth="1"/>
    <col min="5386" max="5632" width="9.140625" style="48"/>
    <col min="5633" max="5633" width="34" style="48" customWidth="1"/>
    <col min="5634" max="5634" width="74.7109375" style="48" customWidth="1"/>
    <col min="5635" max="5635" width="0" style="48" hidden="1" customWidth="1"/>
    <col min="5636" max="5636" width="34.7109375" style="48" bestFit="1" customWidth="1"/>
    <col min="5637" max="5638" width="37.140625" style="48" customWidth="1"/>
    <col min="5639" max="5639" width="28.42578125" style="48" customWidth="1"/>
    <col min="5640" max="5640" width="9.140625" style="48"/>
    <col min="5641" max="5641" width="23" style="48" customWidth="1"/>
    <col min="5642" max="5888" width="9.140625" style="48"/>
    <col min="5889" max="5889" width="34" style="48" customWidth="1"/>
    <col min="5890" max="5890" width="74.7109375" style="48" customWidth="1"/>
    <col min="5891" max="5891" width="0" style="48" hidden="1" customWidth="1"/>
    <col min="5892" max="5892" width="34.7109375" style="48" bestFit="1" customWidth="1"/>
    <col min="5893" max="5894" width="37.140625" style="48" customWidth="1"/>
    <col min="5895" max="5895" width="28.42578125" style="48" customWidth="1"/>
    <col min="5896" max="5896" width="9.140625" style="48"/>
    <col min="5897" max="5897" width="23" style="48" customWidth="1"/>
    <col min="5898" max="6144" width="9.140625" style="48"/>
    <col min="6145" max="6145" width="34" style="48" customWidth="1"/>
    <col min="6146" max="6146" width="74.7109375" style="48" customWidth="1"/>
    <col min="6147" max="6147" width="0" style="48" hidden="1" customWidth="1"/>
    <col min="6148" max="6148" width="34.7109375" style="48" bestFit="1" customWidth="1"/>
    <col min="6149" max="6150" width="37.140625" style="48" customWidth="1"/>
    <col min="6151" max="6151" width="28.42578125" style="48" customWidth="1"/>
    <col min="6152" max="6152" width="9.140625" style="48"/>
    <col min="6153" max="6153" width="23" style="48" customWidth="1"/>
    <col min="6154" max="6400" width="9.140625" style="48"/>
    <col min="6401" max="6401" width="34" style="48" customWidth="1"/>
    <col min="6402" max="6402" width="74.7109375" style="48" customWidth="1"/>
    <col min="6403" max="6403" width="0" style="48" hidden="1" customWidth="1"/>
    <col min="6404" max="6404" width="34.7109375" style="48" bestFit="1" customWidth="1"/>
    <col min="6405" max="6406" width="37.140625" style="48" customWidth="1"/>
    <col min="6407" max="6407" width="28.42578125" style="48" customWidth="1"/>
    <col min="6408" max="6408" width="9.140625" style="48"/>
    <col min="6409" max="6409" width="23" style="48" customWidth="1"/>
    <col min="6410" max="6656" width="9.140625" style="48"/>
    <col min="6657" max="6657" width="34" style="48" customWidth="1"/>
    <col min="6658" max="6658" width="74.7109375" style="48" customWidth="1"/>
    <col min="6659" max="6659" width="0" style="48" hidden="1" customWidth="1"/>
    <col min="6660" max="6660" width="34.7109375" style="48" bestFit="1" customWidth="1"/>
    <col min="6661" max="6662" width="37.140625" style="48" customWidth="1"/>
    <col min="6663" max="6663" width="28.42578125" style="48" customWidth="1"/>
    <col min="6664" max="6664" width="9.140625" style="48"/>
    <col min="6665" max="6665" width="23" style="48" customWidth="1"/>
    <col min="6666" max="6912" width="9.140625" style="48"/>
    <col min="6913" max="6913" width="34" style="48" customWidth="1"/>
    <col min="6914" max="6914" width="74.7109375" style="48" customWidth="1"/>
    <col min="6915" max="6915" width="0" style="48" hidden="1" customWidth="1"/>
    <col min="6916" max="6916" width="34.7109375" style="48" bestFit="1" customWidth="1"/>
    <col min="6917" max="6918" width="37.140625" style="48" customWidth="1"/>
    <col min="6919" max="6919" width="28.42578125" style="48" customWidth="1"/>
    <col min="6920" max="6920" width="9.140625" style="48"/>
    <col min="6921" max="6921" width="23" style="48" customWidth="1"/>
    <col min="6922" max="7168" width="9.140625" style="48"/>
    <col min="7169" max="7169" width="34" style="48" customWidth="1"/>
    <col min="7170" max="7170" width="74.7109375" style="48" customWidth="1"/>
    <col min="7171" max="7171" width="0" style="48" hidden="1" customWidth="1"/>
    <col min="7172" max="7172" width="34.7109375" style="48" bestFit="1" customWidth="1"/>
    <col min="7173" max="7174" width="37.140625" style="48" customWidth="1"/>
    <col min="7175" max="7175" width="28.42578125" style="48" customWidth="1"/>
    <col min="7176" max="7176" width="9.140625" style="48"/>
    <col min="7177" max="7177" width="23" style="48" customWidth="1"/>
    <col min="7178" max="7424" width="9.140625" style="48"/>
    <col min="7425" max="7425" width="34" style="48" customWidth="1"/>
    <col min="7426" max="7426" width="74.7109375" style="48" customWidth="1"/>
    <col min="7427" max="7427" width="0" style="48" hidden="1" customWidth="1"/>
    <col min="7428" max="7428" width="34.7109375" style="48" bestFit="1" customWidth="1"/>
    <col min="7429" max="7430" width="37.140625" style="48" customWidth="1"/>
    <col min="7431" max="7431" width="28.42578125" style="48" customWidth="1"/>
    <col min="7432" max="7432" width="9.140625" style="48"/>
    <col min="7433" max="7433" width="23" style="48" customWidth="1"/>
    <col min="7434" max="7680" width="9.140625" style="48"/>
    <col min="7681" max="7681" width="34" style="48" customWidth="1"/>
    <col min="7682" max="7682" width="74.7109375" style="48" customWidth="1"/>
    <col min="7683" max="7683" width="0" style="48" hidden="1" customWidth="1"/>
    <col min="7684" max="7684" width="34.7109375" style="48" bestFit="1" customWidth="1"/>
    <col min="7685" max="7686" width="37.140625" style="48" customWidth="1"/>
    <col min="7687" max="7687" width="28.42578125" style="48" customWidth="1"/>
    <col min="7688" max="7688" width="9.140625" style="48"/>
    <col min="7689" max="7689" width="23" style="48" customWidth="1"/>
    <col min="7690" max="7936" width="9.140625" style="48"/>
    <col min="7937" max="7937" width="34" style="48" customWidth="1"/>
    <col min="7938" max="7938" width="74.7109375" style="48" customWidth="1"/>
    <col min="7939" max="7939" width="0" style="48" hidden="1" customWidth="1"/>
    <col min="7940" max="7940" width="34.7109375" style="48" bestFit="1" customWidth="1"/>
    <col min="7941" max="7942" width="37.140625" style="48" customWidth="1"/>
    <col min="7943" max="7943" width="28.42578125" style="48" customWidth="1"/>
    <col min="7944" max="7944" width="9.140625" style="48"/>
    <col min="7945" max="7945" width="23" style="48" customWidth="1"/>
    <col min="7946" max="8192" width="9.140625" style="48"/>
    <col min="8193" max="8193" width="34" style="48" customWidth="1"/>
    <col min="8194" max="8194" width="74.7109375" style="48" customWidth="1"/>
    <col min="8195" max="8195" width="0" style="48" hidden="1" customWidth="1"/>
    <col min="8196" max="8196" width="34.7109375" style="48" bestFit="1" customWidth="1"/>
    <col min="8197" max="8198" width="37.140625" style="48" customWidth="1"/>
    <col min="8199" max="8199" width="28.42578125" style="48" customWidth="1"/>
    <col min="8200" max="8200" width="9.140625" style="48"/>
    <col min="8201" max="8201" width="23" style="48" customWidth="1"/>
    <col min="8202" max="8448" width="9.140625" style="48"/>
    <col min="8449" max="8449" width="34" style="48" customWidth="1"/>
    <col min="8450" max="8450" width="74.7109375" style="48" customWidth="1"/>
    <col min="8451" max="8451" width="0" style="48" hidden="1" customWidth="1"/>
    <col min="8452" max="8452" width="34.7109375" style="48" bestFit="1" customWidth="1"/>
    <col min="8453" max="8454" width="37.140625" style="48" customWidth="1"/>
    <col min="8455" max="8455" width="28.42578125" style="48" customWidth="1"/>
    <col min="8456" max="8456" width="9.140625" style="48"/>
    <col min="8457" max="8457" width="23" style="48" customWidth="1"/>
    <col min="8458" max="8704" width="9.140625" style="48"/>
    <col min="8705" max="8705" width="34" style="48" customWidth="1"/>
    <col min="8706" max="8706" width="74.7109375" style="48" customWidth="1"/>
    <col min="8707" max="8707" width="0" style="48" hidden="1" customWidth="1"/>
    <col min="8708" max="8708" width="34.7109375" style="48" bestFit="1" customWidth="1"/>
    <col min="8709" max="8710" width="37.140625" style="48" customWidth="1"/>
    <col min="8711" max="8711" width="28.42578125" style="48" customWidth="1"/>
    <col min="8712" max="8712" width="9.140625" style="48"/>
    <col min="8713" max="8713" width="23" style="48" customWidth="1"/>
    <col min="8714" max="8960" width="9.140625" style="48"/>
    <col min="8961" max="8961" width="34" style="48" customWidth="1"/>
    <col min="8962" max="8962" width="74.7109375" style="48" customWidth="1"/>
    <col min="8963" max="8963" width="0" style="48" hidden="1" customWidth="1"/>
    <col min="8964" max="8964" width="34.7109375" style="48" bestFit="1" customWidth="1"/>
    <col min="8965" max="8966" width="37.140625" style="48" customWidth="1"/>
    <col min="8967" max="8967" width="28.42578125" style="48" customWidth="1"/>
    <col min="8968" max="8968" width="9.140625" style="48"/>
    <col min="8969" max="8969" width="23" style="48" customWidth="1"/>
    <col min="8970" max="9216" width="9.140625" style="48"/>
    <col min="9217" max="9217" width="34" style="48" customWidth="1"/>
    <col min="9218" max="9218" width="74.7109375" style="48" customWidth="1"/>
    <col min="9219" max="9219" width="0" style="48" hidden="1" customWidth="1"/>
    <col min="9220" max="9220" width="34.7109375" style="48" bestFit="1" customWidth="1"/>
    <col min="9221" max="9222" width="37.140625" style="48" customWidth="1"/>
    <col min="9223" max="9223" width="28.42578125" style="48" customWidth="1"/>
    <col min="9224" max="9224" width="9.140625" style="48"/>
    <col min="9225" max="9225" width="23" style="48" customWidth="1"/>
    <col min="9226" max="9472" width="9.140625" style="48"/>
    <col min="9473" max="9473" width="34" style="48" customWidth="1"/>
    <col min="9474" max="9474" width="74.7109375" style="48" customWidth="1"/>
    <col min="9475" max="9475" width="0" style="48" hidden="1" customWidth="1"/>
    <col min="9476" max="9476" width="34.7109375" style="48" bestFit="1" customWidth="1"/>
    <col min="9477" max="9478" width="37.140625" style="48" customWidth="1"/>
    <col min="9479" max="9479" width="28.42578125" style="48" customWidth="1"/>
    <col min="9480" max="9480" width="9.140625" style="48"/>
    <col min="9481" max="9481" width="23" style="48" customWidth="1"/>
    <col min="9482" max="9728" width="9.140625" style="48"/>
    <col min="9729" max="9729" width="34" style="48" customWidth="1"/>
    <col min="9730" max="9730" width="74.7109375" style="48" customWidth="1"/>
    <col min="9731" max="9731" width="0" style="48" hidden="1" customWidth="1"/>
    <col min="9732" max="9732" width="34.7109375" style="48" bestFit="1" customWidth="1"/>
    <col min="9733" max="9734" width="37.140625" style="48" customWidth="1"/>
    <col min="9735" max="9735" width="28.42578125" style="48" customWidth="1"/>
    <col min="9736" max="9736" width="9.140625" style="48"/>
    <col min="9737" max="9737" width="23" style="48" customWidth="1"/>
    <col min="9738" max="9984" width="9.140625" style="48"/>
    <col min="9985" max="9985" width="34" style="48" customWidth="1"/>
    <col min="9986" max="9986" width="74.7109375" style="48" customWidth="1"/>
    <col min="9987" max="9987" width="0" style="48" hidden="1" customWidth="1"/>
    <col min="9988" max="9988" width="34.7109375" style="48" bestFit="1" customWidth="1"/>
    <col min="9989" max="9990" width="37.140625" style="48" customWidth="1"/>
    <col min="9991" max="9991" width="28.42578125" style="48" customWidth="1"/>
    <col min="9992" max="9992" width="9.140625" style="48"/>
    <col min="9993" max="9993" width="23" style="48" customWidth="1"/>
    <col min="9994" max="10240" width="9.140625" style="48"/>
    <col min="10241" max="10241" width="34" style="48" customWidth="1"/>
    <col min="10242" max="10242" width="74.7109375" style="48" customWidth="1"/>
    <col min="10243" max="10243" width="0" style="48" hidden="1" customWidth="1"/>
    <col min="10244" max="10244" width="34.7109375" style="48" bestFit="1" customWidth="1"/>
    <col min="10245" max="10246" width="37.140625" style="48" customWidth="1"/>
    <col min="10247" max="10247" width="28.42578125" style="48" customWidth="1"/>
    <col min="10248" max="10248" width="9.140625" style="48"/>
    <col min="10249" max="10249" width="23" style="48" customWidth="1"/>
    <col min="10250" max="10496" width="9.140625" style="48"/>
    <col min="10497" max="10497" width="34" style="48" customWidth="1"/>
    <col min="10498" max="10498" width="74.7109375" style="48" customWidth="1"/>
    <col min="10499" max="10499" width="0" style="48" hidden="1" customWidth="1"/>
    <col min="10500" max="10500" width="34.7109375" style="48" bestFit="1" customWidth="1"/>
    <col min="10501" max="10502" width="37.140625" style="48" customWidth="1"/>
    <col min="10503" max="10503" width="28.42578125" style="48" customWidth="1"/>
    <col min="10504" max="10504" width="9.140625" style="48"/>
    <col min="10505" max="10505" width="23" style="48" customWidth="1"/>
    <col min="10506" max="10752" width="9.140625" style="48"/>
    <col min="10753" max="10753" width="34" style="48" customWidth="1"/>
    <col min="10754" max="10754" width="74.7109375" style="48" customWidth="1"/>
    <col min="10755" max="10755" width="0" style="48" hidden="1" customWidth="1"/>
    <col min="10756" max="10756" width="34.7109375" style="48" bestFit="1" customWidth="1"/>
    <col min="10757" max="10758" width="37.140625" style="48" customWidth="1"/>
    <col min="10759" max="10759" width="28.42578125" style="48" customWidth="1"/>
    <col min="10760" max="10760" width="9.140625" style="48"/>
    <col min="10761" max="10761" width="23" style="48" customWidth="1"/>
    <col min="10762" max="11008" width="9.140625" style="48"/>
    <col min="11009" max="11009" width="34" style="48" customWidth="1"/>
    <col min="11010" max="11010" width="74.7109375" style="48" customWidth="1"/>
    <col min="11011" max="11011" width="0" style="48" hidden="1" customWidth="1"/>
    <col min="11012" max="11012" width="34.7109375" style="48" bestFit="1" customWidth="1"/>
    <col min="11013" max="11014" width="37.140625" style="48" customWidth="1"/>
    <col min="11015" max="11015" width="28.42578125" style="48" customWidth="1"/>
    <col min="11016" max="11016" width="9.140625" style="48"/>
    <col min="11017" max="11017" width="23" style="48" customWidth="1"/>
    <col min="11018" max="11264" width="9.140625" style="48"/>
    <col min="11265" max="11265" width="34" style="48" customWidth="1"/>
    <col min="11266" max="11266" width="74.7109375" style="48" customWidth="1"/>
    <col min="11267" max="11267" width="0" style="48" hidden="1" customWidth="1"/>
    <col min="11268" max="11268" width="34.7109375" style="48" bestFit="1" customWidth="1"/>
    <col min="11269" max="11270" width="37.140625" style="48" customWidth="1"/>
    <col min="11271" max="11271" width="28.42578125" style="48" customWidth="1"/>
    <col min="11272" max="11272" width="9.140625" style="48"/>
    <col min="11273" max="11273" width="23" style="48" customWidth="1"/>
    <col min="11274" max="11520" width="9.140625" style="48"/>
    <col min="11521" max="11521" width="34" style="48" customWidth="1"/>
    <col min="11522" max="11522" width="74.7109375" style="48" customWidth="1"/>
    <col min="11523" max="11523" width="0" style="48" hidden="1" customWidth="1"/>
    <col min="11524" max="11524" width="34.7109375" style="48" bestFit="1" customWidth="1"/>
    <col min="11525" max="11526" width="37.140625" style="48" customWidth="1"/>
    <col min="11527" max="11527" width="28.42578125" style="48" customWidth="1"/>
    <col min="11528" max="11528" width="9.140625" style="48"/>
    <col min="11529" max="11529" width="23" style="48" customWidth="1"/>
    <col min="11530" max="11776" width="9.140625" style="48"/>
    <col min="11777" max="11777" width="34" style="48" customWidth="1"/>
    <col min="11778" max="11778" width="74.7109375" style="48" customWidth="1"/>
    <col min="11779" max="11779" width="0" style="48" hidden="1" customWidth="1"/>
    <col min="11780" max="11780" width="34.7109375" style="48" bestFit="1" customWidth="1"/>
    <col min="11781" max="11782" width="37.140625" style="48" customWidth="1"/>
    <col min="11783" max="11783" width="28.42578125" style="48" customWidth="1"/>
    <col min="11784" max="11784" width="9.140625" style="48"/>
    <col min="11785" max="11785" width="23" style="48" customWidth="1"/>
    <col min="11786" max="12032" width="9.140625" style="48"/>
    <col min="12033" max="12033" width="34" style="48" customWidth="1"/>
    <col min="12034" max="12034" width="74.7109375" style="48" customWidth="1"/>
    <col min="12035" max="12035" width="0" style="48" hidden="1" customWidth="1"/>
    <col min="12036" max="12036" width="34.7109375" style="48" bestFit="1" customWidth="1"/>
    <col min="12037" max="12038" width="37.140625" style="48" customWidth="1"/>
    <col min="12039" max="12039" width="28.42578125" style="48" customWidth="1"/>
    <col min="12040" max="12040" width="9.140625" style="48"/>
    <col min="12041" max="12041" width="23" style="48" customWidth="1"/>
    <col min="12042" max="12288" width="9.140625" style="48"/>
    <col min="12289" max="12289" width="34" style="48" customWidth="1"/>
    <col min="12290" max="12290" width="74.7109375" style="48" customWidth="1"/>
    <col min="12291" max="12291" width="0" style="48" hidden="1" customWidth="1"/>
    <col min="12292" max="12292" width="34.7109375" style="48" bestFit="1" customWidth="1"/>
    <col min="12293" max="12294" width="37.140625" style="48" customWidth="1"/>
    <col min="12295" max="12295" width="28.42578125" style="48" customWidth="1"/>
    <col min="12296" max="12296" width="9.140625" style="48"/>
    <col min="12297" max="12297" width="23" style="48" customWidth="1"/>
    <col min="12298" max="12544" width="9.140625" style="48"/>
    <col min="12545" max="12545" width="34" style="48" customWidth="1"/>
    <col min="12546" max="12546" width="74.7109375" style="48" customWidth="1"/>
    <col min="12547" max="12547" width="0" style="48" hidden="1" customWidth="1"/>
    <col min="12548" max="12548" width="34.7109375" style="48" bestFit="1" customWidth="1"/>
    <col min="12549" max="12550" width="37.140625" style="48" customWidth="1"/>
    <col min="12551" max="12551" width="28.42578125" style="48" customWidth="1"/>
    <col min="12552" max="12552" width="9.140625" style="48"/>
    <col min="12553" max="12553" width="23" style="48" customWidth="1"/>
    <col min="12554" max="12800" width="9.140625" style="48"/>
    <col min="12801" max="12801" width="34" style="48" customWidth="1"/>
    <col min="12802" max="12802" width="74.7109375" style="48" customWidth="1"/>
    <col min="12803" max="12803" width="0" style="48" hidden="1" customWidth="1"/>
    <col min="12804" max="12804" width="34.7109375" style="48" bestFit="1" customWidth="1"/>
    <col min="12805" max="12806" width="37.140625" style="48" customWidth="1"/>
    <col min="12807" max="12807" width="28.42578125" style="48" customWidth="1"/>
    <col min="12808" max="12808" width="9.140625" style="48"/>
    <col min="12809" max="12809" width="23" style="48" customWidth="1"/>
    <col min="12810" max="13056" width="9.140625" style="48"/>
    <col min="13057" max="13057" width="34" style="48" customWidth="1"/>
    <col min="13058" max="13058" width="74.7109375" style="48" customWidth="1"/>
    <col min="13059" max="13059" width="0" style="48" hidden="1" customWidth="1"/>
    <col min="13060" max="13060" width="34.7109375" style="48" bestFit="1" customWidth="1"/>
    <col min="13061" max="13062" width="37.140625" style="48" customWidth="1"/>
    <col min="13063" max="13063" width="28.42578125" style="48" customWidth="1"/>
    <col min="13064" max="13064" width="9.140625" style="48"/>
    <col min="13065" max="13065" width="23" style="48" customWidth="1"/>
    <col min="13066" max="13312" width="9.140625" style="48"/>
    <col min="13313" max="13313" width="34" style="48" customWidth="1"/>
    <col min="13314" max="13314" width="74.7109375" style="48" customWidth="1"/>
    <col min="13315" max="13315" width="0" style="48" hidden="1" customWidth="1"/>
    <col min="13316" max="13316" width="34.7109375" style="48" bestFit="1" customWidth="1"/>
    <col min="13317" max="13318" width="37.140625" style="48" customWidth="1"/>
    <col min="13319" max="13319" width="28.42578125" style="48" customWidth="1"/>
    <col min="13320" max="13320" width="9.140625" style="48"/>
    <col min="13321" max="13321" width="23" style="48" customWidth="1"/>
    <col min="13322" max="13568" width="9.140625" style="48"/>
    <col min="13569" max="13569" width="34" style="48" customWidth="1"/>
    <col min="13570" max="13570" width="74.7109375" style="48" customWidth="1"/>
    <col min="13571" max="13571" width="0" style="48" hidden="1" customWidth="1"/>
    <col min="13572" max="13572" width="34.7109375" style="48" bestFit="1" customWidth="1"/>
    <col min="13573" max="13574" width="37.140625" style="48" customWidth="1"/>
    <col min="13575" max="13575" width="28.42578125" style="48" customWidth="1"/>
    <col min="13576" max="13576" width="9.140625" style="48"/>
    <col min="13577" max="13577" width="23" style="48" customWidth="1"/>
    <col min="13578" max="13824" width="9.140625" style="48"/>
    <col min="13825" max="13825" width="34" style="48" customWidth="1"/>
    <col min="13826" max="13826" width="74.7109375" style="48" customWidth="1"/>
    <col min="13827" max="13827" width="0" style="48" hidden="1" customWidth="1"/>
    <col min="13828" max="13828" width="34.7109375" style="48" bestFit="1" customWidth="1"/>
    <col min="13829" max="13830" width="37.140625" style="48" customWidth="1"/>
    <col min="13831" max="13831" width="28.42578125" style="48" customWidth="1"/>
    <col min="13832" max="13832" width="9.140625" style="48"/>
    <col min="13833" max="13833" width="23" style="48" customWidth="1"/>
    <col min="13834" max="14080" width="9.140625" style="48"/>
    <col min="14081" max="14081" width="34" style="48" customWidth="1"/>
    <col min="14082" max="14082" width="74.7109375" style="48" customWidth="1"/>
    <col min="14083" max="14083" width="0" style="48" hidden="1" customWidth="1"/>
    <col min="14084" max="14084" width="34.7109375" style="48" bestFit="1" customWidth="1"/>
    <col min="14085" max="14086" width="37.140625" style="48" customWidth="1"/>
    <col min="14087" max="14087" width="28.42578125" style="48" customWidth="1"/>
    <col min="14088" max="14088" width="9.140625" style="48"/>
    <col min="14089" max="14089" width="23" style="48" customWidth="1"/>
    <col min="14090" max="14336" width="9.140625" style="48"/>
    <col min="14337" max="14337" width="34" style="48" customWidth="1"/>
    <col min="14338" max="14338" width="74.7109375" style="48" customWidth="1"/>
    <col min="14339" max="14339" width="0" style="48" hidden="1" customWidth="1"/>
    <col min="14340" max="14340" width="34.7109375" style="48" bestFit="1" customWidth="1"/>
    <col min="14341" max="14342" width="37.140625" style="48" customWidth="1"/>
    <col min="14343" max="14343" width="28.42578125" style="48" customWidth="1"/>
    <col min="14344" max="14344" width="9.140625" style="48"/>
    <col min="14345" max="14345" width="23" style="48" customWidth="1"/>
    <col min="14346" max="14592" width="9.140625" style="48"/>
    <col min="14593" max="14593" width="34" style="48" customWidth="1"/>
    <col min="14594" max="14594" width="74.7109375" style="48" customWidth="1"/>
    <col min="14595" max="14595" width="0" style="48" hidden="1" customWidth="1"/>
    <col min="14596" max="14596" width="34.7109375" style="48" bestFit="1" customWidth="1"/>
    <col min="14597" max="14598" width="37.140625" style="48" customWidth="1"/>
    <col min="14599" max="14599" width="28.42578125" style="48" customWidth="1"/>
    <col min="14600" max="14600" width="9.140625" style="48"/>
    <col min="14601" max="14601" width="23" style="48" customWidth="1"/>
    <col min="14602" max="14848" width="9.140625" style="48"/>
    <col min="14849" max="14849" width="34" style="48" customWidth="1"/>
    <col min="14850" max="14850" width="74.7109375" style="48" customWidth="1"/>
    <col min="14851" max="14851" width="0" style="48" hidden="1" customWidth="1"/>
    <col min="14852" max="14852" width="34.7109375" style="48" bestFit="1" customWidth="1"/>
    <col min="14853" max="14854" width="37.140625" style="48" customWidth="1"/>
    <col min="14855" max="14855" width="28.42578125" style="48" customWidth="1"/>
    <col min="14856" max="14856" width="9.140625" style="48"/>
    <col min="14857" max="14857" width="23" style="48" customWidth="1"/>
    <col min="14858" max="15104" width="9.140625" style="48"/>
    <col min="15105" max="15105" width="34" style="48" customWidth="1"/>
    <col min="15106" max="15106" width="74.7109375" style="48" customWidth="1"/>
    <col min="15107" max="15107" width="0" style="48" hidden="1" customWidth="1"/>
    <col min="15108" max="15108" width="34.7109375" style="48" bestFit="1" customWidth="1"/>
    <col min="15109" max="15110" width="37.140625" style="48" customWidth="1"/>
    <col min="15111" max="15111" width="28.42578125" style="48" customWidth="1"/>
    <col min="15112" max="15112" width="9.140625" style="48"/>
    <col min="15113" max="15113" width="23" style="48" customWidth="1"/>
    <col min="15114" max="15360" width="9.140625" style="48"/>
    <col min="15361" max="15361" width="34" style="48" customWidth="1"/>
    <col min="15362" max="15362" width="74.7109375" style="48" customWidth="1"/>
    <col min="15363" max="15363" width="0" style="48" hidden="1" customWidth="1"/>
    <col min="15364" max="15364" width="34.7109375" style="48" bestFit="1" customWidth="1"/>
    <col min="15365" max="15366" width="37.140625" style="48" customWidth="1"/>
    <col min="15367" max="15367" width="28.42578125" style="48" customWidth="1"/>
    <col min="15368" max="15368" width="9.140625" style="48"/>
    <col min="15369" max="15369" width="23" style="48" customWidth="1"/>
    <col min="15370" max="15616" width="9.140625" style="48"/>
    <col min="15617" max="15617" width="34" style="48" customWidth="1"/>
    <col min="15618" max="15618" width="74.7109375" style="48" customWidth="1"/>
    <col min="15619" max="15619" width="0" style="48" hidden="1" customWidth="1"/>
    <col min="15620" max="15620" width="34.7109375" style="48" bestFit="1" customWidth="1"/>
    <col min="15621" max="15622" width="37.140625" style="48" customWidth="1"/>
    <col min="15623" max="15623" width="28.42578125" style="48" customWidth="1"/>
    <col min="15624" max="15624" width="9.140625" style="48"/>
    <col min="15625" max="15625" width="23" style="48" customWidth="1"/>
    <col min="15626" max="15872" width="9.140625" style="48"/>
    <col min="15873" max="15873" width="34" style="48" customWidth="1"/>
    <col min="15874" max="15874" width="74.7109375" style="48" customWidth="1"/>
    <col min="15875" max="15875" width="0" style="48" hidden="1" customWidth="1"/>
    <col min="15876" max="15876" width="34.7109375" style="48" bestFit="1" customWidth="1"/>
    <col min="15877" max="15878" width="37.140625" style="48" customWidth="1"/>
    <col min="15879" max="15879" width="28.42578125" style="48" customWidth="1"/>
    <col min="15880" max="15880" width="9.140625" style="48"/>
    <col min="15881" max="15881" width="23" style="48" customWidth="1"/>
    <col min="15882" max="16128" width="9.140625" style="48"/>
    <col min="16129" max="16129" width="34" style="48" customWidth="1"/>
    <col min="16130" max="16130" width="74.7109375" style="48" customWidth="1"/>
    <col min="16131" max="16131" width="0" style="48" hidden="1" customWidth="1"/>
    <col min="16132" max="16132" width="34.7109375" style="48" bestFit="1" customWidth="1"/>
    <col min="16133" max="16134" width="37.140625" style="48" customWidth="1"/>
    <col min="16135" max="16135" width="28.42578125" style="48" customWidth="1"/>
    <col min="16136" max="16136" width="9.140625" style="48"/>
    <col min="16137" max="16137" width="23" style="48" customWidth="1"/>
    <col min="16138" max="16384" width="9.140625" style="48"/>
  </cols>
  <sheetData>
    <row r="1" spans="1:25" s="3" customFormat="1" ht="54.75" customHeight="1" x14ac:dyDescent="0.25">
      <c r="A1" s="1"/>
      <c r="B1" s="2"/>
      <c r="C1" s="181" t="s">
        <v>0</v>
      </c>
      <c r="D1" s="181"/>
      <c r="E1" s="181"/>
      <c r="F1" s="181"/>
    </row>
    <row r="2" spans="1:25" s="3" customFormat="1" ht="12.75" x14ac:dyDescent="0.25">
      <c r="A2" s="1"/>
      <c r="B2" s="2"/>
      <c r="C2" s="4">
        <f>C68+C84+C91+C103+C114+C172</f>
        <v>439782.50000000006</v>
      </c>
      <c r="D2" s="4"/>
      <c r="E2" s="5"/>
      <c r="F2" s="4"/>
    </row>
    <row r="3" spans="1:25" s="3" customFormat="1" ht="20.25" customHeight="1" x14ac:dyDescent="0.25">
      <c r="A3" s="182"/>
      <c r="B3" s="182"/>
      <c r="C3" s="182"/>
      <c r="D3" s="182"/>
      <c r="E3" s="182"/>
      <c r="F3" s="182"/>
    </row>
    <row r="4" spans="1:25" s="3" customFormat="1" ht="27.75" customHeight="1" x14ac:dyDescent="0.25">
      <c r="A4" s="182"/>
      <c r="B4" s="182"/>
      <c r="C4" s="182"/>
      <c r="D4" s="182"/>
      <c r="E4" s="182"/>
      <c r="F4" s="182"/>
    </row>
    <row r="5" spans="1:25" s="3" customFormat="1" ht="27" customHeight="1" x14ac:dyDescent="0.25">
      <c r="A5" s="182" t="s">
        <v>1</v>
      </c>
      <c r="B5" s="182"/>
      <c r="C5" s="182"/>
      <c r="D5" s="182"/>
      <c r="E5" s="182"/>
      <c r="F5" s="182"/>
    </row>
    <row r="6" spans="1:25" s="3" customFormat="1" ht="18.75" hidden="1" customHeight="1" x14ac:dyDescent="0.25">
      <c r="A6" s="6"/>
      <c r="B6" s="7"/>
      <c r="C6" s="8"/>
      <c r="D6" s="8"/>
      <c r="E6" s="9"/>
      <c r="F6" s="8"/>
    </row>
    <row r="7" spans="1:25" s="3" customFormat="1" ht="20.25" x14ac:dyDescent="0.25">
      <c r="A7" s="6"/>
      <c r="B7" s="7"/>
      <c r="C7" s="8"/>
      <c r="D7" s="8"/>
      <c r="E7" s="9"/>
      <c r="F7" s="8"/>
    </row>
    <row r="8" spans="1:25" s="3" customFormat="1" ht="18.75" customHeight="1" x14ac:dyDescent="0.25">
      <c r="A8" s="8"/>
      <c r="B8" s="8"/>
      <c r="C8" s="10"/>
      <c r="D8" s="10"/>
      <c r="E8" s="11"/>
      <c r="F8" s="12" t="s">
        <v>2</v>
      </c>
    </row>
    <row r="9" spans="1:25" s="3" customFormat="1" ht="31.5" customHeight="1" x14ac:dyDescent="0.25">
      <c r="A9" s="183" t="s">
        <v>3</v>
      </c>
      <c r="B9" s="185" t="s">
        <v>4</v>
      </c>
      <c r="C9" s="186" t="s">
        <v>5</v>
      </c>
      <c r="D9" s="187"/>
      <c r="E9" s="187"/>
      <c r="F9" s="187"/>
    </row>
    <row r="10" spans="1:25" s="18" customFormat="1" ht="43.5" customHeight="1" x14ac:dyDescent="0.25">
      <c r="A10" s="184"/>
      <c r="B10" s="185"/>
      <c r="C10" s="13" t="s">
        <v>6</v>
      </c>
      <c r="D10" s="13" t="s">
        <v>7</v>
      </c>
      <c r="E10" s="14" t="s">
        <v>8</v>
      </c>
      <c r="F10" s="15" t="s">
        <v>9</v>
      </c>
      <c r="G10" s="16"/>
      <c r="H10" s="16"/>
      <c r="I10" s="16"/>
      <c r="J10" s="16"/>
      <c r="K10" s="16"/>
      <c r="L10" s="16"/>
      <c r="M10" s="16"/>
      <c r="N10" s="16"/>
      <c r="O10" s="16"/>
      <c r="P10" s="16"/>
      <c r="Q10" s="16"/>
      <c r="R10" s="16"/>
      <c r="S10" s="16"/>
      <c r="T10" s="16"/>
      <c r="U10" s="16"/>
      <c r="V10" s="16"/>
      <c r="W10" s="16"/>
      <c r="X10" s="16"/>
      <c r="Y10" s="17"/>
    </row>
    <row r="11" spans="1:25" s="26" customFormat="1" x14ac:dyDescent="0.3">
      <c r="A11" s="19">
        <v>1</v>
      </c>
      <c r="B11" s="20">
        <v>2</v>
      </c>
      <c r="C11" s="21"/>
      <c r="D11" s="21">
        <v>3</v>
      </c>
      <c r="E11" s="22">
        <v>4</v>
      </c>
      <c r="F11" s="23">
        <v>5</v>
      </c>
      <c r="G11" s="24"/>
      <c r="H11" s="24"/>
      <c r="I11" s="24"/>
      <c r="J11" s="24"/>
      <c r="K11" s="24"/>
      <c r="L11" s="24"/>
      <c r="M11" s="24"/>
      <c r="N11" s="24"/>
      <c r="O11" s="24"/>
      <c r="P11" s="24"/>
      <c r="Q11" s="24"/>
      <c r="R11" s="24"/>
      <c r="S11" s="24"/>
      <c r="T11" s="24"/>
      <c r="U11" s="24"/>
      <c r="V11" s="24"/>
      <c r="W11" s="24"/>
      <c r="X11" s="24"/>
      <c r="Y11" s="25"/>
    </row>
    <row r="12" spans="1:25" s="30" customFormat="1" ht="34.5" customHeight="1" x14ac:dyDescent="0.2">
      <c r="A12" s="27" t="s">
        <v>10</v>
      </c>
      <c r="B12" s="28" t="s">
        <v>11</v>
      </c>
      <c r="C12" s="29">
        <f>C16+C30+C47+C62+C68+C84+C91+C103+C114+C172+C25</f>
        <v>2411455.3000000007</v>
      </c>
      <c r="D12" s="29">
        <f>D16+D30+D47+D62+D68+D84+D91+D103+D114+D172+D25</f>
        <v>2477055.4210300003</v>
      </c>
      <c r="E12" s="29">
        <f>E16+E30+E47+E62+E68+E84+E91+E103+E114+E172+E25</f>
        <v>327245.48731999996</v>
      </c>
      <c r="F12" s="29">
        <f>F16+F30+F47+F62+F68+F84+F91+F103+F114+F172+F25</f>
        <v>2804300.9083500006</v>
      </c>
    </row>
    <row r="13" spans="1:25" s="30" customFormat="1" x14ac:dyDescent="0.2">
      <c r="A13" s="27" t="s">
        <v>12</v>
      </c>
      <c r="B13" s="28"/>
      <c r="C13" s="29"/>
      <c r="D13" s="29"/>
      <c r="E13" s="29"/>
      <c r="F13" s="31"/>
    </row>
    <row r="14" spans="1:25" s="30" customFormat="1" x14ac:dyDescent="0.2">
      <c r="A14" s="27"/>
      <c r="B14" s="32" t="s">
        <v>13</v>
      </c>
      <c r="C14" s="29">
        <f>C16+C30+C47+C62+C25</f>
        <v>1971672.8000000003</v>
      </c>
      <c r="D14" s="29">
        <f>D16+D30+D47+D62+D25</f>
        <v>1971672.8000000003</v>
      </c>
      <c r="E14" s="29">
        <f>E16+E30+E47+E62+E25</f>
        <v>100000</v>
      </c>
      <c r="F14" s="29">
        <f>F16+F30+F47+F62+F25</f>
        <v>2071672.8000000003</v>
      </c>
    </row>
    <row r="15" spans="1:25" s="30" customFormat="1" x14ac:dyDescent="0.2">
      <c r="A15" s="27"/>
      <c r="B15" s="32" t="s">
        <v>14</v>
      </c>
      <c r="C15" s="29">
        <f>C68+C84+C91+C103+C114+C172</f>
        <v>439782.50000000006</v>
      </c>
      <c r="D15" s="29">
        <f>D68+D84+D91+D103+D114+D172</f>
        <v>505382.6210300001</v>
      </c>
      <c r="E15" s="29">
        <f>E68+E84+E91+E103+E114+E172</f>
        <v>227245.48731999999</v>
      </c>
      <c r="F15" s="29">
        <f>F68+F84+F91+F103+F114+F172</f>
        <v>732628.10834999999</v>
      </c>
    </row>
    <row r="16" spans="1:25" s="33" customFormat="1" ht="33.75" customHeight="1" x14ac:dyDescent="0.2">
      <c r="A16" s="27" t="s">
        <v>15</v>
      </c>
      <c r="B16" s="28" t="s">
        <v>16</v>
      </c>
      <c r="C16" s="29">
        <f>C17</f>
        <v>1750189.9000000001</v>
      </c>
      <c r="D16" s="29">
        <f>D17</f>
        <v>1750189.9000000001</v>
      </c>
      <c r="E16" s="29">
        <f>E17</f>
        <v>100000</v>
      </c>
      <c r="F16" s="29">
        <f>F17</f>
        <v>1850189.9000000001</v>
      </c>
    </row>
    <row r="17" spans="1:25" s="30" customFormat="1" x14ac:dyDescent="0.25">
      <c r="A17" s="34" t="s">
        <v>17</v>
      </c>
      <c r="B17" s="35" t="s">
        <v>18</v>
      </c>
      <c r="C17" s="36">
        <f>SUM(C18:C24)</f>
        <v>1750189.9000000001</v>
      </c>
      <c r="D17" s="36">
        <f>SUM(D18:D24)</f>
        <v>1750189.9000000001</v>
      </c>
      <c r="E17" s="37">
        <f>SUM(E18:E24)</f>
        <v>100000</v>
      </c>
      <c r="F17" s="36">
        <f>SUM(F18:F24)</f>
        <v>1850189.9000000001</v>
      </c>
    </row>
    <row r="18" spans="1:25" s="45" customFormat="1" ht="110.25" x14ac:dyDescent="0.25">
      <c r="A18" s="38" t="s">
        <v>19</v>
      </c>
      <c r="B18" s="39" t="s">
        <v>20</v>
      </c>
      <c r="C18" s="40">
        <v>1725647.9000000001</v>
      </c>
      <c r="D18" s="40">
        <v>1725647.9000000001</v>
      </c>
      <c r="E18" s="40">
        <v>98750.096019999997</v>
      </c>
      <c r="F18" s="41">
        <f>D18+E18</f>
        <v>1824397.9960200002</v>
      </c>
      <c r="G18" s="42"/>
      <c r="H18" s="43"/>
      <c r="I18" s="43"/>
      <c r="J18" s="43"/>
      <c r="K18" s="43"/>
      <c r="L18" s="43"/>
      <c r="M18" s="43"/>
      <c r="N18" s="43"/>
      <c r="O18" s="43"/>
      <c r="P18" s="43"/>
      <c r="Q18" s="43"/>
      <c r="R18" s="43"/>
      <c r="S18" s="43"/>
      <c r="T18" s="43"/>
      <c r="U18" s="43"/>
      <c r="V18" s="43"/>
      <c r="W18" s="43"/>
      <c r="X18" s="43"/>
      <c r="Y18" s="44"/>
    </row>
    <row r="19" spans="1:25" s="45" customFormat="1" ht="110.25" x14ac:dyDescent="0.25">
      <c r="A19" s="38" t="s">
        <v>21</v>
      </c>
      <c r="B19" s="39" t="s">
        <v>22</v>
      </c>
      <c r="C19" s="40">
        <v>500</v>
      </c>
      <c r="D19" s="40">
        <v>500</v>
      </c>
      <c r="E19" s="40">
        <v>0</v>
      </c>
      <c r="F19" s="41">
        <f t="shared" ref="F19:F29" si="0">D19+E19</f>
        <v>500</v>
      </c>
      <c r="G19" s="43"/>
      <c r="H19" s="43"/>
      <c r="I19" s="43"/>
      <c r="J19" s="43"/>
      <c r="K19" s="43"/>
      <c r="L19" s="43"/>
      <c r="M19" s="43"/>
      <c r="N19" s="43"/>
      <c r="O19" s="43"/>
      <c r="P19" s="43"/>
      <c r="Q19" s="43"/>
      <c r="R19" s="43"/>
      <c r="S19" s="43"/>
      <c r="T19" s="43"/>
      <c r="U19" s="43"/>
      <c r="V19" s="43"/>
      <c r="W19" s="43"/>
      <c r="X19" s="43"/>
      <c r="Y19" s="44"/>
    </row>
    <row r="20" spans="1:25" ht="78.75" x14ac:dyDescent="0.25">
      <c r="A20" s="38" t="s">
        <v>23</v>
      </c>
      <c r="B20" s="46" t="s">
        <v>24</v>
      </c>
      <c r="C20" s="40">
        <v>1900</v>
      </c>
      <c r="D20" s="40">
        <v>1900</v>
      </c>
      <c r="E20" s="40">
        <v>0</v>
      </c>
      <c r="F20" s="41">
        <f t="shared" si="0"/>
        <v>1900</v>
      </c>
      <c r="G20" s="3"/>
      <c r="H20" s="3"/>
      <c r="I20" s="3"/>
      <c r="J20" s="3"/>
      <c r="K20" s="3"/>
      <c r="L20" s="3"/>
      <c r="M20" s="3"/>
      <c r="N20" s="3"/>
      <c r="O20" s="3"/>
      <c r="P20" s="3"/>
      <c r="Q20" s="3"/>
      <c r="R20" s="3"/>
      <c r="S20" s="3"/>
      <c r="T20" s="3"/>
      <c r="U20" s="3"/>
      <c r="V20" s="3"/>
      <c r="W20" s="3"/>
      <c r="X20" s="3"/>
      <c r="Y20" s="47"/>
    </row>
    <row r="21" spans="1:25" ht="78.75" x14ac:dyDescent="0.25">
      <c r="A21" s="38" t="s">
        <v>25</v>
      </c>
      <c r="B21" s="49" t="s">
        <v>26</v>
      </c>
      <c r="C21" s="40">
        <v>7000</v>
      </c>
      <c r="D21" s="40">
        <v>7000</v>
      </c>
      <c r="E21" s="40">
        <v>0</v>
      </c>
      <c r="F21" s="41">
        <f t="shared" si="0"/>
        <v>7000</v>
      </c>
      <c r="G21" s="3"/>
      <c r="H21" s="3"/>
      <c r="I21" s="3"/>
      <c r="J21" s="3"/>
      <c r="K21" s="3"/>
      <c r="L21" s="3"/>
      <c r="M21" s="3"/>
      <c r="N21" s="3"/>
      <c r="O21" s="3"/>
      <c r="P21" s="3"/>
      <c r="Q21" s="3"/>
      <c r="R21" s="3"/>
      <c r="S21" s="3"/>
      <c r="T21" s="3"/>
      <c r="U21" s="3"/>
      <c r="V21" s="3"/>
      <c r="W21" s="3"/>
      <c r="X21" s="3"/>
      <c r="Y21" s="47"/>
    </row>
    <row r="22" spans="1:25" s="3" customFormat="1" ht="126" x14ac:dyDescent="0.25">
      <c r="A22" s="38" t="s">
        <v>27</v>
      </c>
      <c r="B22" s="49" t="s">
        <v>28</v>
      </c>
      <c r="C22" s="40">
        <v>13000</v>
      </c>
      <c r="D22" s="40">
        <v>13000</v>
      </c>
      <c r="E22" s="40">
        <v>0</v>
      </c>
      <c r="F22" s="41">
        <f t="shared" si="0"/>
        <v>13000</v>
      </c>
    </row>
    <row r="23" spans="1:25" s="3" customFormat="1" ht="69.75" customHeight="1" x14ac:dyDescent="0.25">
      <c r="A23" s="38" t="s">
        <v>29</v>
      </c>
      <c r="B23" s="50" t="s">
        <v>30</v>
      </c>
      <c r="C23" s="40">
        <v>450</v>
      </c>
      <c r="D23" s="40">
        <v>450</v>
      </c>
      <c r="E23" s="40">
        <v>1249.90398</v>
      </c>
      <c r="F23" s="41">
        <f t="shared" si="0"/>
        <v>1699.90398</v>
      </c>
    </row>
    <row r="24" spans="1:25" s="3" customFormat="1" ht="66.75" customHeight="1" x14ac:dyDescent="0.25">
      <c r="A24" s="38" t="s">
        <v>31</v>
      </c>
      <c r="B24" s="50" t="s">
        <v>32</v>
      </c>
      <c r="C24" s="40">
        <v>1692</v>
      </c>
      <c r="D24" s="40">
        <v>1692</v>
      </c>
      <c r="E24" s="40">
        <v>0</v>
      </c>
      <c r="F24" s="41">
        <f t="shared" si="0"/>
        <v>1692</v>
      </c>
    </row>
    <row r="25" spans="1:25" s="52" customFormat="1" ht="31.5" x14ac:dyDescent="0.25">
      <c r="A25" s="51" t="s">
        <v>33</v>
      </c>
      <c r="B25" s="49" t="s">
        <v>34</v>
      </c>
      <c r="C25" s="40">
        <f>C26+C27+C28+C29</f>
        <v>9034</v>
      </c>
      <c r="D25" s="40">
        <f>D26+D27+D28+D29</f>
        <v>9034</v>
      </c>
      <c r="E25" s="40">
        <f>E26+E27+E28+E29</f>
        <v>0</v>
      </c>
      <c r="F25" s="40">
        <f>F26+F27+F28+F29</f>
        <v>9034</v>
      </c>
    </row>
    <row r="26" spans="1:25" s="3" customFormat="1" ht="63" x14ac:dyDescent="0.25">
      <c r="A26" s="51" t="s">
        <v>35</v>
      </c>
      <c r="B26" s="49" t="s">
        <v>36</v>
      </c>
      <c r="C26" s="40">
        <v>4648</v>
      </c>
      <c r="D26" s="40">
        <v>4648</v>
      </c>
      <c r="E26" s="40">
        <v>0</v>
      </c>
      <c r="F26" s="41">
        <f t="shared" si="0"/>
        <v>4648</v>
      </c>
    </row>
    <row r="27" spans="1:25" s="3" customFormat="1" ht="78.75" x14ac:dyDescent="0.25">
      <c r="A27" s="51" t="s">
        <v>37</v>
      </c>
      <c r="B27" s="49" t="s">
        <v>38</v>
      </c>
      <c r="C27" s="40">
        <v>24</v>
      </c>
      <c r="D27" s="40">
        <v>24</v>
      </c>
      <c r="E27" s="40">
        <v>0</v>
      </c>
      <c r="F27" s="41">
        <f t="shared" si="0"/>
        <v>24</v>
      </c>
    </row>
    <row r="28" spans="1:25" s="3" customFormat="1" ht="63" x14ac:dyDescent="0.25">
      <c r="A28" s="51" t="s">
        <v>39</v>
      </c>
      <c r="B28" s="49" t="s">
        <v>40</v>
      </c>
      <c r="C28" s="40">
        <v>5019</v>
      </c>
      <c r="D28" s="40">
        <v>5019</v>
      </c>
      <c r="E28" s="40">
        <v>0</v>
      </c>
      <c r="F28" s="41">
        <f t="shared" si="0"/>
        <v>5019</v>
      </c>
    </row>
    <row r="29" spans="1:25" s="3" customFormat="1" ht="63" x14ac:dyDescent="0.25">
      <c r="A29" s="51" t="s">
        <v>41</v>
      </c>
      <c r="B29" s="49" t="s">
        <v>42</v>
      </c>
      <c r="C29" s="40">
        <v>-657</v>
      </c>
      <c r="D29" s="40">
        <v>-657</v>
      </c>
      <c r="E29" s="40">
        <v>0</v>
      </c>
      <c r="F29" s="41">
        <f t="shared" si="0"/>
        <v>-657</v>
      </c>
    </row>
    <row r="30" spans="1:25" s="54" customFormat="1" ht="26.25" customHeight="1" x14ac:dyDescent="0.25">
      <c r="A30" s="27" t="s">
        <v>43</v>
      </c>
      <c r="B30" s="53" t="s">
        <v>44</v>
      </c>
      <c r="C30" s="29">
        <f>C31+C39+C42+C45</f>
        <v>154568.29999999999</v>
      </c>
      <c r="D30" s="29">
        <f>D31+D39+D42+D45</f>
        <v>154568.29999999999</v>
      </c>
      <c r="E30" s="29">
        <f>E31+E39+E42+E45</f>
        <v>0</v>
      </c>
      <c r="F30" s="29">
        <f>F31+F39+F42+F45</f>
        <v>154568.29999999999</v>
      </c>
    </row>
    <row r="31" spans="1:25" s="30" customFormat="1" ht="31.5" x14ac:dyDescent="0.25">
      <c r="A31" s="34" t="s">
        <v>45</v>
      </c>
      <c r="B31" s="55" t="s">
        <v>46</v>
      </c>
      <c r="C31" s="37">
        <f>C32+C35+C38</f>
        <v>146780.29999999999</v>
      </c>
      <c r="D31" s="37">
        <f>D32+D35+D38</f>
        <v>146780.29999999999</v>
      </c>
      <c r="E31" s="37">
        <f>E32+E35+E38</f>
        <v>0</v>
      </c>
      <c r="F31" s="37">
        <f>F32+F35+F38</f>
        <v>146780.29999999999</v>
      </c>
    </row>
    <row r="32" spans="1:25" ht="31.5" x14ac:dyDescent="0.25">
      <c r="A32" s="56" t="s">
        <v>47</v>
      </c>
      <c r="B32" s="57" t="s">
        <v>48</v>
      </c>
      <c r="C32" s="58">
        <f>C33+C34</f>
        <v>110000</v>
      </c>
      <c r="D32" s="58">
        <f>D33+D34</f>
        <v>110000</v>
      </c>
      <c r="E32" s="58">
        <f>E33+E34</f>
        <v>0</v>
      </c>
      <c r="F32" s="58">
        <f>F33+F34</f>
        <v>110000</v>
      </c>
      <c r="G32" s="3"/>
      <c r="H32" s="3"/>
      <c r="I32" s="3"/>
      <c r="J32" s="3"/>
      <c r="K32" s="3"/>
      <c r="L32" s="3"/>
      <c r="M32" s="3"/>
      <c r="N32" s="3"/>
      <c r="O32" s="3"/>
      <c r="P32" s="3"/>
      <c r="Q32" s="3"/>
      <c r="R32" s="3"/>
      <c r="S32" s="3"/>
      <c r="T32" s="3"/>
      <c r="U32" s="3"/>
      <c r="V32" s="3"/>
      <c r="W32" s="3"/>
      <c r="X32" s="3"/>
      <c r="Y32" s="47"/>
    </row>
    <row r="33" spans="1:25" ht="31.5" x14ac:dyDescent="0.25">
      <c r="A33" s="59" t="s">
        <v>49</v>
      </c>
      <c r="B33" s="60" t="s">
        <v>48</v>
      </c>
      <c r="C33" s="40">
        <v>110000</v>
      </c>
      <c r="D33" s="40">
        <v>110000</v>
      </c>
      <c r="E33" s="40">
        <v>0</v>
      </c>
      <c r="F33" s="41">
        <f>D33+E33</f>
        <v>110000</v>
      </c>
      <c r="G33" s="3"/>
      <c r="H33" s="3"/>
      <c r="I33" s="3"/>
      <c r="J33" s="3"/>
      <c r="K33" s="3"/>
      <c r="L33" s="3"/>
      <c r="M33" s="3"/>
      <c r="N33" s="3"/>
      <c r="O33" s="3"/>
      <c r="P33" s="3"/>
      <c r="Q33" s="3"/>
      <c r="R33" s="3"/>
      <c r="S33" s="3"/>
      <c r="T33" s="3"/>
      <c r="U33" s="3"/>
      <c r="V33" s="3"/>
      <c r="W33" s="3"/>
      <c r="X33" s="3"/>
      <c r="Y33" s="47"/>
    </row>
    <row r="34" spans="1:25" ht="47.25" hidden="1" x14ac:dyDescent="0.25">
      <c r="A34" s="59" t="s">
        <v>50</v>
      </c>
      <c r="B34" s="60" t="s">
        <v>51</v>
      </c>
      <c r="C34" s="40">
        <v>0</v>
      </c>
      <c r="D34" s="40">
        <v>0</v>
      </c>
      <c r="E34" s="40">
        <v>0</v>
      </c>
      <c r="F34" s="41">
        <f>C34+E34</f>
        <v>0</v>
      </c>
      <c r="G34" s="3"/>
      <c r="H34" s="3"/>
      <c r="I34" s="3"/>
      <c r="J34" s="3"/>
      <c r="K34" s="3"/>
      <c r="L34" s="3"/>
      <c r="M34" s="3"/>
      <c r="N34" s="3"/>
      <c r="O34" s="3"/>
      <c r="P34" s="3"/>
      <c r="Q34" s="3"/>
      <c r="R34" s="3"/>
      <c r="S34" s="3"/>
      <c r="T34" s="3"/>
      <c r="U34" s="3"/>
      <c r="V34" s="3"/>
      <c r="W34" s="3"/>
      <c r="X34" s="3"/>
      <c r="Y34" s="47"/>
    </row>
    <row r="35" spans="1:25" ht="47.25" x14ac:dyDescent="0.25">
      <c r="A35" s="56" t="s">
        <v>52</v>
      </c>
      <c r="B35" s="57" t="s">
        <v>51</v>
      </c>
      <c r="C35" s="58">
        <f>C36</f>
        <v>36780.300000000003</v>
      </c>
      <c r="D35" s="58">
        <f>D36</f>
        <v>36780.300000000003</v>
      </c>
      <c r="E35" s="58">
        <f>E36</f>
        <v>0</v>
      </c>
      <c r="F35" s="58">
        <f>F36</f>
        <v>36780.300000000003</v>
      </c>
      <c r="G35" s="3"/>
      <c r="H35" s="3"/>
      <c r="I35" s="3"/>
      <c r="J35" s="3"/>
      <c r="K35" s="3"/>
      <c r="L35" s="3"/>
      <c r="M35" s="3"/>
      <c r="N35" s="3"/>
      <c r="O35" s="3"/>
      <c r="P35" s="3"/>
      <c r="Q35" s="3"/>
      <c r="R35" s="3"/>
      <c r="S35" s="3"/>
      <c r="T35" s="3"/>
      <c r="U35" s="3"/>
      <c r="V35" s="3"/>
      <c r="W35" s="3"/>
      <c r="X35" s="3"/>
      <c r="Y35" s="47"/>
    </row>
    <row r="36" spans="1:25" ht="63" x14ac:dyDescent="0.25">
      <c r="A36" s="59" t="s">
        <v>53</v>
      </c>
      <c r="B36" s="60" t="s">
        <v>54</v>
      </c>
      <c r="C36" s="40">
        <v>36780.300000000003</v>
      </c>
      <c r="D36" s="40">
        <v>36780.300000000003</v>
      </c>
      <c r="E36" s="40">
        <v>0</v>
      </c>
      <c r="F36" s="41">
        <f>D36+E36</f>
        <v>36780.300000000003</v>
      </c>
      <c r="G36" s="3"/>
      <c r="H36" s="3"/>
      <c r="I36" s="3"/>
      <c r="J36" s="3"/>
      <c r="K36" s="3"/>
      <c r="L36" s="3"/>
      <c r="M36" s="3"/>
      <c r="N36" s="3"/>
      <c r="O36" s="3"/>
      <c r="P36" s="3"/>
      <c r="Q36" s="3"/>
      <c r="R36" s="3"/>
      <c r="S36" s="3"/>
      <c r="T36" s="3"/>
      <c r="U36" s="3"/>
      <c r="V36" s="3"/>
      <c r="W36" s="3"/>
      <c r="X36" s="3"/>
      <c r="Y36" s="47"/>
    </row>
    <row r="37" spans="1:25" ht="47.25" hidden="1" x14ac:dyDescent="0.25">
      <c r="A37" s="59" t="s">
        <v>55</v>
      </c>
      <c r="B37" s="60" t="s">
        <v>56</v>
      </c>
      <c r="C37" s="40">
        <v>0</v>
      </c>
      <c r="D37" s="40">
        <v>0</v>
      </c>
      <c r="E37" s="40">
        <v>0</v>
      </c>
      <c r="F37" s="41">
        <f>D37+E37</f>
        <v>0</v>
      </c>
      <c r="G37" s="3"/>
      <c r="H37" s="3"/>
      <c r="I37" s="3"/>
      <c r="J37" s="3"/>
      <c r="K37" s="3"/>
      <c r="L37" s="3"/>
      <c r="M37" s="3"/>
      <c r="N37" s="3"/>
      <c r="O37" s="3"/>
      <c r="P37" s="3"/>
      <c r="Q37" s="3"/>
      <c r="R37" s="3"/>
      <c r="S37" s="3"/>
      <c r="T37" s="3"/>
      <c r="U37" s="3"/>
      <c r="V37" s="3"/>
      <c r="W37" s="3"/>
      <c r="X37" s="3"/>
      <c r="Y37" s="47"/>
    </row>
    <row r="38" spans="1:25" ht="31.5" hidden="1" x14ac:dyDescent="0.25">
      <c r="A38" s="61" t="s">
        <v>57</v>
      </c>
      <c r="B38" s="62" t="s">
        <v>58</v>
      </c>
      <c r="C38" s="40">
        <v>0</v>
      </c>
      <c r="D38" s="40">
        <v>0</v>
      </c>
      <c r="E38" s="40">
        <v>0</v>
      </c>
      <c r="F38" s="40">
        <v>0</v>
      </c>
      <c r="G38" s="3"/>
      <c r="H38" s="3"/>
      <c r="I38" s="3"/>
      <c r="J38" s="3"/>
      <c r="K38" s="3"/>
      <c r="L38" s="3"/>
      <c r="M38" s="3"/>
      <c r="N38" s="3"/>
      <c r="O38" s="3"/>
      <c r="P38" s="3"/>
      <c r="Q38" s="3"/>
      <c r="R38" s="3"/>
      <c r="S38" s="3"/>
      <c r="T38" s="3"/>
      <c r="U38" s="3"/>
      <c r="V38" s="3"/>
      <c r="W38" s="3"/>
      <c r="X38" s="3"/>
      <c r="Y38" s="47"/>
    </row>
    <row r="39" spans="1:25" s="66" customFormat="1" hidden="1" x14ac:dyDescent="0.25">
      <c r="A39" s="38" t="s">
        <v>59</v>
      </c>
      <c r="B39" s="63" t="s">
        <v>60</v>
      </c>
      <c r="C39" s="40"/>
      <c r="D39" s="40">
        <v>0</v>
      </c>
      <c r="E39" s="40"/>
      <c r="F39" s="41">
        <f>C39+E39</f>
        <v>0</v>
      </c>
      <c r="G39" s="64"/>
      <c r="H39" s="64"/>
      <c r="I39" s="64"/>
      <c r="J39" s="64"/>
      <c r="K39" s="64"/>
      <c r="L39" s="64"/>
      <c r="M39" s="64"/>
      <c r="N39" s="64"/>
      <c r="O39" s="64"/>
      <c r="P39" s="64"/>
      <c r="Q39" s="64"/>
      <c r="R39" s="64"/>
      <c r="S39" s="64"/>
      <c r="T39" s="64"/>
      <c r="U39" s="64"/>
      <c r="V39" s="64"/>
      <c r="W39" s="64"/>
      <c r="X39" s="64"/>
      <c r="Y39" s="65"/>
    </row>
    <row r="40" spans="1:25" hidden="1" x14ac:dyDescent="0.25">
      <c r="A40" s="59" t="s">
        <v>61</v>
      </c>
      <c r="B40" s="60" t="s">
        <v>60</v>
      </c>
      <c r="C40" s="67">
        <v>0</v>
      </c>
      <c r="D40" s="67">
        <v>0</v>
      </c>
      <c r="E40" s="67">
        <v>0</v>
      </c>
      <c r="F40" s="68">
        <f>C40+E40</f>
        <v>0</v>
      </c>
      <c r="G40" s="3"/>
      <c r="H40" s="3"/>
      <c r="I40" s="3"/>
      <c r="J40" s="3"/>
      <c r="K40" s="3"/>
      <c r="L40" s="3"/>
      <c r="M40" s="3"/>
      <c r="N40" s="3"/>
      <c r="O40" s="3"/>
      <c r="P40" s="3"/>
      <c r="Q40" s="3"/>
      <c r="R40" s="3"/>
      <c r="S40" s="3"/>
      <c r="T40" s="3"/>
      <c r="U40" s="3"/>
      <c r="V40" s="3"/>
      <c r="W40" s="3"/>
      <c r="X40" s="3"/>
      <c r="Y40" s="47"/>
    </row>
    <row r="41" spans="1:25" ht="31.5" hidden="1" x14ac:dyDescent="0.25">
      <c r="A41" s="59" t="s">
        <v>62</v>
      </c>
      <c r="B41" s="60" t="s">
        <v>63</v>
      </c>
      <c r="C41" s="67">
        <v>0</v>
      </c>
      <c r="D41" s="67">
        <v>0</v>
      </c>
      <c r="E41" s="67">
        <v>0</v>
      </c>
      <c r="F41" s="68">
        <f>C41+E41</f>
        <v>0</v>
      </c>
      <c r="G41" s="3"/>
      <c r="H41" s="3"/>
      <c r="I41" s="3"/>
      <c r="J41" s="3"/>
      <c r="K41" s="3"/>
      <c r="L41" s="3"/>
      <c r="M41" s="3"/>
      <c r="N41" s="3"/>
      <c r="O41" s="3"/>
      <c r="P41" s="3"/>
      <c r="Q41" s="3"/>
      <c r="R41" s="3"/>
      <c r="S41" s="3"/>
      <c r="T41" s="3"/>
      <c r="U41" s="3"/>
      <c r="V41" s="3"/>
      <c r="W41" s="3"/>
      <c r="X41" s="3"/>
      <c r="Y41" s="47"/>
    </row>
    <row r="42" spans="1:25" s="66" customFormat="1" ht="31.5" customHeight="1" x14ac:dyDescent="0.25">
      <c r="A42" s="38" t="s">
        <v>64</v>
      </c>
      <c r="B42" s="63" t="s">
        <v>65</v>
      </c>
      <c r="C42" s="40">
        <f>C43</f>
        <v>788</v>
      </c>
      <c r="D42" s="40">
        <v>788</v>
      </c>
      <c r="E42" s="40">
        <f>E43</f>
        <v>0</v>
      </c>
      <c r="F42" s="41">
        <f>C42+E42</f>
        <v>788</v>
      </c>
      <c r="G42" s="64"/>
      <c r="H42" s="64"/>
      <c r="I42" s="64"/>
      <c r="J42" s="64"/>
      <c r="K42" s="64"/>
      <c r="L42" s="64"/>
      <c r="M42" s="64"/>
      <c r="N42" s="64"/>
      <c r="O42" s="64"/>
      <c r="P42" s="64"/>
      <c r="Q42" s="64"/>
      <c r="R42" s="64"/>
      <c r="S42" s="64"/>
      <c r="T42" s="64"/>
      <c r="U42" s="64"/>
      <c r="V42" s="64"/>
      <c r="W42" s="64"/>
      <c r="X42" s="64"/>
      <c r="Y42" s="65"/>
    </row>
    <row r="43" spans="1:25" s="3" customFormat="1" x14ac:dyDescent="0.25">
      <c r="A43" s="59" t="s">
        <v>66</v>
      </c>
      <c r="B43" s="60" t="s">
        <v>65</v>
      </c>
      <c r="C43" s="67">
        <v>788</v>
      </c>
      <c r="D43" s="67">
        <v>788</v>
      </c>
      <c r="E43" s="67"/>
      <c r="F43" s="68">
        <f>D43+E43</f>
        <v>788</v>
      </c>
    </row>
    <row r="44" spans="1:25" s="3" customFormat="1" ht="31.5" x14ac:dyDescent="0.25">
      <c r="A44" s="59" t="s">
        <v>67</v>
      </c>
      <c r="B44" s="60" t="s">
        <v>68</v>
      </c>
      <c r="C44" s="67">
        <v>0</v>
      </c>
      <c r="D44" s="67">
        <v>0</v>
      </c>
      <c r="E44" s="67">
        <v>0</v>
      </c>
      <c r="F44" s="68">
        <f>C44+E44</f>
        <v>0</v>
      </c>
    </row>
    <row r="45" spans="1:25" s="3" customFormat="1" ht="31.5" x14ac:dyDescent="0.25">
      <c r="A45" s="59" t="s">
        <v>69</v>
      </c>
      <c r="B45" s="60" t="s">
        <v>70</v>
      </c>
      <c r="C45" s="67">
        <f>C46</f>
        <v>7000</v>
      </c>
      <c r="D45" s="67">
        <f>D46</f>
        <v>7000</v>
      </c>
      <c r="E45" s="67">
        <f>E46</f>
        <v>0</v>
      </c>
      <c r="F45" s="67">
        <f>F46</f>
        <v>7000</v>
      </c>
    </row>
    <row r="46" spans="1:25" s="3" customFormat="1" ht="31.5" x14ac:dyDescent="0.25">
      <c r="A46" s="59" t="s">
        <v>71</v>
      </c>
      <c r="B46" s="60" t="s">
        <v>72</v>
      </c>
      <c r="C46" s="67">
        <v>7000</v>
      </c>
      <c r="D46" s="67">
        <v>7000</v>
      </c>
      <c r="E46" s="67"/>
      <c r="F46" s="68">
        <f>D46+E46</f>
        <v>7000</v>
      </c>
    </row>
    <row r="47" spans="1:25" s="54" customFormat="1" ht="32.25" customHeight="1" x14ac:dyDescent="0.25">
      <c r="A47" s="27" t="s">
        <v>73</v>
      </c>
      <c r="B47" s="53" t="s">
        <v>74</v>
      </c>
      <c r="C47" s="29">
        <f>C48+C55+C52</f>
        <v>52569.799999999996</v>
      </c>
      <c r="D47" s="29">
        <f>D48+D55+D52</f>
        <v>52569.799999999996</v>
      </c>
      <c r="E47" s="29">
        <f>E48+E55+E52</f>
        <v>0</v>
      </c>
      <c r="F47" s="29">
        <f>F48+F55+F52</f>
        <v>52569.799999999996</v>
      </c>
    </row>
    <row r="48" spans="1:25" s="30" customFormat="1" x14ac:dyDescent="0.25">
      <c r="A48" s="34" t="s">
        <v>75</v>
      </c>
      <c r="B48" s="55" t="s">
        <v>76</v>
      </c>
      <c r="C48" s="37">
        <f>SUM(C49:C51)</f>
        <v>1000</v>
      </c>
      <c r="D48" s="37">
        <f>SUM(D49:D51)</f>
        <v>1000</v>
      </c>
      <c r="E48" s="37">
        <f>SUM(E49:E51)</f>
        <v>0</v>
      </c>
      <c r="F48" s="37">
        <f>SUM(F49:F51)</f>
        <v>1000</v>
      </c>
    </row>
    <row r="49" spans="1:25" ht="47.25" x14ac:dyDescent="0.25">
      <c r="A49" s="38" t="s">
        <v>77</v>
      </c>
      <c r="B49" s="69" t="s">
        <v>78</v>
      </c>
      <c r="C49" s="40">
        <v>1000</v>
      </c>
      <c r="D49" s="40">
        <v>1000</v>
      </c>
      <c r="E49" s="40">
        <v>0</v>
      </c>
      <c r="F49" s="41">
        <f>D49+E49</f>
        <v>1000</v>
      </c>
      <c r="G49" s="3"/>
      <c r="H49" s="3"/>
      <c r="I49" s="3"/>
      <c r="J49" s="3"/>
      <c r="K49" s="3"/>
      <c r="L49" s="3"/>
      <c r="M49" s="3"/>
      <c r="N49" s="3"/>
      <c r="O49" s="3"/>
      <c r="P49" s="3"/>
      <c r="Q49" s="3"/>
      <c r="R49" s="3"/>
      <c r="S49" s="3"/>
      <c r="T49" s="3"/>
      <c r="U49" s="3"/>
      <c r="V49" s="3"/>
      <c r="W49" s="3"/>
      <c r="X49" s="3"/>
      <c r="Y49" s="47"/>
    </row>
    <row r="50" spans="1:25" ht="47.25" hidden="1" x14ac:dyDescent="0.25">
      <c r="A50" s="38" t="s">
        <v>79</v>
      </c>
      <c r="B50" s="69" t="s">
        <v>80</v>
      </c>
      <c r="C50" s="40">
        <v>0</v>
      </c>
      <c r="D50" s="40">
        <v>0</v>
      </c>
      <c r="E50" s="40">
        <v>0</v>
      </c>
      <c r="F50" s="41">
        <f>D50+E50</f>
        <v>0</v>
      </c>
      <c r="G50" s="3"/>
      <c r="H50" s="3"/>
      <c r="I50" s="3"/>
      <c r="J50" s="3"/>
      <c r="K50" s="3"/>
      <c r="L50" s="3"/>
      <c r="M50" s="3"/>
      <c r="N50" s="3"/>
      <c r="O50" s="3"/>
      <c r="P50" s="3"/>
      <c r="Q50" s="3"/>
      <c r="R50" s="3"/>
      <c r="S50" s="3"/>
      <c r="T50" s="3"/>
      <c r="U50" s="3"/>
      <c r="V50" s="3"/>
      <c r="W50" s="3"/>
      <c r="X50" s="3"/>
      <c r="Y50" s="47"/>
    </row>
    <row r="51" spans="1:25" s="3" customFormat="1" ht="47.25" hidden="1" x14ac:dyDescent="0.25">
      <c r="A51" s="38" t="s">
        <v>81</v>
      </c>
      <c r="B51" s="69" t="s">
        <v>82</v>
      </c>
      <c r="C51" s="40">
        <v>0</v>
      </c>
      <c r="D51" s="40">
        <v>0</v>
      </c>
      <c r="E51" s="40">
        <v>0</v>
      </c>
      <c r="F51" s="41">
        <f>D51+E51</f>
        <v>0</v>
      </c>
    </row>
    <row r="52" spans="1:25" s="71" customFormat="1" x14ac:dyDescent="0.25">
      <c r="A52" s="70" t="s">
        <v>83</v>
      </c>
      <c r="B52" s="69" t="s">
        <v>84</v>
      </c>
      <c r="C52" s="40">
        <f>C53+C54</f>
        <v>14758.1</v>
      </c>
      <c r="D52" s="40">
        <f>D53+D54</f>
        <v>14758.1</v>
      </c>
      <c r="E52" s="40">
        <f>E53+E54</f>
        <v>0</v>
      </c>
      <c r="F52" s="40">
        <f>F53+F54</f>
        <v>14758.1</v>
      </c>
    </row>
    <row r="53" spans="1:25" s="3" customFormat="1" x14ac:dyDescent="0.25">
      <c r="A53" s="38" t="s">
        <v>85</v>
      </c>
      <c r="B53" s="69" t="s">
        <v>86</v>
      </c>
      <c r="C53" s="40">
        <v>7000</v>
      </c>
      <c r="D53" s="40">
        <v>7000</v>
      </c>
      <c r="E53" s="40">
        <v>0</v>
      </c>
      <c r="F53" s="41">
        <f>D53+E53</f>
        <v>7000</v>
      </c>
    </row>
    <row r="54" spans="1:25" s="3" customFormat="1" x14ac:dyDescent="0.25">
      <c r="A54" s="38" t="s">
        <v>87</v>
      </c>
      <c r="B54" s="69" t="s">
        <v>88</v>
      </c>
      <c r="C54" s="40">
        <v>7758.1</v>
      </c>
      <c r="D54" s="40">
        <v>7758.1</v>
      </c>
      <c r="E54" s="40">
        <v>0</v>
      </c>
      <c r="F54" s="41">
        <f>D54+E54</f>
        <v>7758.1</v>
      </c>
    </row>
    <row r="55" spans="1:25" s="30" customFormat="1" x14ac:dyDescent="0.25">
      <c r="A55" s="34" t="s">
        <v>89</v>
      </c>
      <c r="B55" s="55" t="s">
        <v>90</v>
      </c>
      <c r="C55" s="37">
        <f>SUM(C56:C61)</f>
        <v>36811.699999999997</v>
      </c>
      <c r="D55" s="37">
        <f>SUM(D56:D61)</f>
        <v>36811.699999999997</v>
      </c>
      <c r="E55" s="37">
        <f>SUM(E56:E61)</f>
        <v>0</v>
      </c>
      <c r="F55" s="37">
        <f>SUM(F56:F61)</f>
        <v>36811.699999999997</v>
      </c>
    </row>
    <row r="56" spans="1:25" ht="31.5" x14ac:dyDescent="0.25">
      <c r="A56" s="38" t="s">
        <v>91</v>
      </c>
      <c r="B56" s="63" t="s">
        <v>92</v>
      </c>
      <c r="C56" s="40">
        <v>34511.699999999997</v>
      </c>
      <c r="D56" s="40">
        <v>34511.699999999997</v>
      </c>
      <c r="E56" s="40">
        <v>0</v>
      </c>
      <c r="F56" s="41">
        <f t="shared" ref="F56:F61" si="1">D56+E56</f>
        <v>34511.699999999997</v>
      </c>
      <c r="G56" s="3"/>
      <c r="H56" s="3"/>
      <c r="I56" s="3"/>
      <c r="J56" s="3"/>
      <c r="K56" s="3"/>
      <c r="L56" s="3"/>
      <c r="M56" s="3"/>
      <c r="N56" s="3"/>
      <c r="O56" s="3"/>
      <c r="P56" s="3"/>
      <c r="Q56" s="3"/>
      <c r="R56" s="3"/>
      <c r="S56" s="3"/>
      <c r="T56" s="3"/>
      <c r="U56" s="3"/>
      <c r="V56" s="3"/>
      <c r="W56" s="3"/>
      <c r="X56" s="3"/>
      <c r="Y56" s="47"/>
    </row>
    <row r="57" spans="1:25" ht="31.5" hidden="1" x14ac:dyDescent="0.25">
      <c r="A57" s="38" t="s">
        <v>93</v>
      </c>
      <c r="B57" s="63" t="s">
        <v>94</v>
      </c>
      <c r="C57" s="40">
        <v>0</v>
      </c>
      <c r="D57" s="40">
        <v>0</v>
      </c>
      <c r="E57" s="40">
        <v>0</v>
      </c>
      <c r="F57" s="41">
        <f t="shared" si="1"/>
        <v>0</v>
      </c>
      <c r="G57" s="3"/>
      <c r="H57" s="3"/>
      <c r="I57" s="3"/>
      <c r="J57" s="3"/>
      <c r="K57" s="3"/>
      <c r="L57" s="3"/>
      <c r="M57" s="3"/>
      <c r="N57" s="3"/>
      <c r="O57" s="3"/>
      <c r="P57" s="3"/>
      <c r="Q57" s="3"/>
      <c r="R57" s="3"/>
      <c r="S57" s="3"/>
      <c r="T57" s="3"/>
      <c r="U57" s="3"/>
      <c r="V57" s="3"/>
      <c r="W57" s="3"/>
      <c r="X57" s="3"/>
      <c r="Y57" s="47"/>
    </row>
    <row r="58" spans="1:25" ht="31.5" hidden="1" x14ac:dyDescent="0.25">
      <c r="A58" s="38" t="s">
        <v>95</v>
      </c>
      <c r="B58" s="63" t="s">
        <v>96</v>
      </c>
      <c r="C58" s="40">
        <v>0</v>
      </c>
      <c r="D58" s="40">
        <v>0</v>
      </c>
      <c r="E58" s="40"/>
      <c r="F58" s="41">
        <f t="shared" si="1"/>
        <v>0</v>
      </c>
      <c r="G58" s="3"/>
      <c r="H58" s="3"/>
      <c r="I58" s="3"/>
      <c r="J58" s="3"/>
      <c r="K58" s="3"/>
      <c r="L58" s="3"/>
      <c r="M58" s="3"/>
      <c r="N58" s="3"/>
      <c r="O58" s="3"/>
      <c r="P58" s="3"/>
      <c r="Q58" s="3"/>
      <c r="R58" s="3"/>
      <c r="S58" s="3"/>
      <c r="T58" s="3"/>
      <c r="U58" s="3"/>
      <c r="V58" s="3"/>
      <c r="W58" s="3"/>
      <c r="X58" s="3"/>
      <c r="Y58" s="47"/>
    </row>
    <row r="59" spans="1:25" ht="31.5" x14ac:dyDescent="0.25">
      <c r="A59" s="38" t="s">
        <v>97</v>
      </c>
      <c r="B59" s="63" t="s">
        <v>98</v>
      </c>
      <c r="C59" s="40">
        <v>2300</v>
      </c>
      <c r="D59" s="40">
        <v>2300</v>
      </c>
      <c r="E59" s="40">
        <v>0</v>
      </c>
      <c r="F59" s="41">
        <f t="shared" si="1"/>
        <v>2300</v>
      </c>
      <c r="G59" s="3"/>
      <c r="H59" s="3"/>
      <c r="I59" s="3"/>
      <c r="J59" s="3"/>
      <c r="K59" s="3"/>
      <c r="L59" s="3"/>
      <c r="M59" s="3"/>
      <c r="N59" s="3"/>
      <c r="O59" s="3"/>
      <c r="P59" s="3"/>
      <c r="Q59" s="3"/>
      <c r="R59" s="3"/>
      <c r="S59" s="3"/>
      <c r="T59" s="3"/>
      <c r="U59" s="3"/>
      <c r="V59" s="3"/>
      <c r="W59" s="3"/>
      <c r="X59" s="3"/>
      <c r="Y59" s="47"/>
    </row>
    <row r="60" spans="1:25" ht="31.5" hidden="1" x14ac:dyDescent="0.25">
      <c r="A60" s="38" t="s">
        <v>99</v>
      </c>
      <c r="B60" s="63" t="s">
        <v>100</v>
      </c>
      <c r="C60" s="40">
        <v>0</v>
      </c>
      <c r="D60" s="40">
        <v>0</v>
      </c>
      <c r="E60" s="40"/>
      <c r="F60" s="41">
        <f t="shared" si="1"/>
        <v>0</v>
      </c>
      <c r="G60" s="3"/>
      <c r="H60" s="3"/>
      <c r="I60" s="3"/>
      <c r="J60" s="3"/>
      <c r="K60" s="3"/>
      <c r="L60" s="3"/>
      <c r="M60" s="3"/>
      <c r="N60" s="3"/>
      <c r="O60" s="3"/>
      <c r="P60" s="3"/>
      <c r="Q60" s="3"/>
      <c r="R60" s="3"/>
      <c r="S60" s="3"/>
      <c r="T60" s="3"/>
      <c r="U60" s="3"/>
      <c r="V60" s="3"/>
      <c r="W60" s="3"/>
      <c r="X60" s="3"/>
      <c r="Y60" s="47"/>
    </row>
    <row r="61" spans="1:25" s="3" customFormat="1" ht="31.5" hidden="1" x14ac:dyDescent="0.25">
      <c r="A61" s="38" t="s">
        <v>101</v>
      </c>
      <c r="B61" s="63" t="s">
        <v>102</v>
      </c>
      <c r="C61" s="40">
        <v>0</v>
      </c>
      <c r="D61" s="40">
        <v>0</v>
      </c>
      <c r="E61" s="40"/>
      <c r="F61" s="41">
        <f t="shared" si="1"/>
        <v>0</v>
      </c>
    </row>
    <row r="62" spans="1:25" s="54" customFormat="1" ht="50.25" customHeight="1" x14ac:dyDescent="0.25">
      <c r="A62" s="27" t="s">
        <v>103</v>
      </c>
      <c r="B62" s="53" t="s">
        <v>104</v>
      </c>
      <c r="C62" s="29">
        <f>C63+C64+C67</f>
        <v>5310.8</v>
      </c>
      <c r="D62" s="29">
        <f>D63+D64+D67</f>
        <v>5310.8</v>
      </c>
      <c r="E62" s="29">
        <f>E63+E64+E67</f>
        <v>0</v>
      </c>
      <c r="F62" s="29">
        <f>F63+F64+F67</f>
        <v>5310.8</v>
      </c>
    </row>
    <row r="63" spans="1:25" ht="47.25" x14ac:dyDescent="0.25">
      <c r="A63" s="38" t="s">
        <v>105</v>
      </c>
      <c r="B63" s="69" t="s">
        <v>106</v>
      </c>
      <c r="C63" s="40">
        <v>5230.8</v>
      </c>
      <c r="D63" s="40">
        <v>5230.8</v>
      </c>
      <c r="E63" s="40">
        <v>0</v>
      </c>
      <c r="F63" s="41">
        <f>D63+E63</f>
        <v>5230.8</v>
      </c>
      <c r="G63" s="3"/>
      <c r="H63" s="3"/>
      <c r="I63" s="3"/>
      <c r="J63" s="3"/>
      <c r="K63" s="3"/>
      <c r="L63" s="3"/>
      <c r="M63" s="3"/>
      <c r="N63" s="3"/>
      <c r="O63" s="3"/>
      <c r="P63" s="3"/>
      <c r="Q63" s="3"/>
      <c r="R63" s="3"/>
      <c r="S63" s="3"/>
      <c r="T63" s="3"/>
      <c r="U63" s="3"/>
      <c r="V63" s="3"/>
      <c r="W63" s="3"/>
      <c r="X63" s="3"/>
      <c r="Y63" s="47"/>
    </row>
    <row r="64" spans="1:25" s="74" customFormat="1" ht="63" hidden="1" x14ac:dyDescent="0.25">
      <c r="A64" s="38" t="s">
        <v>107</v>
      </c>
      <c r="B64" s="63" t="s">
        <v>108</v>
      </c>
      <c r="C64" s="40">
        <v>0</v>
      </c>
      <c r="D64" s="40">
        <v>0</v>
      </c>
      <c r="E64" s="40"/>
      <c r="F64" s="41">
        <f>D64+E64</f>
        <v>0</v>
      </c>
      <c r="G64" s="72"/>
      <c r="H64" s="72"/>
      <c r="I64" s="72"/>
      <c r="J64" s="72"/>
      <c r="K64" s="72"/>
      <c r="L64" s="72"/>
      <c r="M64" s="72"/>
      <c r="N64" s="72"/>
      <c r="O64" s="72"/>
      <c r="P64" s="72"/>
      <c r="Q64" s="72"/>
      <c r="R64" s="72"/>
      <c r="S64" s="72"/>
      <c r="T64" s="72"/>
      <c r="U64" s="72"/>
      <c r="V64" s="72"/>
      <c r="W64" s="72"/>
      <c r="X64" s="72"/>
      <c r="Y64" s="73"/>
    </row>
    <row r="65" spans="1:25" s="74" customFormat="1" ht="63" hidden="1" x14ac:dyDescent="0.25">
      <c r="A65" s="59" t="s">
        <v>109</v>
      </c>
      <c r="B65" s="60" t="s">
        <v>110</v>
      </c>
      <c r="C65" s="40"/>
      <c r="D65" s="40">
        <v>0</v>
      </c>
      <c r="E65" s="40"/>
      <c r="F65" s="41">
        <f>D65+E65</f>
        <v>0</v>
      </c>
      <c r="G65" s="72"/>
      <c r="H65" s="72"/>
      <c r="I65" s="72"/>
      <c r="J65" s="72"/>
      <c r="K65" s="72"/>
      <c r="L65" s="72"/>
      <c r="M65" s="72"/>
      <c r="N65" s="72"/>
      <c r="O65" s="72"/>
      <c r="P65" s="72"/>
      <c r="Q65" s="72"/>
      <c r="R65" s="72"/>
      <c r="S65" s="72"/>
      <c r="T65" s="72"/>
      <c r="U65" s="72"/>
      <c r="V65" s="72"/>
      <c r="W65" s="72"/>
      <c r="X65" s="72"/>
      <c r="Y65" s="73"/>
    </row>
    <row r="66" spans="1:25" s="72" customFormat="1" ht="31.5" hidden="1" x14ac:dyDescent="0.25">
      <c r="A66" s="59" t="s">
        <v>111</v>
      </c>
      <c r="B66" s="60" t="s">
        <v>112</v>
      </c>
      <c r="C66" s="40"/>
      <c r="D66" s="40">
        <v>0</v>
      </c>
      <c r="E66" s="40"/>
      <c r="F66" s="41">
        <f>D66+E66</f>
        <v>0</v>
      </c>
    </row>
    <row r="67" spans="1:25" s="72" customFormat="1" ht="31.5" x14ac:dyDescent="0.25">
      <c r="A67" s="59" t="s">
        <v>113</v>
      </c>
      <c r="B67" s="60" t="s">
        <v>112</v>
      </c>
      <c r="C67" s="40">
        <v>80</v>
      </c>
      <c r="D67" s="40">
        <v>80</v>
      </c>
      <c r="E67" s="40">
        <v>0</v>
      </c>
      <c r="F67" s="41">
        <f>D67+E67</f>
        <v>80</v>
      </c>
    </row>
    <row r="68" spans="1:25" s="54" customFormat="1" ht="35.25" customHeight="1" x14ac:dyDescent="0.25">
      <c r="A68" s="27" t="s">
        <v>114</v>
      </c>
      <c r="B68" s="53" t="s">
        <v>115</v>
      </c>
      <c r="C68" s="75">
        <f>SUM(C69:C83)</f>
        <v>328294.10000000003</v>
      </c>
      <c r="D68" s="75">
        <f>SUM(D69:D83)</f>
        <v>328294.10000000003</v>
      </c>
      <c r="E68" s="29">
        <f>SUM(E69:E83)</f>
        <v>34972.92</v>
      </c>
      <c r="F68" s="75">
        <f>SUM(F69:F83)</f>
        <v>363267.02</v>
      </c>
    </row>
    <row r="69" spans="1:25" ht="47.25" x14ac:dyDescent="0.25">
      <c r="A69" s="38" t="s">
        <v>116</v>
      </c>
      <c r="B69" s="63" t="s">
        <v>117</v>
      </c>
      <c r="C69" s="40">
        <v>71.2</v>
      </c>
      <c r="D69" s="40">
        <v>71.2</v>
      </c>
      <c r="E69" s="40">
        <v>-43.68</v>
      </c>
      <c r="F69" s="41">
        <f t="shared" ref="F69:F83" si="2">D69+E69</f>
        <v>27.520000000000003</v>
      </c>
      <c r="G69" s="3"/>
      <c r="H69" s="3"/>
      <c r="I69" s="3"/>
      <c r="J69" s="3"/>
      <c r="K69" s="3"/>
      <c r="L69" s="3"/>
      <c r="M69" s="3"/>
      <c r="N69" s="3"/>
      <c r="O69" s="3"/>
      <c r="P69" s="3"/>
      <c r="Q69" s="3"/>
      <c r="R69" s="3"/>
      <c r="S69" s="3"/>
      <c r="T69" s="3"/>
      <c r="U69" s="3"/>
      <c r="V69" s="3"/>
      <c r="W69" s="3"/>
      <c r="X69" s="3"/>
      <c r="Y69" s="47"/>
    </row>
    <row r="70" spans="1:25" ht="78.75" x14ac:dyDescent="0.25">
      <c r="A70" s="38" t="s">
        <v>118</v>
      </c>
      <c r="B70" s="63" t="s">
        <v>119</v>
      </c>
      <c r="C70" s="40">
        <v>290000</v>
      </c>
      <c r="D70" s="40">
        <v>290000</v>
      </c>
      <c r="E70" s="40">
        <v>35000</v>
      </c>
      <c r="F70" s="41">
        <f t="shared" si="2"/>
        <v>325000</v>
      </c>
      <c r="G70" s="3"/>
      <c r="H70" s="3"/>
      <c r="I70" s="3"/>
      <c r="J70" s="3"/>
      <c r="K70" s="3"/>
      <c r="L70" s="3"/>
      <c r="M70" s="3"/>
      <c r="N70" s="3"/>
      <c r="O70" s="3"/>
      <c r="P70" s="3"/>
      <c r="Q70" s="3"/>
      <c r="R70" s="3"/>
      <c r="S70" s="3"/>
      <c r="T70" s="3"/>
      <c r="U70" s="3"/>
      <c r="V70" s="3"/>
      <c r="W70" s="3"/>
      <c r="X70" s="3"/>
      <c r="Y70" s="47"/>
    </row>
    <row r="71" spans="1:25" ht="78.75" x14ac:dyDescent="0.25">
      <c r="A71" s="38" t="s">
        <v>120</v>
      </c>
      <c r="B71" s="63" t="s">
        <v>121</v>
      </c>
      <c r="C71" s="40">
        <v>32714.5</v>
      </c>
      <c r="D71" s="40">
        <v>32714.5</v>
      </c>
      <c r="E71" s="40">
        <v>0</v>
      </c>
      <c r="F71" s="41">
        <f t="shared" si="2"/>
        <v>32714.5</v>
      </c>
      <c r="G71" s="3"/>
      <c r="H71" s="3"/>
      <c r="I71" s="3"/>
      <c r="J71" s="3"/>
      <c r="K71" s="3"/>
      <c r="L71" s="3"/>
      <c r="M71" s="3"/>
      <c r="N71" s="3"/>
      <c r="O71" s="3"/>
      <c r="P71" s="3"/>
      <c r="Q71" s="3"/>
      <c r="R71" s="3"/>
      <c r="S71" s="3"/>
      <c r="T71" s="3"/>
      <c r="U71" s="3"/>
      <c r="V71" s="3"/>
      <c r="W71" s="3"/>
      <c r="X71" s="3"/>
      <c r="Y71" s="47"/>
    </row>
    <row r="72" spans="1:25" ht="126" hidden="1" x14ac:dyDescent="0.25">
      <c r="A72" s="38" t="s">
        <v>122</v>
      </c>
      <c r="B72" s="63" t="s">
        <v>123</v>
      </c>
      <c r="C72" s="40">
        <v>0</v>
      </c>
      <c r="D72" s="40">
        <v>0</v>
      </c>
      <c r="E72" s="40"/>
      <c r="F72" s="41">
        <f t="shared" si="2"/>
        <v>0</v>
      </c>
      <c r="G72" s="3"/>
      <c r="H72" s="3"/>
      <c r="I72" s="3"/>
      <c r="J72" s="3"/>
      <c r="K72" s="3"/>
      <c r="L72" s="3"/>
      <c r="M72" s="3"/>
      <c r="N72" s="3"/>
      <c r="O72" s="3"/>
      <c r="P72" s="3"/>
      <c r="Q72" s="3"/>
      <c r="R72" s="3"/>
      <c r="S72" s="3"/>
      <c r="T72" s="3"/>
      <c r="U72" s="3"/>
      <c r="V72" s="3"/>
      <c r="W72" s="3"/>
      <c r="X72" s="3"/>
      <c r="Y72" s="47"/>
    </row>
    <row r="73" spans="1:25" s="80" customFormat="1" ht="63" x14ac:dyDescent="0.25">
      <c r="A73" s="76" t="s">
        <v>124</v>
      </c>
      <c r="B73" s="77" t="s">
        <v>125</v>
      </c>
      <c r="C73" s="40">
        <v>850</v>
      </c>
      <c r="D73" s="40">
        <v>850</v>
      </c>
      <c r="E73" s="40">
        <v>0</v>
      </c>
      <c r="F73" s="41">
        <f t="shared" si="2"/>
        <v>850</v>
      </c>
      <c r="G73" s="78"/>
      <c r="H73" s="78"/>
      <c r="I73" s="78"/>
      <c r="J73" s="78"/>
      <c r="K73" s="78"/>
      <c r="L73" s="78"/>
      <c r="M73" s="78"/>
      <c r="N73" s="78"/>
      <c r="O73" s="78"/>
      <c r="P73" s="78"/>
      <c r="Q73" s="78"/>
      <c r="R73" s="78"/>
      <c r="S73" s="78"/>
      <c r="T73" s="78"/>
      <c r="U73" s="78"/>
      <c r="V73" s="78"/>
      <c r="W73" s="78"/>
      <c r="X73" s="78"/>
      <c r="Y73" s="79"/>
    </row>
    <row r="74" spans="1:25" s="80" customFormat="1" ht="63" hidden="1" x14ac:dyDescent="0.25">
      <c r="A74" s="76" t="s">
        <v>126</v>
      </c>
      <c r="B74" s="77" t="s">
        <v>127</v>
      </c>
      <c r="C74" s="40">
        <v>0</v>
      </c>
      <c r="D74" s="40">
        <v>0</v>
      </c>
      <c r="E74" s="40"/>
      <c r="F74" s="41">
        <f t="shared" si="2"/>
        <v>0</v>
      </c>
      <c r="G74" s="78"/>
      <c r="H74" s="78"/>
      <c r="I74" s="78"/>
      <c r="J74" s="78"/>
      <c r="K74" s="78"/>
      <c r="L74" s="78"/>
      <c r="M74" s="78"/>
      <c r="N74" s="78"/>
      <c r="O74" s="78"/>
      <c r="P74" s="78"/>
      <c r="Q74" s="78"/>
      <c r="R74" s="78"/>
      <c r="S74" s="78"/>
      <c r="T74" s="78"/>
      <c r="U74" s="78"/>
      <c r="V74" s="78"/>
      <c r="W74" s="78"/>
      <c r="X74" s="78"/>
      <c r="Y74" s="79"/>
    </row>
    <row r="75" spans="1:25" ht="31.5" x14ac:dyDescent="0.25">
      <c r="A75" s="38" t="s">
        <v>128</v>
      </c>
      <c r="B75" s="63" t="s">
        <v>129</v>
      </c>
      <c r="C75" s="40">
        <v>4058.4</v>
      </c>
      <c r="D75" s="40">
        <v>4058.4</v>
      </c>
      <c r="E75" s="40">
        <v>0</v>
      </c>
      <c r="F75" s="41">
        <f t="shared" si="2"/>
        <v>4058.4</v>
      </c>
      <c r="G75" s="3"/>
      <c r="H75" s="3"/>
      <c r="I75" s="3"/>
      <c r="J75" s="3"/>
      <c r="K75" s="3"/>
      <c r="L75" s="3"/>
      <c r="M75" s="3"/>
      <c r="N75" s="3"/>
      <c r="O75" s="3"/>
      <c r="P75" s="3"/>
      <c r="Q75" s="3"/>
      <c r="R75" s="3"/>
      <c r="S75" s="3"/>
      <c r="T75" s="3"/>
      <c r="U75" s="3"/>
      <c r="V75" s="3"/>
      <c r="W75" s="3"/>
      <c r="X75" s="3"/>
      <c r="Y75" s="47"/>
    </row>
    <row r="76" spans="1:25" s="83" customFormat="1" ht="31.5" hidden="1" x14ac:dyDescent="0.25">
      <c r="A76" s="38" t="s">
        <v>130</v>
      </c>
      <c r="B76" s="63" t="s">
        <v>131</v>
      </c>
      <c r="C76" s="40">
        <v>0</v>
      </c>
      <c r="D76" s="40">
        <v>0</v>
      </c>
      <c r="E76" s="40"/>
      <c r="F76" s="41">
        <f t="shared" si="2"/>
        <v>0</v>
      </c>
      <c r="G76" s="81"/>
      <c r="H76" s="81"/>
      <c r="I76" s="81"/>
      <c r="J76" s="81"/>
      <c r="K76" s="81"/>
      <c r="L76" s="81"/>
      <c r="M76" s="81"/>
      <c r="N76" s="81"/>
      <c r="O76" s="81"/>
      <c r="P76" s="81"/>
      <c r="Q76" s="81"/>
      <c r="R76" s="81"/>
      <c r="S76" s="81"/>
      <c r="T76" s="81"/>
      <c r="U76" s="81"/>
      <c r="V76" s="81"/>
      <c r="W76" s="81"/>
      <c r="X76" s="81"/>
      <c r="Y76" s="82"/>
    </row>
    <row r="77" spans="1:25" s="83" customFormat="1" ht="31.5" hidden="1" x14ac:dyDescent="0.25">
      <c r="A77" s="38" t="s">
        <v>132</v>
      </c>
      <c r="B77" s="63" t="s">
        <v>133</v>
      </c>
      <c r="C77" s="40">
        <v>0</v>
      </c>
      <c r="D77" s="40">
        <v>0</v>
      </c>
      <c r="E77" s="40"/>
      <c r="F77" s="41">
        <f t="shared" si="2"/>
        <v>0</v>
      </c>
      <c r="G77" s="81"/>
      <c r="H77" s="81"/>
      <c r="I77" s="81"/>
      <c r="J77" s="81"/>
      <c r="K77" s="81"/>
      <c r="L77" s="81"/>
      <c r="M77" s="81"/>
      <c r="N77" s="81"/>
      <c r="O77" s="81"/>
      <c r="P77" s="81"/>
      <c r="Q77" s="81"/>
      <c r="R77" s="81"/>
      <c r="S77" s="81"/>
      <c r="T77" s="81"/>
      <c r="U77" s="81"/>
      <c r="V77" s="81"/>
      <c r="W77" s="81"/>
      <c r="X77" s="81"/>
      <c r="Y77" s="82"/>
    </row>
    <row r="78" spans="1:25" s="45" customFormat="1" ht="47.25" x14ac:dyDescent="0.25">
      <c r="A78" s="38" t="s">
        <v>134</v>
      </c>
      <c r="B78" s="63" t="s">
        <v>135</v>
      </c>
      <c r="C78" s="40">
        <v>0</v>
      </c>
      <c r="D78" s="40">
        <v>0</v>
      </c>
      <c r="E78" s="40">
        <v>16.600000000000001</v>
      </c>
      <c r="F78" s="41">
        <f t="shared" si="2"/>
        <v>16.600000000000001</v>
      </c>
      <c r="G78" s="43"/>
      <c r="H78" s="43"/>
      <c r="I78" s="43"/>
      <c r="J78" s="43"/>
      <c r="K78" s="43"/>
      <c r="L78" s="43"/>
      <c r="M78" s="43"/>
      <c r="N78" s="43"/>
      <c r="O78" s="43"/>
      <c r="P78" s="43"/>
      <c r="Q78" s="43"/>
      <c r="R78" s="43"/>
      <c r="S78" s="43"/>
      <c r="T78" s="43"/>
      <c r="U78" s="43"/>
      <c r="V78" s="43"/>
      <c r="W78" s="43"/>
      <c r="X78" s="43"/>
      <c r="Y78" s="44"/>
    </row>
    <row r="79" spans="1:25" ht="78.75" x14ac:dyDescent="0.25">
      <c r="A79" s="38" t="s">
        <v>136</v>
      </c>
      <c r="B79" s="63" t="s">
        <v>137</v>
      </c>
      <c r="C79" s="40">
        <v>500</v>
      </c>
      <c r="D79" s="40">
        <v>500</v>
      </c>
      <c r="E79" s="40">
        <v>0</v>
      </c>
      <c r="F79" s="41">
        <f t="shared" si="2"/>
        <v>500</v>
      </c>
      <c r="G79" s="3"/>
      <c r="H79" s="3"/>
      <c r="I79" s="3"/>
      <c r="J79" s="3"/>
      <c r="K79" s="3"/>
      <c r="L79" s="3"/>
      <c r="M79" s="3"/>
      <c r="N79" s="3"/>
      <c r="O79" s="3"/>
      <c r="P79" s="3"/>
      <c r="Q79" s="3"/>
      <c r="R79" s="3"/>
      <c r="S79" s="3"/>
      <c r="T79" s="3"/>
      <c r="U79" s="3"/>
      <c r="V79" s="3"/>
      <c r="W79" s="3"/>
      <c r="X79" s="3"/>
      <c r="Y79" s="47"/>
    </row>
    <row r="80" spans="1:25" s="3" customFormat="1" ht="78.75" hidden="1" x14ac:dyDescent="0.25">
      <c r="A80" s="38" t="s">
        <v>138</v>
      </c>
      <c r="B80" s="63" t="s">
        <v>137</v>
      </c>
      <c r="C80" s="40">
        <v>0</v>
      </c>
      <c r="D80" s="40">
        <v>0</v>
      </c>
      <c r="E80" s="40"/>
      <c r="F80" s="41">
        <f t="shared" si="2"/>
        <v>0</v>
      </c>
    </row>
    <row r="81" spans="1:9" s="3" customFormat="1" ht="78.75" hidden="1" x14ac:dyDescent="0.25">
      <c r="A81" s="38" t="s">
        <v>139</v>
      </c>
      <c r="B81" s="63" t="s">
        <v>140</v>
      </c>
      <c r="C81" s="40">
        <v>0</v>
      </c>
      <c r="D81" s="40">
        <v>0</v>
      </c>
      <c r="E81" s="40"/>
      <c r="F81" s="41">
        <f t="shared" si="2"/>
        <v>0</v>
      </c>
    </row>
    <row r="82" spans="1:9" s="3" customFormat="1" ht="78.75" hidden="1" x14ac:dyDescent="0.25">
      <c r="A82" s="38" t="s">
        <v>141</v>
      </c>
      <c r="B82" s="63" t="s">
        <v>142</v>
      </c>
      <c r="C82" s="40">
        <v>0</v>
      </c>
      <c r="D82" s="40">
        <v>0</v>
      </c>
      <c r="E82" s="40"/>
      <c r="F82" s="41">
        <f t="shared" si="2"/>
        <v>0</v>
      </c>
    </row>
    <row r="83" spans="1:9" s="3" customFormat="1" ht="94.5" x14ac:dyDescent="0.25">
      <c r="A83" s="38" t="s">
        <v>143</v>
      </c>
      <c r="B83" s="63" t="s">
        <v>144</v>
      </c>
      <c r="C83" s="40">
        <v>100</v>
      </c>
      <c r="D83" s="40">
        <v>100</v>
      </c>
      <c r="E83" s="40">
        <v>0</v>
      </c>
      <c r="F83" s="41">
        <f t="shared" si="2"/>
        <v>100</v>
      </c>
    </row>
    <row r="84" spans="1:9" s="54" customFormat="1" ht="37.5" customHeight="1" x14ac:dyDescent="0.25">
      <c r="A84" s="27" t="s">
        <v>145</v>
      </c>
      <c r="B84" s="53" t="s">
        <v>146</v>
      </c>
      <c r="C84" s="29">
        <f>SUM(C85:C90)</f>
        <v>76986.100000000006</v>
      </c>
      <c r="D84" s="29">
        <f>SUM(D85:D90)</f>
        <v>76986.100000000006</v>
      </c>
      <c r="E84" s="29">
        <f>SUM(E85:E90)</f>
        <v>33035.695889999988</v>
      </c>
      <c r="F84" s="29">
        <f>SUM(F85:F90)</f>
        <v>110021.79588999999</v>
      </c>
    </row>
    <row r="85" spans="1:9" s="3" customFormat="1" ht="31.5" x14ac:dyDescent="0.25">
      <c r="A85" s="38" t="s">
        <v>147</v>
      </c>
      <c r="B85" s="69" t="s">
        <v>148</v>
      </c>
      <c r="C85" s="40">
        <v>21014.7</v>
      </c>
      <c r="D85" s="40">
        <v>21014.7</v>
      </c>
      <c r="E85" s="40">
        <v>-16940.327789999999</v>
      </c>
      <c r="F85" s="41">
        <f t="shared" ref="F85:F90" si="3">D85+E85</f>
        <v>4074.3722100000014</v>
      </c>
      <c r="G85" s="84"/>
      <c r="H85" s="43"/>
      <c r="I85" s="43"/>
    </row>
    <row r="86" spans="1:9" s="3" customFormat="1" ht="31.5" hidden="1" x14ac:dyDescent="0.25">
      <c r="A86" s="38" t="s">
        <v>149</v>
      </c>
      <c r="B86" s="69" t="s">
        <v>150</v>
      </c>
      <c r="C86" s="40">
        <v>0</v>
      </c>
      <c r="D86" s="40">
        <v>0</v>
      </c>
      <c r="E86" s="40"/>
      <c r="F86" s="41">
        <f t="shared" si="3"/>
        <v>0</v>
      </c>
      <c r="G86" s="84"/>
      <c r="H86" s="43"/>
      <c r="I86" s="43"/>
    </row>
    <row r="87" spans="1:9" s="3" customFormat="1" x14ac:dyDescent="0.25">
      <c r="A87" s="38" t="s">
        <v>151</v>
      </c>
      <c r="B87" s="69" t="s">
        <v>152</v>
      </c>
      <c r="C87" s="40">
        <v>2919.54</v>
      </c>
      <c r="D87" s="40">
        <v>2919.54</v>
      </c>
      <c r="E87" s="40">
        <v>-2021.127</v>
      </c>
      <c r="F87" s="41">
        <f t="shared" si="3"/>
        <v>898.41300000000001</v>
      </c>
      <c r="G87" s="84"/>
      <c r="H87" s="43"/>
      <c r="I87" s="43"/>
    </row>
    <row r="88" spans="1:9" s="3" customFormat="1" ht="31.5" x14ac:dyDescent="0.25">
      <c r="A88" s="38" t="s">
        <v>153</v>
      </c>
      <c r="B88" s="69" t="s">
        <v>154</v>
      </c>
      <c r="C88" s="40">
        <v>1788.9</v>
      </c>
      <c r="D88" s="40">
        <v>1788.9</v>
      </c>
      <c r="E88" s="40">
        <v>60222.749559999997</v>
      </c>
      <c r="F88" s="41">
        <f t="shared" si="3"/>
        <v>62011.649559999998</v>
      </c>
      <c r="G88" s="84"/>
      <c r="H88" s="43"/>
      <c r="I88" s="43"/>
    </row>
    <row r="89" spans="1:9" s="3" customFormat="1" x14ac:dyDescent="0.25">
      <c r="A89" s="38" t="s">
        <v>155</v>
      </c>
      <c r="B89" s="69" t="s">
        <v>156</v>
      </c>
      <c r="C89" s="40">
        <v>1533.6</v>
      </c>
      <c r="D89" s="40">
        <v>1533.6</v>
      </c>
      <c r="E89" s="40">
        <v>249.83618000000001</v>
      </c>
      <c r="F89" s="41">
        <f t="shared" si="3"/>
        <v>1783.4361799999999</v>
      </c>
      <c r="G89" s="84"/>
      <c r="H89" s="43"/>
      <c r="I89" s="43"/>
    </row>
    <row r="90" spans="1:9" s="89" customFormat="1" ht="31.5" x14ac:dyDescent="0.25">
      <c r="A90" s="85" t="s">
        <v>157</v>
      </c>
      <c r="B90" s="86" t="s">
        <v>158</v>
      </c>
      <c r="C90" s="40">
        <v>49729.36</v>
      </c>
      <c r="D90" s="40">
        <v>49729.36</v>
      </c>
      <c r="E90" s="40">
        <v>-8475.4350599999998</v>
      </c>
      <c r="F90" s="41">
        <f t="shared" si="3"/>
        <v>41253.924939999997</v>
      </c>
      <c r="G90" s="87"/>
      <c r="H90" s="88"/>
      <c r="I90" s="88"/>
    </row>
    <row r="91" spans="1:9" s="54" customFormat="1" ht="31.5" x14ac:dyDescent="0.25">
      <c r="A91" s="27" t="s">
        <v>159</v>
      </c>
      <c r="B91" s="53" t="s">
        <v>160</v>
      </c>
      <c r="C91" s="29">
        <f>SUM(C92:C102)</f>
        <v>5246.7</v>
      </c>
      <c r="D91" s="29">
        <f>SUM(D92:D102)</f>
        <v>5579.60304</v>
      </c>
      <c r="E91" s="29">
        <f>SUM(E92:E102)</f>
        <v>584.6</v>
      </c>
      <c r="F91" s="29">
        <f>SUM(F92:F102)</f>
        <v>6164.2030400000003</v>
      </c>
    </row>
    <row r="92" spans="1:9" s="30" customFormat="1" ht="31.5" x14ac:dyDescent="0.25">
      <c r="A92" s="34" t="s">
        <v>161</v>
      </c>
      <c r="B92" s="55" t="s">
        <v>162</v>
      </c>
      <c r="C92" s="37">
        <v>50</v>
      </c>
      <c r="D92" s="37">
        <v>50</v>
      </c>
      <c r="E92" s="37">
        <v>584.6</v>
      </c>
      <c r="F92" s="90">
        <f t="shared" ref="F92:F102" si="4">D92+E92</f>
        <v>634.6</v>
      </c>
    </row>
    <row r="93" spans="1:9" s="30" customFormat="1" ht="31.5" hidden="1" x14ac:dyDescent="0.25">
      <c r="A93" s="91" t="s">
        <v>163</v>
      </c>
      <c r="B93" s="92" t="s">
        <v>164</v>
      </c>
      <c r="C93" s="37">
        <v>0</v>
      </c>
      <c r="D93" s="37">
        <v>0</v>
      </c>
      <c r="E93" s="37"/>
      <c r="F93" s="90">
        <f t="shared" si="4"/>
        <v>0</v>
      </c>
    </row>
    <row r="94" spans="1:9" s="93" customFormat="1" ht="31.5" hidden="1" x14ac:dyDescent="0.25">
      <c r="A94" s="91" t="s">
        <v>165</v>
      </c>
      <c r="B94" s="92" t="s">
        <v>166</v>
      </c>
      <c r="C94" s="37">
        <v>0</v>
      </c>
      <c r="D94" s="37">
        <v>0</v>
      </c>
      <c r="E94" s="37"/>
      <c r="F94" s="90">
        <f t="shared" si="4"/>
        <v>0</v>
      </c>
    </row>
    <row r="95" spans="1:9" s="30" customFormat="1" ht="31.5" x14ac:dyDescent="0.25">
      <c r="A95" s="91" t="s">
        <v>167</v>
      </c>
      <c r="B95" s="92" t="s">
        <v>168</v>
      </c>
      <c r="C95" s="37">
        <v>1508.5</v>
      </c>
      <c r="D95" s="37">
        <v>1508.5</v>
      </c>
      <c r="E95" s="37">
        <v>0</v>
      </c>
      <c r="F95" s="90">
        <f t="shared" si="4"/>
        <v>1508.5</v>
      </c>
    </row>
    <row r="96" spans="1:9" s="93" customFormat="1" ht="31.5" hidden="1" x14ac:dyDescent="0.25">
      <c r="A96" s="91" t="s">
        <v>169</v>
      </c>
      <c r="B96" s="92" t="s">
        <v>166</v>
      </c>
      <c r="C96" s="37">
        <v>0</v>
      </c>
      <c r="D96" s="37">
        <v>0</v>
      </c>
      <c r="E96" s="37"/>
      <c r="F96" s="90">
        <f t="shared" si="4"/>
        <v>0</v>
      </c>
    </row>
    <row r="97" spans="1:28" s="93" customFormat="1" ht="31.5" x14ac:dyDescent="0.25">
      <c r="A97" s="91" t="s">
        <v>170</v>
      </c>
      <c r="B97" s="92" t="s">
        <v>166</v>
      </c>
      <c r="C97" s="37">
        <v>756.2</v>
      </c>
      <c r="D97" s="37">
        <v>756.2</v>
      </c>
      <c r="E97" s="37">
        <v>0</v>
      </c>
      <c r="F97" s="90">
        <f t="shared" si="4"/>
        <v>756.2</v>
      </c>
    </row>
    <row r="98" spans="1:28" ht="31.5" x14ac:dyDescent="0.25">
      <c r="A98" s="94" t="s">
        <v>171</v>
      </c>
      <c r="B98" s="95" t="s">
        <v>172</v>
      </c>
      <c r="C98" s="40">
        <v>0</v>
      </c>
      <c r="D98" s="40">
        <v>332.90303999999998</v>
      </c>
      <c r="E98" s="40">
        <v>0</v>
      </c>
      <c r="F98" s="41">
        <f t="shared" si="4"/>
        <v>332.90303999999998</v>
      </c>
      <c r="G98" s="84"/>
      <c r="H98" s="43"/>
      <c r="I98" s="43"/>
      <c r="J98" s="3"/>
      <c r="K98" s="3"/>
      <c r="L98" s="3"/>
      <c r="M98" s="3"/>
      <c r="N98" s="3"/>
      <c r="O98" s="3"/>
      <c r="P98" s="3"/>
      <c r="Q98" s="3"/>
      <c r="R98" s="3"/>
      <c r="S98" s="3"/>
      <c r="T98" s="3"/>
      <c r="U98" s="3"/>
      <c r="V98" s="3"/>
      <c r="W98" s="3"/>
      <c r="X98" s="3"/>
      <c r="Y98" s="3"/>
      <c r="Z98" s="3"/>
      <c r="AA98" s="3"/>
      <c r="AB98" s="47"/>
    </row>
    <row r="99" spans="1:28" s="89" customFormat="1" ht="31.5" hidden="1" x14ac:dyDescent="0.25">
      <c r="A99" s="94" t="s">
        <v>173</v>
      </c>
      <c r="B99" s="95" t="s">
        <v>172</v>
      </c>
      <c r="C99" s="40">
        <v>0</v>
      </c>
      <c r="D99" s="40">
        <v>0</v>
      </c>
      <c r="E99" s="40"/>
      <c r="F99" s="41">
        <f t="shared" si="4"/>
        <v>0</v>
      </c>
      <c r="G99" s="87"/>
      <c r="H99" s="88"/>
      <c r="I99" s="88"/>
    </row>
    <row r="100" spans="1:28" s="3" customFormat="1" ht="31.5" x14ac:dyDescent="0.25">
      <c r="A100" s="94" t="s">
        <v>174</v>
      </c>
      <c r="B100" s="95" t="s">
        <v>172</v>
      </c>
      <c r="C100" s="40">
        <v>2932</v>
      </c>
      <c r="D100" s="40">
        <v>2932</v>
      </c>
      <c r="E100" s="40">
        <v>0</v>
      </c>
      <c r="F100" s="41">
        <f t="shared" si="4"/>
        <v>2932</v>
      </c>
      <c r="G100" s="84"/>
      <c r="H100" s="43"/>
      <c r="I100" s="43"/>
    </row>
    <row r="101" spans="1:28" s="3" customFormat="1" hidden="1" x14ac:dyDescent="0.25">
      <c r="A101" s="94" t="s">
        <v>175</v>
      </c>
      <c r="B101" s="95" t="s">
        <v>176</v>
      </c>
      <c r="C101" s="40">
        <v>0</v>
      </c>
      <c r="D101" s="40">
        <v>0</v>
      </c>
      <c r="E101" s="40">
        <v>0</v>
      </c>
      <c r="F101" s="41">
        <f t="shared" si="4"/>
        <v>0</v>
      </c>
      <c r="G101" s="84"/>
      <c r="H101" s="43"/>
      <c r="I101" s="43"/>
    </row>
    <row r="102" spans="1:28" s="3" customFormat="1" ht="31.5" hidden="1" x14ac:dyDescent="0.25">
      <c r="A102" s="94" t="s">
        <v>177</v>
      </c>
      <c r="B102" s="95" t="s">
        <v>178</v>
      </c>
      <c r="C102" s="40">
        <v>0</v>
      </c>
      <c r="D102" s="40">
        <v>0</v>
      </c>
      <c r="E102" s="40">
        <v>0</v>
      </c>
      <c r="F102" s="41">
        <f t="shared" si="4"/>
        <v>0</v>
      </c>
      <c r="G102" s="84"/>
      <c r="H102" s="43"/>
      <c r="I102" s="43"/>
    </row>
    <row r="103" spans="1:28" s="54" customFormat="1" ht="31.5" x14ac:dyDescent="0.25">
      <c r="A103" s="27" t="s">
        <v>179</v>
      </c>
      <c r="B103" s="53" t="s">
        <v>180</v>
      </c>
      <c r="C103" s="29">
        <f>SUM(C104:C113)</f>
        <v>13820.899999999998</v>
      </c>
      <c r="D103" s="29">
        <f>SUM(D104:D113)</f>
        <v>13820.899999999998</v>
      </c>
      <c r="E103" s="29">
        <f>SUM(E104:E113)</f>
        <v>0</v>
      </c>
      <c r="F103" s="29">
        <f>SUM(F104:F113)</f>
        <v>13820.899999999998</v>
      </c>
    </row>
    <row r="104" spans="1:28" ht="31.5" x14ac:dyDescent="0.25">
      <c r="A104" s="38" t="s">
        <v>181</v>
      </c>
      <c r="B104" s="63" t="s">
        <v>182</v>
      </c>
      <c r="C104" s="40">
        <v>5000</v>
      </c>
      <c r="D104" s="40">
        <v>5000</v>
      </c>
      <c r="E104" s="40">
        <v>0</v>
      </c>
      <c r="F104" s="41">
        <f t="shared" ref="F104:F113" si="5">D104+E104</f>
        <v>5000</v>
      </c>
      <c r="G104" s="3"/>
      <c r="H104" s="3"/>
      <c r="I104" s="3"/>
      <c r="J104" s="3"/>
      <c r="K104" s="3"/>
      <c r="L104" s="3"/>
      <c r="M104" s="3"/>
      <c r="N104" s="3"/>
      <c r="O104" s="3"/>
      <c r="P104" s="3"/>
      <c r="Q104" s="3"/>
      <c r="R104" s="3"/>
      <c r="S104" s="3"/>
      <c r="T104" s="3"/>
      <c r="U104" s="3"/>
      <c r="V104" s="3"/>
      <c r="W104" s="3"/>
      <c r="X104" s="3"/>
      <c r="Y104" s="47"/>
    </row>
    <row r="105" spans="1:28" ht="47.25" hidden="1" x14ac:dyDescent="0.25">
      <c r="A105" s="38" t="s">
        <v>183</v>
      </c>
      <c r="B105" s="63" t="s">
        <v>184</v>
      </c>
      <c r="C105" s="40">
        <v>0</v>
      </c>
      <c r="D105" s="40">
        <v>0</v>
      </c>
      <c r="E105" s="40"/>
      <c r="F105" s="41">
        <f t="shared" si="5"/>
        <v>0</v>
      </c>
      <c r="G105" s="3"/>
      <c r="H105" s="3"/>
      <c r="I105" s="3"/>
      <c r="J105" s="3"/>
      <c r="K105" s="3"/>
      <c r="L105" s="3"/>
      <c r="M105" s="3"/>
      <c r="N105" s="3"/>
      <c r="O105" s="3"/>
      <c r="P105" s="3"/>
      <c r="Q105" s="3"/>
      <c r="R105" s="3"/>
      <c r="S105" s="3"/>
      <c r="T105" s="3"/>
      <c r="U105" s="3"/>
      <c r="V105" s="3"/>
      <c r="W105" s="3"/>
      <c r="X105" s="3"/>
      <c r="Y105" s="47"/>
    </row>
    <row r="106" spans="1:28" ht="31.5" hidden="1" x14ac:dyDescent="0.25">
      <c r="A106" s="38" t="s">
        <v>185</v>
      </c>
      <c r="B106" s="63" t="s">
        <v>186</v>
      </c>
      <c r="C106" s="40">
        <v>0</v>
      </c>
      <c r="D106" s="40">
        <v>0</v>
      </c>
      <c r="E106" s="40"/>
      <c r="F106" s="41">
        <f t="shared" si="5"/>
        <v>0</v>
      </c>
      <c r="G106" s="3"/>
      <c r="H106" s="3"/>
      <c r="I106" s="3"/>
      <c r="J106" s="3"/>
      <c r="K106" s="3"/>
      <c r="L106" s="3"/>
      <c r="M106" s="3"/>
      <c r="N106" s="3"/>
      <c r="O106" s="3"/>
      <c r="P106" s="3"/>
      <c r="Q106" s="3"/>
      <c r="R106" s="3"/>
      <c r="S106" s="3"/>
      <c r="T106" s="3"/>
      <c r="U106" s="3"/>
      <c r="V106" s="3"/>
      <c r="W106" s="3"/>
      <c r="X106" s="3"/>
      <c r="Y106" s="47"/>
    </row>
    <row r="107" spans="1:28" ht="78.75" hidden="1" x14ac:dyDescent="0.25">
      <c r="A107" s="38" t="s">
        <v>187</v>
      </c>
      <c r="B107" s="63" t="s">
        <v>188</v>
      </c>
      <c r="C107" s="40">
        <v>0</v>
      </c>
      <c r="D107" s="40">
        <v>0</v>
      </c>
      <c r="E107" s="40"/>
      <c r="F107" s="41">
        <f t="shared" si="5"/>
        <v>0</v>
      </c>
      <c r="G107" s="3"/>
      <c r="H107" s="3"/>
      <c r="I107" s="3"/>
      <c r="J107" s="3"/>
      <c r="K107" s="3"/>
      <c r="L107" s="3"/>
      <c r="M107" s="3"/>
      <c r="N107" s="3"/>
      <c r="O107" s="3"/>
      <c r="P107" s="3"/>
      <c r="Q107" s="3"/>
      <c r="R107" s="3"/>
      <c r="S107" s="3"/>
      <c r="T107" s="3"/>
      <c r="U107" s="3"/>
      <c r="V107" s="3"/>
      <c r="W107" s="3"/>
      <c r="X107" s="3"/>
      <c r="Y107" s="47"/>
    </row>
    <row r="108" spans="1:28" ht="78.75" hidden="1" x14ac:dyDescent="0.25">
      <c r="A108" s="38" t="s">
        <v>189</v>
      </c>
      <c r="B108" s="63" t="s">
        <v>190</v>
      </c>
      <c r="C108" s="40">
        <v>0</v>
      </c>
      <c r="D108" s="40">
        <v>0</v>
      </c>
      <c r="E108" s="40"/>
      <c r="F108" s="41">
        <f t="shared" si="5"/>
        <v>0</v>
      </c>
      <c r="G108" s="3"/>
      <c r="H108" s="3"/>
      <c r="I108" s="3"/>
      <c r="J108" s="3"/>
      <c r="K108" s="3"/>
      <c r="L108" s="3"/>
      <c r="M108" s="3"/>
      <c r="N108" s="3"/>
      <c r="O108" s="3"/>
      <c r="P108" s="3"/>
      <c r="Q108" s="3"/>
      <c r="R108" s="3"/>
      <c r="S108" s="3"/>
      <c r="T108" s="3"/>
      <c r="U108" s="3"/>
      <c r="V108" s="3"/>
      <c r="W108" s="3"/>
      <c r="X108" s="3"/>
      <c r="Y108" s="47"/>
    </row>
    <row r="109" spans="1:28" ht="78.75" hidden="1" x14ac:dyDescent="0.25">
      <c r="A109" s="38" t="s">
        <v>191</v>
      </c>
      <c r="B109" s="63" t="s">
        <v>192</v>
      </c>
      <c r="C109" s="40">
        <v>0</v>
      </c>
      <c r="D109" s="40">
        <v>0</v>
      </c>
      <c r="E109" s="40"/>
      <c r="F109" s="41">
        <f t="shared" si="5"/>
        <v>0</v>
      </c>
      <c r="G109" s="3"/>
      <c r="H109" s="3"/>
      <c r="I109" s="3"/>
      <c r="J109" s="3"/>
      <c r="K109" s="3"/>
      <c r="L109" s="3"/>
      <c r="M109" s="3"/>
      <c r="N109" s="3"/>
      <c r="O109" s="3"/>
      <c r="P109" s="3"/>
      <c r="Q109" s="3"/>
      <c r="R109" s="3"/>
      <c r="S109" s="3"/>
      <c r="T109" s="3"/>
      <c r="U109" s="3"/>
      <c r="V109" s="3"/>
      <c r="W109" s="3"/>
      <c r="X109" s="3"/>
      <c r="Y109" s="47"/>
    </row>
    <row r="110" spans="1:28" ht="63" x14ac:dyDescent="0.25">
      <c r="A110" s="38" t="s">
        <v>193</v>
      </c>
      <c r="B110" s="63" t="s">
        <v>194</v>
      </c>
      <c r="C110" s="40">
        <v>6000</v>
      </c>
      <c r="D110" s="40">
        <v>6000</v>
      </c>
      <c r="E110" s="40">
        <v>0</v>
      </c>
      <c r="F110" s="41">
        <f t="shared" si="5"/>
        <v>6000</v>
      </c>
      <c r="G110" s="3"/>
      <c r="H110" s="3"/>
      <c r="I110" s="3"/>
      <c r="J110" s="3"/>
      <c r="K110" s="3"/>
      <c r="L110" s="3"/>
      <c r="M110" s="3"/>
      <c r="N110" s="3"/>
      <c r="O110" s="3"/>
      <c r="P110" s="3"/>
      <c r="Q110" s="3"/>
      <c r="R110" s="3"/>
      <c r="S110" s="3"/>
      <c r="T110" s="3"/>
      <c r="U110" s="3"/>
      <c r="V110" s="3"/>
      <c r="W110" s="3"/>
      <c r="X110" s="3"/>
      <c r="Y110" s="47"/>
    </row>
    <row r="111" spans="1:28" s="3" customFormat="1" ht="47.25" x14ac:dyDescent="0.25">
      <c r="A111" s="38" t="s">
        <v>195</v>
      </c>
      <c r="B111" s="63" t="s">
        <v>196</v>
      </c>
      <c r="C111" s="40">
        <v>2224.3000000000002</v>
      </c>
      <c r="D111" s="40">
        <v>2224.3000000000002</v>
      </c>
      <c r="E111" s="40">
        <v>0</v>
      </c>
      <c r="F111" s="41">
        <f t="shared" si="5"/>
        <v>2224.3000000000002</v>
      </c>
    </row>
    <row r="112" spans="1:28" s="96" customFormat="1" ht="94.5" x14ac:dyDescent="0.25">
      <c r="A112" s="85" t="s">
        <v>197</v>
      </c>
      <c r="B112" s="95" t="s">
        <v>198</v>
      </c>
      <c r="C112" s="40">
        <v>82.8</v>
      </c>
      <c r="D112" s="40">
        <v>82.8</v>
      </c>
      <c r="E112" s="40">
        <v>0</v>
      </c>
      <c r="F112" s="41">
        <f t="shared" si="5"/>
        <v>82.8</v>
      </c>
    </row>
    <row r="113" spans="1:25" s="96" customFormat="1" ht="78.75" x14ac:dyDescent="0.25">
      <c r="A113" s="85" t="s">
        <v>199</v>
      </c>
      <c r="B113" s="95" t="s">
        <v>200</v>
      </c>
      <c r="C113" s="40">
        <v>513.79999999999995</v>
      </c>
      <c r="D113" s="40">
        <v>513.79999999999995</v>
      </c>
      <c r="E113" s="40">
        <v>0</v>
      </c>
      <c r="F113" s="41">
        <f t="shared" si="5"/>
        <v>513.79999999999995</v>
      </c>
    </row>
    <row r="114" spans="1:25" s="54" customFormat="1" ht="32.25" customHeight="1" x14ac:dyDescent="0.25">
      <c r="A114" s="27" t="s">
        <v>201</v>
      </c>
      <c r="B114" s="53" t="s">
        <v>202</v>
      </c>
      <c r="C114" s="75">
        <f>SUM(C115:C171)</f>
        <v>14557.1</v>
      </c>
      <c r="D114" s="75">
        <f>SUM(D115:D171)</f>
        <v>79824.317989999996</v>
      </c>
      <c r="E114" s="29">
        <f>SUM(E115:E171)</f>
        <v>158545.27142999999</v>
      </c>
      <c r="F114" s="75">
        <f>SUM(F115:F171)</f>
        <v>238369.58941999997</v>
      </c>
    </row>
    <row r="115" spans="1:25" s="98" customFormat="1" ht="126" x14ac:dyDescent="0.25">
      <c r="A115" s="38" t="s">
        <v>203</v>
      </c>
      <c r="B115" s="63" t="s">
        <v>204</v>
      </c>
      <c r="C115" s="40">
        <v>5.0999999999999996</v>
      </c>
      <c r="D115" s="40">
        <v>5.0999999999999996</v>
      </c>
      <c r="E115" s="40">
        <v>0</v>
      </c>
      <c r="F115" s="41">
        <f t="shared" ref="F115:F171" si="6">D115+E115</f>
        <v>5.0999999999999996</v>
      </c>
      <c r="G115" s="6"/>
      <c r="H115" s="6"/>
      <c r="I115" s="6"/>
      <c r="J115" s="6"/>
      <c r="K115" s="6"/>
      <c r="L115" s="6"/>
      <c r="M115" s="6"/>
      <c r="N115" s="6"/>
      <c r="O115" s="6"/>
      <c r="P115" s="6"/>
      <c r="Q115" s="6"/>
      <c r="R115" s="6"/>
      <c r="S115" s="6"/>
      <c r="T115" s="6"/>
      <c r="U115" s="6"/>
      <c r="V115" s="6"/>
      <c r="W115" s="6"/>
      <c r="X115" s="6"/>
      <c r="Y115" s="97"/>
    </row>
    <row r="116" spans="1:25" s="98" customFormat="1" ht="78.75" x14ac:dyDescent="0.25">
      <c r="A116" s="38" t="s">
        <v>205</v>
      </c>
      <c r="B116" s="63" t="s">
        <v>206</v>
      </c>
      <c r="C116" s="40">
        <v>1</v>
      </c>
      <c r="D116" s="40">
        <v>1</v>
      </c>
      <c r="E116" s="40">
        <v>0</v>
      </c>
      <c r="F116" s="41">
        <f t="shared" si="6"/>
        <v>1</v>
      </c>
      <c r="G116" s="6"/>
      <c r="H116" s="6"/>
      <c r="I116" s="6"/>
      <c r="J116" s="6"/>
      <c r="K116" s="6"/>
      <c r="L116" s="6"/>
      <c r="M116" s="6"/>
      <c r="N116" s="6"/>
      <c r="O116" s="6"/>
      <c r="P116" s="6"/>
      <c r="Q116" s="6"/>
      <c r="R116" s="6"/>
      <c r="S116" s="6"/>
      <c r="T116" s="6"/>
      <c r="U116" s="6"/>
      <c r="V116" s="6"/>
      <c r="W116" s="6"/>
      <c r="X116" s="6"/>
      <c r="Y116" s="97"/>
    </row>
    <row r="117" spans="1:25" s="98" customFormat="1" ht="141.75" x14ac:dyDescent="0.25">
      <c r="A117" s="38" t="s">
        <v>207</v>
      </c>
      <c r="B117" s="63" t="s">
        <v>208</v>
      </c>
      <c r="C117" s="40">
        <v>0.3</v>
      </c>
      <c r="D117" s="40">
        <v>0.3</v>
      </c>
      <c r="E117" s="40">
        <v>0</v>
      </c>
      <c r="F117" s="41">
        <f t="shared" si="6"/>
        <v>0.3</v>
      </c>
      <c r="G117" s="6"/>
      <c r="H117" s="6"/>
      <c r="I117" s="6"/>
      <c r="J117" s="6"/>
      <c r="K117" s="6"/>
      <c r="L117" s="6"/>
      <c r="M117" s="6"/>
      <c r="N117" s="6"/>
      <c r="O117" s="6"/>
      <c r="P117" s="6"/>
      <c r="Q117" s="6"/>
      <c r="R117" s="6"/>
      <c r="S117" s="6"/>
      <c r="T117" s="6"/>
      <c r="U117" s="6"/>
      <c r="V117" s="6"/>
      <c r="W117" s="6"/>
      <c r="X117" s="6"/>
      <c r="Y117" s="97"/>
    </row>
    <row r="118" spans="1:25" s="98" customFormat="1" ht="141.75" x14ac:dyDescent="0.25">
      <c r="A118" s="38" t="s">
        <v>209</v>
      </c>
      <c r="B118" s="63" t="s">
        <v>210</v>
      </c>
      <c r="C118" s="40">
        <v>1.7</v>
      </c>
      <c r="D118" s="40">
        <v>1.7</v>
      </c>
      <c r="E118" s="40">
        <v>0</v>
      </c>
      <c r="F118" s="41">
        <f t="shared" si="6"/>
        <v>1.7</v>
      </c>
      <c r="G118" s="6"/>
      <c r="H118" s="6"/>
      <c r="I118" s="6"/>
      <c r="J118" s="6"/>
      <c r="K118" s="6"/>
      <c r="L118" s="6"/>
      <c r="M118" s="6"/>
      <c r="N118" s="6"/>
      <c r="O118" s="6"/>
      <c r="P118" s="6"/>
      <c r="Q118" s="6"/>
      <c r="R118" s="6"/>
      <c r="S118" s="6"/>
      <c r="T118" s="6"/>
      <c r="U118" s="6"/>
      <c r="V118" s="6"/>
      <c r="W118" s="6"/>
      <c r="X118" s="6"/>
      <c r="Y118" s="97"/>
    </row>
    <row r="119" spans="1:25" s="98" customFormat="1" ht="126" x14ac:dyDescent="0.25">
      <c r="A119" s="38" t="s">
        <v>211</v>
      </c>
      <c r="B119" s="63" t="s">
        <v>212</v>
      </c>
      <c r="C119" s="40">
        <v>6.7</v>
      </c>
      <c r="D119" s="40">
        <v>6.7</v>
      </c>
      <c r="E119" s="40">
        <v>0</v>
      </c>
      <c r="F119" s="41">
        <f t="shared" si="6"/>
        <v>6.7</v>
      </c>
      <c r="G119" s="6"/>
      <c r="H119" s="6"/>
      <c r="I119" s="6"/>
      <c r="J119" s="6"/>
      <c r="K119" s="6"/>
      <c r="L119" s="6"/>
      <c r="M119" s="6"/>
      <c r="N119" s="6"/>
      <c r="O119" s="6"/>
      <c r="P119" s="6"/>
      <c r="Q119" s="6"/>
      <c r="R119" s="6"/>
      <c r="S119" s="6"/>
      <c r="T119" s="6"/>
      <c r="U119" s="6"/>
      <c r="V119" s="6"/>
      <c r="W119" s="6"/>
      <c r="X119" s="6"/>
      <c r="Y119" s="97"/>
    </row>
    <row r="120" spans="1:25" s="98" customFormat="1" ht="110.25" x14ac:dyDescent="0.25">
      <c r="A120" s="38" t="s">
        <v>213</v>
      </c>
      <c r="B120" s="63" t="s">
        <v>214</v>
      </c>
      <c r="C120" s="40">
        <v>53.7</v>
      </c>
      <c r="D120" s="40">
        <v>53.7</v>
      </c>
      <c r="E120" s="40">
        <v>0</v>
      </c>
      <c r="F120" s="41">
        <f t="shared" si="6"/>
        <v>53.7</v>
      </c>
      <c r="G120" s="6"/>
      <c r="H120" s="6"/>
      <c r="I120" s="6"/>
      <c r="J120" s="6"/>
      <c r="K120" s="6"/>
      <c r="L120" s="6"/>
      <c r="M120" s="6"/>
      <c r="N120" s="6"/>
      <c r="O120" s="6"/>
      <c r="P120" s="6"/>
      <c r="Q120" s="6"/>
      <c r="R120" s="6"/>
      <c r="S120" s="6"/>
      <c r="T120" s="6"/>
      <c r="U120" s="6"/>
      <c r="V120" s="6"/>
      <c r="W120" s="6"/>
      <c r="X120" s="6"/>
      <c r="Y120" s="97"/>
    </row>
    <row r="121" spans="1:25" s="98" customFormat="1" ht="110.25" x14ac:dyDescent="0.25">
      <c r="A121" s="38" t="s">
        <v>215</v>
      </c>
      <c r="B121" s="63" t="s">
        <v>216</v>
      </c>
      <c r="C121" s="40">
        <v>4</v>
      </c>
      <c r="D121" s="40">
        <v>4</v>
      </c>
      <c r="E121" s="40">
        <v>0</v>
      </c>
      <c r="F121" s="41">
        <f t="shared" si="6"/>
        <v>4</v>
      </c>
      <c r="G121" s="6"/>
      <c r="H121" s="6"/>
      <c r="I121" s="6"/>
      <c r="J121" s="6"/>
      <c r="K121" s="6"/>
      <c r="L121" s="6"/>
      <c r="M121" s="6"/>
      <c r="N121" s="6"/>
      <c r="O121" s="6"/>
      <c r="P121" s="6"/>
      <c r="Q121" s="6"/>
      <c r="R121" s="6"/>
      <c r="S121" s="6"/>
      <c r="T121" s="6"/>
      <c r="U121" s="6"/>
      <c r="V121" s="6"/>
      <c r="W121" s="6"/>
      <c r="X121" s="6"/>
      <c r="Y121" s="97"/>
    </row>
    <row r="122" spans="1:25" s="98" customFormat="1" ht="94.5" x14ac:dyDescent="0.25">
      <c r="A122" s="38" t="s">
        <v>217</v>
      </c>
      <c r="B122" s="63" t="s">
        <v>218</v>
      </c>
      <c r="C122" s="40">
        <v>0.3</v>
      </c>
      <c r="D122" s="40">
        <v>0.3</v>
      </c>
      <c r="E122" s="40">
        <v>0</v>
      </c>
      <c r="F122" s="41">
        <f t="shared" si="6"/>
        <v>0.3</v>
      </c>
      <c r="G122" s="6"/>
      <c r="H122" s="6"/>
      <c r="I122" s="6"/>
      <c r="J122" s="6"/>
      <c r="K122" s="6"/>
      <c r="L122" s="6"/>
      <c r="M122" s="6"/>
      <c r="N122" s="6"/>
      <c r="O122" s="6"/>
      <c r="P122" s="6"/>
      <c r="Q122" s="6"/>
      <c r="R122" s="6"/>
      <c r="S122" s="6"/>
      <c r="T122" s="6"/>
      <c r="U122" s="6"/>
      <c r="V122" s="6"/>
      <c r="W122" s="6"/>
      <c r="X122" s="6"/>
      <c r="Y122" s="97"/>
    </row>
    <row r="123" spans="1:25" s="98" customFormat="1" ht="94.5" x14ac:dyDescent="0.25">
      <c r="A123" s="38" t="s">
        <v>219</v>
      </c>
      <c r="B123" s="63" t="s">
        <v>218</v>
      </c>
      <c r="C123" s="40">
        <v>150</v>
      </c>
      <c r="D123" s="40">
        <v>150</v>
      </c>
      <c r="E123" s="40">
        <v>0</v>
      </c>
      <c r="F123" s="41">
        <f t="shared" si="6"/>
        <v>150</v>
      </c>
      <c r="G123" s="6"/>
      <c r="H123" s="6"/>
      <c r="I123" s="6"/>
      <c r="J123" s="6"/>
      <c r="K123" s="6"/>
      <c r="L123" s="6"/>
      <c r="M123" s="6"/>
      <c r="N123" s="6"/>
      <c r="O123" s="6"/>
      <c r="P123" s="6"/>
      <c r="Q123" s="6"/>
      <c r="R123" s="6"/>
      <c r="S123" s="6"/>
      <c r="T123" s="6"/>
      <c r="U123" s="6"/>
      <c r="V123" s="6"/>
      <c r="W123" s="6"/>
      <c r="X123" s="6"/>
      <c r="Y123" s="97"/>
    </row>
    <row r="124" spans="1:25" s="98" customFormat="1" ht="78.75" x14ac:dyDescent="0.25">
      <c r="A124" s="38" t="s">
        <v>220</v>
      </c>
      <c r="B124" s="63" t="s">
        <v>221</v>
      </c>
      <c r="C124" s="40">
        <v>0.4</v>
      </c>
      <c r="D124" s="40">
        <v>0.4</v>
      </c>
      <c r="E124" s="40">
        <v>0</v>
      </c>
      <c r="F124" s="41">
        <f t="shared" si="6"/>
        <v>0.4</v>
      </c>
      <c r="G124" s="6"/>
      <c r="H124" s="6"/>
      <c r="I124" s="6"/>
      <c r="J124" s="6"/>
      <c r="K124" s="6"/>
      <c r="L124" s="6"/>
      <c r="M124" s="6"/>
      <c r="N124" s="6"/>
      <c r="O124" s="6"/>
      <c r="P124" s="6"/>
      <c r="Q124" s="6"/>
      <c r="R124" s="6"/>
      <c r="S124" s="6"/>
      <c r="T124" s="6"/>
      <c r="U124" s="6"/>
      <c r="V124" s="6"/>
      <c r="W124" s="6"/>
      <c r="X124" s="6"/>
      <c r="Y124" s="97"/>
    </row>
    <row r="125" spans="1:25" s="98" customFormat="1" ht="63" x14ac:dyDescent="0.25">
      <c r="A125" s="38" t="s">
        <v>222</v>
      </c>
      <c r="B125" s="63" t="s">
        <v>223</v>
      </c>
      <c r="C125" s="40">
        <v>3.3</v>
      </c>
      <c r="D125" s="40">
        <v>3.3</v>
      </c>
      <c r="E125" s="40">
        <v>-1</v>
      </c>
      <c r="F125" s="41">
        <f t="shared" si="6"/>
        <v>2.2999999999999998</v>
      </c>
      <c r="G125" s="6"/>
      <c r="H125" s="6"/>
      <c r="I125" s="6"/>
      <c r="J125" s="6"/>
      <c r="K125" s="6"/>
      <c r="L125" s="6"/>
      <c r="M125" s="6"/>
      <c r="N125" s="6"/>
      <c r="O125" s="6"/>
      <c r="P125" s="6"/>
      <c r="Q125" s="6"/>
      <c r="R125" s="6"/>
      <c r="S125" s="6"/>
      <c r="T125" s="6"/>
      <c r="U125" s="6"/>
      <c r="V125" s="6"/>
      <c r="W125" s="6"/>
      <c r="X125" s="6"/>
      <c r="Y125" s="97"/>
    </row>
    <row r="126" spans="1:25" s="98" customFormat="1" ht="126" hidden="1" x14ac:dyDescent="0.25">
      <c r="A126" s="38" t="s">
        <v>224</v>
      </c>
      <c r="B126" s="63" t="s">
        <v>225</v>
      </c>
      <c r="C126" s="40">
        <f>1350-1350</f>
        <v>0</v>
      </c>
      <c r="D126" s="40">
        <v>0</v>
      </c>
      <c r="E126" s="40">
        <v>0</v>
      </c>
      <c r="F126" s="41">
        <f t="shared" si="6"/>
        <v>0</v>
      </c>
      <c r="G126" s="6"/>
      <c r="H126" s="6"/>
      <c r="I126" s="6"/>
      <c r="J126" s="6"/>
      <c r="K126" s="6"/>
      <c r="L126" s="6"/>
      <c r="M126" s="6"/>
      <c r="N126" s="6"/>
      <c r="O126" s="6"/>
      <c r="P126" s="6"/>
      <c r="Q126" s="6"/>
      <c r="R126" s="6"/>
      <c r="S126" s="6"/>
      <c r="T126" s="6"/>
      <c r="U126" s="6"/>
      <c r="V126" s="6"/>
      <c r="W126" s="6"/>
      <c r="X126" s="6"/>
      <c r="Y126" s="97"/>
    </row>
    <row r="127" spans="1:25" s="98" customFormat="1" ht="126" hidden="1" x14ac:dyDescent="0.25">
      <c r="A127" s="38" t="s">
        <v>226</v>
      </c>
      <c r="B127" s="63" t="s">
        <v>227</v>
      </c>
      <c r="C127" s="40">
        <f>700-700</f>
        <v>0</v>
      </c>
      <c r="D127" s="40">
        <v>0</v>
      </c>
      <c r="E127" s="40">
        <v>0</v>
      </c>
      <c r="F127" s="41">
        <f t="shared" si="6"/>
        <v>0</v>
      </c>
      <c r="G127" s="6"/>
      <c r="H127" s="6"/>
      <c r="I127" s="6"/>
      <c r="J127" s="6"/>
      <c r="K127" s="6"/>
      <c r="L127" s="6"/>
      <c r="M127" s="6"/>
      <c r="N127" s="6"/>
      <c r="O127" s="6"/>
      <c r="P127" s="6"/>
      <c r="Q127" s="6"/>
      <c r="R127" s="6"/>
      <c r="S127" s="6"/>
      <c r="T127" s="6"/>
      <c r="U127" s="6"/>
      <c r="V127" s="6"/>
      <c r="W127" s="6"/>
      <c r="X127" s="6"/>
      <c r="Y127" s="97"/>
    </row>
    <row r="128" spans="1:25" s="98" customFormat="1" ht="141.75" hidden="1" x14ac:dyDescent="0.25">
      <c r="A128" s="38" t="s">
        <v>228</v>
      </c>
      <c r="B128" s="63" t="s">
        <v>229</v>
      </c>
      <c r="C128" s="40">
        <f>9.5-9.5</f>
        <v>0</v>
      </c>
      <c r="D128" s="40">
        <v>0</v>
      </c>
      <c r="E128" s="40">
        <v>0</v>
      </c>
      <c r="F128" s="41">
        <f t="shared" si="6"/>
        <v>0</v>
      </c>
      <c r="G128" s="6"/>
      <c r="H128" s="6"/>
      <c r="I128" s="6"/>
      <c r="J128" s="6"/>
      <c r="K128" s="6"/>
      <c r="L128" s="6"/>
      <c r="M128" s="6"/>
      <c r="N128" s="6"/>
      <c r="O128" s="6"/>
      <c r="P128" s="6"/>
      <c r="Q128" s="6"/>
      <c r="R128" s="6"/>
      <c r="S128" s="6"/>
      <c r="T128" s="6"/>
      <c r="U128" s="6"/>
      <c r="V128" s="6"/>
      <c r="W128" s="6"/>
      <c r="X128" s="6"/>
      <c r="Y128" s="97"/>
    </row>
    <row r="129" spans="1:25" s="98" customFormat="1" ht="110.25" hidden="1" x14ac:dyDescent="0.25">
      <c r="A129" s="38" t="s">
        <v>230</v>
      </c>
      <c r="B129" s="63" t="s">
        <v>231</v>
      </c>
      <c r="C129" s="40">
        <f>420-420</f>
        <v>0</v>
      </c>
      <c r="D129" s="40">
        <v>0</v>
      </c>
      <c r="E129" s="40">
        <v>0</v>
      </c>
      <c r="F129" s="41">
        <f t="shared" si="6"/>
        <v>0</v>
      </c>
      <c r="G129" s="6"/>
      <c r="H129" s="6"/>
      <c r="I129" s="6"/>
      <c r="J129" s="6"/>
      <c r="K129" s="6"/>
      <c r="L129" s="6"/>
      <c r="M129" s="6"/>
      <c r="N129" s="6"/>
      <c r="O129" s="6"/>
      <c r="P129" s="6"/>
      <c r="Q129" s="6"/>
      <c r="R129" s="6"/>
      <c r="S129" s="6"/>
      <c r="T129" s="6"/>
      <c r="U129" s="6"/>
      <c r="V129" s="6"/>
      <c r="W129" s="6"/>
      <c r="X129" s="6"/>
      <c r="Y129" s="97"/>
    </row>
    <row r="130" spans="1:25" s="98" customFormat="1" ht="78.75" hidden="1" x14ac:dyDescent="0.25">
      <c r="A130" s="38" t="s">
        <v>232</v>
      </c>
      <c r="B130" s="63" t="s">
        <v>233</v>
      </c>
      <c r="C130" s="40">
        <f>13.5-13.5</f>
        <v>0</v>
      </c>
      <c r="D130" s="40">
        <v>0</v>
      </c>
      <c r="E130" s="40">
        <v>0</v>
      </c>
      <c r="F130" s="41">
        <f t="shared" si="6"/>
        <v>0</v>
      </c>
      <c r="G130" s="6"/>
      <c r="H130" s="6"/>
      <c r="I130" s="6"/>
      <c r="J130" s="6"/>
      <c r="K130" s="6"/>
      <c r="L130" s="6"/>
      <c r="M130" s="6"/>
      <c r="N130" s="6"/>
      <c r="O130" s="6"/>
      <c r="P130" s="6"/>
      <c r="Q130" s="6"/>
      <c r="R130" s="6"/>
      <c r="S130" s="6"/>
      <c r="T130" s="6"/>
      <c r="U130" s="6"/>
      <c r="V130" s="6"/>
      <c r="W130" s="6"/>
      <c r="X130" s="6"/>
      <c r="Y130" s="97"/>
    </row>
    <row r="131" spans="1:25" s="98" customFormat="1" ht="126" x14ac:dyDescent="0.25">
      <c r="A131" s="38" t="s">
        <v>234</v>
      </c>
      <c r="B131" s="63" t="s">
        <v>235</v>
      </c>
      <c r="C131" s="40">
        <v>42.2</v>
      </c>
      <c r="D131" s="40">
        <v>42.2</v>
      </c>
      <c r="E131" s="40">
        <v>0</v>
      </c>
      <c r="F131" s="41">
        <f t="shared" si="6"/>
        <v>42.2</v>
      </c>
      <c r="G131" s="6"/>
      <c r="H131" s="6"/>
      <c r="I131" s="6"/>
      <c r="J131" s="6"/>
      <c r="K131" s="6"/>
      <c r="L131" s="6"/>
      <c r="M131" s="6"/>
      <c r="N131" s="6"/>
      <c r="O131" s="6"/>
      <c r="P131" s="6"/>
      <c r="Q131" s="6"/>
      <c r="R131" s="6"/>
      <c r="S131" s="6"/>
      <c r="T131" s="6"/>
      <c r="U131" s="6"/>
      <c r="V131" s="6"/>
      <c r="W131" s="6"/>
      <c r="X131" s="6"/>
      <c r="Y131" s="97"/>
    </row>
    <row r="132" spans="1:25" s="98" customFormat="1" ht="126" x14ac:dyDescent="0.25">
      <c r="A132" s="38" t="s">
        <v>236</v>
      </c>
      <c r="B132" s="63" t="s">
        <v>237</v>
      </c>
      <c r="C132" s="40">
        <v>23.3</v>
      </c>
      <c r="D132" s="40">
        <v>23.3</v>
      </c>
      <c r="E132" s="40">
        <v>0</v>
      </c>
      <c r="F132" s="41">
        <f t="shared" si="6"/>
        <v>23.3</v>
      </c>
      <c r="G132" s="6"/>
      <c r="H132" s="6"/>
      <c r="I132" s="6"/>
      <c r="J132" s="6"/>
      <c r="K132" s="6"/>
      <c r="L132" s="6"/>
      <c r="M132" s="6"/>
      <c r="N132" s="6"/>
      <c r="O132" s="6"/>
      <c r="P132" s="6"/>
      <c r="Q132" s="6"/>
      <c r="R132" s="6"/>
      <c r="S132" s="6"/>
      <c r="T132" s="6"/>
      <c r="U132" s="6"/>
      <c r="V132" s="6"/>
      <c r="W132" s="6"/>
      <c r="X132" s="6"/>
      <c r="Y132" s="97"/>
    </row>
    <row r="133" spans="1:25" s="98" customFormat="1" ht="141.75" x14ac:dyDescent="0.25">
      <c r="A133" s="38" t="s">
        <v>238</v>
      </c>
      <c r="B133" s="63" t="s">
        <v>239</v>
      </c>
      <c r="C133" s="40">
        <v>225</v>
      </c>
      <c r="D133" s="40">
        <v>225</v>
      </c>
      <c r="E133" s="40">
        <v>0</v>
      </c>
      <c r="F133" s="41">
        <f t="shared" si="6"/>
        <v>225</v>
      </c>
      <c r="G133" s="6"/>
      <c r="H133" s="6"/>
      <c r="I133" s="6"/>
      <c r="J133" s="6"/>
      <c r="K133" s="6"/>
      <c r="L133" s="6"/>
      <c r="M133" s="6"/>
      <c r="N133" s="6"/>
      <c r="O133" s="6"/>
      <c r="P133" s="6"/>
      <c r="Q133" s="6"/>
      <c r="R133" s="6"/>
      <c r="S133" s="6"/>
      <c r="T133" s="6"/>
      <c r="U133" s="6"/>
      <c r="V133" s="6"/>
      <c r="W133" s="6"/>
      <c r="X133" s="6"/>
      <c r="Y133" s="97"/>
    </row>
    <row r="134" spans="1:25" s="98" customFormat="1" ht="94.5" x14ac:dyDescent="0.25">
      <c r="A134" s="38" t="s">
        <v>240</v>
      </c>
      <c r="B134" s="63" t="s">
        <v>241</v>
      </c>
      <c r="C134" s="40">
        <v>16.7</v>
      </c>
      <c r="D134" s="40">
        <v>16.7</v>
      </c>
      <c r="E134" s="40">
        <v>0</v>
      </c>
      <c r="F134" s="41">
        <f t="shared" si="6"/>
        <v>16.7</v>
      </c>
      <c r="G134" s="6"/>
      <c r="H134" s="6"/>
      <c r="I134" s="6"/>
      <c r="J134" s="6"/>
      <c r="K134" s="6"/>
      <c r="L134" s="6"/>
      <c r="M134" s="6"/>
      <c r="N134" s="6"/>
      <c r="O134" s="6"/>
      <c r="P134" s="6"/>
      <c r="Q134" s="6"/>
      <c r="R134" s="6"/>
      <c r="S134" s="6"/>
      <c r="T134" s="6"/>
      <c r="U134" s="6"/>
      <c r="V134" s="6"/>
      <c r="W134" s="6"/>
      <c r="X134" s="6"/>
      <c r="Y134" s="97"/>
    </row>
    <row r="135" spans="1:25" s="98" customFormat="1" ht="78.75" x14ac:dyDescent="0.25">
      <c r="A135" s="38" t="s">
        <v>242</v>
      </c>
      <c r="B135" s="63" t="s">
        <v>243</v>
      </c>
      <c r="C135" s="40">
        <v>0.6</v>
      </c>
      <c r="D135" s="40">
        <v>0.6</v>
      </c>
      <c r="E135" s="40">
        <v>0</v>
      </c>
      <c r="F135" s="41">
        <f t="shared" si="6"/>
        <v>0.6</v>
      </c>
      <c r="G135" s="6"/>
      <c r="H135" s="6"/>
      <c r="I135" s="6"/>
      <c r="J135" s="6"/>
      <c r="K135" s="6"/>
      <c r="L135" s="6"/>
      <c r="M135" s="6"/>
      <c r="N135" s="6"/>
      <c r="O135" s="6"/>
      <c r="P135" s="6"/>
      <c r="Q135" s="6"/>
      <c r="R135" s="6"/>
      <c r="S135" s="6"/>
      <c r="T135" s="6"/>
      <c r="U135" s="6"/>
      <c r="V135" s="6"/>
      <c r="W135" s="6"/>
      <c r="X135" s="6"/>
      <c r="Y135" s="97"/>
    </row>
    <row r="136" spans="1:25" s="98" customFormat="1" ht="110.25" x14ac:dyDescent="0.25">
      <c r="A136" s="38" t="s">
        <v>244</v>
      </c>
      <c r="B136" s="63" t="s">
        <v>245</v>
      </c>
      <c r="C136" s="40">
        <v>6.6</v>
      </c>
      <c r="D136" s="40">
        <v>6.6</v>
      </c>
      <c r="E136" s="40">
        <v>0</v>
      </c>
      <c r="F136" s="41">
        <f t="shared" si="6"/>
        <v>6.6</v>
      </c>
      <c r="G136" s="6"/>
      <c r="H136" s="6"/>
      <c r="I136" s="6"/>
      <c r="J136" s="6"/>
      <c r="K136" s="6"/>
      <c r="L136" s="6"/>
      <c r="M136" s="6"/>
      <c r="N136" s="6"/>
      <c r="O136" s="6"/>
      <c r="P136" s="6"/>
      <c r="Q136" s="6"/>
      <c r="R136" s="6"/>
      <c r="S136" s="6"/>
      <c r="T136" s="6"/>
      <c r="U136" s="6"/>
      <c r="V136" s="6"/>
      <c r="W136" s="6"/>
      <c r="X136" s="6"/>
      <c r="Y136" s="97"/>
    </row>
    <row r="137" spans="1:25" s="98" customFormat="1" ht="126" x14ac:dyDescent="0.25">
      <c r="A137" s="38" t="s">
        <v>246</v>
      </c>
      <c r="B137" s="63" t="s">
        <v>247</v>
      </c>
      <c r="C137" s="40">
        <v>21.5</v>
      </c>
      <c r="D137" s="40">
        <v>21.5</v>
      </c>
      <c r="E137" s="40">
        <v>0</v>
      </c>
      <c r="F137" s="41">
        <f t="shared" si="6"/>
        <v>21.5</v>
      </c>
      <c r="G137" s="6"/>
      <c r="H137" s="6"/>
      <c r="I137" s="6"/>
      <c r="J137" s="6"/>
      <c r="K137" s="6"/>
      <c r="L137" s="6"/>
      <c r="M137" s="6"/>
      <c r="N137" s="6"/>
      <c r="O137" s="6"/>
      <c r="P137" s="6"/>
      <c r="Q137" s="6"/>
      <c r="R137" s="6"/>
      <c r="S137" s="6"/>
      <c r="T137" s="6"/>
      <c r="U137" s="6"/>
      <c r="V137" s="6"/>
      <c r="W137" s="6"/>
      <c r="X137" s="6"/>
      <c r="Y137" s="97"/>
    </row>
    <row r="138" spans="1:25" s="98" customFormat="1" ht="126" x14ac:dyDescent="0.25">
      <c r="A138" s="38" t="s">
        <v>248</v>
      </c>
      <c r="B138" s="63" t="s">
        <v>249</v>
      </c>
      <c r="C138" s="40">
        <v>74.2</v>
      </c>
      <c r="D138" s="40">
        <v>74.2</v>
      </c>
      <c r="E138" s="40">
        <v>0</v>
      </c>
      <c r="F138" s="41">
        <f t="shared" si="6"/>
        <v>74.2</v>
      </c>
      <c r="G138" s="6"/>
      <c r="H138" s="6"/>
      <c r="I138" s="6"/>
      <c r="J138" s="6"/>
      <c r="K138" s="6"/>
      <c r="L138" s="6"/>
      <c r="M138" s="6"/>
      <c r="N138" s="6"/>
      <c r="O138" s="6"/>
      <c r="P138" s="6"/>
      <c r="Q138" s="6"/>
      <c r="R138" s="6"/>
      <c r="S138" s="6"/>
      <c r="T138" s="6"/>
      <c r="U138" s="6"/>
      <c r="V138" s="6"/>
      <c r="W138" s="6"/>
      <c r="X138" s="6"/>
      <c r="Y138" s="97"/>
    </row>
    <row r="139" spans="1:25" s="98" customFormat="1" ht="126" x14ac:dyDescent="0.25">
      <c r="A139" s="38" t="s">
        <v>250</v>
      </c>
      <c r="B139" s="63" t="s">
        <v>251</v>
      </c>
      <c r="C139" s="40">
        <v>10</v>
      </c>
      <c r="D139" s="40">
        <v>10</v>
      </c>
      <c r="E139" s="40">
        <v>0</v>
      </c>
      <c r="F139" s="41">
        <f t="shared" si="6"/>
        <v>10</v>
      </c>
      <c r="G139" s="6"/>
      <c r="H139" s="6"/>
      <c r="I139" s="6"/>
      <c r="J139" s="6"/>
      <c r="K139" s="6"/>
      <c r="L139" s="6"/>
      <c r="M139" s="6"/>
      <c r="N139" s="6"/>
      <c r="O139" s="6"/>
      <c r="P139" s="6"/>
      <c r="Q139" s="6"/>
      <c r="R139" s="6"/>
      <c r="S139" s="6"/>
      <c r="T139" s="6"/>
      <c r="U139" s="6"/>
      <c r="V139" s="6"/>
      <c r="W139" s="6"/>
      <c r="X139" s="6"/>
      <c r="Y139" s="97"/>
    </row>
    <row r="140" spans="1:25" s="98" customFormat="1" ht="94.5" x14ac:dyDescent="0.25">
      <c r="A140" s="38" t="s">
        <v>252</v>
      </c>
      <c r="B140" s="63" t="s">
        <v>253</v>
      </c>
      <c r="C140" s="40">
        <v>16.7</v>
      </c>
      <c r="D140" s="40">
        <v>16.7</v>
      </c>
      <c r="E140" s="40">
        <v>0</v>
      </c>
      <c r="F140" s="41">
        <f t="shared" si="6"/>
        <v>16.7</v>
      </c>
      <c r="G140" s="6"/>
      <c r="H140" s="6"/>
      <c r="I140" s="6"/>
      <c r="J140" s="6"/>
      <c r="K140" s="6"/>
      <c r="L140" s="6"/>
      <c r="M140" s="6"/>
      <c r="N140" s="6"/>
      <c r="O140" s="6"/>
      <c r="P140" s="6"/>
      <c r="Q140" s="6"/>
      <c r="R140" s="6"/>
      <c r="S140" s="6"/>
      <c r="T140" s="6"/>
      <c r="U140" s="6"/>
      <c r="V140" s="6"/>
      <c r="W140" s="6"/>
      <c r="X140" s="6"/>
      <c r="Y140" s="97"/>
    </row>
    <row r="141" spans="1:25" s="98" customFormat="1" ht="157.5" x14ac:dyDescent="0.25">
      <c r="A141" s="38" t="s">
        <v>254</v>
      </c>
      <c r="B141" s="63" t="s">
        <v>255</v>
      </c>
      <c r="C141" s="40">
        <v>0.1</v>
      </c>
      <c r="D141" s="40">
        <v>0.1</v>
      </c>
      <c r="E141" s="40">
        <v>0</v>
      </c>
      <c r="F141" s="41">
        <f t="shared" si="6"/>
        <v>0.1</v>
      </c>
      <c r="G141" s="6"/>
      <c r="H141" s="6"/>
      <c r="I141" s="6"/>
      <c r="J141" s="6"/>
      <c r="K141" s="6"/>
      <c r="L141" s="6"/>
      <c r="M141" s="6"/>
      <c r="N141" s="6"/>
      <c r="O141" s="6"/>
      <c r="P141" s="6"/>
      <c r="Q141" s="6"/>
      <c r="R141" s="6"/>
      <c r="S141" s="6"/>
      <c r="T141" s="6"/>
      <c r="U141" s="6"/>
      <c r="V141" s="6"/>
      <c r="W141" s="6"/>
      <c r="X141" s="6"/>
      <c r="Y141" s="97"/>
    </row>
    <row r="142" spans="1:25" s="98" customFormat="1" ht="157.5" x14ac:dyDescent="0.25">
      <c r="A142" s="38" t="s">
        <v>256</v>
      </c>
      <c r="B142" s="63" t="s">
        <v>257</v>
      </c>
      <c r="C142" s="40">
        <v>5.5</v>
      </c>
      <c r="D142" s="40">
        <v>5.5</v>
      </c>
      <c r="E142" s="40">
        <v>0</v>
      </c>
      <c r="F142" s="41">
        <f t="shared" si="6"/>
        <v>5.5</v>
      </c>
      <c r="G142" s="6"/>
      <c r="H142" s="6"/>
      <c r="I142" s="6"/>
      <c r="J142" s="6"/>
      <c r="K142" s="6"/>
      <c r="L142" s="6"/>
      <c r="M142" s="6"/>
      <c r="N142" s="6"/>
      <c r="O142" s="6"/>
      <c r="P142" s="6"/>
      <c r="Q142" s="6"/>
      <c r="R142" s="6"/>
      <c r="S142" s="6"/>
      <c r="T142" s="6"/>
      <c r="U142" s="6"/>
      <c r="V142" s="6"/>
      <c r="W142" s="6"/>
      <c r="X142" s="6"/>
      <c r="Y142" s="97"/>
    </row>
    <row r="143" spans="1:25" s="98" customFormat="1" ht="141.75" x14ac:dyDescent="0.25">
      <c r="A143" s="38" t="s">
        <v>258</v>
      </c>
      <c r="B143" s="63" t="s">
        <v>259</v>
      </c>
      <c r="C143" s="40">
        <v>3.2</v>
      </c>
      <c r="D143" s="40">
        <v>3.2</v>
      </c>
      <c r="E143" s="40">
        <v>0</v>
      </c>
      <c r="F143" s="41">
        <f t="shared" si="6"/>
        <v>3.2</v>
      </c>
      <c r="G143" s="6"/>
      <c r="H143" s="6"/>
      <c r="I143" s="6"/>
      <c r="J143" s="6"/>
      <c r="K143" s="6"/>
      <c r="L143" s="6"/>
      <c r="M143" s="6"/>
      <c r="N143" s="6"/>
      <c r="O143" s="6"/>
      <c r="P143" s="6"/>
      <c r="Q143" s="6"/>
      <c r="R143" s="6"/>
      <c r="S143" s="6"/>
      <c r="T143" s="6"/>
      <c r="U143" s="6"/>
      <c r="V143" s="6"/>
      <c r="W143" s="6"/>
      <c r="X143" s="6"/>
      <c r="Y143" s="97"/>
    </row>
    <row r="144" spans="1:25" s="98" customFormat="1" ht="78.75" x14ac:dyDescent="0.25">
      <c r="A144" s="38" t="s">
        <v>260</v>
      </c>
      <c r="B144" s="63" t="s">
        <v>261</v>
      </c>
      <c r="C144" s="40">
        <v>0.2</v>
      </c>
      <c r="D144" s="40">
        <v>0.2</v>
      </c>
      <c r="E144" s="40">
        <v>0</v>
      </c>
      <c r="F144" s="41">
        <f t="shared" si="6"/>
        <v>0.2</v>
      </c>
      <c r="G144" s="6"/>
      <c r="H144" s="6"/>
      <c r="I144" s="6"/>
      <c r="J144" s="6"/>
      <c r="K144" s="6"/>
      <c r="L144" s="6"/>
      <c r="M144" s="6"/>
      <c r="N144" s="6"/>
      <c r="O144" s="6"/>
      <c r="P144" s="6"/>
      <c r="Q144" s="6"/>
      <c r="R144" s="6"/>
      <c r="S144" s="6"/>
      <c r="T144" s="6"/>
      <c r="U144" s="6"/>
      <c r="V144" s="6"/>
      <c r="W144" s="6"/>
      <c r="X144" s="6"/>
      <c r="Y144" s="97"/>
    </row>
    <row r="145" spans="1:25" s="98" customFormat="1" ht="126" x14ac:dyDescent="0.25">
      <c r="A145" s="38" t="s">
        <v>262</v>
      </c>
      <c r="B145" s="63" t="s">
        <v>263</v>
      </c>
      <c r="C145" s="40">
        <v>41.5</v>
      </c>
      <c r="D145" s="40">
        <v>41.5</v>
      </c>
      <c r="E145" s="40">
        <v>0</v>
      </c>
      <c r="F145" s="41">
        <f t="shared" si="6"/>
        <v>41.5</v>
      </c>
      <c r="G145" s="6"/>
      <c r="H145" s="6"/>
      <c r="I145" s="6"/>
      <c r="J145" s="6"/>
      <c r="K145" s="6"/>
      <c r="L145" s="6"/>
      <c r="M145" s="6"/>
      <c r="N145" s="6"/>
      <c r="O145" s="6"/>
      <c r="P145" s="6"/>
      <c r="Q145" s="6"/>
      <c r="R145" s="6"/>
      <c r="S145" s="6"/>
      <c r="T145" s="6"/>
      <c r="U145" s="6"/>
      <c r="V145" s="6"/>
      <c r="W145" s="6"/>
      <c r="X145" s="6"/>
      <c r="Y145" s="97"/>
    </row>
    <row r="146" spans="1:25" s="98" customFormat="1" ht="173.25" x14ac:dyDescent="0.25">
      <c r="A146" s="38" t="s">
        <v>264</v>
      </c>
      <c r="B146" s="63" t="s">
        <v>265</v>
      </c>
      <c r="C146" s="40">
        <v>3.3</v>
      </c>
      <c r="D146" s="40">
        <v>3.3</v>
      </c>
      <c r="E146" s="40">
        <v>0</v>
      </c>
      <c r="F146" s="41">
        <f t="shared" si="6"/>
        <v>3.3</v>
      </c>
      <c r="G146" s="6"/>
      <c r="H146" s="6"/>
      <c r="I146" s="6"/>
      <c r="J146" s="6"/>
      <c r="K146" s="6"/>
      <c r="L146" s="6"/>
      <c r="M146" s="6"/>
      <c r="N146" s="6"/>
      <c r="O146" s="6"/>
      <c r="P146" s="6"/>
      <c r="Q146" s="6"/>
      <c r="R146" s="6"/>
      <c r="S146" s="6"/>
      <c r="T146" s="6"/>
      <c r="U146" s="6"/>
      <c r="V146" s="6"/>
      <c r="W146" s="6"/>
      <c r="X146" s="6"/>
      <c r="Y146" s="97"/>
    </row>
    <row r="147" spans="1:25" s="98" customFormat="1" ht="173.25" x14ac:dyDescent="0.25">
      <c r="A147" s="38" t="s">
        <v>266</v>
      </c>
      <c r="B147" s="63" t="s">
        <v>265</v>
      </c>
      <c r="C147" s="40">
        <v>20</v>
      </c>
      <c r="D147" s="40">
        <v>20</v>
      </c>
      <c r="E147" s="40">
        <v>0</v>
      </c>
      <c r="F147" s="41">
        <f t="shared" si="6"/>
        <v>20</v>
      </c>
      <c r="G147" s="6"/>
      <c r="H147" s="6"/>
      <c r="I147" s="6"/>
      <c r="J147" s="6"/>
      <c r="K147" s="6"/>
      <c r="L147" s="6"/>
      <c r="M147" s="6"/>
      <c r="N147" s="6"/>
      <c r="O147" s="6"/>
      <c r="P147" s="6"/>
      <c r="Q147" s="6"/>
      <c r="R147" s="6"/>
      <c r="S147" s="6"/>
      <c r="T147" s="6"/>
      <c r="U147" s="6"/>
      <c r="V147" s="6"/>
      <c r="W147" s="6"/>
      <c r="X147" s="6"/>
      <c r="Y147" s="97"/>
    </row>
    <row r="148" spans="1:25" s="98" customFormat="1" ht="173.25" x14ac:dyDescent="0.25">
      <c r="A148" s="38" t="s">
        <v>267</v>
      </c>
      <c r="B148" s="63" t="s">
        <v>265</v>
      </c>
      <c r="C148" s="40">
        <v>273.3</v>
      </c>
      <c r="D148" s="40">
        <v>273.3</v>
      </c>
      <c r="E148" s="40">
        <v>0</v>
      </c>
      <c r="F148" s="41">
        <f t="shared" si="6"/>
        <v>273.3</v>
      </c>
      <c r="G148" s="6"/>
      <c r="H148" s="6"/>
      <c r="I148" s="6"/>
      <c r="J148" s="6"/>
      <c r="K148" s="6"/>
      <c r="L148" s="6"/>
      <c r="M148" s="6"/>
      <c r="N148" s="6"/>
      <c r="O148" s="6"/>
      <c r="P148" s="6"/>
      <c r="Q148" s="6"/>
      <c r="R148" s="6"/>
      <c r="S148" s="6"/>
      <c r="T148" s="6"/>
      <c r="U148" s="6"/>
      <c r="V148" s="6"/>
      <c r="W148" s="6"/>
      <c r="X148" s="6"/>
      <c r="Y148" s="97"/>
    </row>
    <row r="149" spans="1:25" s="98" customFormat="1" ht="94.5" x14ac:dyDescent="0.25">
      <c r="A149" s="38" t="s">
        <v>268</v>
      </c>
      <c r="B149" s="63" t="s">
        <v>269</v>
      </c>
      <c r="C149" s="40">
        <v>15.7</v>
      </c>
      <c r="D149" s="40">
        <v>15.7</v>
      </c>
      <c r="E149" s="40">
        <v>0</v>
      </c>
      <c r="F149" s="41">
        <f t="shared" si="6"/>
        <v>15.7</v>
      </c>
      <c r="G149" s="6"/>
      <c r="H149" s="6"/>
      <c r="I149" s="6"/>
      <c r="J149" s="6"/>
      <c r="K149" s="6"/>
      <c r="L149" s="6"/>
      <c r="M149" s="6"/>
      <c r="N149" s="6"/>
      <c r="O149" s="6"/>
      <c r="P149" s="6"/>
      <c r="Q149" s="6"/>
      <c r="R149" s="6"/>
      <c r="S149" s="6"/>
      <c r="T149" s="6"/>
      <c r="U149" s="6"/>
      <c r="V149" s="6"/>
      <c r="W149" s="6"/>
      <c r="X149" s="6"/>
      <c r="Y149" s="97"/>
    </row>
    <row r="150" spans="1:25" s="98" customFormat="1" ht="126" x14ac:dyDescent="0.25">
      <c r="A150" s="38" t="s">
        <v>270</v>
      </c>
      <c r="B150" s="63" t="s">
        <v>271</v>
      </c>
      <c r="C150" s="40">
        <v>6.7</v>
      </c>
      <c r="D150" s="40">
        <v>6.7</v>
      </c>
      <c r="E150" s="40">
        <v>0</v>
      </c>
      <c r="F150" s="41">
        <f t="shared" si="6"/>
        <v>6.7</v>
      </c>
      <c r="G150" s="6"/>
      <c r="H150" s="6"/>
      <c r="I150" s="6"/>
      <c r="J150" s="6"/>
      <c r="K150" s="6"/>
      <c r="L150" s="6"/>
      <c r="M150" s="6"/>
      <c r="N150" s="6"/>
      <c r="O150" s="6"/>
      <c r="P150" s="6"/>
      <c r="Q150" s="6"/>
      <c r="R150" s="6"/>
      <c r="S150" s="6"/>
      <c r="T150" s="6"/>
      <c r="U150" s="6"/>
      <c r="V150" s="6"/>
      <c r="W150" s="6"/>
      <c r="X150" s="6"/>
      <c r="Y150" s="97"/>
    </row>
    <row r="151" spans="1:25" s="98" customFormat="1" ht="78.75" x14ac:dyDescent="0.25">
      <c r="A151" s="38" t="s">
        <v>272</v>
      </c>
      <c r="B151" s="63" t="s">
        <v>273</v>
      </c>
      <c r="C151" s="40">
        <v>2</v>
      </c>
      <c r="D151" s="40">
        <v>2</v>
      </c>
      <c r="E151" s="40">
        <v>0</v>
      </c>
      <c r="F151" s="41">
        <f t="shared" si="6"/>
        <v>2</v>
      </c>
      <c r="G151" s="6"/>
      <c r="H151" s="6"/>
      <c r="I151" s="6"/>
      <c r="J151" s="6"/>
      <c r="K151" s="6"/>
      <c r="L151" s="6"/>
      <c r="M151" s="6"/>
      <c r="N151" s="6"/>
      <c r="O151" s="6"/>
      <c r="P151" s="6"/>
      <c r="Q151" s="6"/>
      <c r="R151" s="6"/>
      <c r="S151" s="6"/>
      <c r="T151" s="6"/>
      <c r="U151" s="6"/>
      <c r="V151" s="6"/>
      <c r="W151" s="6"/>
      <c r="X151" s="6"/>
      <c r="Y151" s="97"/>
    </row>
    <row r="152" spans="1:25" s="98" customFormat="1" ht="63" x14ac:dyDescent="0.25">
      <c r="A152" s="38" t="s">
        <v>274</v>
      </c>
      <c r="B152" s="63" t="s">
        <v>275</v>
      </c>
      <c r="C152" s="40">
        <v>3.3</v>
      </c>
      <c r="D152" s="40">
        <v>3.3</v>
      </c>
      <c r="E152" s="40">
        <v>0</v>
      </c>
      <c r="F152" s="41">
        <f t="shared" si="6"/>
        <v>3.3</v>
      </c>
      <c r="G152" s="6"/>
      <c r="H152" s="6"/>
      <c r="I152" s="6"/>
      <c r="J152" s="6"/>
      <c r="K152" s="6"/>
      <c r="L152" s="6"/>
      <c r="M152" s="6"/>
      <c r="N152" s="6"/>
      <c r="O152" s="6"/>
      <c r="P152" s="6"/>
      <c r="Q152" s="6"/>
      <c r="R152" s="6"/>
      <c r="S152" s="6"/>
      <c r="T152" s="6"/>
      <c r="U152" s="6"/>
      <c r="V152" s="6"/>
      <c r="W152" s="6"/>
      <c r="X152" s="6"/>
      <c r="Y152" s="97"/>
    </row>
    <row r="153" spans="1:25" s="98" customFormat="1" ht="110.25" x14ac:dyDescent="0.25">
      <c r="A153" s="38" t="s">
        <v>276</v>
      </c>
      <c r="B153" s="63" t="s">
        <v>277</v>
      </c>
      <c r="C153" s="40">
        <v>0.3</v>
      </c>
      <c r="D153" s="40">
        <v>0.3</v>
      </c>
      <c r="E153" s="40">
        <v>0</v>
      </c>
      <c r="F153" s="41">
        <f t="shared" si="6"/>
        <v>0.3</v>
      </c>
      <c r="G153" s="6"/>
      <c r="H153" s="6"/>
      <c r="I153" s="6"/>
      <c r="J153" s="6"/>
      <c r="K153" s="6"/>
      <c r="L153" s="6"/>
      <c r="M153" s="6"/>
      <c r="N153" s="6"/>
      <c r="O153" s="6"/>
      <c r="P153" s="6"/>
      <c r="Q153" s="6"/>
      <c r="R153" s="6"/>
      <c r="S153" s="6"/>
      <c r="T153" s="6"/>
      <c r="U153" s="6"/>
      <c r="V153" s="6"/>
      <c r="W153" s="6"/>
      <c r="X153" s="6"/>
      <c r="Y153" s="97"/>
    </row>
    <row r="154" spans="1:25" s="98" customFormat="1" ht="220.5" x14ac:dyDescent="0.25">
      <c r="A154" s="38" t="s">
        <v>278</v>
      </c>
      <c r="B154" s="63" t="s">
        <v>279</v>
      </c>
      <c r="C154" s="40">
        <v>8.6999999999999993</v>
      </c>
      <c r="D154" s="40">
        <v>8.6999999999999993</v>
      </c>
      <c r="E154" s="40">
        <v>0</v>
      </c>
      <c r="F154" s="41">
        <f t="shared" si="6"/>
        <v>8.6999999999999993</v>
      </c>
      <c r="G154" s="6"/>
      <c r="H154" s="6"/>
      <c r="I154" s="6"/>
      <c r="J154" s="6"/>
      <c r="K154" s="6"/>
      <c r="L154" s="6"/>
      <c r="M154" s="6"/>
      <c r="N154" s="6"/>
      <c r="O154" s="6"/>
      <c r="P154" s="6"/>
      <c r="Q154" s="6"/>
      <c r="R154" s="6"/>
      <c r="S154" s="6"/>
      <c r="T154" s="6"/>
      <c r="U154" s="6"/>
      <c r="V154" s="6"/>
      <c r="W154" s="6"/>
      <c r="X154" s="6"/>
      <c r="Y154" s="97"/>
    </row>
    <row r="155" spans="1:25" s="98" customFormat="1" ht="94.5" x14ac:dyDescent="0.25">
      <c r="A155" s="38" t="s">
        <v>280</v>
      </c>
      <c r="B155" s="63" t="s">
        <v>281</v>
      </c>
      <c r="C155" s="40">
        <v>0.8</v>
      </c>
      <c r="D155" s="40">
        <v>0.8</v>
      </c>
      <c r="E155" s="40">
        <v>0</v>
      </c>
      <c r="F155" s="41">
        <f t="shared" si="6"/>
        <v>0.8</v>
      </c>
      <c r="G155" s="6"/>
      <c r="H155" s="6"/>
      <c r="I155" s="6"/>
      <c r="J155" s="6"/>
      <c r="K155" s="6"/>
      <c r="L155" s="6"/>
      <c r="M155" s="6"/>
      <c r="N155" s="6"/>
      <c r="O155" s="6"/>
      <c r="P155" s="6"/>
      <c r="Q155" s="6"/>
      <c r="R155" s="6"/>
      <c r="S155" s="6"/>
      <c r="T155" s="6"/>
      <c r="U155" s="6"/>
      <c r="V155" s="6"/>
      <c r="W155" s="6"/>
      <c r="X155" s="6"/>
      <c r="Y155" s="97"/>
    </row>
    <row r="156" spans="1:25" s="98" customFormat="1" ht="94.5" x14ac:dyDescent="0.25">
      <c r="A156" s="38" t="s">
        <v>282</v>
      </c>
      <c r="B156" s="63" t="s">
        <v>283</v>
      </c>
      <c r="C156" s="40"/>
      <c r="D156" s="40">
        <v>0</v>
      </c>
      <c r="E156" s="40">
        <v>-30</v>
      </c>
      <c r="F156" s="41">
        <f t="shared" si="6"/>
        <v>-30</v>
      </c>
      <c r="G156" s="6"/>
      <c r="H156" s="6"/>
      <c r="I156" s="6"/>
      <c r="J156" s="6"/>
      <c r="K156" s="6"/>
      <c r="L156" s="6"/>
      <c r="M156" s="6"/>
      <c r="N156" s="6"/>
      <c r="O156" s="6"/>
      <c r="P156" s="6"/>
      <c r="Q156" s="6"/>
      <c r="R156" s="6"/>
      <c r="S156" s="6"/>
      <c r="T156" s="6"/>
      <c r="U156" s="6"/>
      <c r="V156" s="6"/>
      <c r="W156" s="6"/>
      <c r="X156" s="6"/>
      <c r="Y156" s="97"/>
    </row>
    <row r="157" spans="1:25" s="98" customFormat="1" ht="94.5" x14ac:dyDescent="0.25">
      <c r="A157" s="38" t="s">
        <v>284</v>
      </c>
      <c r="B157" s="63" t="s">
        <v>283</v>
      </c>
      <c r="C157" s="40">
        <v>0.8</v>
      </c>
      <c r="D157" s="40">
        <v>0.8</v>
      </c>
      <c r="E157" s="40">
        <v>0</v>
      </c>
      <c r="F157" s="41">
        <f t="shared" si="6"/>
        <v>0.8</v>
      </c>
      <c r="G157" s="6"/>
      <c r="H157" s="6"/>
      <c r="I157" s="6"/>
      <c r="J157" s="6"/>
      <c r="K157" s="6"/>
      <c r="L157" s="6"/>
      <c r="M157" s="6"/>
      <c r="N157" s="6"/>
      <c r="O157" s="6"/>
      <c r="P157" s="6"/>
      <c r="Q157" s="6"/>
      <c r="R157" s="6"/>
      <c r="S157" s="6"/>
      <c r="T157" s="6"/>
      <c r="U157" s="6"/>
      <c r="V157" s="6"/>
      <c r="W157" s="6"/>
      <c r="X157" s="6"/>
      <c r="Y157" s="97"/>
    </row>
    <row r="158" spans="1:25" s="98" customFormat="1" ht="94.5" x14ac:dyDescent="0.25">
      <c r="A158" s="38" t="s">
        <v>285</v>
      </c>
      <c r="B158" s="63" t="s">
        <v>283</v>
      </c>
      <c r="C158" s="40">
        <v>8</v>
      </c>
      <c r="D158" s="40">
        <v>8</v>
      </c>
      <c r="E158" s="40">
        <v>0</v>
      </c>
      <c r="F158" s="41">
        <f t="shared" si="6"/>
        <v>8</v>
      </c>
      <c r="G158" s="6"/>
      <c r="H158" s="6"/>
      <c r="I158" s="6"/>
      <c r="J158" s="6"/>
      <c r="K158" s="6"/>
      <c r="L158" s="6"/>
      <c r="M158" s="6"/>
      <c r="N158" s="6"/>
      <c r="O158" s="6"/>
      <c r="P158" s="6"/>
      <c r="Q158" s="6"/>
      <c r="R158" s="6"/>
      <c r="S158" s="6"/>
      <c r="T158" s="6"/>
      <c r="U158" s="6"/>
      <c r="V158" s="6"/>
      <c r="W158" s="6"/>
      <c r="X158" s="6"/>
      <c r="Y158" s="97"/>
    </row>
    <row r="159" spans="1:25" s="98" customFormat="1" ht="94.5" x14ac:dyDescent="0.25">
      <c r="A159" s="38" t="s">
        <v>286</v>
      </c>
      <c r="B159" s="63" t="s">
        <v>283</v>
      </c>
      <c r="C159" s="40">
        <v>542.5</v>
      </c>
      <c r="D159" s="40">
        <v>542.5</v>
      </c>
      <c r="E159" s="40">
        <v>0</v>
      </c>
      <c r="F159" s="41">
        <f t="shared" si="6"/>
        <v>542.5</v>
      </c>
      <c r="G159" s="6"/>
      <c r="H159" s="6"/>
      <c r="I159" s="6"/>
      <c r="J159" s="6"/>
      <c r="K159" s="6"/>
      <c r="L159" s="6"/>
      <c r="M159" s="6"/>
      <c r="N159" s="6"/>
      <c r="O159" s="6"/>
      <c r="P159" s="6"/>
      <c r="Q159" s="6"/>
      <c r="R159" s="6"/>
      <c r="S159" s="6"/>
      <c r="T159" s="6"/>
      <c r="U159" s="6"/>
      <c r="V159" s="6"/>
      <c r="W159" s="6"/>
      <c r="X159" s="6"/>
      <c r="Y159" s="97"/>
    </row>
    <row r="160" spans="1:25" s="98" customFormat="1" ht="126" x14ac:dyDescent="0.25">
      <c r="A160" s="38" t="s">
        <v>287</v>
      </c>
      <c r="B160" s="63" t="s">
        <v>288</v>
      </c>
      <c r="C160" s="40">
        <v>91.2</v>
      </c>
      <c r="D160" s="40">
        <v>91.2</v>
      </c>
      <c r="E160" s="40">
        <v>0</v>
      </c>
      <c r="F160" s="41">
        <f t="shared" si="6"/>
        <v>91.2</v>
      </c>
      <c r="G160" s="6"/>
      <c r="H160" s="6"/>
      <c r="I160" s="6"/>
      <c r="J160" s="6"/>
      <c r="K160" s="6"/>
      <c r="L160" s="6"/>
      <c r="M160" s="6"/>
      <c r="N160" s="6"/>
      <c r="O160" s="6"/>
      <c r="P160" s="6"/>
      <c r="Q160" s="6"/>
      <c r="R160" s="6"/>
      <c r="S160" s="6"/>
      <c r="T160" s="6"/>
      <c r="U160" s="6"/>
      <c r="V160" s="6"/>
      <c r="W160" s="6"/>
      <c r="X160" s="6"/>
      <c r="Y160" s="97"/>
    </row>
    <row r="161" spans="1:25" s="98" customFormat="1" ht="63" x14ac:dyDescent="0.25">
      <c r="A161" s="99" t="s">
        <v>289</v>
      </c>
      <c r="B161" s="100" t="s">
        <v>290</v>
      </c>
      <c r="C161" s="40"/>
      <c r="D161" s="40">
        <v>0</v>
      </c>
      <c r="E161" s="40">
        <v>30</v>
      </c>
      <c r="F161" s="41">
        <f t="shared" si="6"/>
        <v>30</v>
      </c>
      <c r="G161" s="6"/>
      <c r="H161" s="6"/>
      <c r="I161" s="6"/>
      <c r="J161" s="6"/>
      <c r="K161" s="6"/>
      <c r="L161" s="6"/>
      <c r="M161" s="6"/>
      <c r="N161" s="6"/>
      <c r="O161" s="6"/>
      <c r="P161" s="6"/>
      <c r="Q161" s="6"/>
      <c r="R161" s="6"/>
      <c r="S161" s="6"/>
      <c r="T161" s="6"/>
      <c r="U161" s="6"/>
      <c r="V161" s="6"/>
      <c r="W161" s="6"/>
      <c r="X161" s="6"/>
      <c r="Y161" s="97"/>
    </row>
    <row r="162" spans="1:25" s="98" customFormat="1" ht="78.75" hidden="1" x14ac:dyDescent="0.25">
      <c r="A162" s="38" t="s">
        <v>291</v>
      </c>
      <c r="B162" s="63" t="s">
        <v>292</v>
      </c>
      <c r="C162" s="40">
        <v>0</v>
      </c>
      <c r="D162" s="40">
        <v>0</v>
      </c>
      <c r="E162" s="40">
        <v>0</v>
      </c>
      <c r="F162" s="41">
        <f t="shared" si="6"/>
        <v>0</v>
      </c>
      <c r="G162" s="6"/>
      <c r="H162" s="6"/>
      <c r="I162" s="6"/>
      <c r="J162" s="6"/>
      <c r="K162" s="6"/>
      <c r="L162" s="6"/>
      <c r="M162" s="6"/>
      <c r="N162" s="6"/>
      <c r="O162" s="6"/>
      <c r="P162" s="6"/>
      <c r="Q162" s="6"/>
      <c r="R162" s="6"/>
      <c r="S162" s="6"/>
      <c r="T162" s="6"/>
      <c r="U162" s="6"/>
      <c r="V162" s="6"/>
      <c r="W162" s="6"/>
      <c r="X162" s="6"/>
      <c r="Y162" s="97"/>
    </row>
    <row r="163" spans="1:25" s="98" customFormat="1" ht="78.75" x14ac:dyDescent="0.25">
      <c r="A163" s="38" t="s">
        <v>293</v>
      </c>
      <c r="B163" s="63" t="s">
        <v>294</v>
      </c>
      <c r="C163" s="40"/>
      <c r="D163" s="40">
        <v>0</v>
      </c>
      <c r="E163" s="40">
        <v>1</v>
      </c>
      <c r="F163" s="41">
        <f t="shared" si="6"/>
        <v>1</v>
      </c>
      <c r="G163" s="6"/>
      <c r="H163" s="6"/>
      <c r="I163" s="6"/>
      <c r="J163" s="6"/>
      <c r="K163" s="6"/>
      <c r="L163" s="6"/>
      <c r="M163" s="6"/>
      <c r="N163" s="6"/>
      <c r="O163" s="6"/>
      <c r="P163" s="6"/>
      <c r="Q163" s="6"/>
      <c r="R163" s="6"/>
      <c r="S163" s="6"/>
      <c r="T163" s="6"/>
      <c r="U163" s="6"/>
      <c r="V163" s="6"/>
      <c r="W163" s="6"/>
      <c r="X163" s="6"/>
      <c r="Y163" s="97"/>
    </row>
    <row r="164" spans="1:25" s="98" customFormat="1" ht="78.75" x14ac:dyDescent="0.25">
      <c r="A164" s="38" t="s">
        <v>295</v>
      </c>
      <c r="B164" s="63" t="s">
        <v>294</v>
      </c>
      <c r="C164" s="40">
        <v>1631</v>
      </c>
      <c r="D164" s="40">
        <v>1631</v>
      </c>
      <c r="E164" s="40">
        <v>0</v>
      </c>
      <c r="F164" s="41">
        <f t="shared" si="6"/>
        <v>1631</v>
      </c>
      <c r="G164" s="6"/>
      <c r="H164" s="6"/>
      <c r="I164" s="6"/>
      <c r="J164" s="6"/>
      <c r="K164" s="6"/>
      <c r="L164" s="6"/>
      <c r="M164" s="6"/>
      <c r="N164" s="6"/>
      <c r="O164" s="6"/>
      <c r="P164" s="6"/>
      <c r="Q164" s="6"/>
      <c r="R164" s="6"/>
      <c r="S164" s="6"/>
      <c r="T164" s="6"/>
      <c r="U164" s="6"/>
      <c r="V164" s="6"/>
      <c r="W164" s="6"/>
      <c r="X164" s="6"/>
      <c r="Y164" s="97"/>
    </row>
    <row r="165" spans="1:25" s="98" customFormat="1" ht="63" x14ac:dyDescent="0.25">
      <c r="A165" s="38" t="s">
        <v>296</v>
      </c>
      <c r="B165" s="63" t="s">
        <v>297</v>
      </c>
      <c r="C165" s="40">
        <v>500</v>
      </c>
      <c r="D165" s="40">
        <v>500</v>
      </c>
      <c r="E165" s="40">
        <v>0</v>
      </c>
      <c r="F165" s="41">
        <f t="shared" si="6"/>
        <v>500</v>
      </c>
      <c r="G165" s="6"/>
      <c r="H165" s="6"/>
      <c r="I165" s="6"/>
      <c r="J165" s="6"/>
      <c r="K165" s="6"/>
      <c r="L165" s="6"/>
      <c r="M165" s="6"/>
      <c r="N165" s="6"/>
      <c r="O165" s="6"/>
      <c r="P165" s="6"/>
      <c r="Q165" s="6"/>
      <c r="R165" s="6"/>
      <c r="S165" s="6"/>
      <c r="T165" s="6"/>
      <c r="U165" s="6"/>
      <c r="V165" s="6"/>
      <c r="W165" s="6"/>
      <c r="X165" s="6"/>
      <c r="Y165" s="97"/>
    </row>
    <row r="166" spans="1:25" s="98" customFormat="1" ht="63" x14ac:dyDescent="0.25">
      <c r="A166" s="38" t="s">
        <v>298</v>
      </c>
      <c r="B166" s="63" t="s">
        <v>297</v>
      </c>
      <c r="C166" s="40">
        <v>605.70000000000005</v>
      </c>
      <c r="D166" s="40">
        <v>605.70000000000005</v>
      </c>
      <c r="E166" s="40">
        <v>0</v>
      </c>
      <c r="F166" s="41">
        <f t="shared" si="6"/>
        <v>605.70000000000005</v>
      </c>
      <c r="G166" s="6"/>
      <c r="H166" s="6"/>
      <c r="I166" s="6"/>
      <c r="J166" s="6"/>
      <c r="K166" s="6"/>
      <c r="L166" s="6"/>
      <c r="M166" s="6"/>
      <c r="N166" s="6"/>
      <c r="O166" s="6"/>
      <c r="P166" s="6"/>
      <c r="Q166" s="6"/>
      <c r="R166" s="6"/>
      <c r="S166" s="6"/>
      <c r="T166" s="6"/>
      <c r="U166" s="6"/>
      <c r="V166" s="6"/>
      <c r="W166" s="6"/>
      <c r="X166" s="6"/>
      <c r="Y166" s="97"/>
    </row>
    <row r="167" spans="1:25" s="98" customFormat="1" ht="63" hidden="1" x14ac:dyDescent="0.25">
      <c r="A167" s="38" t="s">
        <v>299</v>
      </c>
      <c r="B167" s="63" t="s">
        <v>300</v>
      </c>
      <c r="C167" s="40">
        <v>0</v>
      </c>
      <c r="D167" s="40">
        <v>0</v>
      </c>
      <c r="E167" s="40">
        <v>0</v>
      </c>
      <c r="F167" s="41">
        <f t="shared" si="6"/>
        <v>0</v>
      </c>
      <c r="G167" s="6"/>
      <c r="H167" s="6"/>
      <c r="I167" s="6"/>
      <c r="J167" s="6"/>
      <c r="K167" s="6"/>
      <c r="L167" s="6"/>
      <c r="M167" s="6"/>
      <c r="N167" s="6"/>
      <c r="O167" s="6"/>
      <c r="P167" s="6"/>
      <c r="Q167" s="6"/>
      <c r="R167" s="6"/>
      <c r="S167" s="6"/>
      <c r="T167" s="6"/>
      <c r="U167" s="6"/>
      <c r="V167" s="6"/>
      <c r="W167" s="6"/>
      <c r="X167" s="6"/>
      <c r="Y167" s="97"/>
    </row>
    <row r="168" spans="1:25" s="98" customFormat="1" ht="157.5" x14ac:dyDescent="0.25">
      <c r="A168" s="38" t="s">
        <v>301</v>
      </c>
      <c r="B168" s="63" t="s">
        <v>302</v>
      </c>
      <c r="C168" s="40"/>
      <c r="D168" s="40">
        <v>0</v>
      </c>
      <c r="E168" s="40">
        <v>54274.233650000002</v>
      </c>
      <c r="F168" s="41">
        <f t="shared" si="6"/>
        <v>54274.233650000002</v>
      </c>
      <c r="G168" s="6"/>
      <c r="H168" s="6"/>
      <c r="I168" s="6"/>
      <c r="J168" s="6"/>
      <c r="K168" s="6"/>
      <c r="L168" s="6"/>
      <c r="M168" s="6"/>
      <c r="N168" s="6"/>
      <c r="O168" s="6"/>
      <c r="P168" s="6"/>
      <c r="Q168" s="6"/>
      <c r="R168" s="6"/>
      <c r="S168" s="6"/>
      <c r="T168" s="6"/>
      <c r="U168" s="6"/>
      <c r="V168" s="6"/>
      <c r="W168" s="6"/>
      <c r="X168" s="6"/>
      <c r="Y168" s="97"/>
    </row>
    <row r="169" spans="1:25" s="98" customFormat="1" ht="157.5" x14ac:dyDescent="0.25">
      <c r="A169" s="38" t="s">
        <v>303</v>
      </c>
      <c r="B169" s="63" t="s">
        <v>302</v>
      </c>
      <c r="C169" s="40">
        <f>274082.6-274082.6</f>
        <v>0</v>
      </c>
      <c r="D169" s="40">
        <v>65267.217989999997</v>
      </c>
      <c r="E169" s="40">
        <v>104271.03778</v>
      </c>
      <c r="F169" s="41">
        <f t="shared" si="6"/>
        <v>169538.25576999999</v>
      </c>
      <c r="G169" s="101">
        <f>E168+E169</f>
        <v>158545.27142999999</v>
      </c>
      <c r="H169" s="6"/>
      <c r="I169" s="6"/>
      <c r="J169" s="6"/>
      <c r="K169" s="6"/>
      <c r="L169" s="6"/>
      <c r="M169" s="6"/>
      <c r="N169" s="6"/>
      <c r="O169" s="6"/>
      <c r="P169" s="6"/>
      <c r="Q169" s="6"/>
      <c r="R169" s="6"/>
      <c r="S169" s="6"/>
      <c r="T169" s="6"/>
      <c r="U169" s="6"/>
      <c r="V169" s="6"/>
      <c r="W169" s="6"/>
      <c r="X169" s="6"/>
      <c r="Y169" s="97"/>
    </row>
    <row r="170" spans="1:25" s="98" customFormat="1" ht="47.25" x14ac:dyDescent="0.25">
      <c r="A170" s="38" t="s">
        <v>304</v>
      </c>
      <c r="B170" s="63" t="s">
        <v>305</v>
      </c>
      <c r="C170" s="40">
        <v>10130</v>
      </c>
      <c r="D170" s="40">
        <v>10130</v>
      </c>
      <c r="E170" s="40">
        <v>0</v>
      </c>
      <c r="F170" s="41">
        <f t="shared" si="6"/>
        <v>10130</v>
      </c>
      <c r="G170" s="6"/>
      <c r="H170" s="6"/>
      <c r="I170" s="6"/>
      <c r="J170" s="6"/>
      <c r="K170" s="6"/>
      <c r="L170" s="6"/>
      <c r="M170" s="6"/>
      <c r="N170" s="6"/>
      <c r="O170" s="6"/>
      <c r="P170" s="6"/>
      <c r="Q170" s="6"/>
      <c r="R170" s="6"/>
      <c r="S170" s="6"/>
      <c r="T170" s="6"/>
      <c r="U170" s="6"/>
      <c r="V170" s="6"/>
      <c r="W170" s="6"/>
      <c r="X170" s="6"/>
      <c r="Y170" s="97"/>
    </row>
    <row r="171" spans="1:25" s="6" customFormat="1" ht="47.25" hidden="1" x14ac:dyDescent="0.25">
      <c r="A171" s="38" t="s">
        <v>306</v>
      </c>
      <c r="B171" s="63" t="s">
        <v>305</v>
      </c>
      <c r="C171" s="40">
        <v>0</v>
      </c>
      <c r="D171" s="40">
        <v>0</v>
      </c>
      <c r="E171" s="40">
        <v>0</v>
      </c>
      <c r="F171" s="41">
        <f t="shared" si="6"/>
        <v>0</v>
      </c>
    </row>
    <row r="172" spans="1:25" s="54" customFormat="1" ht="36" customHeight="1" x14ac:dyDescent="0.25">
      <c r="A172" s="27" t="s">
        <v>307</v>
      </c>
      <c r="B172" s="53" t="s">
        <v>308</v>
      </c>
      <c r="C172" s="29">
        <f>SUM(C173:C177)</f>
        <v>877.6</v>
      </c>
      <c r="D172" s="29">
        <f>SUM(D173:D177)</f>
        <v>877.6</v>
      </c>
      <c r="E172" s="29">
        <f>SUM(E173:E177)</f>
        <v>107</v>
      </c>
      <c r="F172" s="29">
        <f>SUM(F173:F177)</f>
        <v>984.6</v>
      </c>
    </row>
    <row r="173" spans="1:25" ht="21" customHeight="1" x14ac:dyDescent="0.25">
      <c r="A173" s="38" t="s">
        <v>309</v>
      </c>
      <c r="B173" s="60" t="s">
        <v>310</v>
      </c>
      <c r="C173" s="40">
        <v>0</v>
      </c>
      <c r="D173" s="40">
        <v>0</v>
      </c>
      <c r="E173" s="40">
        <v>0</v>
      </c>
      <c r="F173" s="41">
        <f>C173+E173</f>
        <v>0</v>
      </c>
      <c r="G173" s="3"/>
      <c r="H173" s="3"/>
      <c r="I173" s="3"/>
      <c r="J173" s="3"/>
      <c r="K173" s="3"/>
      <c r="L173" s="3"/>
      <c r="M173" s="3"/>
      <c r="N173" s="3"/>
      <c r="O173" s="3"/>
      <c r="P173" s="3"/>
      <c r="Q173" s="3"/>
      <c r="R173" s="3"/>
      <c r="S173" s="3"/>
      <c r="T173" s="3"/>
      <c r="U173" s="3"/>
      <c r="V173" s="3"/>
      <c r="W173" s="47"/>
    </row>
    <row r="174" spans="1:25" s="3" customFormat="1" x14ac:dyDescent="0.25">
      <c r="A174" s="38" t="s">
        <v>311</v>
      </c>
      <c r="B174" s="60" t="s">
        <v>310</v>
      </c>
      <c r="C174" s="40">
        <v>877.6</v>
      </c>
      <c r="D174" s="40">
        <v>877.6</v>
      </c>
      <c r="E174" s="40">
        <v>0</v>
      </c>
      <c r="F174" s="41">
        <f>D174+E174</f>
        <v>877.6</v>
      </c>
    </row>
    <row r="175" spans="1:25" s="3" customFormat="1" ht="31.5" x14ac:dyDescent="0.25">
      <c r="A175" s="38" t="s">
        <v>407</v>
      </c>
      <c r="B175" s="60" t="s">
        <v>312</v>
      </c>
      <c r="C175" s="40"/>
      <c r="D175" s="40">
        <f>'[1]Справочная 2024'!E179+'[1]Справочная 2024'!E180</f>
        <v>0</v>
      </c>
      <c r="E175" s="40">
        <f>'[1]Справочная 2024'!F179+'[1]Справочная 2024'!F180</f>
        <v>107</v>
      </c>
      <c r="F175" s="40">
        <f>'[1]Справочная 2024'!G179+'[1]Справочная 2024'!G180</f>
        <v>107</v>
      </c>
    </row>
    <row r="176" spans="1:25" s="3" customFormat="1" hidden="1" x14ac:dyDescent="0.25">
      <c r="A176" s="38" t="s">
        <v>313</v>
      </c>
      <c r="B176" s="60" t="s">
        <v>314</v>
      </c>
      <c r="C176" s="40">
        <v>0</v>
      </c>
      <c r="D176" s="40">
        <v>0</v>
      </c>
      <c r="E176" s="40"/>
      <c r="F176" s="41">
        <f>D176+E176</f>
        <v>0</v>
      </c>
    </row>
    <row r="177" spans="1:23" s="3" customFormat="1" hidden="1" x14ac:dyDescent="0.25">
      <c r="A177" s="38" t="s">
        <v>315</v>
      </c>
      <c r="B177" s="60" t="s">
        <v>316</v>
      </c>
      <c r="C177" s="40">
        <v>0</v>
      </c>
      <c r="D177" s="40">
        <v>0</v>
      </c>
      <c r="E177" s="40"/>
      <c r="F177" s="41">
        <f>D177+E177</f>
        <v>0</v>
      </c>
    </row>
    <row r="178" spans="1:23" s="103" customFormat="1" x14ac:dyDescent="0.2">
      <c r="A178" s="27" t="s">
        <v>317</v>
      </c>
      <c r="B178" s="102" t="s">
        <v>318</v>
      </c>
      <c r="C178" s="29">
        <f>C179+C225+C224+C227</f>
        <v>2868494.4</v>
      </c>
      <c r="D178" s="29">
        <f>D179+D225+D224+D227</f>
        <v>3181518.3220199998</v>
      </c>
      <c r="E178" s="29">
        <f>E179+E225+E224+E227</f>
        <v>28823.684269999998</v>
      </c>
      <c r="F178" s="29">
        <f>F179+F225+F224+F227</f>
        <v>3210342.0062899999</v>
      </c>
    </row>
    <row r="179" spans="1:23" s="54" customFormat="1" ht="31.5" x14ac:dyDescent="0.2">
      <c r="A179" s="27" t="s">
        <v>319</v>
      </c>
      <c r="B179" s="102" t="s">
        <v>320</v>
      </c>
      <c r="C179" s="29">
        <f>C180+C185+C204+C218</f>
        <v>2868494.4</v>
      </c>
      <c r="D179" s="29">
        <f>D180+D185+D204+D218</f>
        <v>3181018.3220199998</v>
      </c>
      <c r="E179" s="29">
        <f>E180+E185+E204+E218</f>
        <v>25624.684269999998</v>
      </c>
      <c r="F179" s="29">
        <f>F180+F185+F204+F218</f>
        <v>3206643.0062899999</v>
      </c>
      <c r="I179" s="54">
        <v>65267217.990000002</v>
      </c>
    </row>
    <row r="180" spans="1:23" s="109" customFormat="1" ht="31.5" x14ac:dyDescent="0.25">
      <c r="A180" s="104" t="s">
        <v>321</v>
      </c>
      <c r="B180" s="105" t="s">
        <v>322</v>
      </c>
      <c r="C180" s="106">
        <f>C182+C183+C184</f>
        <v>185371</v>
      </c>
      <c r="D180" s="106">
        <f>D182+D183+D184</f>
        <v>185371</v>
      </c>
      <c r="E180" s="106">
        <f>E182+E183+E184</f>
        <v>0</v>
      </c>
      <c r="F180" s="106">
        <f>F182+F183+F184</f>
        <v>185371</v>
      </c>
      <c r="G180" s="107"/>
      <c r="H180" s="107"/>
      <c r="I180" s="107"/>
      <c r="J180" s="107"/>
      <c r="K180" s="107"/>
      <c r="L180" s="107"/>
      <c r="M180" s="107"/>
      <c r="N180" s="107"/>
      <c r="O180" s="107"/>
      <c r="P180" s="107"/>
      <c r="Q180" s="107"/>
      <c r="R180" s="107"/>
      <c r="S180" s="107"/>
      <c r="T180" s="107"/>
      <c r="U180" s="107"/>
      <c r="V180" s="107"/>
      <c r="W180" s="108"/>
    </row>
    <row r="181" spans="1:23" x14ac:dyDescent="0.25">
      <c r="A181" s="110" t="s">
        <v>12</v>
      </c>
      <c r="B181" s="111"/>
      <c r="C181" s="112"/>
      <c r="D181" s="112"/>
      <c r="E181" s="113"/>
      <c r="F181" s="114"/>
      <c r="G181" s="3"/>
      <c r="H181" s="3"/>
      <c r="I181" s="3"/>
      <c r="J181" s="3"/>
      <c r="K181" s="3"/>
      <c r="L181" s="3"/>
      <c r="M181" s="3"/>
      <c r="N181" s="3"/>
      <c r="O181" s="3"/>
      <c r="P181" s="3"/>
      <c r="Q181" s="3"/>
      <c r="R181" s="3"/>
      <c r="S181" s="3"/>
      <c r="T181" s="3"/>
      <c r="U181" s="3"/>
      <c r="V181" s="3"/>
      <c r="W181" s="47"/>
    </row>
    <row r="182" spans="1:23" s="121" customFormat="1" ht="31.5" x14ac:dyDescent="0.25">
      <c r="A182" s="115" t="s">
        <v>323</v>
      </c>
      <c r="B182" s="116" t="s">
        <v>324</v>
      </c>
      <c r="C182" s="117"/>
      <c r="D182" s="117">
        <v>0</v>
      </c>
      <c r="E182" s="117">
        <v>0</v>
      </c>
      <c r="F182" s="118">
        <f>C182+E182</f>
        <v>0</v>
      </c>
      <c r="G182" s="119"/>
      <c r="H182" s="119"/>
      <c r="I182" s="119"/>
      <c r="J182" s="119"/>
      <c r="K182" s="119"/>
      <c r="L182" s="119"/>
      <c r="M182" s="119"/>
      <c r="N182" s="119"/>
      <c r="O182" s="119"/>
      <c r="P182" s="119"/>
      <c r="Q182" s="119"/>
      <c r="R182" s="119"/>
      <c r="S182" s="119"/>
      <c r="T182" s="119"/>
      <c r="U182" s="119"/>
      <c r="V182" s="119"/>
      <c r="W182" s="120"/>
    </row>
    <row r="183" spans="1:23" s="121" customFormat="1" ht="31.5" x14ac:dyDescent="0.25">
      <c r="A183" s="115" t="s">
        <v>325</v>
      </c>
      <c r="B183" s="116" t="s">
        <v>326</v>
      </c>
      <c r="C183" s="117">
        <f>198412.9-13041.9</f>
        <v>185371</v>
      </c>
      <c r="D183" s="117">
        <v>185371</v>
      </c>
      <c r="E183" s="117">
        <v>0</v>
      </c>
      <c r="F183" s="118">
        <f>D183+E183</f>
        <v>185371</v>
      </c>
      <c r="G183" s="119"/>
      <c r="H183" s="119"/>
      <c r="I183" s="119"/>
      <c r="J183" s="119"/>
      <c r="K183" s="119"/>
      <c r="L183" s="119"/>
      <c r="M183" s="119"/>
      <c r="N183" s="119"/>
      <c r="O183" s="119"/>
      <c r="P183" s="119"/>
      <c r="Q183" s="119"/>
      <c r="R183" s="119"/>
      <c r="S183" s="119"/>
      <c r="T183" s="119"/>
      <c r="U183" s="119"/>
      <c r="V183" s="119"/>
      <c r="W183" s="120"/>
    </row>
    <row r="184" spans="1:23" x14ac:dyDescent="0.25">
      <c r="A184" s="115" t="s">
        <v>327</v>
      </c>
      <c r="B184" s="116" t="s">
        <v>328</v>
      </c>
      <c r="C184" s="117"/>
      <c r="D184" s="117">
        <v>0</v>
      </c>
      <c r="E184" s="117"/>
      <c r="F184" s="118">
        <f>C184+E184</f>
        <v>0</v>
      </c>
      <c r="G184" s="3"/>
      <c r="H184" s="3"/>
      <c r="I184" s="3"/>
      <c r="J184" s="3"/>
      <c r="K184" s="3"/>
      <c r="L184" s="3"/>
      <c r="M184" s="3"/>
      <c r="N184" s="3"/>
      <c r="O184" s="3"/>
      <c r="P184" s="3"/>
      <c r="Q184" s="3"/>
      <c r="R184" s="3"/>
      <c r="S184" s="3"/>
      <c r="T184" s="3"/>
      <c r="U184" s="3"/>
      <c r="V184" s="3"/>
      <c r="W184" s="47"/>
    </row>
    <row r="185" spans="1:23" s="109" customFormat="1" ht="31.5" x14ac:dyDescent="0.25">
      <c r="A185" s="104" t="s">
        <v>329</v>
      </c>
      <c r="B185" s="122" t="s">
        <v>330</v>
      </c>
      <c r="C185" s="106">
        <f>SUM(C187:C203)</f>
        <v>586483</v>
      </c>
      <c r="D185" s="106">
        <f>SUM(D187:D203)</f>
        <v>869493.52202000003</v>
      </c>
      <c r="E185" s="106">
        <f>SUM(E187:E203)</f>
        <v>22152.684269999998</v>
      </c>
      <c r="F185" s="106">
        <f>SUM(F187:F203)</f>
        <v>891646.20629</v>
      </c>
      <c r="G185" s="107"/>
      <c r="H185" s="107"/>
      <c r="I185" s="107"/>
      <c r="J185" s="107"/>
      <c r="K185" s="107"/>
      <c r="L185" s="107"/>
      <c r="M185" s="107"/>
      <c r="N185" s="107"/>
      <c r="O185" s="107"/>
      <c r="P185" s="107"/>
      <c r="Q185" s="107"/>
      <c r="R185" s="107"/>
      <c r="S185" s="107"/>
      <c r="T185" s="107"/>
      <c r="U185" s="107"/>
      <c r="V185" s="107"/>
      <c r="W185" s="108"/>
    </row>
    <row r="186" spans="1:23" x14ac:dyDescent="0.25">
      <c r="A186" s="110" t="s">
        <v>12</v>
      </c>
      <c r="B186" s="123"/>
      <c r="C186" s="124"/>
      <c r="D186" s="124"/>
      <c r="E186" s="117"/>
      <c r="F186" s="125"/>
      <c r="G186" s="3"/>
      <c r="H186" s="3"/>
      <c r="I186" s="3"/>
      <c r="J186" s="3"/>
      <c r="K186" s="3"/>
      <c r="L186" s="3"/>
      <c r="M186" s="3"/>
      <c r="N186" s="3"/>
      <c r="O186" s="3"/>
      <c r="P186" s="3"/>
      <c r="Q186" s="3"/>
      <c r="R186" s="3"/>
      <c r="S186" s="3"/>
      <c r="T186" s="3"/>
      <c r="U186" s="3"/>
      <c r="V186" s="3"/>
      <c r="W186" s="47"/>
    </row>
    <row r="187" spans="1:23" s="121" customFormat="1" ht="63" x14ac:dyDescent="0.25">
      <c r="A187" s="115" t="s">
        <v>331</v>
      </c>
      <c r="B187" s="126" t="s">
        <v>332</v>
      </c>
      <c r="C187" s="117">
        <f>10692.8+76998.5</f>
        <v>87691.3</v>
      </c>
      <c r="D187" s="117">
        <v>161657.70000000001</v>
      </c>
      <c r="E187" s="117">
        <v>0</v>
      </c>
      <c r="F187" s="118">
        <f t="shared" ref="F187:F202" si="7">D187+E187</f>
        <v>161657.70000000001</v>
      </c>
      <c r="G187" s="119"/>
      <c r="H187" s="119"/>
      <c r="I187" s="119"/>
      <c r="J187" s="119"/>
      <c r="K187" s="119"/>
      <c r="L187" s="119"/>
      <c r="M187" s="119"/>
      <c r="N187" s="119"/>
      <c r="O187" s="119"/>
      <c r="P187" s="119"/>
      <c r="Q187" s="119"/>
      <c r="R187" s="119"/>
      <c r="S187" s="119"/>
      <c r="T187" s="119"/>
      <c r="U187" s="119"/>
      <c r="V187" s="119"/>
      <c r="W187" s="120"/>
    </row>
    <row r="188" spans="1:23" s="121" customFormat="1" ht="31.5" x14ac:dyDescent="0.25">
      <c r="A188" s="115" t="s">
        <v>333</v>
      </c>
      <c r="B188" s="126" t="s">
        <v>334</v>
      </c>
      <c r="C188" s="117"/>
      <c r="D188" s="117">
        <v>196057.9</v>
      </c>
      <c r="E188" s="117">
        <v>0</v>
      </c>
      <c r="F188" s="118">
        <f t="shared" si="7"/>
        <v>196057.9</v>
      </c>
      <c r="G188" s="119"/>
      <c r="H188" s="119"/>
      <c r="I188" s="119"/>
      <c r="J188" s="119"/>
      <c r="K188" s="119"/>
      <c r="L188" s="119"/>
      <c r="M188" s="119"/>
      <c r="N188" s="119"/>
      <c r="O188" s="119"/>
      <c r="P188" s="119"/>
      <c r="Q188" s="119"/>
      <c r="R188" s="119"/>
      <c r="S188" s="119"/>
      <c r="T188" s="119"/>
      <c r="U188" s="119"/>
      <c r="V188" s="119"/>
      <c r="W188" s="120"/>
    </row>
    <row r="189" spans="1:23" s="121" customFormat="1" ht="47.25" x14ac:dyDescent="0.25">
      <c r="A189" s="115" t="s">
        <v>335</v>
      </c>
      <c r="B189" s="126" t="s">
        <v>336</v>
      </c>
      <c r="C189" s="117">
        <v>5369</v>
      </c>
      <c r="D189" s="117">
        <v>5369</v>
      </c>
      <c r="E189" s="117">
        <v>0</v>
      </c>
      <c r="F189" s="118">
        <f t="shared" si="7"/>
        <v>5369</v>
      </c>
      <c r="G189" s="119"/>
      <c r="H189" s="119"/>
      <c r="I189" s="119"/>
      <c r="J189" s="119"/>
      <c r="K189" s="119"/>
      <c r="L189" s="119"/>
      <c r="M189" s="119"/>
      <c r="N189" s="119"/>
      <c r="O189" s="119"/>
      <c r="P189" s="119"/>
      <c r="Q189" s="119"/>
      <c r="R189" s="119"/>
      <c r="S189" s="119"/>
      <c r="T189" s="119"/>
      <c r="U189" s="119"/>
      <c r="V189" s="119"/>
      <c r="W189" s="120"/>
    </row>
    <row r="190" spans="1:23" s="121" customFormat="1" ht="47.25" x14ac:dyDescent="0.25">
      <c r="A190" s="115" t="s">
        <v>337</v>
      </c>
      <c r="B190" s="126" t="s">
        <v>338</v>
      </c>
      <c r="C190" s="117">
        <f>75000-62471.3-5369</f>
        <v>7159.6999999999971</v>
      </c>
      <c r="D190" s="117">
        <v>7159.6999999999971</v>
      </c>
      <c r="E190" s="117">
        <v>0</v>
      </c>
      <c r="F190" s="118">
        <f t="shared" si="7"/>
        <v>7159.6999999999971</v>
      </c>
      <c r="G190" s="119"/>
      <c r="H190" s="119"/>
      <c r="I190" s="119"/>
      <c r="J190" s="119"/>
      <c r="K190" s="119"/>
      <c r="L190" s="119"/>
      <c r="M190" s="119"/>
      <c r="N190" s="119"/>
      <c r="O190" s="119"/>
      <c r="P190" s="119"/>
      <c r="Q190" s="119"/>
      <c r="R190" s="119"/>
      <c r="S190" s="119"/>
      <c r="T190" s="119"/>
      <c r="U190" s="119"/>
      <c r="V190" s="119"/>
      <c r="W190" s="120"/>
    </row>
    <row r="191" spans="1:23" s="121" customFormat="1" ht="110.25" hidden="1" x14ac:dyDescent="0.25">
      <c r="A191" s="115" t="s">
        <v>339</v>
      </c>
      <c r="B191" s="126" t="s">
        <v>340</v>
      </c>
      <c r="C191" s="117"/>
      <c r="D191" s="117">
        <v>0</v>
      </c>
      <c r="E191" s="117">
        <v>0</v>
      </c>
      <c r="F191" s="118">
        <f t="shared" si="7"/>
        <v>0</v>
      </c>
      <c r="G191" s="119"/>
      <c r="H191" s="119"/>
      <c r="I191" s="119"/>
      <c r="J191" s="119"/>
      <c r="K191" s="119"/>
      <c r="L191" s="119"/>
      <c r="M191" s="119"/>
      <c r="N191" s="119"/>
      <c r="O191" s="119"/>
      <c r="P191" s="119"/>
      <c r="Q191" s="119"/>
      <c r="R191" s="119"/>
      <c r="S191" s="119"/>
      <c r="T191" s="119"/>
      <c r="U191" s="119"/>
      <c r="V191" s="119"/>
      <c r="W191" s="120"/>
    </row>
    <row r="192" spans="1:23" s="129" customFormat="1" ht="63" x14ac:dyDescent="0.25">
      <c r="A192" s="115" t="s">
        <v>341</v>
      </c>
      <c r="B192" s="126" t="s">
        <v>342</v>
      </c>
      <c r="C192" s="117">
        <f>21900+12623.8+533.7</f>
        <v>35057.5</v>
      </c>
      <c r="D192" s="117">
        <v>43959.8</v>
      </c>
      <c r="E192" s="117">
        <v>0</v>
      </c>
      <c r="F192" s="118">
        <f t="shared" si="7"/>
        <v>43959.8</v>
      </c>
      <c r="G192" s="127"/>
      <c r="H192" s="127"/>
      <c r="I192" s="127"/>
      <c r="J192" s="127"/>
      <c r="K192" s="127"/>
      <c r="L192" s="127"/>
      <c r="M192" s="127"/>
      <c r="N192" s="127"/>
      <c r="O192" s="127"/>
      <c r="P192" s="127"/>
      <c r="Q192" s="127"/>
      <c r="R192" s="127"/>
      <c r="S192" s="127"/>
      <c r="T192" s="127"/>
      <c r="U192" s="127"/>
      <c r="V192" s="127"/>
      <c r="W192" s="128"/>
    </row>
    <row r="193" spans="1:23" s="132" customFormat="1" ht="63" x14ac:dyDescent="0.25">
      <c r="A193" s="115" t="s">
        <v>343</v>
      </c>
      <c r="B193" s="126" t="s">
        <v>344</v>
      </c>
      <c r="C193" s="117">
        <f>1836.2+788.7+0.5</f>
        <v>2625.4</v>
      </c>
      <c r="D193" s="117">
        <v>2625.4</v>
      </c>
      <c r="E193" s="117">
        <v>0</v>
      </c>
      <c r="F193" s="118">
        <f t="shared" si="7"/>
        <v>2625.4</v>
      </c>
      <c r="G193" s="130"/>
      <c r="H193" s="130"/>
      <c r="I193" s="130"/>
      <c r="J193" s="130"/>
      <c r="K193" s="130"/>
      <c r="L193" s="130"/>
      <c r="M193" s="130"/>
      <c r="N193" s="130"/>
      <c r="O193" s="130"/>
      <c r="P193" s="130"/>
      <c r="Q193" s="130"/>
      <c r="R193" s="130"/>
      <c r="S193" s="130"/>
      <c r="T193" s="130"/>
      <c r="U193" s="130"/>
      <c r="V193" s="130"/>
      <c r="W193" s="131"/>
    </row>
    <row r="194" spans="1:23" s="121" customFormat="1" ht="47.25" hidden="1" x14ac:dyDescent="0.25">
      <c r="A194" s="115" t="s">
        <v>345</v>
      </c>
      <c r="B194" s="126" t="s">
        <v>346</v>
      </c>
      <c r="C194" s="117"/>
      <c r="D194" s="117">
        <v>0</v>
      </c>
      <c r="E194" s="117"/>
      <c r="F194" s="118">
        <f t="shared" si="7"/>
        <v>0</v>
      </c>
      <c r="G194" s="119"/>
      <c r="H194" s="119"/>
      <c r="I194" s="119"/>
      <c r="J194" s="119"/>
      <c r="K194" s="119"/>
      <c r="L194" s="119"/>
      <c r="M194" s="119"/>
      <c r="N194" s="119"/>
      <c r="O194" s="119"/>
      <c r="P194" s="119"/>
      <c r="Q194" s="119"/>
      <c r="R194" s="119"/>
      <c r="S194" s="119"/>
      <c r="T194" s="119"/>
      <c r="U194" s="119"/>
      <c r="V194" s="119"/>
      <c r="W194" s="120"/>
    </row>
    <row r="195" spans="1:23" s="121" customFormat="1" ht="31.5" hidden="1" x14ac:dyDescent="0.25">
      <c r="A195" s="115" t="s">
        <v>347</v>
      </c>
      <c r="B195" s="126" t="s">
        <v>348</v>
      </c>
      <c r="C195" s="117"/>
      <c r="D195" s="117">
        <v>0</v>
      </c>
      <c r="E195" s="117"/>
      <c r="F195" s="118">
        <f t="shared" si="7"/>
        <v>0</v>
      </c>
      <c r="G195" s="119"/>
      <c r="H195" s="119"/>
      <c r="I195" s="119"/>
      <c r="J195" s="119"/>
      <c r="K195" s="119"/>
      <c r="L195" s="119"/>
      <c r="M195" s="119"/>
      <c r="N195" s="119"/>
      <c r="O195" s="119"/>
      <c r="P195" s="119"/>
      <c r="Q195" s="119"/>
      <c r="R195" s="119"/>
      <c r="S195" s="119"/>
      <c r="T195" s="119"/>
      <c r="U195" s="119"/>
      <c r="V195" s="119"/>
      <c r="W195" s="120"/>
    </row>
    <row r="196" spans="1:23" s="121" customFormat="1" ht="63" x14ac:dyDescent="0.25">
      <c r="A196" s="115" t="s">
        <v>349</v>
      </c>
      <c r="B196" s="126" t="s">
        <v>350</v>
      </c>
      <c r="C196" s="117">
        <f>16013.5+13263.1+2178.3</f>
        <v>31454.899999999998</v>
      </c>
      <c r="D196" s="117">
        <v>31454.899999999998</v>
      </c>
      <c r="E196" s="117">
        <v>0</v>
      </c>
      <c r="F196" s="118">
        <f t="shared" si="7"/>
        <v>31454.899999999998</v>
      </c>
      <c r="G196" s="119"/>
      <c r="H196" s="119"/>
      <c r="I196" s="119"/>
      <c r="J196" s="119"/>
      <c r="K196" s="119"/>
      <c r="L196" s="119"/>
      <c r="M196" s="119"/>
      <c r="N196" s="119"/>
      <c r="O196" s="119"/>
      <c r="P196" s="119"/>
      <c r="Q196" s="119"/>
      <c r="R196" s="119"/>
      <c r="S196" s="119"/>
      <c r="T196" s="119"/>
      <c r="U196" s="119"/>
      <c r="V196" s="119"/>
      <c r="W196" s="120"/>
    </row>
    <row r="197" spans="1:23" s="121" customFormat="1" ht="31.5" hidden="1" x14ac:dyDescent="0.25">
      <c r="A197" s="115" t="s">
        <v>351</v>
      </c>
      <c r="B197" s="126" t="s">
        <v>352</v>
      </c>
      <c r="C197" s="117">
        <f>76998.5-76998.5</f>
        <v>0</v>
      </c>
      <c r="D197" s="117">
        <v>0</v>
      </c>
      <c r="E197" s="117"/>
      <c r="F197" s="118">
        <f t="shared" si="7"/>
        <v>0</v>
      </c>
      <c r="G197" s="119"/>
      <c r="H197" s="119"/>
      <c r="I197" s="119"/>
      <c r="J197" s="119"/>
      <c r="K197" s="119"/>
      <c r="L197" s="119"/>
      <c r="M197" s="119"/>
      <c r="N197" s="119"/>
      <c r="O197" s="119"/>
      <c r="P197" s="119"/>
      <c r="Q197" s="119"/>
      <c r="R197" s="119"/>
      <c r="S197" s="119"/>
      <c r="T197" s="119"/>
      <c r="U197" s="119"/>
      <c r="V197" s="119"/>
      <c r="W197" s="120"/>
    </row>
    <row r="198" spans="1:23" s="121" customFormat="1" ht="31.5" x14ac:dyDescent="0.25">
      <c r="A198" s="115" t="s">
        <v>353</v>
      </c>
      <c r="B198" s="126" t="s">
        <v>354</v>
      </c>
      <c r="C198" s="117">
        <f>959.7+81.6</f>
        <v>1041.3</v>
      </c>
      <c r="D198" s="117">
        <v>1818.6999999999998</v>
      </c>
      <c r="E198" s="117">
        <v>0</v>
      </c>
      <c r="F198" s="118">
        <f t="shared" si="7"/>
        <v>1818.6999999999998</v>
      </c>
      <c r="G198" s="119"/>
      <c r="H198" s="119"/>
      <c r="I198" s="119"/>
      <c r="J198" s="119"/>
      <c r="K198" s="119"/>
      <c r="L198" s="119"/>
      <c r="M198" s="119"/>
      <c r="N198" s="119"/>
      <c r="O198" s="119"/>
      <c r="P198" s="119"/>
      <c r="Q198" s="119"/>
      <c r="R198" s="119"/>
      <c r="S198" s="119"/>
      <c r="T198" s="119"/>
      <c r="U198" s="119"/>
      <c r="V198" s="119"/>
      <c r="W198" s="120"/>
    </row>
    <row r="199" spans="1:23" s="121" customFormat="1" ht="31.5" x14ac:dyDescent="0.25">
      <c r="A199" s="115" t="s">
        <v>355</v>
      </c>
      <c r="B199" s="126" t="s">
        <v>356</v>
      </c>
      <c r="C199" s="117">
        <f>91.3+60.9</f>
        <v>152.19999999999999</v>
      </c>
      <c r="D199" s="117">
        <v>152.19999999999999</v>
      </c>
      <c r="E199" s="117">
        <v>0</v>
      </c>
      <c r="F199" s="118">
        <f t="shared" si="7"/>
        <v>152.19999999999999</v>
      </c>
      <c r="G199" s="119"/>
      <c r="H199" s="119"/>
      <c r="I199" s="119"/>
      <c r="J199" s="119"/>
      <c r="K199" s="119"/>
      <c r="L199" s="119"/>
      <c r="M199" s="119"/>
      <c r="N199" s="119"/>
      <c r="O199" s="119"/>
      <c r="P199" s="119"/>
      <c r="Q199" s="119"/>
      <c r="R199" s="119"/>
      <c r="S199" s="119"/>
      <c r="T199" s="119"/>
      <c r="U199" s="119"/>
      <c r="V199" s="119"/>
      <c r="W199" s="120"/>
    </row>
    <row r="200" spans="1:23" s="121" customFormat="1" ht="31.5" x14ac:dyDescent="0.25">
      <c r="A200" s="115" t="s">
        <v>357</v>
      </c>
      <c r="B200" s="126" t="s">
        <v>358</v>
      </c>
      <c r="C200" s="117">
        <f>4358.9+1707.2-7.2</f>
        <v>6058.9</v>
      </c>
      <c r="D200" s="117">
        <v>6058.9</v>
      </c>
      <c r="E200" s="117">
        <f>0.11727</f>
        <v>0.11727</v>
      </c>
      <c r="F200" s="118">
        <f t="shared" si="7"/>
        <v>6059.0172699999994</v>
      </c>
      <c r="G200" s="119"/>
      <c r="H200" s="119"/>
      <c r="I200" s="119"/>
      <c r="J200" s="119"/>
      <c r="K200" s="119"/>
      <c r="L200" s="119"/>
      <c r="M200" s="119"/>
      <c r="N200" s="119"/>
      <c r="O200" s="119"/>
      <c r="P200" s="119"/>
      <c r="Q200" s="119"/>
      <c r="R200" s="119"/>
      <c r="S200" s="119"/>
      <c r="T200" s="119"/>
      <c r="U200" s="119"/>
      <c r="V200" s="119"/>
      <c r="W200" s="120"/>
    </row>
    <row r="201" spans="1:23" s="121" customFormat="1" ht="31.5" x14ac:dyDescent="0.25">
      <c r="A201" s="115" t="s">
        <v>359</v>
      </c>
      <c r="B201" s="126" t="s">
        <v>360</v>
      </c>
      <c r="C201" s="117"/>
      <c r="D201" s="117">
        <v>3306.5220199999999</v>
      </c>
      <c r="E201" s="117">
        <v>0</v>
      </c>
      <c r="F201" s="118">
        <f t="shared" si="7"/>
        <v>3306.5220199999999</v>
      </c>
      <c r="G201" s="119"/>
      <c r="H201" s="119"/>
      <c r="I201" s="119"/>
      <c r="J201" s="119"/>
      <c r="K201" s="119"/>
      <c r="L201" s="119"/>
      <c r="M201" s="119"/>
      <c r="N201" s="119"/>
      <c r="O201" s="119"/>
      <c r="P201" s="119"/>
      <c r="Q201" s="119"/>
      <c r="R201" s="119"/>
      <c r="S201" s="119"/>
      <c r="T201" s="119"/>
      <c r="U201" s="119"/>
      <c r="V201" s="119"/>
      <c r="W201" s="120"/>
    </row>
    <row r="202" spans="1:23" s="121" customFormat="1" x14ac:dyDescent="0.25">
      <c r="A202" s="115" t="s">
        <v>361</v>
      </c>
      <c r="B202" s="126" t="s">
        <v>362</v>
      </c>
      <c r="C202" s="117">
        <f>87181.3+321651.6+1039.9</f>
        <v>409872.8</v>
      </c>
      <c r="D202" s="117">
        <v>409872.8</v>
      </c>
      <c r="E202" s="117">
        <f>22152.567</f>
        <v>22152.566999999999</v>
      </c>
      <c r="F202" s="118">
        <f t="shared" si="7"/>
        <v>432025.36699999997</v>
      </c>
      <c r="G202" s="119"/>
      <c r="H202" s="119"/>
      <c r="I202" s="119"/>
      <c r="J202" s="119"/>
      <c r="K202" s="119"/>
      <c r="L202" s="119"/>
      <c r="M202" s="119"/>
      <c r="N202" s="119"/>
      <c r="O202" s="119"/>
      <c r="P202" s="119"/>
      <c r="Q202" s="119"/>
      <c r="R202" s="119"/>
      <c r="S202" s="119"/>
      <c r="T202" s="119"/>
      <c r="U202" s="119"/>
      <c r="V202" s="119"/>
      <c r="W202" s="120"/>
    </row>
    <row r="203" spans="1:23" s="129" customFormat="1" ht="47.25" x14ac:dyDescent="0.25">
      <c r="A203" s="115"/>
      <c r="B203" s="133" t="s">
        <v>363</v>
      </c>
      <c r="C203" s="117"/>
      <c r="D203" s="117">
        <v>0</v>
      </c>
      <c r="E203" s="117">
        <v>0</v>
      </c>
      <c r="F203" s="118">
        <f>C203+E203</f>
        <v>0</v>
      </c>
      <c r="G203" s="127"/>
      <c r="H203" s="127"/>
      <c r="I203" s="127"/>
      <c r="J203" s="127"/>
      <c r="K203" s="127"/>
      <c r="L203" s="127"/>
      <c r="M203" s="127"/>
      <c r="N203" s="127"/>
      <c r="O203" s="127"/>
      <c r="P203" s="127"/>
      <c r="Q203" s="127"/>
      <c r="R203" s="127"/>
      <c r="S203" s="127"/>
      <c r="T203" s="127"/>
      <c r="U203" s="127"/>
      <c r="V203" s="127"/>
      <c r="W203" s="128"/>
    </row>
    <row r="204" spans="1:23" s="109" customFormat="1" x14ac:dyDescent="0.25">
      <c r="A204" s="104" t="s">
        <v>364</v>
      </c>
      <c r="B204" s="134" t="s">
        <v>365</v>
      </c>
      <c r="C204" s="106">
        <f>SUM(C206:C217)</f>
        <v>2052074.2999999998</v>
      </c>
      <c r="D204" s="106">
        <f>SUM(D206:D217)</f>
        <v>2052074.2999999998</v>
      </c>
      <c r="E204" s="106">
        <f>SUM(E206:E217)</f>
        <v>0</v>
      </c>
      <c r="F204" s="106">
        <f>SUM(F206:F217)</f>
        <v>2052074.2999999998</v>
      </c>
      <c r="G204" s="107"/>
      <c r="H204" s="107"/>
      <c r="I204" s="107"/>
      <c r="J204" s="107"/>
      <c r="K204" s="107"/>
      <c r="L204" s="107"/>
      <c r="M204" s="107"/>
      <c r="N204" s="107"/>
      <c r="O204" s="107"/>
      <c r="P204" s="107"/>
      <c r="Q204" s="107"/>
      <c r="R204" s="107"/>
      <c r="S204" s="107"/>
      <c r="T204" s="107"/>
      <c r="U204" s="107"/>
      <c r="V204" s="107"/>
      <c r="W204" s="108"/>
    </row>
    <row r="205" spans="1:23" x14ac:dyDescent="0.25">
      <c r="A205" s="110" t="s">
        <v>12</v>
      </c>
      <c r="B205" s="135"/>
      <c r="C205" s="124"/>
      <c r="D205" s="124"/>
      <c r="E205" s="117"/>
      <c r="F205" s="125"/>
      <c r="G205" s="3"/>
      <c r="H205" s="3"/>
      <c r="I205" s="3"/>
      <c r="J205" s="3"/>
      <c r="K205" s="3"/>
      <c r="L205" s="3"/>
      <c r="M205" s="3"/>
      <c r="N205" s="3"/>
      <c r="O205" s="3"/>
      <c r="P205" s="3"/>
      <c r="Q205" s="3"/>
      <c r="R205" s="3"/>
      <c r="S205" s="3"/>
      <c r="T205" s="3"/>
      <c r="U205" s="3"/>
      <c r="V205" s="3"/>
      <c r="W205" s="47"/>
    </row>
    <row r="206" spans="1:23" s="121" customFormat="1" ht="31.5" x14ac:dyDescent="0.25">
      <c r="A206" s="115" t="s">
        <v>366</v>
      </c>
      <c r="B206" s="136" t="s">
        <v>367</v>
      </c>
      <c r="C206" s="117">
        <f>2017241.5-6712.5+3046-6304.1</f>
        <v>2007270.9</v>
      </c>
      <c r="D206" s="117">
        <v>2007270.9</v>
      </c>
      <c r="E206" s="117">
        <v>0</v>
      </c>
      <c r="F206" s="118">
        <f t="shared" ref="F206:F214" si="8">D206+E206</f>
        <v>2007270.9</v>
      </c>
      <c r="G206" s="119"/>
      <c r="H206" s="119"/>
      <c r="I206" s="119"/>
      <c r="J206" s="119"/>
      <c r="K206" s="119"/>
      <c r="L206" s="119"/>
      <c r="M206" s="119"/>
      <c r="N206" s="119"/>
      <c r="O206" s="119"/>
      <c r="P206" s="119"/>
      <c r="Q206" s="119"/>
      <c r="R206" s="119"/>
      <c r="S206" s="119"/>
      <c r="T206" s="119"/>
      <c r="U206" s="119"/>
      <c r="V206" s="119"/>
      <c r="W206" s="120"/>
    </row>
    <row r="207" spans="1:23" s="121" customFormat="1" ht="78.75" hidden="1" x14ac:dyDescent="0.25">
      <c r="A207" s="115" t="s">
        <v>368</v>
      </c>
      <c r="B207" s="136" t="s">
        <v>369</v>
      </c>
      <c r="C207" s="117"/>
      <c r="D207" s="117">
        <v>0</v>
      </c>
      <c r="E207" s="117"/>
      <c r="F207" s="118">
        <f t="shared" si="8"/>
        <v>0</v>
      </c>
      <c r="G207" s="119"/>
      <c r="H207" s="119"/>
      <c r="I207" s="119"/>
      <c r="J207" s="119"/>
      <c r="K207" s="119"/>
      <c r="L207" s="119"/>
      <c r="M207" s="119"/>
      <c r="N207" s="119"/>
      <c r="O207" s="119"/>
      <c r="P207" s="119"/>
      <c r="Q207" s="119"/>
      <c r="R207" s="119"/>
      <c r="S207" s="119"/>
      <c r="T207" s="119"/>
      <c r="U207" s="119"/>
      <c r="V207" s="119"/>
      <c r="W207" s="120"/>
    </row>
    <row r="208" spans="1:23" s="121" customFormat="1" ht="78.75" x14ac:dyDescent="0.25">
      <c r="A208" s="137" t="s">
        <v>368</v>
      </c>
      <c r="B208" s="138" t="s">
        <v>369</v>
      </c>
      <c r="C208" s="117">
        <v>18532</v>
      </c>
      <c r="D208" s="117">
        <v>18532</v>
      </c>
      <c r="E208" s="117">
        <v>0</v>
      </c>
      <c r="F208" s="118">
        <f t="shared" si="8"/>
        <v>18532</v>
      </c>
      <c r="G208" s="119"/>
      <c r="H208" s="119"/>
      <c r="I208" s="119"/>
      <c r="J208" s="119"/>
      <c r="K208" s="119"/>
      <c r="L208" s="119"/>
      <c r="M208" s="119"/>
      <c r="N208" s="119"/>
      <c r="O208" s="119"/>
      <c r="P208" s="119"/>
      <c r="Q208" s="119"/>
      <c r="R208" s="119"/>
      <c r="S208" s="119"/>
      <c r="T208" s="119"/>
      <c r="U208" s="119"/>
      <c r="V208" s="119"/>
      <c r="W208" s="120"/>
    </row>
    <row r="209" spans="1:23" s="121" customFormat="1" ht="47.25" x14ac:dyDescent="0.25">
      <c r="A209" s="115" t="s">
        <v>370</v>
      </c>
      <c r="B209" s="136" t="s">
        <v>371</v>
      </c>
      <c r="C209" s="117">
        <v>6304.1</v>
      </c>
      <c r="D209" s="117">
        <v>6304.1</v>
      </c>
      <c r="E209" s="117">
        <v>0</v>
      </c>
      <c r="F209" s="118">
        <f t="shared" si="8"/>
        <v>6304.1</v>
      </c>
      <c r="G209" s="119"/>
      <c r="H209" s="119"/>
      <c r="I209" s="119"/>
      <c r="J209" s="119"/>
      <c r="K209" s="119"/>
      <c r="L209" s="119"/>
      <c r="M209" s="119"/>
      <c r="N209" s="119"/>
      <c r="O209" s="119"/>
      <c r="P209" s="119"/>
      <c r="Q209" s="119"/>
      <c r="R209" s="119"/>
      <c r="S209" s="119"/>
      <c r="T209" s="119"/>
      <c r="U209" s="119"/>
      <c r="V209" s="119"/>
      <c r="W209" s="120"/>
    </row>
    <row r="210" spans="1:23" s="121" customFormat="1" ht="63" x14ac:dyDescent="0.25">
      <c r="A210" s="115" t="s">
        <v>372</v>
      </c>
      <c r="B210" s="136" t="s">
        <v>373</v>
      </c>
      <c r="C210" s="117">
        <f>1.4</f>
        <v>1.4</v>
      </c>
      <c r="D210" s="117">
        <v>1.4</v>
      </c>
      <c r="E210" s="117">
        <v>0</v>
      </c>
      <c r="F210" s="118">
        <f t="shared" si="8"/>
        <v>1.4</v>
      </c>
      <c r="G210" s="119"/>
      <c r="H210" s="119"/>
      <c r="I210" s="119"/>
      <c r="J210" s="119"/>
      <c r="K210" s="119"/>
      <c r="L210" s="119"/>
      <c r="M210" s="119"/>
      <c r="N210" s="119"/>
      <c r="O210" s="119"/>
      <c r="P210" s="119"/>
      <c r="Q210" s="119"/>
      <c r="R210" s="119"/>
      <c r="S210" s="119"/>
      <c r="T210" s="119"/>
      <c r="U210" s="119"/>
      <c r="V210" s="119"/>
      <c r="W210" s="120"/>
    </row>
    <row r="211" spans="1:23" s="121" customFormat="1" ht="94.5" hidden="1" x14ac:dyDescent="0.25">
      <c r="A211" s="115" t="s">
        <v>374</v>
      </c>
      <c r="B211" s="136" t="s">
        <v>375</v>
      </c>
      <c r="C211" s="117"/>
      <c r="D211" s="117">
        <v>0</v>
      </c>
      <c r="E211" s="117">
        <v>0</v>
      </c>
      <c r="F211" s="118">
        <f t="shared" si="8"/>
        <v>0</v>
      </c>
      <c r="G211" s="119"/>
      <c r="H211" s="119"/>
      <c r="I211" s="119"/>
      <c r="J211" s="119"/>
      <c r="K211" s="119"/>
      <c r="L211" s="119"/>
      <c r="M211" s="119"/>
      <c r="N211" s="119"/>
      <c r="O211" s="119"/>
      <c r="P211" s="119"/>
      <c r="Q211" s="119"/>
      <c r="R211" s="119"/>
      <c r="S211" s="119"/>
      <c r="T211" s="119"/>
      <c r="U211" s="119"/>
      <c r="V211" s="119"/>
      <c r="W211" s="120"/>
    </row>
    <row r="212" spans="1:23" s="121" customFormat="1" ht="63" x14ac:dyDescent="0.25">
      <c r="A212" s="115" t="s">
        <v>376</v>
      </c>
      <c r="B212" s="136" t="s">
        <v>377</v>
      </c>
      <c r="C212" s="117">
        <f>9904.9</f>
        <v>9904.9</v>
      </c>
      <c r="D212" s="117">
        <v>9904.9</v>
      </c>
      <c r="E212" s="117">
        <v>0</v>
      </c>
      <c r="F212" s="118">
        <f t="shared" si="8"/>
        <v>9904.9</v>
      </c>
      <c r="G212" s="119"/>
      <c r="H212" s="119"/>
      <c r="I212" s="119"/>
      <c r="J212" s="119"/>
      <c r="K212" s="119"/>
      <c r="L212" s="119"/>
      <c r="M212" s="119"/>
      <c r="N212" s="119"/>
      <c r="O212" s="119"/>
      <c r="P212" s="119"/>
      <c r="Q212" s="119"/>
      <c r="R212" s="119"/>
      <c r="S212" s="119"/>
      <c r="T212" s="119"/>
      <c r="U212" s="119"/>
      <c r="V212" s="119"/>
      <c r="W212" s="120"/>
    </row>
    <row r="213" spans="1:23" s="121" customFormat="1" ht="63" x14ac:dyDescent="0.25">
      <c r="A213" s="115" t="s">
        <v>378</v>
      </c>
      <c r="B213" s="136" t="s">
        <v>379</v>
      </c>
      <c r="C213" s="117">
        <f>2046.6</f>
        <v>2046.6</v>
      </c>
      <c r="D213" s="117">
        <v>2046.6</v>
      </c>
      <c r="E213" s="117">
        <v>0</v>
      </c>
      <c r="F213" s="118">
        <f t="shared" si="8"/>
        <v>2046.6</v>
      </c>
      <c r="G213" s="119"/>
      <c r="H213" s="119"/>
      <c r="I213" s="119"/>
      <c r="J213" s="119"/>
      <c r="K213" s="119"/>
      <c r="L213" s="119"/>
      <c r="M213" s="119"/>
      <c r="N213" s="119"/>
      <c r="O213" s="119"/>
      <c r="P213" s="119"/>
      <c r="Q213" s="119"/>
      <c r="R213" s="119"/>
      <c r="S213" s="119"/>
      <c r="T213" s="119"/>
      <c r="U213" s="119"/>
      <c r="V213" s="119"/>
      <c r="W213" s="120"/>
    </row>
    <row r="214" spans="1:23" s="121" customFormat="1" ht="31.5" x14ac:dyDescent="0.25">
      <c r="A214" s="137" t="s">
        <v>380</v>
      </c>
      <c r="B214" s="138" t="s">
        <v>381</v>
      </c>
      <c r="C214" s="117">
        <f>2120+396.1+5498.3</f>
        <v>8014.4</v>
      </c>
      <c r="D214" s="117">
        <v>8014.4</v>
      </c>
      <c r="E214" s="117">
        <v>0</v>
      </c>
      <c r="F214" s="118">
        <f t="shared" si="8"/>
        <v>8014.4</v>
      </c>
      <c r="G214" s="119"/>
      <c r="H214" s="119"/>
      <c r="I214" s="119"/>
      <c r="J214" s="119"/>
      <c r="K214" s="119"/>
      <c r="L214" s="119"/>
      <c r="M214" s="119"/>
      <c r="N214" s="119"/>
      <c r="O214" s="119"/>
      <c r="P214" s="119"/>
      <c r="Q214" s="119"/>
      <c r="R214" s="119"/>
      <c r="S214" s="119"/>
      <c r="T214" s="119"/>
      <c r="U214" s="119"/>
      <c r="V214" s="119"/>
      <c r="W214" s="120"/>
    </row>
    <row r="215" spans="1:23" s="121" customFormat="1" ht="31.5" hidden="1" x14ac:dyDescent="0.25">
      <c r="A215" s="115" t="s">
        <v>380</v>
      </c>
      <c r="B215" s="136" t="s">
        <v>381</v>
      </c>
      <c r="C215" s="117"/>
      <c r="D215" s="117">
        <v>0</v>
      </c>
      <c r="E215" s="117"/>
      <c r="F215" s="118">
        <f>C215+E215</f>
        <v>0</v>
      </c>
      <c r="G215" s="119"/>
      <c r="H215" s="119"/>
      <c r="I215" s="119"/>
      <c r="J215" s="119"/>
      <c r="K215" s="119"/>
      <c r="L215" s="119"/>
      <c r="M215" s="119"/>
      <c r="N215" s="119"/>
      <c r="O215" s="119"/>
      <c r="P215" s="119"/>
      <c r="Q215" s="119"/>
      <c r="R215" s="119"/>
      <c r="S215" s="119"/>
      <c r="T215" s="119"/>
      <c r="U215" s="119"/>
      <c r="V215" s="119"/>
      <c r="W215" s="120"/>
    </row>
    <row r="216" spans="1:23" s="121" customFormat="1" hidden="1" x14ac:dyDescent="0.25">
      <c r="A216" s="115" t="s">
        <v>382</v>
      </c>
      <c r="B216" s="136" t="s">
        <v>383</v>
      </c>
      <c r="C216" s="117"/>
      <c r="D216" s="117">
        <v>0</v>
      </c>
      <c r="E216" s="117"/>
      <c r="F216" s="118">
        <f>C216+E216</f>
        <v>0</v>
      </c>
      <c r="G216" s="119"/>
      <c r="H216" s="119"/>
      <c r="I216" s="119"/>
      <c r="J216" s="119"/>
      <c r="K216" s="119"/>
      <c r="L216" s="119"/>
      <c r="M216" s="119"/>
      <c r="N216" s="119"/>
      <c r="O216" s="119"/>
      <c r="P216" s="119"/>
      <c r="Q216" s="119"/>
      <c r="R216" s="119"/>
      <c r="S216" s="119"/>
      <c r="T216" s="119"/>
      <c r="U216" s="119"/>
      <c r="V216" s="119"/>
      <c r="W216" s="120"/>
    </row>
    <row r="217" spans="1:23" s="141" customFormat="1" hidden="1" x14ac:dyDescent="0.25">
      <c r="A217" s="115"/>
      <c r="B217" s="136"/>
      <c r="C217" s="117">
        <f>312.9-312.9</f>
        <v>0</v>
      </c>
      <c r="D217" s="117">
        <v>0</v>
      </c>
      <c r="E217" s="117">
        <f>312.9-312.9</f>
        <v>0</v>
      </c>
      <c r="F217" s="118">
        <f>C217+E217</f>
        <v>0</v>
      </c>
      <c r="G217" s="139"/>
      <c r="H217" s="139"/>
      <c r="I217" s="139"/>
      <c r="J217" s="139"/>
      <c r="K217" s="139"/>
      <c r="L217" s="139"/>
      <c r="M217" s="139"/>
      <c r="N217" s="139"/>
      <c r="O217" s="139"/>
      <c r="P217" s="139"/>
      <c r="Q217" s="139"/>
      <c r="R217" s="139"/>
      <c r="S217" s="139"/>
      <c r="T217" s="139"/>
      <c r="U217" s="139"/>
      <c r="V217" s="139"/>
      <c r="W217" s="140"/>
    </row>
    <row r="218" spans="1:23" s="109" customFormat="1" x14ac:dyDescent="0.25">
      <c r="A218" s="104" t="s">
        <v>384</v>
      </c>
      <c r="B218" s="134" t="s">
        <v>385</v>
      </c>
      <c r="C218" s="106">
        <f>C220+C222+C221</f>
        <v>44566.1</v>
      </c>
      <c r="D218" s="106">
        <f>D220+D222+D221</f>
        <v>74079.5</v>
      </c>
      <c r="E218" s="106">
        <f>E220+E222+E221</f>
        <v>3472</v>
      </c>
      <c r="F218" s="106">
        <f>F220+F222+F221</f>
        <v>77551.5</v>
      </c>
      <c r="G218" s="107"/>
      <c r="H218" s="107"/>
      <c r="I218" s="107"/>
      <c r="J218" s="107"/>
      <c r="K218" s="107"/>
      <c r="L218" s="107"/>
      <c r="M218" s="107"/>
      <c r="N218" s="107"/>
      <c r="O218" s="107"/>
      <c r="P218" s="107"/>
      <c r="Q218" s="107"/>
      <c r="R218" s="107"/>
      <c r="S218" s="107"/>
      <c r="T218" s="107"/>
      <c r="U218" s="107"/>
      <c r="V218" s="107"/>
      <c r="W218" s="108"/>
    </row>
    <row r="219" spans="1:23" s="143" customFormat="1" x14ac:dyDescent="0.25">
      <c r="A219" s="110" t="s">
        <v>12</v>
      </c>
      <c r="B219" s="135"/>
      <c r="C219" s="124"/>
      <c r="D219" s="124"/>
      <c r="E219" s="117"/>
      <c r="F219" s="125"/>
      <c r="G219" s="43"/>
      <c r="H219" s="43"/>
      <c r="I219" s="43"/>
      <c r="J219" s="43"/>
      <c r="K219" s="43"/>
      <c r="L219" s="43"/>
      <c r="M219" s="43"/>
      <c r="N219" s="43"/>
      <c r="O219" s="43"/>
      <c r="P219" s="43"/>
      <c r="Q219" s="43"/>
      <c r="R219" s="43"/>
      <c r="S219" s="43"/>
      <c r="T219" s="43"/>
      <c r="U219" s="43"/>
      <c r="V219" s="43"/>
      <c r="W219" s="142"/>
    </row>
    <row r="220" spans="1:23" s="146" customFormat="1" ht="110.25" x14ac:dyDescent="0.25">
      <c r="A220" s="115" t="s">
        <v>386</v>
      </c>
      <c r="B220" s="136" t="s">
        <v>387</v>
      </c>
      <c r="C220" s="117">
        <f>41716.1</f>
        <v>41716.1</v>
      </c>
      <c r="D220" s="117">
        <v>41716.1</v>
      </c>
      <c r="E220" s="117">
        <v>0</v>
      </c>
      <c r="F220" s="118">
        <f t="shared" ref="F220:F227" si="9">D220+E220</f>
        <v>41716.1</v>
      </c>
      <c r="G220" s="144"/>
      <c r="H220" s="144"/>
      <c r="I220" s="144"/>
      <c r="J220" s="144"/>
      <c r="K220" s="144"/>
      <c r="L220" s="144"/>
      <c r="M220" s="144"/>
      <c r="N220" s="144"/>
      <c r="O220" s="144"/>
      <c r="P220" s="144"/>
      <c r="Q220" s="144"/>
      <c r="R220" s="144"/>
      <c r="S220" s="144"/>
      <c r="T220" s="144"/>
      <c r="U220" s="144"/>
      <c r="V220" s="144"/>
      <c r="W220" s="145"/>
    </row>
    <row r="221" spans="1:23" s="146" customFormat="1" ht="47.25" x14ac:dyDescent="0.25">
      <c r="A221" s="115" t="s">
        <v>388</v>
      </c>
      <c r="B221" s="136" t="s">
        <v>389</v>
      </c>
      <c r="C221" s="117"/>
      <c r="D221" s="117">
        <v>0</v>
      </c>
      <c r="E221" s="117">
        <v>0</v>
      </c>
      <c r="F221" s="118">
        <f t="shared" si="9"/>
        <v>0</v>
      </c>
      <c r="G221" s="144"/>
      <c r="H221" s="144"/>
      <c r="I221" s="144"/>
      <c r="J221" s="144"/>
      <c r="K221" s="144"/>
      <c r="L221" s="144"/>
      <c r="M221" s="144"/>
      <c r="N221" s="144"/>
      <c r="O221" s="144"/>
      <c r="P221" s="144"/>
      <c r="Q221" s="144"/>
      <c r="R221" s="144"/>
      <c r="S221" s="144"/>
      <c r="T221" s="144"/>
      <c r="U221" s="144"/>
      <c r="V221" s="144"/>
      <c r="W221" s="145"/>
    </row>
    <row r="222" spans="1:23" s="146" customFormat="1" ht="31.5" x14ac:dyDescent="0.25">
      <c r="A222" s="115" t="s">
        <v>390</v>
      </c>
      <c r="B222" s="136" t="s">
        <v>391</v>
      </c>
      <c r="C222" s="117">
        <v>2850</v>
      </c>
      <c r="D222" s="117">
        <v>32363.4</v>
      </c>
      <c r="E222" s="117">
        <f>160+3072+120+120</f>
        <v>3472</v>
      </c>
      <c r="F222" s="118">
        <f>D222+E222</f>
        <v>35835.4</v>
      </c>
      <c r="G222" s="144"/>
      <c r="H222" s="144"/>
      <c r="I222" s="144"/>
      <c r="J222" s="144"/>
      <c r="K222" s="144"/>
      <c r="L222" s="144"/>
      <c r="M222" s="144"/>
      <c r="N222" s="144"/>
      <c r="O222" s="144"/>
      <c r="P222" s="144"/>
      <c r="Q222" s="144"/>
      <c r="R222" s="144"/>
      <c r="S222" s="144"/>
      <c r="T222" s="144"/>
      <c r="U222" s="144"/>
      <c r="V222" s="144"/>
      <c r="W222" s="145"/>
    </row>
    <row r="223" spans="1:23" s="143" customFormat="1" ht="31.5" hidden="1" x14ac:dyDescent="0.25">
      <c r="A223" s="110" t="s">
        <v>392</v>
      </c>
      <c r="B223" s="135" t="s">
        <v>393</v>
      </c>
      <c r="C223" s="124"/>
      <c r="D223" s="124">
        <v>0</v>
      </c>
      <c r="E223" s="117">
        <v>0</v>
      </c>
      <c r="F223" s="147">
        <f t="shared" si="9"/>
        <v>0</v>
      </c>
      <c r="G223" s="43"/>
      <c r="H223" s="43"/>
      <c r="I223" s="43"/>
      <c r="J223" s="43"/>
      <c r="K223" s="43"/>
      <c r="L223" s="43"/>
      <c r="M223" s="43"/>
      <c r="N223" s="43"/>
      <c r="O223" s="43"/>
      <c r="P223" s="43"/>
      <c r="Q223" s="43"/>
      <c r="R223" s="43"/>
      <c r="S223" s="43"/>
      <c r="T223" s="43"/>
      <c r="U223" s="43"/>
      <c r="V223" s="43"/>
      <c r="W223" s="142"/>
    </row>
    <row r="224" spans="1:23" s="146" customFormat="1" ht="31.5" x14ac:dyDescent="0.25">
      <c r="A224" s="148" t="s">
        <v>394</v>
      </c>
      <c r="B224" s="149" t="s">
        <v>395</v>
      </c>
      <c r="C224" s="150"/>
      <c r="D224" s="151">
        <v>500</v>
      </c>
      <c r="E224" s="151">
        <v>3199</v>
      </c>
      <c r="F224" s="152">
        <f t="shared" si="9"/>
        <v>3699</v>
      </c>
      <c r="G224" s="144"/>
      <c r="H224" s="144"/>
      <c r="I224" s="144"/>
      <c r="J224" s="144"/>
      <c r="K224" s="144"/>
      <c r="L224" s="144"/>
      <c r="M224" s="144"/>
      <c r="N224" s="144"/>
      <c r="O224" s="144"/>
      <c r="P224" s="144"/>
      <c r="Q224" s="144"/>
      <c r="R224" s="144"/>
      <c r="S224" s="144"/>
      <c r="T224" s="144"/>
      <c r="U224" s="144"/>
      <c r="V224" s="144"/>
      <c r="W224" s="145"/>
    </row>
    <row r="225" spans="1:25" s="143" customFormat="1" hidden="1" x14ac:dyDescent="0.25">
      <c r="A225" s="153" t="s">
        <v>396</v>
      </c>
      <c r="B225" s="154" t="s">
        <v>397</v>
      </c>
      <c r="C225" s="124"/>
      <c r="D225" s="124">
        <v>0</v>
      </c>
      <c r="E225" s="117"/>
      <c r="F225" s="147">
        <f t="shared" si="9"/>
        <v>0</v>
      </c>
      <c r="G225" s="43"/>
      <c r="H225" s="43"/>
      <c r="I225" s="43"/>
      <c r="J225" s="43"/>
      <c r="K225" s="43"/>
      <c r="L225" s="43"/>
      <c r="M225" s="43"/>
      <c r="N225" s="43"/>
      <c r="O225" s="43"/>
      <c r="P225" s="43"/>
      <c r="Q225" s="43"/>
      <c r="R225" s="43"/>
      <c r="S225" s="43"/>
      <c r="T225" s="43"/>
      <c r="U225" s="43"/>
      <c r="V225" s="43"/>
      <c r="W225" s="142"/>
    </row>
    <row r="226" spans="1:25" s="143" customFormat="1" ht="51" hidden="1" x14ac:dyDescent="0.25">
      <c r="A226" s="153" t="s">
        <v>398</v>
      </c>
      <c r="B226" s="154" t="s">
        <v>399</v>
      </c>
      <c r="C226" s="124"/>
      <c r="D226" s="124">
        <v>0</v>
      </c>
      <c r="E226" s="117"/>
      <c r="F226" s="147">
        <f t="shared" si="9"/>
        <v>0</v>
      </c>
      <c r="G226" s="43"/>
      <c r="H226" s="43"/>
      <c r="I226" s="43"/>
      <c r="J226" s="43"/>
      <c r="K226" s="43"/>
      <c r="L226" s="43"/>
      <c r="M226" s="43"/>
      <c r="N226" s="43"/>
      <c r="O226" s="43"/>
      <c r="P226" s="43"/>
      <c r="Q226" s="43"/>
      <c r="R226" s="43"/>
      <c r="S226" s="43"/>
      <c r="T226" s="43"/>
      <c r="U226" s="43"/>
      <c r="V226" s="43"/>
      <c r="W226" s="142"/>
    </row>
    <row r="227" spans="1:25" s="143" customFormat="1" ht="25.5" hidden="1" x14ac:dyDescent="0.25">
      <c r="A227" s="153" t="s">
        <v>400</v>
      </c>
      <c r="B227" s="154" t="s">
        <v>401</v>
      </c>
      <c r="C227" s="124"/>
      <c r="D227" s="124">
        <v>0</v>
      </c>
      <c r="E227" s="117"/>
      <c r="F227" s="147">
        <f t="shared" si="9"/>
        <v>0</v>
      </c>
      <c r="G227" s="43"/>
      <c r="H227" s="43"/>
      <c r="I227" s="43"/>
      <c r="J227" s="43"/>
      <c r="K227" s="43"/>
      <c r="L227" s="43"/>
      <c r="M227" s="43"/>
      <c r="N227" s="43"/>
      <c r="O227" s="43"/>
      <c r="P227" s="43"/>
      <c r="Q227" s="43"/>
      <c r="R227" s="43"/>
      <c r="S227" s="43"/>
      <c r="T227" s="43"/>
      <c r="U227" s="43"/>
      <c r="V227" s="43"/>
      <c r="W227" s="142"/>
    </row>
    <row r="228" spans="1:25" s="160" customFormat="1" x14ac:dyDescent="0.25">
      <c r="A228" s="155" t="s">
        <v>402</v>
      </c>
      <c r="B228" s="156" t="s">
        <v>403</v>
      </c>
      <c r="C228" s="157">
        <f>C178+C12</f>
        <v>5279949.7000000011</v>
      </c>
      <c r="D228" s="157">
        <f>D178+D12</f>
        <v>5658573.7430499997</v>
      </c>
      <c r="E228" s="157">
        <f>E178+E12</f>
        <v>356069.17158999993</v>
      </c>
      <c r="F228" s="157">
        <f>F178+F12</f>
        <v>6014642.9146400001</v>
      </c>
      <c r="G228" s="158"/>
      <c r="H228" s="158"/>
      <c r="I228" s="158"/>
      <c r="J228" s="158"/>
      <c r="K228" s="158"/>
      <c r="L228" s="158"/>
      <c r="M228" s="158"/>
      <c r="N228" s="158"/>
      <c r="O228" s="158"/>
      <c r="P228" s="158"/>
      <c r="Q228" s="158"/>
      <c r="R228" s="158"/>
      <c r="S228" s="158"/>
      <c r="T228" s="158"/>
      <c r="U228" s="158"/>
      <c r="V228" s="158"/>
      <c r="W228" s="159"/>
    </row>
    <row r="229" spans="1:25" s="3" customFormat="1" ht="75" x14ac:dyDescent="0.25">
      <c r="A229" s="155" t="s">
        <v>404</v>
      </c>
      <c r="B229" s="161" t="s">
        <v>405</v>
      </c>
      <c r="C229" s="157">
        <v>179080.05974</v>
      </c>
      <c r="D229" s="157">
        <v>229458.73574999999</v>
      </c>
      <c r="E229" s="157"/>
      <c r="F229" s="162">
        <f>D229+E229</f>
        <v>229458.73574999999</v>
      </c>
    </row>
    <row r="230" spans="1:25" s="3" customFormat="1" ht="51" x14ac:dyDescent="0.25">
      <c r="A230" s="163" t="s">
        <v>402</v>
      </c>
      <c r="B230" s="164" t="s">
        <v>406</v>
      </c>
      <c r="C230" s="165">
        <f>C228+C229</f>
        <v>5459029.7597400015</v>
      </c>
      <c r="D230" s="165">
        <f>D228+D229</f>
        <v>5888032.4787999997</v>
      </c>
      <c r="E230" s="165">
        <f>E228+E229</f>
        <v>356069.17158999993</v>
      </c>
      <c r="F230" s="165">
        <f>F228+F229</f>
        <v>6244101.6503900001</v>
      </c>
    </row>
    <row r="231" spans="1:25" s="3" customFormat="1" ht="15.75" x14ac:dyDescent="0.25">
      <c r="A231" s="1"/>
      <c r="B231" s="2"/>
      <c r="C231" s="166"/>
      <c r="D231" s="166"/>
      <c r="E231" s="166"/>
      <c r="F231" s="166"/>
    </row>
    <row r="232" spans="1:25" s="169" customFormat="1" ht="15.75" x14ac:dyDescent="0.25">
      <c r="A232" s="1"/>
      <c r="B232" s="2"/>
      <c r="C232" s="167"/>
      <c r="D232" s="167"/>
      <c r="E232" s="167"/>
      <c r="F232" s="167"/>
      <c r="G232" s="3"/>
      <c r="H232" s="3"/>
      <c r="I232" s="3"/>
      <c r="J232" s="3"/>
      <c r="K232" s="3"/>
      <c r="L232" s="3"/>
      <c r="M232" s="3"/>
      <c r="N232" s="3"/>
      <c r="O232" s="3"/>
      <c r="P232" s="3"/>
      <c r="Q232" s="3"/>
      <c r="R232" s="3"/>
      <c r="S232" s="3"/>
      <c r="T232" s="3"/>
      <c r="U232" s="3"/>
      <c r="V232" s="3"/>
      <c r="W232" s="168"/>
    </row>
    <row r="233" spans="1:25" ht="15.75" x14ac:dyDescent="0.25">
      <c r="A233" s="1"/>
      <c r="B233" s="2"/>
      <c r="C233" s="170"/>
      <c r="D233" s="170"/>
      <c r="E233" s="170"/>
      <c r="F233" s="170"/>
      <c r="G233" s="3"/>
      <c r="H233" s="3"/>
      <c r="I233" s="3"/>
      <c r="J233" s="3"/>
      <c r="K233" s="3"/>
      <c r="L233" s="3"/>
      <c r="M233" s="3"/>
      <c r="N233" s="3"/>
      <c r="O233" s="3"/>
      <c r="P233" s="3"/>
      <c r="Q233" s="3"/>
      <c r="R233" s="3"/>
      <c r="S233" s="3"/>
      <c r="T233" s="3"/>
      <c r="U233" s="3"/>
      <c r="V233" s="3"/>
      <c r="W233" s="47"/>
    </row>
    <row r="234" spans="1:25" ht="15.75" x14ac:dyDescent="0.25">
      <c r="A234" s="1"/>
      <c r="B234" s="171"/>
      <c r="C234" s="167"/>
      <c r="D234" s="167"/>
      <c r="E234" s="167"/>
      <c r="F234" s="167"/>
      <c r="G234" s="3"/>
      <c r="H234" s="3"/>
      <c r="I234" s="3"/>
      <c r="J234" s="3"/>
      <c r="K234" s="3"/>
      <c r="L234" s="3"/>
      <c r="M234" s="3"/>
      <c r="N234" s="3"/>
      <c r="O234" s="3"/>
      <c r="P234" s="3"/>
      <c r="Q234" s="3"/>
      <c r="R234" s="3"/>
      <c r="S234" s="3"/>
      <c r="T234" s="3"/>
      <c r="U234" s="3"/>
      <c r="V234" s="3"/>
      <c r="W234" s="47"/>
    </row>
    <row r="235" spans="1:25" ht="15.75" x14ac:dyDescent="0.25">
      <c r="A235" s="1"/>
      <c r="B235" s="171"/>
      <c r="C235" s="167"/>
      <c r="D235" s="167"/>
      <c r="E235" s="167"/>
      <c r="F235" s="167"/>
      <c r="G235" s="3"/>
      <c r="H235" s="3"/>
      <c r="I235" s="3"/>
      <c r="J235" s="3"/>
      <c r="K235" s="3"/>
      <c r="L235" s="3"/>
      <c r="M235" s="3"/>
      <c r="N235" s="3"/>
      <c r="O235" s="3"/>
      <c r="P235" s="3"/>
      <c r="Q235" s="3"/>
      <c r="R235" s="3"/>
      <c r="S235" s="3"/>
      <c r="T235" s="3"/>
      <c r="U235" s="3"/>
      <c r="V235" s="3"/>
      <c r="W235" s="3"/>
      <c r="X235" s="3"/>
      <c r="Y235" s="47"/>
    </row>
    <row r="236" spans="1:25" ht="15.75" x14ac:dyDescent="0.25">
      <c r="A236" s="1"/>
      <c r="B236" s="2"/>
      <c r="C236" s="167"/>
      <c r="D236" s="167"/>
      <c r="E236" s="167"/>
      <c r="F236" s="167"/>
      <c r="G236" s="3"/>
      <c r="H236" s="3"/>
      <c r="I236" s="3"/>
      <c r="J236" s="3"/>
      <c r="K236" s="3"/>
      <c r="L236" s="3"/>
      <c r="M236" s="3"/>
      <c r="N236" s="3"/>
      <c r="O236" s="3"/>
      <c r="P236" s="3"/>
      <c r="Q236" s="3"/>
      <c r="R236" s="3"/>
      <c r="S236" s="3"/>
      <c r="T236" s="3"/>
      <c r="U236" s="3"/>
      <c r="V236" s="3"/>
      <c r="W236" s="3"/>
      <c r="X236" s="3"/>
      <c r="Y236" s="47"/>
    </row>
    <row r="237" spans="1:25" x14ac:dyDescent="0.25">
      <c r="A237" s="1"/>
      <c r="B237" s="2"/>
      <c r="C237" s="172"/>
      <c r="D237" s="172"/>
      <c r="E237" s="172"/>
      <c r="F237" s="172"/>
      <c r="G237" s="3"/>
      <c r="H237" s="3"/>
      <c r="I237" s="3"/>
      <c r="J237" s="3"/>
      <c r="K237" s="3"/>
      <c r="L237" s="3"/>
      <c r="M237" s="3"/>
      <c r="N237" s="3"/>
      <c r="O237" s="3"/>
      <c r="P237" s="3"/>
      <c r="Q237" s="3"/>
      <c r="R237" s="3"/>
      <c r="S237" s="3"/>
      <c r="T237" s="3"/>
      <c r="U237" s="3"/>
      <c r="V237" s="3"/>
      <c r="W237" s="3"/>
      <c r="X237" s="3"/>
      <c r="Y237" s="47"/>
    </row>
    <row r="238" spans="1:25" x14ac:dyDescent="0.25">
      <c r="A238" s="1"/>
      <c r="B238" s="2"/>
      <c r="C238" s="173"/>
      <c r="D238" s="173"/>
      <c r="E238" s="172"/>
      <c r="F238" s="173"/>
      <c r="G238" s="3"/>
      <c r="H238" s="3"/>
      <c r="I238" s="3"/>
      <c r="J238" s="3"/>
      <c r="K238" s="3"/>
      <c r="L238" s="3"/>
      <c r="M238" s="3"/>
      <c r="N238" s="3"/>
      <c r="O238" s="3"/>
      <c r="P238" s="3"/>
      <c r="Q238" s="3"/>
      <c r="R238" s="3"/>
      <c r="S238" s="3"/>
      <c r="T238" s="3"/>
      <c r="U238" s="3"/>
      <c r="V238" s="3"/>
      <c r="W238" s="3"/>
      <c r="X238" s="3"/>
      <c r="Y238" s="47"/>
    </row>
    <row r="239" spans="1:25" x14ac:dyDescent="0.25">
      <c r="A239" s="1"/>
      <c r="B239" s="2"/>
      <c r="C239" s="174"/>
      <c r="D239" s="174"/>
      <c r="E239" s="175"/>
      <c r="F239" s="174"/>
      <c r="G239" s="3"/>
      <c r="H239" s="3"/>
      <c r="I239" s="3"/>
      <c r="J239" s="3"/>
      <c r="K239" s="3"/>
      <c r="L239" s="3"/>
      <c r="M239" s="3"/>
      <c r="N239" s="3"/>
      <c r="O239" s="3"/>
      <c r="P239" s="3"/>
      <c r="Q239" s="3"/>
      <c r="R239" s="3"/>
      <c r="S239" s="3"/>
      <c r="T239" s="3"/>
      <c r="U239" s="3"/>
      <c r="V239" s="3"/>
      <c r="W239" s="3"/>
      <c r="X239" s="3"/>
      <c r="Y239" s="47"/>
    </row>
    <row r="240" spans="1:25" x14ac:dyDescent="0.25">
      <c r="A240" s="1"/>
      <c r="B240" s="2"/>
      <c r="C240" s="174"/>
      <c r="D240" s="174"/>
      <c r="E240" s="175"/>
      <c r="F240" s="174"/>
      <c r="G240" s="3"/>
      <c r="H240" s="3"/>
      <c r="I240" s="3"/>
      <c r="J240" s="3"/>
      <c r="K240" s="3"/>
      <c r="L240" s="3"/>
      <c r="M240" s="3"/>
      <c r="N240" s="3"/>
      <c r="O240" s="3"/>
      <c r="P240" s="3"/>
      <c r="Q240" s="3"/>
      <c r="R240" s="3"/>
      <c r="S240" s="3"/>
      <c r="T240" s="3"/>
      <c r="U240" s="3"/>
      <c r="V240" s="3"/>
      <c r="W240" s="3"/>
      <c r="X240" s="3"/>
      <c r="Y240" s="47"/>
    </row>
    <row r="241" spans="1:25" x14ac:dyDescent="0.25">
      <c r="A241" s="1"/>
      <c r="B241" s="2"/>
      <c r="C241" s="174"/>
      <c r="D241" s="174"/>
      <c r="E241" s="175"/>
      <c r="F241" s="174"/>
      <c r="G241" s="3"/>
      <c r="H241" s="3"/>
      <c r="I241" s="3"/>
      <c r="J241" s="3"/>
      <c r="K241" s="3"/>
      <c r="L241" s="3"/>
      <c r="M241" s="3"/>
      <c r="N241" s="3"/>
      <c r="O241" s="3"/>
      <c r="P241" s="3"/>
      <c r="Q241" s="3"/>
      <c r="R241" s="3"/>
      <c r="S241" s="3"/>
      <c r="T241" s="3"/>
      <c r="U241" s="3"/>
      <c r="V241" s="3"/>
      <c r="W241" s="3"/>
      <c r="X241" s="3"/>
      <c r="Y241" s="47"/>
    </row>
    <row r="242" spans="1:25" x14ac:dyDescent="0.25">
      <c r="A242" s="1"/>
      <c r="B242" s="2"/>
      <c r="C242" s="174"/>
      <c r="D242" s="174"/>
      <c r="E242" s="175"/>
      <c r="F242" s="174"/>
      <c r="G242" s="3"/>
      <c r="H242" s="3"/>
      <c r="I242" s="3"/>
      <c r="J242" s="3"/>
      <c r="K242" s="3"/>
      <c r="L242" s="3"/>
      <c r="M242" s="3"/>
      <c r="N242" s="3"/>
      <c r="O242" s="3"/>
      <c r="P242" s="3"/>
      <c r="Q242" s="3"/>
      <c r="R242" s="3"/>
      <c r="S242" s="3"/>
      <c r="T242" s="3"/>
      <c r="U242" s="3"/>
      <c r="V242" s="3"/>
      <c r="W242" s="3"/>
      <c r="X242" s="3"/>
      <c r="Y242" s="47"/>
    </row>
    <row r="243" spans="1:25" x14ac:dyDescent="0.25">
      <c r="A243" s="1"/>
      <c r="B243" s="2"/>
      <c r="C243" s="174"/>
      <c r="D243" s="174"/>
      <c r="E243" s="175"/>
      <c r="F243" s="174"/>
      <c r="G243" s="3"/>
      <c r="H243" s="3"/>
      <c r="I243" s="3"/>
      <c r="J243" s="3"/>
      <c r="K243" s="3"/>
      <c r="L243" s="3"/>
      <c r="M243" s="3"/>
      <c r="N243" s="3"/>
      <c r="O243" s="3"/>
      <c r="P243" s="3"/>
      <c r="Q243" s="3"/>
      <c r="R243" s="3"/>
      <c r="S243" s="3"/>
      <c r="T243" s="3"/>
      <c r="U243" s="3"/>
      <c r="V243" s="3"/>
      <c r="W243" s="3"/>
      <c r="X243" s="3"/>
      <c r="Y243" s="47"/>
    </row>
    <row r="244" spans="1:25" x14ac:dyDescent="0.25">
      <c r="A244" s="1"/>
      <c r="B244" s="2"/>
      <c r="C244" s="174"/>
      <c r="D244" s="174"/>
      <c r="E244" s="175"/>
      <c r="F244" s="174"/>
      <c r="G244" s="3"/>
      <c r="H244" s="3"/>
      <c r="I244" s="3"/>
      <c r="J244" s="3"/>
      <c r="K244" s="3"/>
      <c r="L244" s="3"/>
      <c r="M244" s="3"/>
      <c r="N244" s="3"/>
      <c r="O244" s="3"/>
      <c r="P244" s="3"/>
      <c r="Q244" s="3"/>
      <c r="R244" s="3"/>
      <c r="S244" s="3"/>
      <c r="T244" s="3"/>
      <c r="U244" s="3"/>
      <c r="V244" s="3"/>
      <c r="W244" s="3"/>
      <c r="X244" s="3"/>
      <c r="Y244" s="47"/>
    </row>
    <row r="245" spans="1:25" x14ac:dyDescent="0.25">
      <c r="A245" s="1"/>
      <c r="B245" s="2"/>
      <c r="C245" s="174"/>
      <c r="D245" s="174"/>
      <c r="E245" s="175"/>
      <c r="F245" s="174"/>
      <c r="G245" s="3"/>
      <c r="H245" s="3"/>
      <c r="I245" s="3"/>
      <c r="J245" s="3"/>
      <c r="K245" s="3"/>
      <c r="L245" s="3"/>
      <c r="M245" s="3"/>
      <c r="N245" s="3"/>
      <c r="O245" s="3"/>
      <c r="P245" s="3"/>
      <c r="Q245" s="3"/>
      <c r="R245" s="3"/>
      <c r="S245" s="3"/>
      <c r="T245" s="3"/>
      <c r="U245" s="3"/>
      <c r="V245" s="3"/>
      <c r="W245" s="3"/>
      <c r="X245" s="3"/>
      <c r="Y245" s="47"/>
    </row>
    <row r="246" spans="1:25" x14ac:dyDescent="0.25">
      <c r="A246" s="1"/>
      <c r="B246" s="2"/>
      <c r="C246" s="174"/>
      <c r="D246" s="174"/>
      <c r="E246" s="175"/>
      <c r="F246" s="174"/>
      <c r="G246" s="3"/>
      <c r="H246" s="3"/>
      <c r="I246" s="3"/>
      <c r="J246" s="3"/>
      <c r="K246" s="3"/>
      <c r="L246" s="3"/>
      <c r="M246" s="3"/>
      <c r="N246" s="3"/>
      <c r="O246" s="3"/>
      <c r="P246" s="3"/>
      <c r="Q246" s="3"/>
      <c r="R246" s="3"/>
      <c r="S246" s="3"/>
      <c r="T246" s="3"/>
      <c r="U246" s="3"/>
      <c r="V246" s="3"/>
      <c r="W246" s="3"/>
      <c r="X246" s="3"/>
      <c r="Y246" s="47"/>
    </row>
    <row r="247" spans="1:25" x14ac:dyDescent="0.25">
      <c r="A247" s="1"/>
      <c r="B247" s="2"/>
      <c r="C247" s="174"/>
      <c r="D247" s="174"/>
      <c r="E247" s="175"/>
      <c r="F247" s="174"/>
      <c r="G247" s="3"/>
      <c r="H247" s="3"/>
      <c r="I247" s="3"/>
      <c r="J247" s="3"/>
      <c r="K247" s="3"/>
      <c r="L247" s="3"/>
      <c r="M247" s="3"/>
      <c r="N247" s="3"/>
      <c r="O247" s="3"/>
      <c r="P247" s="3"/>
      <c r="Q247" s="3"/>
      <c r="R247" s="3"/>
      <c r="S247" s="3"/>
      <c r="T247" s="3"/>
      <c r="U247" s="3"/>
      <c r="V247" s="3"/>
      <c r="W247" s="3"/>
      <c r="X247" s="3"/>
      <c r="Y247" s="47"/>
    </row>
    <row r="248" spans="1:25" x14ac:dyDescent="0.25">
      <c r="A248" s="1"/>
      <c r="B248" s="2"/>
      <c r="C248" s="174"/>
      <c r="D248" s="174"/>
      <c r="E248" s="175"/>
      <c r="F248" s="174"/>
      <c r="G248" s="3"/>
      <c r="H248" s="3"/>
      <c r="I248" s="3"/>
      <c r="J248" s="3"/>
      <c r="K248" s="3"/>
      <c r="L248" s="3"/>
      <c r="M248" s="3"/>
      <c r="N248" s="3"/>
      <c r="O248" s="3"/>
      <c r="P248" s="3"/>
      <c r="Q248" s="3"/>
      <c r="R248" s="3"/>
      <c r="S248" s="3"/>
      <c r="T248" s="3"/>
      <c r="U248" s="3"/>
      <c r="V248" s="3"/>
      <c r="W248" s="3"/>
      <c r="X248" s="3"/>
      <c r="Y248" s="47"/>
    </row>
    <row r="249" spans="1:25" x14ac:dyDescent="0.25">
      <c r="A249" s="1"/>
      <c r="B249" s="2"/>
      <c r="C249" s="174"/>
      <c r="D249" s="174"/>
      <c r="E249" s="175"/>
      <c r="F249" s="174"/>
      <c r="G249" s="3"/>
      <c r="H249" s="3"/>
      <c r="I249" s="3"/>
      <c r="J249" s="3"/>
      <c r="K249" s="3"/>
      <c r="L249" s="3"/>
      <c r="M249" s="3"/>
      <c r="N249" s="3"/>
      <c r="O249" s="3"/>
      <c r="P249" s="3"/>
      <c r="Q249" s="3"/>
      <c r="R249" s="3"/>
      <c r="S249" s="3"/>
      <c r="T249" s="3"/>
      <c r="U249" s="3"/>
      <c r="V249" s="3"/>
      <c r="W249" s="3"/>
      <c r="X249" s="3"/>
      <c r="Y249" s="47"/>
    </row>
    <row r="250" spans="1:25" x14ac:dyDescent="0.25">
      <c r="A250" s="1"/>
      <c r="B250" s="2"/>
      <c r="C250" s="174"/>
      <c r="D250" s="174"/>
      <c r="E250" s="175"/>
      <c r="F250" s="174"/>
      <c r="G250" s="3"/>
      <c r="H250" s="3"/>
      <c r="I250" s="3"/>
      <c r="J250" s="3"/>
      <c r="K250" s="3"/>
      <c r="L250" s="3"/>
      <c r="M250" s="3"/>
      <c r="N250" s="3"/>
      <c r="O250" s="3"/>
      <c r="P250" s="3"/>
      <c r="Q250" s="3"/>
      <c r="R250" s="3"/>
      <c r="S250" s="3"/>
      <c r="T250" s="3"/>
      <c r="U250" s="3"/>
      <c r="V250" s="3"/>
      <c r="W250" s="3"/>
      <c r="X250" s="3"/>
      <c r="Y250" s="47"/>
    </row>
    <row r="251" spans="1:25" x14ac:dyDescent="0.25">
      <c r="A251" s="1"/>
      <c r="B251" s="2"/>
      <c r="C251" s="174"/>
      <c r="D251" s="174"/>
      <c r="E251" s="175"/>
      <c r="F251" s="174"/>
      <c r="G251" s="3"/>
      <c r="H251" s="47"/>
    </row>
    <row r="252" spans="1:25" x14ac:dyDescent="0.25">
      <c r="A252" s="1"/>
      <c r="B252" s="2"/>
      <c r="C252" s="174"/>
      <c r="D252" s="174"/>
      <c r="E252" s="175"/>
      <c r="F252" s="174"/>
      <c r="G252" s="3"/>
      <c r="H252" s="47"/>
    </row>
    <row r="253" spans="1:25" x14ac:dyDescent="0.25">
      <c r="A253" s="1"/>
      <c r="B253" s="2"/>
      <c r="C253" s="174"/>
      <c r="D253" s="174"/>
      <c r="E253" s="175"/>
      <c r="F253" s="174"/>
      <c r="G253" s="3"/>
      <c r="H253" s="47"/>
    </row>
    <row r="254" spans="1:25" x14ac:dyDescent="0.25">
      <c r="A254" s="1"/>
      <c r="B254" s="2"/>
      <c r="C254" s="174"/>
      <c r="D254" s="174"/>
      <c r="E254" s="175"/>
      <c r="F254" s="174"/>
      <c r="G254" s="3"/>
      <c r="H254" s="47"/>
    </row>
    <row r="255" spans="1:25" x14ac:dyDescent="0.25">
      <c r="A255" s="1"/>
      <c r="B255" s="2"/>
      <c r="C255" s="174"/>
      <c r="D255" s="174"/>
      <c r="E255" s="175"/>
      <c r="F255" s="174"/>
      <c r="G255" s="3"/>
      <c r="H255" s="47"/>
    </row>
    <row r="256" spans="1:25" x14ac:dyDescent="0.25">
      <c r="A256" s="1"/>
      <c r="B256" s="2"/>
      <c r="C256" s="174"/>
      <c r="D256" s="174"/>
      <c r="E256" s="175"/>
      <c r="F256" s="174"/>
      <c r="G256" s="3"/>
      <c r="H256" s="47"/>
    </row>
    <row r="257" spans="1:8" x14ac:dyDescent="0.25">
      <c r="A257" s="1"/>
      <c r="B257" s="2"/>
      <c r="C257" s="174"/>
      <c r="D257" s="174"/>
      <c r="E257" s="175"/>
      <c r="F257" s="174"/>
      <c r="G257" s="3"/>
      <c r="H257" s="47"/>
    </row>
    <row r="258" spans="1:8" x14ac:dyDescent="0.25">
      <c r="A258" s="1"/>
      <c r="B258" s="2"/>
      <c r="C258" s="174"/>
      <c r="D258" s="174"/>
      <c r="E258" s="175"/>
      <c r="F258" s="174"/>
      <c r="G258" s="3"/>
      <c r="H258" s="47"/>
    </row>
    <row r="259" spans="1:8" x14ac:dyDescent="0.25">
      <c r="A259" s="1"/>
      <c r="B259" s="2"/>
      <c r="C259" s="174"/>
      <c r="D259" s="174"/>
      <c r="E259" s="175"/>
      <c r="F259" s="174"/>
      <c r="G259" s="3"/>
      <c r="H259" s="47"/>
    </row>
    <row r="260" spans="1:8" x14ac:dyDescent="0.25">
      <c r="A260" s="1"/>
      <c r="B260" s="2"/>
      <c r="C260" s="174"/>
      <c r="D260" s="174"/>
      <c r="E260" s="175"/>
      <c r="F260" s="174"/>
      <c r="G260" s="3"/>
      <c r="H260" s="47"/>
    </row>
    <row r="261" spans="1:8" x14ac:dyDescent="0.25">
      <c r="A261" s="1"/>
      <c r="B261" s="2"/>
      <c r="C261" s="174"/>
      <c r="D261" s="174"/>
      <c r="E261" s="175"/>
      <c r="F261" s="174"/>
      <c r="G261" s="3"/>
      <c r="H261" s="47"/>
    </row>
    <row r="262" spans="1:8" ht="12.75" x14ac:dyDescent="0.25">
      <c r="A262" s="98"/>
      <c r="B262" s="98"/>
      <c r="C262" s="98"/>
      <c r="D262" s="98"/>
      <c r="E262" s="176"/>
      <c r="F262" s="98"/>
    </row>
    <row r="263" spans="1:8" ht="12.75" x14ac:dyDescent="0.25">
      <c r="A263" s="98"/>
      <c r="B263" s="98"/>
      <c r="C263" s="98"/>
      <c r="D263" s="98"/>
      <c r="E263" s="176"/>
      <c r="F263" s="98"/>
    </row>
  </sheetData>
  <mergeCells count="7">
    <mergeCell ref="C1:F1"/>
    <mergeCell ref="A3:F3"/>
    <mergeCell ref="A4:F4"/>
    <mergeCell ref="A5:F5"/>
    <mergeCell ref="A9:A10"/>
    <mergeCell ref="B9:B10"/>
    <mergeCell ref="C9:F9"/>
  </mergeCells>
  <printOptions horizontalCentered="1"/>
  <pageMargins left="0.15748031496062992" right="0.15748031496062992" top="0.47244094488188981" bottom="0.15748031496062992" header="0.19685039370078741" footer="0.15748031496062992"/>
  <pageSetup paperSize="9" scale="40" fitToHeight="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к пояснительной</vt:lpstr>
      <vt:lpstr>Лист1</vt:lpstr>
      <vt:lpstr>'Приложение к пояснительной'!Заголовки_для_печати</vt:lpstr>
      <vt:lpstr>'Приложение к пояснительной'!Область_печати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Угарова Анна Владимировна</dc:creator>
  <cp:lastModifiedBy>Угарова Анна Владимировна</cp:lastModifiedBy>
  <cp:lastPrinted>2024-06-13T06:04:32Z</cp:lastPrinted>
  <dcterms:created xsi:type="dcterms:W3CDTF">2015-06-05T18:19:34Z</dcterms:created>
  <dcterms:modified xsi:type="dcterms:W3CDTF">2024-06-13T06:04:37Z</dcterms:modified>
</cp:coreProperties>
</file>