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srvkomfin\Общие_папки\#Нормативно-правовые акты\#Муниципальные-правовые акты АНР\Проекты Решений Думы\2024\Все изменения в БЮДЖЕТ !!!!\4. Дума № ___от __.__2024\"/>
    </mc:Choice>
  </mc:AlternateContent>
  <xr:revisionPtr revIDLastSave="0" documentId="13_ncr:1_{2C77F475-FE9F-4DC1-8805-942CCFCB46C5}" xr6:coauthVersionLast="47" xr6:coauthVersionMax="47" xr10:uidLastSave="{00000000-0000-0000-0000-000000000000}"/>
  <bookViews>
    <workbookView xWindow="-120" yWindow="-120" windowWidth="29040" windowHeight="15840" xr2:uid="{00000000-000D-0000-FFFF-FFFF00000000}"/>
  </bookViews>
  <sheets>
    <sheet name="Приложение к пояснительной" sheetId="2" r:id="rId1"/>
    <sheet name="Лист1" sheetId="1" r:id="rId2"/>
  </sheets>
  <definedNames>
    <definedName name="_xlnm._FilterDatabase" localSheetId="0" hidden="1">'Приложение к пояснительной'!$A$11:$AD$11</definedName>
    <definedName name="Z_3A036A59_DEE6_4BC3_914C_BB088587D942_.wvu.PrintArea" localSheetId="0" hidden="1">'Приложение к пояснительной'!$A$3:$I$244</definedName>
    <definedName name="Z_3A036A59_DEE6_4BC3_914C_BB088587D942_.wvu.PrintTitles" localSheetId="0" hidden="1">'Приложение к пояснительной'!$9:$11</definedName>
    <definedName name="_xlnm.Print_Titles" localSheetId="0">'Приложение к пояснительной'!$A:$B,'Приложение к пояснительной'!$9:$11</definedName>
    <definedName name="_xlnm.Print_Area" localSheetId="0">'Приложение к пояснительной'!$A$1:$K$244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L192" i="2" l="1"/>
  <c r="K243" i="2"/>
  <c r="H243" i="2"/>
  <c r="K242" i="2"/>
  <c r="H242" i="2"/>
  <c r="K241" i="2"/>
  <c r="H241" i="2"/>
  <c r="K240" i="2"/>
  <c r="H240" i="2"/>
  <c r="K239" i="2"/>
  <c r="H239" i="2"/>
  <c r="K238" i="2"/>
  <c r="H238" i="2"/>
  <c r="I237" i="2"/>
  <c r="I232" i="2" s="1"/>
  <c r="G237" i="2"/>
  <c r="G232" i="2" s="1"/>
  <c r="K236" i="2"/>
  <c r="H236" i="2"/>
  <c r="K235" i="2"/>
  <c r="H235" i="2"/>
  <c r="C235" i="2"/>
  <c r="K234" i="2"/>
  <c r="H234" i="2"/>
  <c r="K233" i="2"/>
  <c r="J232" i="2"/>
  <c r="F232" i="2"/>
  <c r="E232" i="2"/>
  <c r="D232" i="2"/>
  <c r="C232" i="2"/>
  <c r="K231" i="2"/>
  <c r="G231" i="2"/>
  <c r="C231" i="2"/>
  <c r="H231" i="2" s="1"/>
  <c r="K230" i="2"/>
  <c r="H230" i="2"/>
  <c r="K229" i="2"/>
  <c r="H229" i="2"/>
  <c r="K228" i="2"/>
  <c r="I228" i="2"/>
  <c r="H228" i="2"/>
  <c r="C228" i="2"/>
  <c r="K227" i="2"/>
  <c r="H227" i="2"/>
  <c r="C227" i="2"/>
  <c r="K226" i="2"/>
  <c r="H226" i="2"/>
  <c r="C226" i="2"/>
  <c r="K225" i="2"/>
  <c r="H225" i="2"/>
  <c r="K224" i="2"/>
  <c r="H224" i="2"/>
  <c r="C224" i="2"/>
  <c r="K223" i="2"/>
  <c r="H223" i="2"/>
  <c r="G223" i="2"/>
  <c r="K222" i="2"/>
  <c r="H222" i="2"/>
  <c r="K221" i="2"/>
  <c r="H221" i="2"/>
  <c r="I220" i="2"/>
  <c r="K220" i="2" s="1"/>
  <c r="K218" i="2" s="1"/>
  <c r="H220" i="2"/>
  <c r="G220" i="2"/>
  <c r="C220" i="2"/>
  <c r="C218" i="2" s="1"/>
  <c r="K219" i="2"/>
  <c r="J218" i="2"/>
  <c r="G218" i="2"/>
  <c r="F218" i="2"/>
  <c r="E218" i="2"/>
  <c r="E192" i="2" s="1"/>
  <c r="E191" i="2" s="1"/>
  <c r="E244" i="2" s="1"/>
  <c r="D218" i="2"/>
  <c r="K217" i="2"/>
  <c r="H217" i="2"/>
  <c r="I216" i="2"/>
  <c r="K216" i="2" s="1"/>
  <c r="G216" i="2"/>
  <c r="H216" i="2" s="1"/>
  <c r="C216" i="2"/>
  <c r="K215" i="2"/>
  <c r="H215" i="2"/>
  <c r="K214" i="2"/>
  <c r="H214" i="2"/>
  <c r="C214" i="2"/>
  <c r="I213" i="2"/>
  <c r="K213" i="2" s="1"/>
  <c r="H213" i="2"/>
  <c r="C213" i="2"/>
  <c r="I212" i="2"/>
  <c r="K212" i="2" s="1"/>
  <c r="H212" i="2"/>
  <c r="C212" i="2"/>
  <c r="K211" i="2"/>
  <c r="H211" i="2"/>
  <c r="C211" i="2"/>
  <c r="I210" i="2"/>
  <c r="K210" i="2" s="1"/>
  <c r="H210" i="2"/>
  <c r="C210" i="2"/>
  <c r="K209" i="2"/>
  <c r="H209" i="2"/>
  <c r="K208" i="2"/>
  <c r="H208" i="2"/>
  <c r="I207" i="2"/>
  <c r="K207" i="2" s="1"/>
  <c r="H207" i="2"/>
  <c r="C207" i="2"/>
  <c r="K206" i="2"/>
  <c r="I206" i="2"/>
  <c r="H206" i="2"/>
  <c r="G206" i="2"/>
  <c r="C206" i="2"/>
  <c r="K205" i="2"/>
  <c r="H205" i="2"/>
  <c r="I204" i="2"/>
  <c r="K204" i="2" s="1"/>
  <c r="H204" i="2"/>
  <c r="C204" i="2"/>
  <c r="C198" i="2" s="1"/>
  <c r="H203" i="2"/>
  <c r="K202" i="2"/>
  <c r="H202" i="2"/>
  <c r="K201" i="2"/>
  <c r="G201" i="2"/>
  <c r="G198" i="2" s="1"/>
  <c r="K200" i="2"/>
  <c r="H200" i="2"/>
  <c r="G200" i="2"/>
  <c r="C200" i="2"/>
  <c r="K199" i="2"/>
  <c r="J198" i="2"/>
  <c r="I198" i="2"/>
  <c r="D198" i="2"/>
  <c r="K197" i="2"/>
  <c r="H197" i="2"/>
  <c r="K196" i="2"/>
  <c r="K193" i="2" s="1"/>
  <c r="H196" i="2"/>
  <c r="G196" i="2"/>
  <c r="C196" i="2"/>
  <c r="C193" i="2" s="1"/>
  <c r="K195" i="2"/>
  <c r="H195" i="2"/>
  <c r="H193" i="2" s="1"/>
  <c r="K194" i="2"/>
  <c r="J193" i="2"/>
  <c r="I193" i="2"/>
  <c r="G193" i="2"/>
  <c r="D193" i="2"/>
  <c r="F192" i="2"/>
  <c r="F191" i="2" s="1"/>
  <c r="F244" i="2" s="1"/>
  <c r="H190" i="2"/>
  <c r="H189" i="2"/>
  <c r="H188" i="2"/>
  <c r="H187" i="2"/>
  <c r="H186" i="2"/>
  <c r="H185" i="2"/>
  <c r="K184" i="2"/>
  <c r="H184" i="2"/>
  <c r="H182" i="2" s="1"/>
  <c r="K183" i="2"/>
  <c r="K182" i="2" s="1"/>
  <c r="H183" i="2"/>
  <c r="J182" i="2"/>
  <c r="I182" i="2"/>
  <c r="G182" i="2"/>
  <c r="D182" i="2"/>
  <c r="C182" i="2"/>
  <c r="H181" i="2"/>
  <c r="K180" i="2"/>
  <c r="H180" i="2"/>
  <c r="K179" i="2"/>
  <c r="H179" i="2"/>
  <c r="C179" i="2"/>
  <c r="H178" i="2"/>
  <c r="H177" i="2"/>
  <c r="H176" i="2"/>
  <c r="K175" i="2"/>
  <c r="H175" i="2"/>
  <c r="K174" i="2"/>
  <c r="H174" i="2"/>
  <c r="K173" i="2"/>
  <c r="H173" i="2"/>
  <c r="K172" i="2"/>
  <c r="H172" i="2"/>
  <c r="K171" i="2"/>
  <c r="H171" i="2"/>
  <c r="K170" i="2"/>
  <c r="H170" i="2"/>
  <c r="K169" i="2"/>
  <c r="H169" i="2"/>
  <c r="K168" i="2"/>
  <c r="H168" i="2"/>
  <c r="K167" i="2"/>
  <c r="H167" i="2"/>
  <c r="K166" i="2"/>
  <c r="H166" i="2"/>
  <c r="K165" i="2"/>
  <c r="H165" i="2"/>
  <c r="K164" i="2"/>
  <c r="H164" i="2"/>
  <c r="K163" i="2"/>
  <c r="H163" i="2"/>
  <c r="K162" i="2"/>
  <c r="H162" i="2"/>
  <c r="K161" i="2"/>
  <c r="H161" i="2"/>
  <c r="K160" i="2"/>
  <c r="H160" i="2"/>
  <c r="K159" i="2"/>
  <c r="H159" i="2"/>
  <c r="K158" i="2"/>
  <c r="H158" i="2"/>
  <c r="K157" i="2"/>
  <c r="H157" i="2"/>
  <c r="K156" i="2"/>
  <c r="H156" i="2"/>
  <c r="K155" i="2"/>
  <c r="H155" i="2"/>
  <c r="K154" i="2"/>
  <c r="H154" i="2"/>
  <c r="K153" i="2"/>
  <c r="H153" i="2"/>
  <c r="K152" i="2"/>
  <c r="H152" i="2"/>
  <c r="K151" i="2"/>
  <c r="H151" i="2"/>
  <c r="K150" i="2"/>
  <c r="H150" i="2"/>
  <c r="K149" i="2"/>
  <c r="H149" i="2"/>
  <c r="K148" i="2"/>
  <c r="H148" i="2"/>
  <c r="K147" i="2"/>
  <c r="H147" i="2"/>
  <c r="K146" i="2"/>
  <c r="H146" i="2"/>
  <c r="K145" i="2"/>
  <c r="H145" i="2"/>
  <c r="K144" i="2"/>
  <c r="H144" i="2"/>
  <c r="K143" i="2"/>
  <c r="H143" i="2"/>
  <c r="K142" i="2"/>
  <c r="H142" i="2"/>
  <c r="K141" i="2"/>
  <c r="H141" i="2"/>
  <c r="K140" i="2"/>
  <c r="H140" i="2"/>
  <c r="K139" i="2"/>
  <c r="H139" i="2"/>
  <c r="K138" i="2"/>
  <c r="H138" i="2"/>
  <c r="C138" i="2"/>
  <c r="K137" i="2"/>
  <c r="H137" i="2"/>
  <c r="C137" i="2"/>
  <c r="K136" i="2"/>
  <c r="H136" i="2"/>
  <c r="C136" i="2"/>
  <c r="K135" i="2"/>
  <c r="H135" i="2"/>
  <c r="C135" i="2"/>
  <c r="K134" i="2"/>
  <c r="H134" i="2"/>
  <c r="C134" i="2"/>
  <c r="C121" i="2" s="1"/>
  <c r="C15" i="2" s="1"/>
  <c r="K133" i="2"/>
  <c r="H133" i="2"/>
  <c r="K132" i="2"/>
  <c r="H132" i="2"/>
  <c r="K131" i="2"/>
  <c r="H131" i="2"/>
  <c r="K130" i="2"/>
  <c r="H130" i="2"/>
  <c r="K129" i="2"/>
  <c r="H129" i="2"/>
  <c r="K128" i="2"/>
  <c r="H128" i="2"/>
  <c r="K127" i="2"/>
  <c r="H127" i="2"/>
  <c r="K126" i="2"/>
  <c r="H126" i="2"/>
  <c r="K125" i="2"/>
  <c r="H125" i="2"/>
  <c r="K124" i="2"/>
  <c r="H124" i="2"/>
  <c r="K123" i="2"/>
  <c r="K121" i="2" s="1"/>
  <c r="H123" i="2"/>
  <c r="H121" i="2" s="1"/>
  <c r="K122" i="2"/>
  <c r="H122" i="2"/>
  <c r="J121" i="2"/>
  <c r="I121" i="2"/>
  <c r="G121" i="2"/>
  <c r="G15" i="2" s="1"/>
  <c r="D121" i="2"/>
  <c r="D15" i="2" s="1"/>
  <c r="K120" i="2"/>
  <c r="H120" i="2"/>
  <c r="K119" i="2"/>
  <c r="H119" i="2"/>
  <c r="H118" i="2"/>
  <c r="K117" i="2"/>
  <c r="H117" i="2"/>
  <c r="K116" i="2"/>
  <c r="H116" i="2"/>
  <c r="H115" i="2"/>
  <c r="H114" i="2"/>
  <c r="H113" i="2"/>
  <c r="H112" i="2"/>
  <c r="H111" i="2"/>
  <c r="H109" i="2" s="1"/>
  <c r="K110" i="2"/>
  <c r="K109" i="2" s="1"/>
  <c r="H110" i="2"/>
  <c r="J109" i="2"/>
  <c r="I109" i="2"/>
  <c r="G109" i="2"/>
  <c r="D109" i="2"/>
  <c r="C109" i="2"/>
  <c r="K108" i="2"/>
  <c r="H108" i="2"/>
  <c r="K107" i="2"/>
  <c r="H107" i="2"/>
  <c r="K106" i="2"/>
  <c r="H106" i="2"/>
  <c r="K105" i="2"/>
  <c r="H105" i="2"/>
  <c r="K104" i="2"/>
  <c r="H104" i="2"/>
  <c r="K103" i="2"/>
  <c r="H103" i="2"/>
  <c r="K102" i="2"/>
  <c r="H102" i="2"/>
  <c r="K101" i="2"/>
  <c r="H101" i="2"/>
  <c r="K100" i="2"/>
  <c r="H100" i="2"/>
  <c r="K99" i="2"/>
  <c r="H99" i="2"/>
  <c r="K98" i="2"/>
  <c r="H98" i="2"/>
  <c r="H97" i="2" s="1"/>
  <c r="K97" i="2"/>
  <c r="J97" i="2"/>
  <c r="I97" i="2"/>
  <c r="G97" i="2"/>
  <c r="D97" i="2"/>
  <c r="C97" i="2"/>
  <c r="K96" i="2"/>
  <c r="H96" i="2"/>
  <c r="K95" i="2"/>
  <c r="H95" i="2"/>
  <c r="K94" i="2"/>
  <c r="H94" i="2"/>
  <c r="K93" i="2"/>
  <c r="H93" i="2"/>
  <c r="K92" i="2"/>
  <c r="H92" i="2"/>
  <c r="H90" i="2" s="1"/>
  <c r="K91" i="2"/>
  <c r="K90" i="2" s="1"/>
  <c r="H91" i="2"/>
  <c r="J90" i="2"/>
  <c r="I90" i="2"/>
  <c r="G90" i="2"/>
  <c r="D90" i="2"/>
  <c r="C90" i="2"/>
  <c r="K89" i="2"/>
  <c r="H89" i="2"/>
  <c r="H88" i="2"/>
  <c r="H87" i="2"/>
  <c r="H86" i="2"/>
  <c r="K85" i="2"/>
  <c r="H85" i="2"/>
  <c r="H84" i="2"/>
  <c r="H83" i="2"/>
  <c r="H82" i="2"/>
  <c r="H81" i="2"/>
  <c r="H80" i="2"/>
  <c r="H79" i="2"/>
  <c r="H78" i="2"/>
  <c r="H77" i="2"/>
  <c r="K76" i="2"/>
  <c r="H76" i="2"/>
  <c r="H75" i="2"/>
  <c r="H74" i="2"/>
  <c r="K73" i="2"/>
  <c r="H73" i="2"/>
  <c r="H72" i="2"/>
  <c r="K71" i="2"/>
  <c r="K68" i="2" s="1"/>
  <c r="H71" i="2"/>
  <c r="K70" i="2"/>
  <c r="H70" i="2"/>
  <c r="K69" i="2"/>
  <c r="H69" i="2"/>
  <c r="J68" i="2"/>
  <c r="J15" i="2" s="1"/>
  <c r="I68" i="2"/>
  <c r="I15" i="2" s="1"/>
  <c r="H68" i="2"/>
  <c r="G68" i="2"/>
  <c r="D68" i="2"/>
  <c r="C68" i="2"/>
  <c r="K67" i="2"/>
  <c r="H67" i="2"/>
  <c r="K66" i="2"/>
  <c r="H66" i="2"/>
  <c r="K65" i="2"/>
  <c r="K62" i="2" s="1"/>
  <c r="H65" i="2"/>
  <c r="K64" i="2"/>
  <c r="H64" i="2"/>
  <c r="K63" i="2"/>
  <c r="H63" i="2"/>
  <c r="H62" i="2" s="1"/>
  <c r="J62" i="2"/>
  <c r="I62" i="2"/>
  <c r="G62" i="2"/>
  <c r="D62" i="2"/>
  <c r="C62" i="2"/>
  <c r="K61" i="2"/>
  <c r="H61" i="2"/>
  <c r="K60" i="2"/>
  <c r="H60" i="2"/>
  <c r="K59" i="2"/>
  <c r="H59" i="2"/>
  <c r="K58" i="2"/>
  <c r="H58" i="2"/>
  <c r="K57" i="2"/>
  <c r="H57" i="2"/>
  <c r="K56" i="2"/>
  <c r="K55" i="2" s="1"/>
  <c r="H56" i="2"/>
  <c r="H55" i="2" s="1"/>
  <c r="J55" i="2"/>
  <c r="I55" i="2"/>
  <c r="G55" i="2"/>
  <c r="D55" i="2"/>
  <c r="C55" i="2"/>
  <c r="K54" i="2"/>
  <c r="H54" i="2"/>
  <c r="K53" i="2"/>
  <c r="K52" i="2" s="1"/>
  <c r="H53" i="2"/>
  <c r="J52" i="2"/>
  <c r="I52" i="2"/>
  <c r="I47" i="2" s="1"/>
  <c r="H52" i="2"/>
  <c r="G52" i="2"/>
  <c r="D52" i="2"/>
  <c r="C52" i="2"/>
  <c r="K51" i="2"/>
  <c r="H51" i="2"/>
  <c r="K50" i="2"/>
  <c r="H50" i="2"/>
  <c r="K49" i="2"/>
  <c r="K48" i="2" s="1"/>
  <c r="H49" i="2"/>
  <c r="H48" i="2" s="1"/>
  <c r="H47" i="2" s="1"/>
  <c r="J48" i="2"/>
  <c r="J47" i="2" s="1"/>
  <c r="I48" i="2"/>
  <c r="G48" i="2"/>
  <c r="G47" i="2" s="1"/>
  <c r="D48" i="2"/>
  <c r="D47" i="2" s="1"/>
  <c r="C48" i="2"/>
  <c r="C47" i="2" s="1"/>
  <c r="K46" i="2"/>
  <c r="K45" i="2" s="1"/>
  <c r="H46" i="2"/>
  <c r="H45" i="2" s="1"/>
  <c r="J45" i="2"/>
  <c r="I45" i="2"/>
  <c r="G45" i="2"/>
  <c r="D45" i="2"/>
  <c r="C45" i="2"/>
  <c r="K44" i="2"/>
  <c r="H44" i="2"/>
  <c r="K43" i="2"/>
  <c r="K42" i="2" s="1"/>
  <c r="H43" i="2"/>
  <c r="J42" i="2"/>
  <c r="I42" i="2"/>
  <c r="H42" i="2"/>
  <c r="G42" i="2"/>
  <c r="C42" i="2"/>
  <c r="K41" i="2"/>
  <c r="H41" i="2"/>
  <c r="K40" i="2"/>
  <c r="H40" i="2"/>
  <c r="I39" i="2"/>
  <c r="K39" i="2" s="1"/>
  <c r="H39" i="2"/>
  <c r="G39" i="2"/>
  <c r="K38" i="2"/>
  <c r="K37" i="2"/>
  <c r="H37" i="2"/>
  <c r="K36" i="2"/>
  <c r="H36" i="2"/>
  <c r="H35" i="2" s="1"/>
  <c r="K35" i="2"/>
  <c r="J35" i="2"/>
  <c r="J31" i="2" s="1"/>
  <c r="J30" i="2" s="1"/>
  <c r="I35" i="2"/>
  <c r="G35" i="2"/>
  <c r="D35" i="2"/>
  <c r="C35" i="2"/>
  <c r="K34" i="2"/>
  <c r="H34" i="2"/>
  <c r="H32" i="2" s="1"/>
  <c r="H31" i="2" s="1"/>
  <c r="H30" i="2" s="1"/>
  <c r="K33" i="2"/>
  <c r="K32" i="2" s="1"/>
  <c r="K31" i="2" s="1"/>
  <c r="K30" i="2" s="1"/>
  <c r="H33" i="2"/>
  <c r="J32" i="2"/>
  <c r="I32" i="2"/>
  <c r="I31" i="2" s="1"/>
  <c r="I30" i="2" s="1"/>
  <c r="G32" i="2"/>
  <c r="G31" i="2" s="1"/>
  <c r="G30" i="2" s="1"/>
  <c r="D32" i="2"/>
  <c r="D31" i="2" s="1"/>
  <c r="D30" i="2" s="1"/>
  <c r="C32" i="2"/>
  <c r="C31" i="2" s="1"/>
  <c r="C30" i="2" s="1"/>
  <c r="K29" i="2"/>
  <c r="H29" i="2"/>
  <c r="K28" i="2"/>
  <c r="H28" i="2"/>
  <c r="K27" i="2"/>
  <c r="H27" i="2"/>
  <c r="K26" i="2"/>
  <c r="H26" i="2"/>
  <c r="H25" i="2" s="1"/>
  <c r="K25" i="2"/>
  <c r="J25" i="2"/>
  <c r="I25" i="2"/>
  <c r="G25" i="2"/>
  <c r="D25" i="2"/>
  <c r="C25" i="2"/>
  <c r="K24" i="2"/>
  <c r="H24" i="2"/>
  <c r="K23" i="2"/>
  <c r="H23" i="2"/>
  <c r="K22" i="2"/>
  <c r="H22" i="2"/>
  <c r="K21" i="2"/>
  <c r="H21" i="2"/>
  <c r="K20" i="2"/>
  <c r="H20" i="2"/>
  <c r="K19" i="2"/>
  <c r="H19" i="2"/>
  <c r="K18" i="2"/>
  <c r="K17" i="2" s="1"/>
  <c r="K16" i="2" s="1"/>
  <c r="H18" i="2"/>
  <c r="J17" i="2"/>
  <c r="J16" i="2" s="1"/>
  <c r="I17" i="2"/>
  <c r="I16" i="2" s="1"/>
  <c r="H17" i="2"/>
  <c r="H16" i="2" s="1"/>
  <c r="G17" i="2"/>
  <c r="G16" i="2" s="1"/>
  <c r="D17" i="2"/>
  <c r="C17" i="2"/>
  <c r="C16" i="2" s="1"/>
  <c r="D16" i="2"/>
  <c r="D192" i="2" l="1"/>
  <c r="D191" i="2" s="1"/>
  <c r="J192" i="2"/>
  <c r="J191" i="2" s="1"/>
  <c r="D12" i="2"/>
  <c r="C12" i="2"/>
  <c r="C14" i="2"/>
  <c r="K198" i="2"/>
  <c r="K192" i="2" s="1"/>
  <c r="K191" i="2" s="1"/>
  <c r="K47" i="2"/>
  <c r="K14" i="2" s="1"/>
  <c r="C192" i="2"/>
  <c r="C191" i="2" s="1"/>
  <c r="G12" i="2"/>
  <c r="G14" i="2"/>
  <c r="H12" i="2"/>
  <c r="H14" i="2"/>
  <c r="I12" i="2"/>
  <c r="I14" i="2"/>
  <c r="J12" i="2"/>
  <c r="J14" i="2"/>
  <c r="H15" i="2"/>
  <c r="K15" i="2"/>
  <c r="G192" i="2"/>
  <c r="G191" i="2" s="1"/>
  <c r="H218" i="2"/>
  <c r="I218" i="2"/>
  <c r="I192" i="2" s="1"/>
  <c r="I191" i="2" s="1"/>
  <c r="I244" i="2" s="1"/>
  <c r="H237" i="2"/>
  <c r="H232" i="2" s="1"/>
  <c r="K237" i="2"/>
  <c r="K232" i="2" s="1"/>
  <c r="H201" i="2"/>
  <c r="H198" i="2" s="1"/>
  <c r="H192" i="2" s="1"/>
  <c r="H191" i="2" s="1"/>
  <c r="H244" i="2" s="1"/>
  <c r="D14" i="2"/>
  <c r="D252" i="2" l="1"/>
  <c r="J244" i="2"/>
  <c r="K244" i="2" s="1"/>
  <c r="C244" i="2"/>
  <c r="D244" i="2"/>
  <c r="K12" i="2"/>
  <c r="M191" i="2"/>
  <c r="G244" i="2"/>
</calcChain>
</file>

<file path=xl/sharedStrings.xml><?xml version="1.0" encoding="utf-8"?>
<sst xmlns="http://schemas.openxmlformats.org/spreadsheetml/2006/main" count="467" uniqueCount="433">
  <si>
    <t>Приложение к пояснительной записке</t>
  </si>
  <si>
    <t>Таблица изменений доходов бюджета Нефтеюганского района на 2024  и 2025 год</t>
  </si>
  <si>
    <t>Код доходов</t>
  </si>
  <si>
    <t>Наименование платежей</t>
  </si>
  <si>
    <t>РД № 964 от 29.11.2023</t>
  </si>
  <si>
    <t>РД № 1019 от 27.03.2024</t>
  </si>
  <si>
    <t>РД № 1047 от 19.06.2024</t>
  </si>
  <si>
    <t>РД № 1074 от 18.09.2024</t>
  </si>
  <si>
    <t>изменения</t>
  </si>
  <si>
    <t>с учетом изменений</t>
  </si>
  <si>
    <t>000  1  00  00000  00  0000  000</t>
  </si>
  <si>
    <t>НАЛОГОВЫЕ И НЕНАЛОГОВЫЕ ДОХОДЫ</t>
  </si>
  <si>
    <t>в том числе:</t>
  </si>
  <si>
    <t>НАЛОГОВЫЕ ДОХОДЫ</t>
  </si>
  <si>
    <t>НЕНАЛОГОВЫЕ ДОХОДЫ</t>
  </si>
  <si>
    <t>000  1  01  00000  00  0000  000</t>
  </si>
  <si>
    <t>НАЛОГИ НА ПРИБЫЛЬ, ДОХОДЫ</t>
  </si>
  <si>
    <t>000  1  01  02000  01  0000  110</t>
  </si>
  <si>
    <t>Налог на доходы физических лиц</t>
  </si>
  <si>
    <t>182 1 01 02010 01 0000 110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</si>
  <si>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t>
  </si>
  <si>
    <t>182 1 01 02020 01 0000 110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</si>
  <si>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</si>
  <si>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182 1 01 02030 01 0000 110</t>
  </si>
  <si>
    <t>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t>
  </si>
  <si>
    <t>182 1 01 02040 01 0000 110</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</si>
  <si>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</si>
  <si>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182 1 01 02080 01 0000 110</t>
  </si>
  <si>
    <t>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t>
  </si>
  <si>
    <t>182  1  01  02130  01  0000  110</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</si>
  <si>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650 000 рублей)</t>
  </si>
  <si>
    <t>182  1  01  02140  01  0000  110</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</si>
  <si>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650 000 рублей)</t>
  </si>
  <si>
    <t>000 1 03 02000 01 0000</t>
  </si>
  <si>
    <t>Акцизы по подакцизным товарам (продукции), производимым на территории Российской Федерации</t>
  </si>
  <si>
    <t>100 1 03 02230 01 0000 110</t>
  </si>
  <si>
    <t xml:space="preserve">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t>
  </si>
  <si>
    <t>100 1 03 02240 01 0000 110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</si>
  <si>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</si>
  <si>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100 1 03 02250 01 0000 110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</si>
  <si>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</si>
  <si>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100 1 03 02260 01 0000 110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</si>
  <si>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</si>
  <si>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000  1  05  00000  00  0000  000</t>
  </si>
  <si>
    <t>НАЛОГИ НА СОВОКУПНЫЙ ДОХОД</t>
  </si>
  <si>
    <t>000  1  05  01000  00  0000  110</t>
  </si>
  <si>
    <t>Налог, взимаемый в связи с применением упрощенной системы налогообложения</t>
  </si>
  <si>
    <t>182 1 05 01010 01 0000 110</t>
  </si>
  <si>
    <t>Налог, взимаемый с налогоплательщиков, выбравших в качестве объекта налогообложения доходы</t>
  </si>
  <si>
    <t>182  1  05  01011  01  0000  110</t>
  </si>
  <si>
    <t>182  1  05  01012  01  0000  110</t>
  </si>
  <si>
    <t>Налог, взимаемый с налогоплательщиков, выбравших в качестве объекта налогообложения доходы (за налоговые периоды, истекшие до 1 января 2011 года)</t>
  </si>
  <si>
    <t>182 1 05 01020 01 0000 110</t>
  </si>
  <si>
    <t>182  1  05  01021  01  0000  110</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</si>
  <si>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t>
  </si>
  <si>
    <t>182  1  05  01022  01  0000  110</t>
  </si>
  <si>
    <t>Налог, взимаемый с налогоплательщиков, выбравших в качестве объекта налогообложения доходы, уменьшенные на величину расходов (за налоговые периоды, истекшие до 1 января 2011 года)</t>
  </si>
  <si>
    <t>182  1 05  01050   01  0000  110</t>
  </si>
  <si>
    <t>Минимальный налог, зачисляемый в бюджеты субъектов Российской Федерации (за налоговые периоды, истекшие до 1 января 2016 года)</t>
  </si>
  <si>
    <t>000 1 05 02000 02 0000 110</t>
  </si>
  <si>
    <t>Единый налог на вмененный доход для отдельных видов деятельности</t>
  </si>
  <si>
    <t>182  1  05  02010  02  0000  110</t>
  </si>
  <si>
    <t>182  1  05  02020  02  0000  110</t>
  </si>
  <si>
    <t>Единый налог на вмененный доход для отдельных видов деятельности (за налоговые периоды, истекшие до 1 января 2011 года)</t>
  </si>
  <si>
    <t>000 1 05 03000 01 0000 110</t>
  </si>
  <si>
    <t>Единый сельскохозяйственный налог</t>
  </si>
  <si>
    <t>182  1  05  03010  01  0000  110</t>
  </si>
  <si>
    <t>182  1  05  03020  01  0000  110</t>
  </si>
  <si>
    <t>Единый сельскохозяйственный налог (за налоговые периоды, истекшие до 1 января 2011 года)</t>
  </si>
  <si>
    <t>000 1 05  04000   02 0000  110</t>
  </si>
  <si>
    <t>Налог, взимаемый в связи с применением патентной системы налогообложения</t>
  </si>
  <si>
    <t>182  1 05  04020   02 0000  110</t>
  </si>
  <si>
    <t xml:space="preserve">Налог, взимаемый в связи с применением патентной системы налогообложения, зачисляемый в бюджеты муниципальных районов </t>
  </si>
  <si>
    <t>000 1  06  00000  00  0000  000</t>
  </si>
  <si>
    <t>НАЛОГИ НА ИМУЩЕСТВО</t>
  </si>
  <si>
    <t>000  1  06  01000  00  0000  110</t>
  </si>
  <si>
    <t>Налог на имущество физических лиц</t>
  </si>
  <si>
    <t>182 1 06 01030 05 0000 110</t>
  </si>
  <si>
    <t>Налог на имущество физических лиц, взимаемый по ставкам, применяемым к объектам налогообложения, расположенным в границах межселенных территорий</t>
  </si>
  <si>
    <t>182 1 06 01030 10 0000 110</t>
  </si>
  <si>
    <t>Налог на имущество физических лиц, взимаемый по ставкам, применяемым к объектам налогообложения, расположенным в границах сельских поселений</t>
  </si>
  <si>
    <t>182 1 06 01030 13 0000 110</t>
  </si>
  <si>
    <t>Налог на имущество физических лиц, взимаемый по ставкам, применяемым к объектам налогообложения, расположенным в границах городских поселений</t>
  </si>
  <si>
    <t>000 1 06 04000 02 0000 110</t>
  </si>
  <si>
    <t>Транспортный налог</t>
  </si>
  <si>
    <t>182 1 06 04011 02 0000 110</t>
  </si>
  <si>
    <t>Транспортный налог с организаций</t>
  </si>
  <si>
    <t>182 1 06 04012 02 0000 110</t>
  </si>
  <si>
    <t>Транспортный налог с физических лиц</t>
  </si>
  <si>
    <t>000  1  06  06000  00  0000  110</t>
  </si>
  <si>
    <t>Земельный налог</t>
  </si>
  <si>
    <t>182 1 06 06033 05 0000 110</t>
  </si>
  <si>
    <t>Земельный налог с организаций, обладающих земельным участком, расположенным в границах межселенных территорий</t>
  </si>
  <si>
    <t>182 1 06 06033 10 0000 110</t>
  </si>
  <si>
    <t>Земельный налог с организаций, обладающих земельным участком, расположенным в границах сельских поселений</t>
  </si>
  <si>
    <t>182 1 06 06033 13 0000 110</t>
  </si>
  <si>
    <t>Земельный налог с организаций, обладающих земельным участком, расположенным в границах городских поселений</t>
  </si>
  <si>
    <t>182 1 06 06043 05 0000 110</t>
  </si>
  <si>
    <t>Земельный налог с физических лиц, обладающих земельным участком, расположенным в границах межселенных территорий</t>
  </si>
  <si>
    <t>182 1 06 06043 10 0000 110</t>
  </si>
  <si>
    <t>Земельный налог с физических лиц, обладающих земельным участком, расположенным в границах сельских поселений</t>
  </si>
  <si>
    <t>182 1 06 06043 13 0000 110</t>
  </si>
  <si>
    <t>Земельный налог с физических лиц, обладающих земельным участком, расположенным в границах городских поселений</t>
  </si>
  <si>
    <t>000  1  08  00000  00  0000  000</t>
  </si>
  <si>
    <t>ГОСУДАРСТВЕННАЯ ПОШЛИНА</t>
  </si>
  <si>
    <t>182 1 08 03010 01 0000 110</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</si>
  <si>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</si>
  <si>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650 1 08 04020 01 0000 110</t>
  </si>
  <si>
    <t>Государственная пошлина за совершение нотариальных действий должностными лицами органов местного самоуправления, уполномоченными в соответствии с законодательными актами Российской Федерации на совершение нотариальных действий</t>
  </si>
  <si>
    <t>040  1  08  07084  01  0000  110</t>
  </si>
  <si>
    <t>Государственная пошлина за совершение действий, связанных с лицензированием, с проведением аттестации в случаях, если такая аттестация предусмотрена законодательством Российской Федерации, зачисляемая в бюджеты муниципальных районов</t>
  </si>
  <si>
    <t>070  1  08  07150  01  0000  110</t>
  </si>
  <si>
    <t>Государственная пошлина за выдачу разрешения на установку рекламной конструкции</t>
  </si>
  <si>
    <t>040  1  08  07150  01  0000  110</t>
  </si>
  <si>
    <t>000  1  11  00000  00  0000  000</t>
  </si>
  <si>
    <t>ДОХОДЫ ОТ ИСПОЛЬЗОВАНИЯ ИМУЩЕСТВА, НАХОДЯЩЕГОСЯ В ГОСУДАРСТВЕННОЙ И МУНИЦИПАЛЬНОЙ СОБСТВЕННОСТИ</t>
  </si>
  <si>
    <t>070 1 11 01050 05 0000 120</t>
  </si>
  <si>
    <t>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муниципальным районам</t>
  </si>
  <si>
    <t>040 1 11 05013 05 0000 120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</si>
  <si>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t>
  </si>
  <si>
    <t xml:space="preserve">650 1 11 05013 13 0000 120 </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</si>
  <si>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поселений, а также средства от продажи права на заключение договоров аренды указанных земельных участков</t>
  </si>
  <si>
    <t xml:space="preserve">040 1 11 05313 05 0000 120 </t>
  </si>
  <si>
    <t>Плата по соглашениям об установлении сервитута, заключенным органами местного самоуправления муниципальных районов, органами местного самоуправления сельских поселений, государственными или муниципальными предприятиями либо государственными или муниципальными учреждениями в отношении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</si>
  <si>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040  1 11  05025  05  0000  120</t>
  </si>
  <si>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районов (за исключением земельных участков муниципальных бюджетных и автономных учреждений)</t>
  </si>
  <si>
    <t>650 1  11  05025  10  0000  120</t>
  </si>
  <si>
    <t>Доходы, получаемые в виде арендной платы, а также средства от продажи права на заключение договоров аренды за земли, находящиеся в собственности сельских поселений (за исключением земельных участков муниципальных бюджетных и автономных учреждений)</t>
  </si>
  <si>
    <t>040 1 11 05035 05 0000 120</t>
  </si>
  <si>
    <t>Доходы от сдачи в аренду имущества, находящегося в оперативном управлении органов управления муниципальных районов и созданных ими учреждений (за исключением имущества муниципальных бюджетных и автономных учреждений)</t>
  </si>
  <si>
    <t>070 1 11 05075 05 0000 120</t>
  </si>
  <si>
    <t>Доходы от сдачи в аренду имущества, составляющего казну муниципальных районов (за исключением земельных участков)</t>
  </si>
  <si>
    <t>650 1 11 05075 10 0000 120</t>
  </si>
  <si>
    <t>Доходы от сдачи в аренду имущества, составляющего казну сельских поселений (за исключением земельных участков)</t>
  </si>
  <si>
    <t>650 1 11 05075 13 0000 120</t>
  </si>
  <si>
    <t xml:space="preserve">Доходы от сдачи в аренду имущества, составляющего казну городских поселений (за исключением земельных участков) </t>
  </si>
  <si>
    <t>040 1 11 05313 05 0000 120</t>
  </si>
  <si>
    <t>040 1 11 05325 05 0000 120</t>
  </si>
  <si>
    <t>Плата по соглашениям об установлении сервитута, заключенным органами местного самоуправления муниципальных районов, государственными или муниципальными предприятиями либо государственными или муниципальными учреждениями в отношении земельных участков, находящихся в собственности муниципальных районов</t>
  </si>
  <si>
    <t>510 1 11 05430 05 0000 120</t>
  </si>
  <si>
    <t>Плата за публичный сервитут, предусмотренная решением уполномоченного органа об установлении публичного сервитута в отношении земельных участков, которые расположены на межселенных территориях, находятся в федеральной собственности и осуществление полномочий Российской Федерации по управлению и распоряжению которыми передано органам государственной власти субъектов Российской Федерации и не предоставлены гражданам или юридическим лицам (за исключением органов государственной власти (государственных органов), органов местного самоуправления (муниципальных органов), органов управления государственными внебюджетными фондами и казенных учреждений)</t>
  </si>
  <si>
    <t>070 1 11 07015 05 0000 120</t>
  </si>
  <si>
    <t>Доходы от перечисления части прибыли, остающейся после уплаты налогов и иных обязательных платежей муниципальных унитарных предприятий, созданных муниципальными районами</t>
  </si>
  <si>
    <t>650 1 11 08050 13 0000 120</t>
  </si>
  <si>
    <t>Средства, получаемые от передачи имущества, находящегося в собственности городских поселений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залог, в доверительное управление.</t>
  </si>
  <si>
    <t>650 1 11 09080 13 0000 120</t>
  </si>
  <si>
    <t>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собственности городских поселений, и на землях или земельных участках, государственная собственность на которые не разграничена</t>
  </si>
  <si>
    <t>070 1 11 09045 05 0001 120</t>
  </si>
  <si>
    <t>Прочие поступления от использования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</si>
  <si>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070 1 11 09045 05 0002 120</t>
  </si>
  <si>
    <t>650 1 11 09045 10 0000 120</t>
  </si>
  <si>
    <t>Прочие поступления от использования имущества, находящегося в собственности сельских поселений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</si>
  <si>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650 1 11 09045 13 0000 120</t>
  </si>
  <si>
    <t>Прочие поступления от использования имущества, находящегося в собственности городских поселений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</si>
  <si>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040  1  11  09080  05  0000  120</t>
  </si>
  <si>
    <t>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собственности муниципальных районов, и на землях или земельных участках, государственная собственность на которые не разграничена</t>
  </si>
  <si>
    <t>000  1  12  00000  00  0000  000</t>
  </si>
  <si>
    <t>ПЛАТЕЖИ ПРИ ПОЛЬЗОВАНИИ ПРИРОДНЫМИ РЕСУРСАМИ</t>
  </si>
  <si>
    <t>048 1 12 01010 01 0000 120</t>
  </si>
  <si>
    <t xml:space="preserve">Плата за выбросы загрязняющих веществ в атмосферный воздух стационарными объектами </t>
  </si>
  <si>
    <t>048 1 12 01020 01 0000 120</t>
  </si>
  <si>
    <t>Плата за выбросы загрязняющих веществ в атмосферный воздух передвижными объектами</t>
  </si>
  <si>
    <t>048 1 12 01030 01 0000 120</t>
  </si>
  <si>
    <t>Плата за сбросы загрязняющих веществ в водные объекты</t>
  </si>
  <si>
    <t>048 1 12 01041 01 0000 120</t>
  </si>
  <si>
    <t xml:space="preserve">Плата за размещение отходов производства
</t>
  </si>
  <si>
    <t>048 1 12 01042 01 0000 120</t>
  </si>
  <si>
    <t xml:space="preserve">Плата за размещение твердых коммунальных отходов </t>
  </si>
  <si>
    <t>048  1  12  01070  01  0000  120</t>
  </si>
  <si>
    <t>Плата за выбросы загрязняющих веществ, образующихся при сжигании на факельных установках и (или) рассеивании попутного нефтяного газа</t>
  </si>
  <si>
    <t>000  1  13  00000  00  0000  000</t>
  </si>
  <si>
    <t>ДОХОДЫ ОТ ОКАЗАНИЯ ПЛАТНЫХ УСЛУГ И КОМПЕНСАЦИИ ЗАТРАТ ГОСУДАРСТВА</t>
  </si>
  <si>
    <t>040  1  13  01995  05  0000  130</t>
  </si>
  <si>
    <t>Прочие доходы от оказания платных услуг (работ) получателями средств бюджетов муниципальных районов</t>
  </si>
  <si>
    <t>650  1  13  01995  13  0000  130</t>
  </si>
  <si>
    <t>Прочие доходы от оказания платных услуг (работ) получателями средств бюджетов городских поселений</t>
  </si>
  <si>
    <t>011  1  13  02995  05  0000  130</t>
  </si>
  <si>
    <t>Прочие доходы от компенсации затрат  бюджетов муниципальных районов</t>
  </si>
  <si>
    <t>040  1  13  02995  05  0000  130</t>
  </si>
  <si>
    <t>Прочие доходы от компенсации затрат бюджетов муниципальных районов</t>
  </si>
  <si>
    <t>050  1  13  02995  05  0000  130</t>
  </si>
  <si>
    <t>070  1  13  02995  05  0000  130</t>
  </si>
  <si>
    <t xml:space="preserve">231 1 13 02995 05 0000 130   </t>
  </si>
  <si>
    <t>Прочие доходы  от  компенсации  затрат  бюджетов муниципальных районов</t>
  </si>
  <si>
    <t xml:space="preserve">241 1 13 02995 05 0000 130   </t>
  </si>
  <si>
    <t xml:space="preserve">481 1 13 02995 05 0000 130   </t>
  </si>
  <si>
    <t xml:space="preserve">650 1 13 02995 10 0000 130   </t>
  </si>
  <si>
    <t>Прочие доходы  от  компенсации  затрат  бюджетов сельских поселений</t>
  </si>
  <si>
    <t xml:space="preserve">650 1 13 02995 13 0000 130   </t>
  </si>
  <si>
    <t>Прочие доходы  от  компенсации  затрат  бюджетов городских поселений</t>
  </si>
  <si>
    <t>000  1  14  00000  00  0000  000</t>
  </si>
  <si>
    <t>ДОХОДЫ ОТ ПРОДАЖИ МАТЕРИАЛЬНЫХ И НЕМАТЕРИАЛЬНЫХ АКТИВОВ</t>
  </si>
  <si>
    <t>070 1 14 01050 05 0000 410</t>
  </si>
  <si>
    <t>Доходы от продажи квартир, находящихся в собственности муниципальных районов</t>
  </si>
  <si>
    <t>650 1 14 01050 10 0000 410</t>
  </si>
  <si>
    <t xml:space="preserve">Доходы от продажи квартир, находящихся в собственности сельских поселений
</t>
  </si>
  <si>
    <t>650 1 14 01050 13 0000 410</t>
  </si>
  <si>
    <t>Доходы от продажи квартир, находящихся в собственности городских поселений</t>
  </si>
  <si>
    <t>070 1 14 02053 05 0000 410</t>
  </si>
  <si>
    <t>Доходы от реализации иного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</si>
  <si>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650 1 14 02053 10 0000 410</t>
  </si>
  <si>
    <t>Доходы от реализации иного имущества, находящегося в собственности сельских поселений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</si>
  <si>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650 1 14 02053 13 0000 410</t>
  </si>
  <si>
    <t>Доходы от реализации иного имущества, находящегося в собственности городских поселений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</si>
  <si>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040 1 14 06013 05 0000 430</t>
  </si>
  <si>
    <t>Доходы от продажи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</si>
  <si>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650 1 14 06013 13 0000 430</t>
  </si>
  <si>
    <t>Доходы от продажи земельных участков, государственная собственность на которые не разграничена и которые расположены в границах городских поселений</t>
  </si>
  <si>
    <t>040 1 14 06025 05 0000 430</t>
  </si>
  <si>
    <t>Доходы от продажи земельных участков, находящихся в собственности муниципальных районов (за исключением земельных участков муниципальных бюджетных и автономных учреждений)</t>
  </si>
  <si>
    <t>040  1  14  06313  05  0000  430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</si>
  <si>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</si>
  <si>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650  1  14  06313  13  0000  430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</si>
  <si>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городских поселений</t>
  </si>
  <si>
    <t>000  1  16  00000  00  0000  000</t>
  </si>
  <si>
    <t>ШТРАФЫ, САНКЦИИ, ВОЗМЕЩЕНИЕ УЩЕРБА</t>
  </si>
  <si>
    <t>690  1  16  01053  01  0035  140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</si>
  <si>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(штрафы за неисполнение родителями или иными законными представителями несовершеннолетних обязанностей по содержанию и воспитанию несовершеннолетних)</t>
  </si>
  <si>
    <t>690  1  16  01053  01  9000  140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</si>
  <si>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(иные штрафы)</t>
  </si>
  <si>
    <t>420  1  16  01062  01  0024  140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</si>
  <si>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должностными лицами органов исполнительной власти субъектов Российской Федерации, учреждениями субъектов Российской Федерации (штрафы за нарушение установленного федеральным законом запрета курения табака на отдельных территориях, в помещениях и на объектах)</t>
  </si>
  <si>
    <t>690  1  16  01063  01  0009  140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</si>
  <si>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потребление наркотических средств или психотропных веществ без назначения врача либо новых потенциально опасных психоактивных веществ)</t>
  </si>
  <si>
    <t>690  1  16  01063  01  0017  140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</si>
  <si>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нарушение законодательства Российской Федерации о защите детей от информации, причиняющей вред их здоровью и (или) развитию)</t>
  </si>
  <si>
    <t>690  1  16  01063  01  0101  140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</si>
  <si>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побои)</t>
  </si>
  <si>
    <t>690  1  16  01063  01  9000  140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</si>
  <si>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(иные штрафы)</t>
  </si>
  <si>
    <t>420  1  16  01072  01  9000  140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</si>
  <si>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должностными лицами органов исполнительной власти субъектов Российской Федерации, учреждениями субъектов Российской Федерации (иные штрафы)</t>
  </si>
  <si>
    <t>530 1 16 01072 01 0011 140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</si>
  <si>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должностными лицами органов исполнительной власти субъектов Российской Федерации, учреждениями субъектов Российской Федерации (штрафы за пользование объектами животного мира и водными биологическими ресурсами без разрешения).</t>
  </si>
  <si>
    <t>530  1  16  01072  01  9000  140</t>
  </si>
  <si>
    <t>690  1  16  01073  01  0027  140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</si>
  <si>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(штрафы за мелкое хищение)</t>
  </si>
  <si>
    <t>040  1  16  01074  01  0000  140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</si>
  <si>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выявленные должностными лицами органов муниципального контроля</t>
  </si>
  <si>
    <t>530  1  16  01082  01  0031  140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</si>
  <si>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должностными лицами органов исполнительной власти субъектов Российской Федерации, учреждениями субъектов Российской Федерации (штрафы за нарушение правил санитарной безопасности в лесах)</t>
  </si>
  <si>
    <t>530  1  16  01082  01  0032  140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</si>
  <si>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должностными лицами органов исполнительной власти субъектов Российской Федерации, учреждениями субъектов Российской Федерации (штрафы за нарушение правил пожарной безопасности в лесах)</t>
  </si>
  <si>
    <t>530  1  16  01082  01  0037  140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</si>
  <si>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должностными лицами органов исполнительной власти субъектов Российской Федерации, учреждениями субъектов Российской Федерации (штрафы за нарушение правил охоты, правил, регламентирующих рыболовство и другие виды пользования объектами животного мира)</t>
  </si>
  <si>
    <t>530  1  16  01082  01  9000  140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</si>
  <si>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должностными лицами органов исполнительной власти субъектов Российской Федерации, учреждениями субъектов Российской Федерации (иные штрафы)</t>
  </si>
  <si>
    <t>040  1  16  01084  01 0000  140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</si>
  <si>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выявленные должностными лицами органов муниципального контроля</t>
  </si>
  <si>
    <t>170  1  16  01092  01  0003  140</t>
  </si>
  <si>
    <t>Административные штрафы, установленные главой 9 Кодекса Российской Федерации об административных правонарушениях, за административные правонарушения в промышленности, строительстве и энергетике, налагаемые должностными лицами органов исполнительной власти субъектов Российской Федерации, учреждениями субъектов Российской Федерации (штрафы за нарушение правил или норм эксплуатации тракторов, самоходных, дорожно-строительных и иных машин и оборудования)</t>
  </si>
  <si>
    <t>420  1  16  01092  01  0004  140</t>
  </si>
  <si>
    <t>Административные штрафы, установленные главой 9 Кодекса Российской Федерации об административных правонарушениях, за административные правонарушения в промышленности, строительстве и энергетике, налагаемые должностными лицами органов исполнительной власти субъектов Российской Федерации, учреждениями субъектов Российской Федерации (штрафы за нарушение обязательных требований в области строительства и применения строительных материалов (изделий))</t>
  </si>
  <si>
    <t>420  1  16  01092  01  0005  140</t>
  </si>
  <si>
    <t>Административные штрафы, установленные главой 9 Кодекса Российской Федерации об административных правонарушениях, за административные правонарушения в промышленности, строительстве и энергетике, налагаемые должностными лицами органов исполнительной власти субъектов Российской Федерации, учреждениями субъектов Российской Федерации (штрафы за нарушение установленного порядка строительства, реконструкции, капитального ремонта объекта капитального строительства, ввода его в эксплуатацию)</t>
  </si>
  <si>
    <t>690  1  16  01113  01  0021  140</t>
  </si>
  <si>
    <t>Административные штрафы, установленные главой 11 Кодекса Российской Федерации об административных правонарушениях, за административные правонарушения на транспорте, налагаемые мировыми судьями, комиссиями по делам несовершеннолетних и защите их прав (штрафы за нарушение правил использования полосы отвода и придорожных полос автомобильной дороги)</t>
  </si>
  <si>
    <t>690  1  16  01113  01  0022  140</t>
  </si>
  <si>
    <t>Административные штрафы, установленные главой 11 Кодекса Российской Федерации об административных правонарушениях, за административные правонарушения на транспорте, налагаемые мировыми судьями, комиссиями по делам несовершеннолетних и защите их прав</t>
  </si>
  <si>
    <t>420  1  16  01142  01  9000  140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</si>
  <si>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должностными лицами органов исполнительной власти субъектов Российской Федерации, учреждениями субъектов Российской Федерации (иные штрафы)</t>
  </si>
  <si>
    <t>690  1  16  01143  01  0002  140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</si>
  <si>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(штрафы за незаконную продажу товаров (иных вещей), свободная реализация которых запрещена или ограничена)</t>
  </si>
  <si>
    <t>690  1  16  01143  01  0016  140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</si>
  <si>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(штрафы за нарушение правил продажи этилового спирта, алкогольной и спиртосодержащей продукции)</t>
  </si>
  <si>
    <t>690  1  16  01143  01  0171  140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</si>
  <si>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(штрафы за незаконную розничную продажу алкогольной и спиртосодержащей пищевой продукции физическими лицами)</t>
  </si>
  <si>
    <t>690  1  16  01143  01  9000  140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</si>
  <si>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(иные штрафы)</t>
  </si>
  <si>
    <t>690  1  16  01153  01  0005  140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</si>
  <si>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прав(штрафы за нарушение сроков представления налоговой декларации (расчета по страховым взносам))</t>
  </si>
  <si>
    <t>690  1  16  01153  01  0006  140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</si>
  <si>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(штрафы за непредставление (несообщение) сведений, необходимых для осуществления налогового контроля)</t>
  </si>
  <si>
    <t>690  1  16  01153  01  9000  140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</si>
  <si>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(иные штрафы)</t>
  </si>
  <si>
    <t>690  1  16  01173  01  9000  140</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</si>
  <si>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 (иные штрафы)</t>
  </si>
  <si>
    <t>170  1  16  01192  01  0022  140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</si>
  <si>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должностными лицами органов исполнительной власти субъектов Российской Федерации, учреждениями субъектов Российской Федерации (штрафы за нарушение правил государственной регистрации транспортных средств всех видов, механизмов и установок)</t>
  </si>
  <si>
    <t>420  1  16  01193  01  0005  140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</si>
  <si>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невыполнение в срок законного предписания (постановления, представления, решения) органа (должностного лица), осуществляющего государственный надзор (контроль), организации, уполномоченной в соответствии с федеральными законами на осуществление государственного надзора (должностного лица), органа (должностного лица), осуществляющего муниципальный контроль)</t>
  </si>
  <si>
    <t>530  1  16  01193  01  0005  140</t>
  </si>
  <si>
    <t>690  1  16  01193  01  0005  140</t>
  </si>
  <si>
    <t>690  1  16  01193  01  0013  140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</si>
  <si>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заведомо ложный вызов специализированных служб)</t>
  </si>
  <si>
    <t>690  1  16  01193  01  0029  140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</si>
  <si>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незаконное привлечение к трудовой деятельности либо к выполнению работ или оказанию услуг государственного или муниципального служащего либо бывшего государственного или муниципального служащего)</t>
  </si>
  <si>
    <t>690  1  16  01193  01  9000  140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</si>
  <si>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t>
  </si>
  <si>
    <t>040  1  16  01194  01  0000  140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</si>
  <si>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выявленные должностными лицами органов муниципального контроля</t>
  </si>
  <si>
    <t>690  1  16  01203  01  0006  140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</si>
  <si>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невыполнение требований норм и правил по предупреждению и ликвидации чрезвычайных ситуаций)</t>
  </si>
  <si>
    <t>690  1  16  01203  01  0008  140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</si>
  <si>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нарушение правил производства, приобретения, продажи, передачи, хранения, перевозки, ношения, коллекционирования, экспонирования, уничтожения или учета оружия и патронов к нему, а также нарушение правил производства, продажи, хранения, уничтожения или учета взрывчатых веществ и взрывных устройств, пиротехнических изделий, порядка выдачи свидетельства о прохождении подготовки и проверки знания правил безопасного обращения с оружием и наличия навыков безопасного обращения с оружием или медицинских заключений об отсутствии противопоказаний к владению оружием)</t>
  </si>
  <si>
    <t>720  1  16  01203  01  0010  140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</si>
  <si>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незаконные изготовление, продажу или передачу пневматического оружия)</t>
  </si>
  <si>
    <t>690  1  16  01203  01  0021  140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</si>
  <si>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появление в общественных местах в состоянии опьянения)</t>
  </si>
  <si>
    <t>370  1  16  01203  01  9000  140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</si>
  <si>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(иные штрафы)</t>
  </si>
  <si>
    <t>420  1  16  01203  01  9000  140</t>
  </si>
  <si>
    <t>530  1  16  01203  01  9000  140</t>
  </si>
  <si>
    <t>690  1  16  01203  01  9000  140</t>
  </si>
  <si>
    <t>690  1  16  01333  01  0000  140</t>
  </si>
  <si>
    <t>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 налагаемые мировыми судьями, комиссиями по делам несовершеннолетних и защите их прав</t>
  </si>
  <si>
    <t>370  1  16  0201002  9000  140</t>
  </si>
  <si>
    <t>Административные штрафы, установленные законами субъектов Российской Федерации об административных правонарушениях, за нарушение законов и иных нормативных правовых актов субъектов Российской Федерации</t>
  </si>
  <si>
    <t>650  1  16  07010  13  0000  140</t>
  </si>
  <si>
    <t>Штрафы, неустойки, пени, уплаченные в случае просрочки исполнения поставщиком (подрядчиком, исполнителем) обязательств, предусмотренных муниципальным контрактом, заключенным муниципальным органом, казенным учреждением городского поселения</t>
  </si>
  <si>
    <t>040  1  16  07010  05  0000  140</t>
  </si>
  <si>
    <t>Штрафы, неустойки, пени, уплаченные в случае просрочки исполнения поставщиком (подрядчиком, исполнителем) обязательств, предусмотренных муниципальным контрактом, заключенным муниципальным органом, казенным учреждением муниципального района</t>
  </si>
  <si>
    <t>481  1  16  07010  05  0000  140</t>
  </si>
  <si>
    <t>040  1  16  07090  05  0000  140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</si>
  <si>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муниципального района</t>
  </si>
  <si>
    <t>070  1  16  07090  05  0000  140</t>
  </si>
  <si>
    <t>650  1  16  07090  13  0000  140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</si>
  <si>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городского поселения</t>
  </si>
  <si>
    <t>188 1 16 10123 01 0051 140</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</si>
  <si>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 (доходы бюджетов муниципальных районов за исключением доходов, направляемых на формирование муниципального дорожного фонда, а также иных платежей в случае принятия решения финансовым органом муниципального образования о раздельном учете задолженности)</t>
  </si>
  <si>
    <t>048  1  16  11050  01  0000  140</t>
  </si>
  <si>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t>
  </si>
  <si>
    <t>530  1  16  11050  01  0000  140</t>
  </si>
  <si>
    <t>481  1  16  11064  01  0000  140</t>
  </si>
  <si>
    <t>Платежи, уплачиваемые в целях возмещения вреда, причиняемого автомобильным дорогам местного значения тяжеловесными транспортными средствами</t>
  </si>
  <si>
    <t>650  1  16  11064  01  0000  140</t>
  </si>
  <si>
    <t>000  1  17  00000  00  0000  000</t>
  </si>
  <si>
    <t>ПРОЧИЕ НЕНАЛОГОВЫЕ ДОХОДЫ</t>
  </si>
  <si>
    <t>040 1 17 05050 05 0000 180</t>
  </si>
  <si>
    <t>Прочие неналоговые доходы бюджетов муниципальных районов</t>
  </si>
  <si>
    <t>070 1 17 05050 05 0000 180</t>
  </si>
  <si>
    <t>040 1 17 05050 13 0000 180</t>
  </si>
  <si>
    <t>040 1 17 15030 05 0740 150</t>
  </si>
  <si>
    <t>Инициативные платежи, зачисляемые в бюджеты МО (Фиджитал-центр "Фасткарт"</t>
  </si>
  <si>
    <t>040 1 17 15030 05 0741 150</t>
  </si>
  <si>
    <t>Инициативные платежи, зачисляемые в бюджеты МО (Корпорация "Кибертроник")</t>
  </si>
  <si>
    <t>650 1 17 15030 10 0000 150</t>
  </si>
  <si>
    <t>Инициативные платежи, зачисляемые в бюджеты сельских поселений</t>
  </si>
  <si>
    <t>650 1 17 15030 13 0000 150</t>
  </si>
  <si>
    <t>Инициативные платежи, зачисляемые в бюджеты городских поселений</t>
  </si>
  <si>
    <t>000  2  00  00000  00  0000  000</t>
  </si>
  <si>
    <t>БЕЗВОЗМЕЗДНЫЕ ПОСТУПЛЕНИЯ</t>
  </si>
  <si>
    <t>000  2  02  00000  00  0000  000</t>
  </si>
  <si>
    <t>БЕЗВОЗМЕЗДНЫЕ ПОСТУПЛЕНИЯ ОТ ДРУГИХ БЮДЖЕТОВ БЮДЖЕТНОЙ СИСТЕМЫ РОССИЙСКОЙ ФЕДЕРАЦИИ</t>
  </si>
  <si>
    <t>050 2 02 10000 00 0000 150</t>
  </si>
  <si>
    <t xml:space="preserve">Дотации бюджетам бюджетной системы Российской Федерации
</t>
  </si>
  <si>
    <t>050 2 02 15001 05 0000 150</t>
  </si>
  <si>
    <t>Дотации бюджетам муниципальных районов на выравнивание бюджетной обеспеченности из бюджета субъекта Российской Федерации</t>
  </si>
  <si>
    <t>050 2 02 15002 05 0000 150</t>
  </si>
  <si>
    <t>Дотации бюджетам муниципальных районов на поддержку мер по обеспечению сбалансированности бюджетов</t>
  </si>
  <si>
    <t>050 2 02 19999 05 0000 150</t>
  </si>
  <si>
    <t>Прочие дотации бюджетам муниципальных районов</t>
  </si>
  <si>
    <t>050 2 02 20000 00 0000 150</t>
  </si>
  <si>
    <t>Субсидии бюджетам бюджетной системы Российской Федерации (межбюджетные субсидии)</t>
  </si>
  <si>
    <t xml:space="preserve">050 2 02 20041 05 0000 150 </t>
  </si>
  <si>
    <t>Субсидии бюджетам муниципальных районов на строительство, модернизацию, ремонт и содержание автомобильных дорог общего пользования, в том числе дорог в поселениях (за исключением автомобильных дорог федерального значения)</t>
  </si>
  <si>
    <t>050 2 02 20077 05 0000 150</t>
  </si>
  <si>
    <t>Субсидии бюджетам муниципальных районов на софинансирование капитальных вложений в объекты муниципальной собственности</t>
  </si>
  <si>
    <t>050 2 02 20300 05 0000 150</t>
  </si>
  <si>
    <t>Субсидии бюджетам муниципальных районов на обеспечение мероприятий по модернизации систем коммунальной инфраструктуры за счет средств, поступивших от публично-правовой компании "Фонд развития территорий"</t>
  </si>
  <si>
    <t>050 2 02 20302 05 0000 150</t>
  </si>
  <si>
    <t>Субсидии бюджетам муниципальных районов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бюджетов</t>
  </si>
  <si>
    <t>050 2 02 20303 05 0000 150</t>
  </si>
  <si>
    <t>Субсидии бюджетам муниципальных районов на обеспечение мероприятий по модернизации систем коммунальной инфраструктуры за счет средств бюджетов</t>
  </si>
  <si>
    <t>050 2 02 20299 05 0000 150</t>
  </si>
  <si>
    <t>Субсидии бюджетам муниципальных районов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поступивших от государственной корпорации - Фонда содействия реформированию жилищно-коммунального хозяйства</t>
  </si>
  <si>
    <t>050 2 02 25178 05 0000 150</t>
  </si>
  <si>
    <t>Субсидии бюджетам муниципальных районов на мероприятия по переселению граждан из не предназначенных для проживания строений, созданных в период промышленного освоения Сибири и Дальнего Востока</t>
  </si>
  <si>
    <t>050 2 02 25179 05 0000 150</t>
  </si>
  <si>
    <t>Субсидии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</si>
  <si>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 xml:space="preserve">050 2 02 25097 05 0000 150 </t>
  </si>
  <si>
    <t>Субсидии бюджетам муниципальных районов на создание в общеобразовательных организациях, расположенных в сельской местности, условий для занятий физической культурой и спортом</t>
  </si>
  <si>
    <t xml:space="preserve">050 2 02 25243 05 0000 150 </t>
  </si>
  <si>
    <t>Субсидии бюджетам городских округов на строительство и реконструкцию (модернизацию) объектов питьевого водоснабжения</t>
  </si>
  <si>
    <t>050 2 02 25304 05 0000 150</t>
  </si>
  <si>
    <t>Субсидии бюджетам муниципальных районов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</si>
  <si>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050 2 02 25394 00 0000 150</t>
  </si>
  <si>
    <t>Субсидии бюджетам на приведение в нормативное состояние автомобильных дорог и искусственных дорожных сооружений</t>
  </si>
  <si>
    <t>050 2 02 25497 05 0000 150</t>
  </si>
  <si>
    <t>Субсидии бюджетам муниципальных районов на реализацию мероприятий по обеспечению жильем молодых семей</t>
  </si>
  <si>
    <t>050 2 02 25519 05 0000 150</t>
  </si>
  <si>
    <t>Субсидии бюджетам муниципальных районов на поддержку отрасли культуры</t>
  </si>
  <si>
    <t>050 2 02 25555 05 0000 150</t>
  </si>
  <si>
    <t>Субсидии бюджетам муниципальных районов на реализацию программ формирования современной городской среды</t>
  </si>
  <si>
    <t>050 2 02 25576 05 0000 150</t>
  </si>
  <si>
    <t>Субсидии бюджетам муниципальных районов на обеспечение комплексного развития сельских территорий</t>
  </si>
  <si>
    <t>050 2 02 29999 05 0000 150</t>
  </si>
  <si>
    <t>Прочие субсидии бюджетам муниципальных районов</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</si>
  <si>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</si>
  <si>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050 2 02 30000 00 0000 150</t>
  </si>
  <si>
    <t>Субвенции бюджетам бюджетной системы Российской Федерации</t>
  </si>
  <si>
    <t>050 2 02 30024 05 0000 150</t>
  </si>
  <si>
    <t>Субвенции бюджетам муниципальных районов на выполнение передаваемых полномочий субъектов Российской Федерации</t>
  </si>
  <si>
    <t>050 2 02 30029 05 0000 150</t>
  </si>
  <si>
    <t>Субвенции бюджетам муниципальных районов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</si>
  <si>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050 2 02 35118 05 0000 150</t>
  </si>
  <si>
    <t>Субвенции бюджетам муниципальных районов на осуществление первичного воинского учета органами местного самоуправления поселений, муниципальных и городских округов</t>
  </si>
  <si>
    <t>050 2 02 35120 05 0000 150</t>
  </si>
  <si>
    <t>Субвенции бюджетам муниципальных районов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</si>
  <si>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050 2 02 35134 05 0000 150</t>
  </si>
  <si>
    <t>Субвенции бюджетам муниципальных районов на осуществление полномочий по обеспечению жильем отдельных категорий граждан, установленных Федеральным законом от 12 января 1995 года N 5-ФЗ "О ветеранах", в соответствии с Указом Президента Российской Федерации от 7 мая 2008 года N 714 "Об обеспечении жильем ветеранов Великой Отечественной войны 1941 - 1945 годов</t>
  </si>
  <si>
    <t>050 2 02 35135 05 0000 150</t>
  </si>
  <si>
    <t>Субвенции бюджетам муниципальных районов на осуществление полномочий по обеспечению жильем отдельных категорий граждан, установленных Федеральным законом от 12 января 1995 года N 5-ФЗ "О ветеранах"</t>
  </si>
  <si>
    <t>050 2 02 35176 05 0000 150</t>
  </si>
  <si>
    <t>Субвенции бюджетам муниципальных районов на осуществление полномочий по обеспечению жильем отдельных категорий граждан, установленных Федеральным законом от 24 ноября 1995 года N 181-ФЗ "О социальной защите инвалидов в Российской Федерации"</t>
  </si>
  <si>
    <t>050 2 02 35930 05 0000 150</t>
  </si>
  <si>
    <t>Субвенции бюджетам муниципальных районов на государственную регистрацию актов гражданского состояния</t>
  </si>
  <si>
    <t>050 2 02 39999 05 0000 150</t>
  </si>
  <si>
    <t>Прочие субвенции бюджетам муниципальных районов</t>
  </si>
  <si>
    <t>050 2 02 40000 00 0000 150</t>
  </si>
  <si>
    <t>Иные межбюджетные трансферты</t>
  </si>
  <si>
    <t>050 2 02 45050 05 0000 150</t>
  </si>
  <si>
    <t xml:space="preserve">Межбюджетные трансферты, передаваемые бюджетам муниципальных районов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 организаций и профессиональных образовательных организаций
</t>
  </si>
  <si>
    <t>050 2 02 45303 05 0000 150</t>
  </si>
  <si>
    <t>Межбюджетные трансферты,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</si>
  <si>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050 2 02 45454 05 0000 150</t>
  </si>
  <si>
    <t>Межбюджетные трансферты, передаваемые бюджетам муниципальных районов на создание модельных муниципальных библиотек</t>
  </si>
  <si>
    <t>050 2 02 49999 05 0000 150</t>
  </si>
  <si>
    <t>Прочие межбюджетные трансферты, передаваемые бюджетам муниципальных районов</t>
  </si>
  <si>
    <t xml:space="preserve">
000 2 02 40014 05 0000 150</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</si>
  <si>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t>
  </si>
  <si>
    <t>000 2 03 05099 05 0000 150</t>
  </si>
  <si>
    <t>Прочие безвозмездные поступления от государственных (муниципальных) организаций в бюджеты муниципальных районов</t>
  </si>
  <si>
    <t>000 2 04 05099 05 0000 150</t>
  </si>
  <si>
    <t>Прочие безвозмездные поступления от негосударственных организаций в бюджеты муниципальных районов</t>
  </si>
  <si>
    <t>000 2 07 05030 10 0000 150</t>
  </si>
  <si>
    <t>Прочие безвозмездные поступления в бюджеты муниципальных районов</t>
  </si>
  <si>
    <t>000 2 18 00000 05 0000 150</t>
  </si>
  <si>
    <t>Доходы бюджетов муниципальных районов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</si>
  <si>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000 2 19 00000 05 0000 150</t>
  </si>
  <si>
    <t>Возврат остатков субсидий, субвенций и иных межбюджетных трансфертов, имеющих целевое назначение, прошлых лет из бюджетов муниципальных районов</t>
  </si>
  <si>
    <t>000 8 50 00000 00 0000 000</t>
  </si>
  <si>
    <t>Итого:</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</si>
</sst>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_-* #,##0.00000\ _₽_-;\-* #,##0.00000\ _₽_-;_-* &quot;-&quot;?????\ _₽_-;_-@_-"/>
    <numFmt numFmtId="165" formatCode="#,##0.00000"/>
    <numFmt numFmtId="166" formatCode="_-* #,##0.00_р_._-;\-* #,##0.00_р_._-;_-* &quot;-&quot;??_р_._-;_-@_-"/>
    <numFmt numFmtId="167" formatCode="#,##0.000"/>
    <numFmt numFmtId="168" formatCode="_(* #,##0.00_);_(* \(#,##0.00\);_(* &quot;-&quot;??_);_(@_)"/>
    <numFmt numFmtId="169" formatCode="_-* #,##0_р_._-;\-* #,##0_р_._-;_-* &quot;-&quot;??_р_._-;_-@_-"/>
    <numFmt numFmtId="170" formatCode="#,##0.00000_ ;\-#,##0.00000\ "/>
  </numFmts>
  <fonts count="39" x14ac:knownFonts="1">
    <font>
      <sz val="11"/>
      <color theme="1"/>
      <name val="Calibri"/>
      <family val="2"/>
      <scheme val="minor"/>
    </font>
    <font>
      <sz val="10"/>
      <name val="Arial"/>
      <family val="2"/>
      <charset val="204"/>
    </font>
    <font>
      <sz val="15"/>
      <color theme="1"/>
      <name val="Times New Roman"/>
      <family val="1"/>
      <charset val="204"/>
    </font>
    <font>
      <sz val="10"/>
      <color theme="1"/>
      <name val="Times New Roman"/>
      <family val="1"/>
      <charset val="204"/>
    </font>
    <font>
      <sz val="12"/>
      <color theme="1"/>
      <name val="Times New Roman"/>
      <family val="1"/>
      <charset val="204"/>
    </font>
    <font>
      <b/>
      <sz val="14"/>
      <color theme="1"/>
      <name val="Times New Roman"/>
      <family val="1"/>
      <charset val="204"/>
    </font>
    <font>
      <sz val="10"/>
      <name val="Arial Cyr"/>
      <charset val="204"/>
    </font>
    <font>
      <b/>
      <sz val="15"/>
      <color theme="1"/>
      <name val="Times New Roman"/>
      <family val="1"/>
      <charset val="204"/>
    </font>
    <font>
      <b/>
      <sz val="16"/>
      <color theme="1"/>
      <name val="Times New Roman"/>
      <family val="1"/>
      <charset val="204"/>
    </font>
    <font>
      <sz val="15"/>
      <color theme="1"/>
      <name val="Arial Cyr"/>
      <charset val="204"/>
    </font>
    <font>
      <b/>
      <sz val="12"/>
      <color theme="1"/>
      <name val="Times New Roman"/>
      <family val="1"/>
      <charset val="204"/>
    </font>
    <font>
      <sz val="8"/>
      <name val="Arial Cyr"/>
      <charset val="204"/>
    </font>
    <font>
      <b/>
      <sz val="11"/>
      <color theme="1"/>
      <name val="Times New Roman"/>
      <family val="1"/>
      <charset val="204"/>
    </font>
    <font>
      <b/>
      <sz val="14"/>
      <name val="Times New Roman"/>
      <family val="1"/>
      <charset val="204"/>
    </font>
    <font>
      <sz val="10"/>
      <color theme="1"/>
      <name val="Arial Cyr"/>
      <charset val="204"/>
    </font>
    <font>
      <sz val="14"/>
      <color theme="1"/>
      <name val="Times New Roman"/>
      <family val="1"/>
      <charset val="204"/>
    </font>
    <font>
      <sz val="11"/>
      <color theme="1"/>
      <name val="Times New Roman"/>
      <family val="1"/>
      <charset val="204"/>
    </font>
    <font>
      <sz val="14"/>
      <name val="Times New Roman"/>
      <family val="1"/>
      <charset val="204"/>
    </font>
    <font>
      <b/>
      <sz val="10"/>
      <color theme="1"/>
      <name val="Times New Roman"/>
      <family val="1"/>
      <charset val="204"/>
    </font>
    <font>
      <sz val="12"/>
      <name val="Times New Roman"/>
      <family val="1"/>
      <charset val="204"/>
    </font>
    <font>
      <sz val="10"/>
      <color indexed="62"/>
      <name val="Arial Cyr"/>
      <charset val="204"/>
    </font>
    <font>
      <i/>
      <sz val="15"/>
      <color theme="1"/>
      <name val="Times New Roman"/>
      <family val="1"/>
      <charset val="204"/>
    </font>
    <font>
      <i/>
      <sz val="12"/>
      <color theme="1"/>
      <name val="Times New Roman"/>
      <family val="1"/>
      <charset val="204"/>
    </font>
    <font>
      <i/>
      <sz val="14"/>
      <name val="Times New Roman"/>
      <family val="1"/>
      <charset val="204"/>
    </font>
    <font>
      <i/>
      <sz val="14"/>
      <color theme="1"/>
      <name val="Times New Roman"/>
      <family val="1"/>
      <charset val="204"/>
    </font>
    <font>
      <sz val="15"/>
      <name val="Times New Roman"/>
      <family val="1"/>
      <charset val="204"/>
    </font>
    <font>
      <sz val="10"/>
      <color rgb="FFC00000"/>
      <name val="Times New Roman"/>
      <family val="1"/>
      <charset val="204"/>
    </font>
    <font>
      <sz val="10"/>
      <color rgb="FFC00000"/>
      <name val="Arial Cyr"/>
      <charset val="204"/>
    </font>
    <font>
      <sz val="10"/>
      <name val="Times New Roman"/>
      <family val="1"/>
      <charset val="204"/>
    </font>
    <font>
      <b/>
      <sz val="10"/>
      <color theme="1"/>
      <name val="Arial Cyr"/>
      <charset val="204"/>
    </font>
    <font>
      <sz val="14"/>
      <color rgb="FFFF0000"/>
      <name val="Times New Roman"/>
      <family val="1"/>
      <charset val="204"/>
    </font>
    <font>
      <b/>
      <i/>
      <sz val="14"/>
      <color theme="1"/>
      <name val="Times New Roman"/>
      <family val="1"/>
      <charset val="204"/>
    </font>
    <font>
      <i/>
      <sz val="10"/>
      <color theme="1"/>
      <name val="Times New Roman"/>
      <family val="1"/>
      <charset val="204"/>
    </font>
    <font>
      <i/>
      <sz val="14"/>
      <color rgb="FFFF0000"/>
      <name val="Times New Roman"/>
      <family val="1"/>
      <charset val="204"/>
    </font>
    <font>
      <i/>
      <sz val="12"/>
      <color indexed="8"/>
      <name val="Times New Roman"/>
      <family val="1"/>
      <charset val="204"/>
    </font>
    <font>
      <i/>
      <sz val="15"/>
      <name val="Times New Roman"/>
      <family val="1"/>
      <charset val="204"/>
    </font>
    <font>
      <i/>
      <sz val="12"/>
      <name val="Times New Roman"/>
      <family val="1"/>
      <charset val="204"/>
    </font>
    <font>
      <b/>
      <i/>
      <sz val="10"/>
      <color theme="1"/>
      <name val="Times New Roman"/>
      <family val="1"/>
      <charset val="204"/>
    </font>
    <font>
      <b/>
      <sz val="12"/>
      <name val="Times New Roman"/>
      <family val="1"/>
      <charset val="204"/>
    </font>
  </fonts>
  <fills count="16">
    <fill>
      <patternFill patternType="none"/>
    </fill>
    <fill>
      <patternFill patternType="gray125"/>
    </fill>
    <fill>
      <patternFill patternType="solid">
        <fgColor theme="0"/>
        <bgColor indexed="64"/>
      </patternFill>
    </fill>
    <fill>
      <patternFill patternType="solid">
        <fgColor indexed="22"/>
        <bgColor indexed="64"/>
      </patternFill>
    </fill>
    <fill>
      <patternFill patternType="solid">
        <fgColor indexed="41"/>
        <bgColor indexed="64"/>
      </patternFill>
    </fill>
    <fill>
      <patternFill patternType="solid">
        <fgColor indexed="41"/>
      </patternFill>
    </fill>
    <fill>
      <patternFill patternType="solid">
        <fgColor indexed="43"/>
      </patternFill>
    </fill>
    <fill>
      <patternFill patternType="solid">
        <fgColor indexed="43"/>
        <bgColor indexed="64"/>
      </patternFill>
    </fill>
    <fill>
      <patternFill patternType="solid">
        <fgColor rgb="FFFFFF00"/>
        <bgColor indexed="64"/>
      </patternFill>
    </fill>
    <fill>
      <patternFill patternType="solid">
        <fgColor indexed="47"/>
        <bgColor indexed="64"/>
      </patternFill>
    </fill>
    <fill>
      <patternFill patternType="solid">
        <fgColor indexed="42"/>
        <bgColor indexed="64"/>
      </patternFill>
    </fill>
    <fill>
      <patternFill patternType="solid">
        <fgColor indexed="15"/>
        <bgColor indexed="64"/>
      </patternFill>
    </fill>
    <fill>
      <patternFill patternType="solid">
        <fgColor theme="8" tint="0.79998168889431442"/>
        <bgColor indexed="64"/>
      </patternFill>
    </fill>
    <fill>
      <patternFill patternType="solid">
        <fgColor theme="9" tint="0.59999389629810485"/>
        <bgColor indexed="64"/>
      </patternFill>
    </fill>
    <fill>
      <patternFill patternType="solid">
        <fgColor rgb="FFF79646"/>
        <bgColor indexed="64"/>
      </patternFill>
    </fill>
    <fill>
      <patternFill patternType="solid">
        <fgColor indexed="14"/>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8"/>
      </right>
      <top style="thin">
        <color indexed="8"/>
      </top>
      <bottom style="thin">
        <color indexed="8"/>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8"/>
      </left>
      <right style="thin">
        <color indexed="8"/>
      </right>
      <top style="thin">
        <color indexed="8"/>
      </top>
      <bottom style="thin">
        <color indexed="8"/>
      </bottom>
      <diagonal/>
    </border>
    <border>
      <left/>
      <right style="thin">
        <color indexed="64"/>
      </right>
      <top style="thin">
        <color indexed="64"/>
      </top>
      <bottom/>
      <diagonal/>
    </border>
    <border>
      <left style="thin">
        <color indexed="64"/>
      </left>
      <right style="thin">
        <color indexed="64"/>
      </right>
      <top style="thin">
        <color indexed="64"/>
      </top>
      <bottom/>
      <diagonal/>
    </border>
  </borders>
  <cellStyleXfs count="13">
    <xf numFmtId="0" fontId="0" fillId="0" borderId="0"/>
    <xf numFmtId="0" fontId="1" fillId="0" borderId="0"/>
    <xf numFmtId="0" fontId="1" fillId="0" borderId="0"/>
    <xf numFmtId="0" fontId="6" fillId="0" borderId="0"/>
    <xf numFmtId="0" fontId="6" fillId="0" borderId="0"/>
    <xf numFmtId="166" fontId="6" fillId="0" borderId="0" applyFont="0" applyFill="0" applyBorder="0" applyAlignment="0" applyProtection="0"/>
    <xf numFmtId="0" fontId="11" fillId="0" borderId="0"/>
    <xf numFmtId="0" fontId="6" fillId="5" borderId="6">
      <alignment horizontal="left" vertical="top" wrapText="1"/>
    </xf>
    <xf numFmtId="49" fontId="20" fillId="6" borderId="6">
      <alignment horizontal="left" vertical="top" wrapText="1"/>
    </xf>
    <xf numFmtId="168" fontId="1" fillId="0" borderId="0" applyFont="0" applyFill="0" applyBorder="0" applyAlignment="0" applyProtection="0"/>
    <xf numFmtId="0" fontId="1" fillId="0" borderId="0"/>
    <xf numFmtId="0" fontId="6" fillId="0" borderId="0"/>
    <xf numFmtId="166" fontId="6" fillId="0" borderId="0" applyFont="0" applyFill="0" applyBorder="0" applyAlignment="0" applyProtection="0"/>
  </cellStyleXfs>
  <cellXfs count="205">
    <xf numFmtId="0" fontId="0" fillId="0" borderId="0" xfId="0"/>
    <xf numFmtId="49" fontId="2" fillId="2" borderId="0" xfId="1" applyNumberFormat="1" applyFont="1" applyFill="1" applyAlignment="1">
      <alignment horizontal="center" vertical="center"/>
    </xf>
    <xf numFmtId="0" fontId="3" fillId="2" borderId="0" xfId="1" applyFont="1" applyFill="1" applyAlignment="1">
      <alignment horizontal="justify" vertical="center"/>
    </xf>
    <xf numFmtId="0" fontId="3" fillId="0" borderId="0" xfId="1" applyFont="1" applyAlignment="1">
      <alignment vertical="center"/>
    </xf>
    <xf numFmtId="164" fontId="3" fillId="2" borderId="0" xfId="1" applyNumberFormat="1" applyFont="1" applyFill="1" applyAlignment="1">
      <alignment horizontal="justify" vertical="center"/>
    </xf>
    <xf numFmtId="164" fontId="3" fillId="2" borderId="0" xfId="1" applyNumberFormat="1" applyFont="1" applyFill="1" applyAlignment="1">
      <alignment horizontal="center" vertical="center"/>
    </xf>
    <xf numFmtId="4" fontId="5" fillId="2" borderId="0" xfId="1" applyNumberFormat="1" applyFont="1" applyFill="1" applyAlignment="1">
      <alignment horizontal="center" vertical="center"/>
    </xf>
    <xf numFmtId="4" fontId="3" fillId="2" borderId="0" xfId="1" applyNumberFormat="1" applyFont="1" applyFill="1" applyAlignment="1">
      <alignment horizontal="center" vertical="center"/>
    </xf>
    <xf numFmtId="0" fontId="2" fillId="2" borderId="0" xfId="1" applyFont="1" applyFill="1" applyAlignment="1">
      <alignment vertical="center"/>
    </xf>
    <xf numFmtId="0" fontId="8" fillId="2" borderId="0" xfId="1" applyFont="1" applyFill="1" applyAlignment="1" applyProtection="1">
      <alignment vertical="center"/>
      <protection hidden="1"/>
    </xf>
    <xf numFmtId="0" fontId="8" fillId="2" borderId="0" xfId="1" applyFont="1" applyFill="1" applyAlignment="1" applyProtection="1">
      <alignment horizontal="center" vertical="center"/>
      <protection hidden="1"/>
    </xf>
    <xf numFmtId="0" fontId="7" fillId="2" borderId="0" xfId="1" applyFont="1" applyFill="1" applyAlignment="1" applyProtection="1">
      <alignment horizontal="center" vertical="center"/>
      <protection hidden="1"/>
    </xf>
    <xf numFmtId="165" fontId="8" fillId="2" borderId="0" xfId="1" applyNumberFormat="1" applyFont="1" applyFill="1" applyAlignment="1" applyProtection="1">
      <alignment horizontal="center" vertical="center"/>
      <protection hidden="1"/>
    </xf>
    <xf numFmtId="165" fontId="5" fillId="2" borderId="1" xfId="5" applyNumberFormat="1" applyFont="1" applyFill="1" applyBorder="1" applyAlignment="1" applyProtection="1">
      <alignment horizontal="center" vertical="center" wrapText="1"/>
      <protection hidden="1"/>
    </xf>
    <xf numFmtId="165" fontId="5" fillId="2" borderId="1" xfId="5" applyNumberFormat="1" applyFont="1" applyFill="1" applyBorder="1" applyAlignment="1" applyProtection="1">
      <alignment horizontal="center" vertical="center"/>
      <protection hidden="1"/>
    </xf>
    <xf numFmtId="165" fontId="5" fillId="2" borderId="2" xfId="5" applyNumberFormat="1" applyFont="1" applyFill="1" applyBorder="1" applyAlignment="1" applyProtection="1">
      <alignment horizontal="center" vertical="center"/>
      <protection hidden="1"/>
    </xf>
    <xf numFmtId="4" fontId="5" fillId="2" borderId="1" xfId="1" applyNumberFormat="1" applyFont="1" applyFill="1" applyBorder="1" applyAlignment="1">
      <alignment horizontal="center" vertical="center"/>
    </xf>
    <xf numFmtId="0" fontId="10" fillId="3" borderId="0" xfId="1" applyFont="1" applyFill="1" applyAlignment="1">
      <alignment horizontal="center" vertical="center"/>
    </xf>
    <xf numFmtId="0" fontId="10" fillId="3" borderId="4" xfId="1" applyFont="1" applyFill="1" applyBorder="1" applyAlignment="1">
      <alignment horizontal="center" vertical="center"/>
    </xf>
    <xf numFmtId="0" fontId="10" fillId="3" borderId="5" xfId="1" applyFont="1" applyFill="1" applyBorder="1" applyAlignment="1">
      <alignment horizontal="center" vertical="center"/>
    </xf>
    <xf numFmtId="1" fontId="7" fillId="2" borderId="1" xfId="4" applyNumberFormat="1" applyFont="1" applyFill="1" applyBorder="1" applyAlignment="1">
      <alignment horizontal="center"/>
    </xf>
    <xf numFmtId="1" fontId="5" fillId="2" borderId="1" xfId="1" applyNumberFormat="1" applyFont="1" applyFill="1" applyBorder="1" applyAlignment="1" applyProtection="1">
      <alignment horizontal="center" vertical="center" wrapText="1"/>
      <protection hidden="1"/>
    </xf>
    <xf numFmtId="1" fontId="5" fillId="2" borderId="1" xfId="5" applyNumberFormat="1" applyFont="1" applyFill="1" applyBorder="1" applyAlignment="1" applyProtection="1">
      <alignment horizontal="center" vertical="center" wrapText="1"/>
      <protection hidden="1"/>
    </xf>
    <xf numFmtId="1" fontId="5" fillId="2" borderId="2" xfId="5" applyNumberFormat="1" applyFont="1" applyFill="1" applyBorder="1" applyAlignment="1" applyProtection="1">
      <alignment horizontal="center" vertical="center" wrapText="1"/>
      <protection hidden="1"/>
    </xf>
    <xf numFmtId="1" fontId="5" fillId="2" borderId="1" xfId="2" applyNumberFormat="1" applyFont="1" applyFill="1" applyBorder="1" applyAlignment="1">
      <alignment horizontal="center"/>
    </xf>
    <xf numFmtId="1" fontId="4" fillId="2" borderId="1" xfId="1" applyNumberFormat="1" applyFont="1" applyFill="1" applyBorder="1" applyAlignment="1">
      <alignment horizontal="center" vertical="center"/>
    </xf>
    <xf numFmtId="1" fontId="10" fillId="3" borderId="0" xfId="1" applyNumberFormat="1" applyFont="1" applyFill="1" applyAlignment="1">
      <alignment horizontal="center" vertical="center"/>
    </xf>
    <xf numFmtId="1" fontId="10" fillId="3" borderId="4" xfId="1" applyNumberFormat="1" applyFont="1" applyFill="1" applyBorder="1" applyAlignment="1">
      <alignment horizontal="center" vertical="center"/>
    </xf>
    <xf numFmtId="1" fontId="10" fillId="3" borderId="5" xfId="1" applyNumberFormat="1" applyFont="1" applyFill="1" applyBorder="1" applyAlignment="1">
      <alignment horizontal="center" vertical="center"/>
    </xf>
    <xf numFmtId="49" fontId="7" fillId="2" borderId="1" xfId="6" applyNumberFormat="1" applyFont="1" applyFill="1" applyBorder="1" applyAlignment="1">
      <alignment horizontal="center" vertical="center"/>
    </xf>
    <xf numFmtId="0" fontId="12" fillId="2" borderId="1" xfId="4" applyFont="1" applyFill="1" applyBorder="1" applyAlignment="1">
      <alignment horizontal="justify" wrapText="1"/>
    </xf>
    <xf numFmtId="165" fontId="13" fillId="2" borderId="1" xfId="4" applyNumberFormat="1" applyFont="1" applyFill="1" applyBorder="1" applyAlignment="1">
      <alignment horizontal="center" vertical="center" wrapText="1"/>
    </xf>
    <xf numFmtId="165" fontId="5" fillId="2" borderId="1" xfId="4" applyNumberFormat="1" applyFont="1" applyFill="1" applyBorder="1" applyAlignment="1">
      <alignment horizontal="center" vertical="center" wrapText="1"/>
    </xf>
    <xf numFmtId="0" fontId="14" fillId="0" borderId="0" xfId="4" applyFont="1"/>
    <xf numFmtId="165" fontId="5" fillId="2" borderId="2" xfId="4" applyNumberFormat="1" applyFont="1" applyFill="1" applyBorder="1" applyAlignment="1">
      <alignment horizontal="center" vertical="center" wrapText="1"/>
    </xf>
    <xf numFmtId="165" fontId="5" fillId="2" borderId="1" xfId="4" applyNumberFormat="1" applyFont="1" applyFill="1" applyBorder="1" applyAlignment="1">
      <alignment horizontal="center"/>
    </xf>
    <xf numFmtId="165" fontId="15" fillId="2" borderId="1" xfId="4" applyNumberFormat="1" applyFont="1" applyFill="1" applyBorder="1" applyAlignment="1">
      <alignment horizontal="center"/>
    </xf>
    <xf numFmtId="49" fontId="10" fillId="2" borderId="1" xfId="6" applyNumberFormat="1" applyFont="1" applyFill="1" applyBorder="1" applyAlignment="1">
      <alignment horizontal="left" vertical="center"/>
    </xf>
    <xf numFmtId="49" fontId="2" fillId="2" borderId="1" xfId="6" applyNumberFormat="1" applyFont="1" applyFill="1" applyBorder="1" applyAlignment="1">
      <alignment horizontal="center" vertical="center"/>
    </xf>
    <xf numFmtId="0" fontId="16" fillId="2" borderId="1" xfId="4" applyFont="1" applyFill="1" applyBorder="1" applyAlignment="1">
      <alignment horizontal="justify" wrapText="1"/>
    </xf>
    <xf numFmtId="165" fontId="17" fillId="2" borderId="1" xfId="4" applyNumberFormat="1" applyFont="1" applyFill="1" applyBorder="1" applyAlignment="1">
      <alignment horizontal="center" vertical="center" wrapText="1"/>
    </xf>
    <xf numFmtId="165" fontId="15" fillId="2" borderId="1" xfId="4" applyNumberFormat="1" applyFont="1" applyFill="1" applyBorder="1" applyAlignment="1">
      <alignment horizontal="center" vertical="center" wrapText="1"/>
    </xf>
    <xf numFmtId="0" fontId="14" fillId="4" borderId="0" xfId="4" applyFont="1" applyFill="1"/>
    <xf numFmtId="49" fontId="2" fillId="2" borderId="1" xfId="1" applyNumberFormat="1" applyFont="1" applyFill="1" applyBorder="1" applyAlignment="1" applyProtection="1">
      <alignment horizontal="center" vertical="center" wrapText="1"/>
      <protection hidden="1"/>
    </xf>
    <xf numFmtId="0" fontId="4" fillId="2" borderId="1" xfId="7" applyFont="1" applyFill="1" applyBorder="1" applyAlignment="1">
      <alignment horizontal="left" vertical="center" wrapText="1"/>
    </xf>
    <xf numFmtId="165" fontId="17" fillId="2" borderId="1" xfId="1" applyNumberFormat="1" applyFont="1" applyFill="1" applyBorder="1" applyAlignment="1">
      <alignment horizontal="center" vertical="center"/>
    </xf>
    <xf numFmtId="165" fontId="15" fillId="2" borderId="1" xfId="1" applyNumberFormat="1" applyFont="1" applyFill="1" applyBorder="1" applyAlignment="1">
      <alignment horizontal="center" vertical="center"/>
    </xf>
    <xf numFmtId="165" fontId="15" fillId="2" borderId="2" xfId="1" applyNumberFormat="1" applyFont="1" applyFill="1" applyBorder="1" applyAlignment="1">
      <alignment horizontal="center" vertical="center"/>
    </xf>
    <xf numFmtId="0" fontId="18" fillId="0" borderId="0" xfId="1" applyFont="1" applyAlignment="1">
      <alignment vertical="center"/>
    </xf>
    <xf numFmtId="0" fontId="18" fillId="0" borderId="7" xfId="1" applyFont="1" applyBorder="1" applyAlignment="1">
      <alignment vertical="center"/>
    </xf>
    <xf numFmtId="0" fontId="18" fillId="0" borderId="1" xfId="1" applyFont="1" applyBorder="1" applyAlignment="1">
      <alignment vertical="center"/>
    </xf>
    <xf numFmtId="0" fontId="4" fillId="2" borderId="1" xfId="7" applyFont="1" applyFill="1" applyBorder="1" applyAlignment="1">
      <alignment vertical="center" wrapText="1"/>
    </xf>
    <xf numFmtId="0" fontId="3" fillId="0" borderId="7" xfId="1" applyFont="1" applyBorder="1" applyAlignment="1">
      <alignment vertical="center"/>
    </xf>
    <xf numFmtId="0" fontId="3" fillId="0" borderId="1" xfId="1" applyFont="1" applyBorder="1" applyAlignment="1">
      <alignment vertical="center"/>
    </xf>
    <xf numFmtId="0" fontId="4" fillId="2" borderId="1" xfId="7" applyFont="1" applyFill="1" applyBorder="1">
      <alignment horizontal="left" vertical="top" wrapText="1"/>
    </xf>
    <xf numFmtId="0" fontId="19" fillId="2" borderId="1" xfId="2" applyFont="1" applyFill="1" applyBorder="1" applyAlignment="1">
      <alignment horizontal="left" vertical="top" wrapText="1"/>
    </xf>
    <xf numFmtId="49" fontId="2" fillId="2" borderId="1" xfId="8" applyFont="1" applyFill="1" applyBorder="1" applyAlignment="1">
      <alignment horizontal="center" vertical="center" wrapText="1"/>
    </xf>
    <xf numFmtId="0" fontId="3" fillId="4" borderId="0" xfId="1" applyFont="1" applyFill="1" applyAlignment="1">
      <alignment vertical="center"/>
    </xf>
    <xf numFmtId="167" fontId="15" fillId="2" borderId="1" xfId="1" applyNumberFormat="1" applyFont="1" applyFill="1" applyBorder="1" applyAlignment="1">
      <alignment horizontal="center" vertical="center"/>
    </xf>
    <xf numFmtId="0" fontId="4" fillId="2" borderId="1" xfId="4" applyFont="1" applyFill="1" applyBorder="1" applyAlignment="1">
      <alignment horizontal="justify" wrapText="1"/>
    </xf>
    <xf numFmtId="49" fontId="21" fillId="2" borderId="1" xfId="1" applyNumberFormat="1" applyFont="1" applyFill="1" applyBorder="1" applyAlignment="1" applyProtection="1">
      <alignment horizontal="center" vertical="center" wrapText="1"/>
      <protection hidden="1"/>
    </xf>
    <xf numFmtId="0" fontId="22" fillId="2" borderId="1" xfId="4" applyFont="1" applyFill="1" applyBorder="1" applyAlignment="1">
      <alignment horizontal="justify" vertical="center" wrapText="1"/>
    </xf>
    <xf numFmtId="165" fontId="23" fillId="2" borderId="1" xfId="1" applyNumberFormat="1" applyFont="1" applyFill="1" applyBorder="1" applyAlignment="1">
      <alignment horizontal="center" vertical="center"/>
    </xf>
    <xf numFmtId="165" fontId="24" fillId="2" borderId="1" xfId="1" applyNumberFormat="1" applyFont="1" applyFill="1" applyBorder="1" applyAlignment="1">
      <alignment horizontal="center" vertical="center"/>
    </xf>
    <xf numFmtId="49" fontId="2" fillId="2" borderId="1" xfId="2" applyNumberFormat="1" applyFont="1" applyFill="1" applyBorder="1" applyAlignment="1">
      <alignment horizontal="center" vertical="center"/>
    </xf>
    <xf numFmtId="0" fontId="4" fillId="2" borderId="1" xfId="1" applyFont="1" applyFill="1" applyBorder="1" applyAlignment="1">
      <alignment horizontal="justify" vertical="center"/>
    </xf>
    <xf numFmtId="165" fontId="5" fillId="2" borderId="1" xfId="1" applyNumberFormat="1" applyFont="1" applyFill="1" applyBorder="1" applyAlignment="1">
      <alignment horizontal="center" vertical="center"/>
    </xf>
    <xf numFmtId="165" fontId="5" fillId="2" borderId="1" xfId="9" applyNumberFormat="1" applyFont="1" applyFill="1" applyBorder="1" applyAlignment="1">
      <alignment horizontal="center" vertical="center"/>
    </xf>
    <xf numFmtId="49" fontId="21" fillId="2" borderId="1" xfId="8" applyFont="1" applyFill="1" applyBorder="1" applyAlignment="1">
      <alignment horizontal="center" vertical="center" wrapText="1"/>
    </xf>
    <xf numFmtId="0" fontId="22" fillId="2" borderId="1" xfId="7" applyFont="1" applyFill="1" applyBorder="1" applyAlignment="1">
      <alignment horizontal="left" vertical="center" wrapText="1"/>
    </xf>
    <xf numFmtId="0" fontId="4" fillId="2" borderId="1" xfId="1" applyFont="1" applyFill="1" applyBorder="1" applyAlignment="1" applyProtection="1">
      <alignment horizontal="justify" vertical="center" wrapText="1"/>
      <protection hidden="1"/>
    </xf>
    <xf numFmtId="0" fontId="3" fillId="7" borderId="0" xfId="1" applyFont="1" applyFill="1" applyAlignment="1">
      <alignment vertical="center"/>
    </xf>
    <xf numFmtId="0" fontId="3" fillId="7" borderId="7" xfId="1" applyFont="1" applyFill="1" applyBorder="1" applyAlignment="1">
      <alignment vertical="center"/>
    </xf>
    <xf numFmtId="0" fontId="3" fillId="7" borderId="1" xfId="1" applyFont="1" applyFill="1" applyBorder="1" applyAlignment="1">
      <alignment vertical="center"/>
    </xf>
    <xf numFmtId="165" fontId="17" fillId="2" borderId="1" xfId="9" applyNumberFormat="1" applyFont="1" applyFill="1" applyBorder="1" applyAlignment="1">
      <alignment horizontal="center" vertical="center"/>
    </xf>
    <xf numFmtId="165" fontId="15" fillId="2" borderId="1" xfId="9" applyNumberFormat="1" applyFont="1" applyFill="1" applyBorder="1" applyAlignment="1">
      <alignment horizontal="center" vertical="center"/>
    </xf>
    <xf numFmtId="165" fontId="15" fillId="2" borderId="2" xfId="9" applyNumberFormat="1" applyFont="1" applyFill="1" applyBorder="1" applyAlignment="1">
      <alignment horizontal="center" vertical="center"/>
    </xf>
    <xf numFmtId="0" fontId="4" fillId="2" borderId="1" xfId="4" applyFont="1" applyFill="1" applyBorder="1" applyAlignment="1">
      <alignment horizontal="justify" vertical="center" wrapText="1"/>
    </xf>
    <xf numFmtId="0" fontId="3" fillId="8" borderId="0" xfId="1" applyFont="1" applyFill="1" applyAlignment="1">
      <alignment vertical="center"/>
    </xf>
    <xf numFmtId="0" fontId="3" fillId="9" borderId="0" xfId="1" applyFont="1" applyFill="1" applyAlignment="1">
      <alignment vertical="center"/>
    </xf>
    <xf numFmtId="0" fontId="3" fillId="9" borderId="7" xfId="1" applyFont="1" applyFill="1" applyBorder="1" applyAlignment="1">
      <alignment vertical="center"/>
    </xf>
    <xf numFmtId="0" fontId="3" fillId="9" borderId="1" xfId="1" applyFont="1" applyFill="1" applyBorder="1" applyAlignment="1">
      <alignment vertical="center"/>
    </xf>
    <xf numFmtId="168" fontId="2" fillId="2" borderId="1" xfId="9" applyFont="1" applyFill="1" applyBorder="1" applyAlignment="1" applyProtection="1">
      <alignment horizontal="center" vertical="center" wrapText="1"/>
      <protection hidden="1"/>
    </xf>
    <xf numFmtId="168" fontId="4" fillId="2" borderId="1" xfId="9" applyFont="1" applyFill="1" applyBorder="1" applyAlignment="1" applyProtection="1">
      <alignment horizontal="justify" vertical="center" wrapText="1"/>
      <protection hidden="1"/>
    </xf>
    <xf numFmtId="168" fontId="3" fillId="0" borderId="0" xfId="9" applyFont="1" applyFill="1" applyBorder="1" applyAlignment="1">
      <alignment vertical="center"/>
    </xf>
    <xf numFmtId="168" fontId="3" fillId="0" borderId="7" xfId="9" applyFont="1" applyFill="1" applyBorder="1" applyAlignment="1">
      <alignment vertical="center"/>
    </xf>
    <xf numFmtId="168" fontId="3" fillId="0" borderId="1" xfId="9" applyFont="1" applyFill="1" applyBorder="1" applyAlignment="1">
      <alignment vertical="center"/>
    </xf>
    <xf numFmtId="0" fontId="3" fillId="10" borderId="0" xfId="1" applyFont="1" applyFill="1" applyAlignment="1">
      <alignment vertical="center"/>
    </xf>
    <xf numFmtId="0" fontId="3" fillId="10" borderId="7" xfId="1" applyFont="1" applyFill="1" applyBorder="1" applyAlignment="1">
      <alignment vertical="center"/>
    </xf>
    <xf numFmtId="0" fontId="3" fillId="10" borderId="1" xfId="1" applyFont="1" applyFill="1" applyBorder="1" applyAlignment="1">
      <alignment vertical="center"/>
    </xf>
    <xf numFmtId="4" fontId="3" fillId="10" borderId="0" xfId="1" applyNumberFormat="1" applyFont="1" applyFill="1" applyAlignment="1">
      <alignment vertical="center"/>
    </xf>
    <xf numFmtId="0" fontId="19" fillId="2" borderId="8" xfId="10" applyFont="1" applyFill="1" applyBorder="1" applyAlignment="1" applyProtection="1">
      <alignment horizontal="left" wrapText="1"/>
      <protection hidden="1"/>
    </xf>
    <xf numFmtId="0" fontId="25" fillId="2" borderId="1" xfId="10" applyFont="1" applyFill="1" applyBorder="1" applyAlignment="1" applyProtection="1">
      <alignment horizontal="center" vertical="center"/>
      <protection hidden="1"/>
    </xf>
    <xf numFmtId="49" fontId="25" fillId="2" borderId="1" xfId="1" applyNumberFormat="1" applyFont="1" applyFill="1" applyBorder="1" applyAlignment="1" applyProtection="1">
      <alignment horizontal="center" vertical="center" wrapText="1"/>
      <protection hidden="1"/>
    </xf>
    <xf numFmtId="0" fontId="19" fillId="2" borderId="1" xfId="4" applyFont="1" applyFill="1" applyBorder="1" applyAlignment="1">
      <alignment horizontal="justify" vertical="center" wrapText="1"/>
    </xf>
    <xf numFmtId="0" fontId="26" fillId="0" borderId="0" xfId="1" applyFont="1" applyAlignment="1">
      <alignment vertical="center"/>
    </xf>
    <xf numFmtId="165" fontId="15" fillId="2" borderId="2" xfId="4" applyNumberFormat="1" applyFont="1" applyFill="1" applyBorder="1" applyAlignment="1">
      <alignment horizontal="center" vertical="center" wrapText="1"/>
    </xf>
    <xf numFmtId="49" fontId="25" fillId="2" borderId="1" xfId="6" applyNumberFormat="1" applyFont="1" applyFill="1" applyBorder="1" applyAlignment="1">
      <alignment horizontal="center" vertical="center"/>
    </xf>
    <xf numFmtId="0" fontId="19" fillId="2" borderId="1" xfId="4" applyFont="1" applyFill="1" applyBorder="1" applyAlignment="1">
      <alignment horizontal="justify" wrapText="1"/>
    </xf>
    <xf numFmtId="0" fontId="27" fillId="0" borderId="0" xfId="4" applyFont="1"/>
    <xf numFmtId="0" fontId="25" fillId="2" borderId="1" xfId="2" applyFont="1" applyFill="1" applyBorder="1" applyAlignment="1">
      <alignment horizontal="center" vertical="center"/>
    </xf>
    <xf numFmtId="0" fontId="19" fillId="2" borderId="1" xfId="1" applyFont="1" applyFill="1" applyBorder="1" applyAlignment="1" applyProtection="1">
      <alignment horizontal="justify" vertical="center" wrapText="1"/>
      <protection hidden="1"/>
    </xf>
    <xf numFmtId="0" fontId="28" fillId="0" borderId="0" xfId="1" applyFont="1" applyAlignment="1">
      <alignment vertical="center"/>
    </xf>
    <xf numFmtId="0" fontId="3" fillId="2" borderId="0" xfId="1" applyFont="1" applyFill="1" applyAlignment="1">
      <alignment vertical="center"/>
    </xf>
    <xf numFmtId="0" fontId="3" fillId="2" borderId="7" xfId="1" applyFont="1" applyFill="1" applyBorder="1" applyAlignment="1">
      <alignment vertical="center"/>
    </xf>
    <xf numFmtId="0" fontId="3" fillId="2" borderId="1" xfId="1" applyFont="1" applyFill="1" applyBorder="1" applyAlignment="1">
      <alignment vertical="center"/>
    </xf>
    <xf numFmtId="0" fontId="25" fillId="2" borderId="1" xfId="2" applyFont="1" applyFill="1" applyBorder="1" applyAlignment="1" applyProtection="1">
      <alignment horizontal="right" vertical="center" wrapText="1"/>
      <protection hidden="1"/>
    </xf>
    <xf numFmtId="0" fontId="19" fillId="2" borderId="1" xfId="2" applyFont="1" applyFill="1" applyBorder="1" applyAlignment="1" applyProtection="1">
      <alignment horizontal="left" wrapText="1"/>
      <protection hidden="1"/>
    </xf>
    <xf numFmtId="49" fontId="10" fillId="2" borderId="1" xfId="6" applyNumberFormat="1" applyFont="1" applyFill="1" applyBorder="1" applyAlignment="1">
      <alignment vertical="center" wrapText="1"/>
    </xf>
    <xf numFmtId="0" fontId="14" fillId="11" borderId="0" xfId="4" applyFont="1" applyFill="1"/>
    <xf numFmtId="165" fontId="14" fillId="11" borderId="0" xfId="4" applyNumberFormat="1" applyFont="1" applyFill="1"/>
    <xf numFmtId="0" fontId="29" fillId="0" borderId="0" xfId="4" applyFont="1"/>
    <xf numFmtId="0" fontId="2" fillId="2" borderId="1" xfId="11" applyFont="1" applyFill="1" applyBorder="1" applyAlignment="1">
      <alignment horizontal="center" vertical="center" wrapText="1"/>
    </xf>
    <xf numFmtId="0" fontId="4" fillId="2" borderId="1" xfId="11" applyFont="1" applyFill="1" applyBorder="1" applyAlignment="1">
      <alignment horizontal="justify" vertical="center" wrapText="1"/>
    </xf>
    <xf numFmtId="165" fontId="17" fillId="2" borderId="1" xfId="12" applyNumberFormat="1" applyFont="1" applyFill="1" applyBorder="1" applyAlignment="1">
      <alignment horizontal="center" vertical="center"/>
    </xf>
    <xf numFmtId="165" fontId="15" fillId="2" borderId="1" xfId="12" applyNumberFormat="1" applyFont="1" applyFill="1" applyBorder="1" applyAlignment="1">
      <alignment horizontal="center" vertical="center"/>
    </xf>
    <xf numFmtId="0" fontId="3" fillId="12" borderId="0" xfId="1" applyFont="1" applyFill="1" applyAlignment="1">
      <alignment vertical="center"/>
    </xf>
    <xf numFmtId="0" fontId="3" fillId="12" borderId="7" xfId="1" applyFont="1" applyFill="1" applyBorder="1" applyAlignment="1">
      <alignment vertical="center"/>
    </xf>
    <xf numFmtId="0" fontId="3" fillId="12" borderId="1" xfId="1" applyFont="1" applyFill="1" applyBorder="1" applyAlignment="1">
      <alignment vertical="center"/>
    </xf>
    <xf numFmtId="165" fontId="30" fillId="2" borderId="1" xfId="12" applyNumberFormat="1" applyFont="1" applyFill="1" applyBorder="1" applyAlignment="1">
      <alignment horizontal="center" vertical="center"/>
    </xf>
    <xf numFmtId="165" fontId="15" fillId="2" borderId="2" xfId="12" applyNumberFormat="1" applyFont="1" applyFill="1" applyBorder="1" applyAlignment="1">
      <alignment horizontal="center" vertical="center"/>
    </xf>
    <xf numFmtId="0" fontId="21" fillId="2" borderId="1" xfId="11" applyFont="1" applyFill="1" applyBorder="1" applyAlignment="1">
      <alignment horizontal="center" vertical="center" wrapText="1"/>
    </xf>
    <xf numFmtId="0" fontId="22" fillId="2" borderId="1" xfId="11" applyFont="1" applyFill="1" applyBorder="1" applyAlignment="1">
      <alignment vertical="center" wrapText="1"/>
    </xf>
    <xf numFmtId="165" fontId="23" fillId="2" borderId="1" xfId="12" applyNumberFormat="1" applyFont="1" applyFill="1" applyBorder="1" applyAlignment="1">
      <alignment horizontal="center" vertical="center"/>
    </xf>
    <xf numFmtId="165" fontId="24" fillId="2" borderId="1" xfId="12" applyNumberFormat="1" applyFont="1" applyFill="1" applyBorder="1" applyAlignment="1">
      <alignment horizontal="center" vertical="center"/>
    </xf>
    <xf numFmtId="165" fontId="24" fillId="2" borderId="2" xfId="12" applyNumberFormat="1" applyFont="1" applyFill="1" applyBorder="1" applyAlignment="1">
      <alignment horizontal="center" vertical="center"/>
    </xf>
    <xf numFmtId="165" fontId="31" fillId="2" borderId="1" xfId="4" applyNumberFormat="1" applyFont="1" applyFill="1" applyBorder="1" applyAlignment="1">
      <alignment horizontal="center"/>
    </xf>
    <xf numFmtId="0" fontId="32" fillId="0" borderId="0" xfId="1" applyFont="1" applyAlignment="1">
      <alignment vertical="center"/>
    </xf>
    <xf numFmtId="0" fontId="32" fillId="0" borderId="7" xfId="1" applyFont="1" applyBorder="1" applyAlignment="1">
      <alignment vertical="center"/>
    </xf>
    <xf numFmtId="0" fontId="32" fillId="0" borderId="1" xfId="1" applyFont="1" applyBorder="1" applyAlignment="1">
      <alignment vertical="center"/>
    </xf>
    <xf numFmtId="165" fontId="31" fillId="2" borderId="1" xfId="1" applyNumberFormat="1" applyFont="1" applyFill="1" applyBorder="1" applyAlignment="1">
      <alignment horizontal="center" vertical="center"/>
    </xf>
    <xf numFmtId="0" fontId="4" fillId="2" borderId="1" xfId="11" applyFont="1" applyFill="1" applyBorder="1" applyAlignment="1">
      <alignment horizontal="left" vertical="center" wrapText="1"/>
    </xf>
    <xf numFmtId="165" fontId="33" fillId="2" borderId="1" xfId="12" applyNumberFormat="1" applyFont="1" applyFill="1" applyBorder="1" applyAlignment="1">
      <alignment horizontal="center" vertical="center"/>
    </xf>
    <xf numFmtId="0" fontId="22" fillId="2" borderId="1" xfId="11" applyFont="1" applyFill="1" applyBorder="1" applyAlignment="1">
      <alignment horizontal="left" vertical="center" wrapText="1"/>
    </xf>
    <xf numFmtId="0" fontId="32" fillId="13" borderId="0" xfId="1" applyFont="1" applyFill="1" applyAlignment="1">
      <alignment vertical="center"/>
    </xf>
    <xf numFmtId="0" fontId="32" fillId="13" borderId="7" xfId="1" applyFont="1" applyFill="1" applyBorder="1" applyAlignment="1">
      <alignment vertical="center"/>
    </xf>
    <xf numFmtId="0" fontId="32" fillId="13" borderId="1" xfId="1" applyFont="1" applyFill="1" applyBorder="1" applyAlignment="1">
      <alignment vertical="center"/>
    </xf>
    <xf numFmtId="0" fontId="32" fillId="2" borderId="0" xfId="1" applyFont="1" applyFill="1" applyAlignment="1">
      <alignment vertical="center"/>
    </xf>
    <xf numFmtId="0" fontId="32" fillId="2" borderId="7" xfId="1" applyFont="1" applyFill="1" applyBorder="1" applyAlignment="1">
      <alignment vertical="center"/>
    </xf>
    <xf numFmtId="0" fontId="32" fillId="2" borderId="1" xfId="1" applyFont="1" applyFill="1" applyBorder="1" applyAlignment="1">
      <alignment vertical="center"/>
    </xf>
    <xf numFmtId="0" fontId="34" fillId="2" borderId="9" xfId="2" applyFont="1" applyFill="1" applyBorder="1" applyAlignment="1">
      <alignment horizontal="left" vertical="top" wrapText="1"/>
    </xf>
    <xf numFmtId="49" fontId="4" fillId="2" borderId="1" xfId="11" applyNumberFormat="1" applyFont="1" applyFill="1" applyBorder="1" applyAlignment="1">
      <alignment horizontal="justify" vertical="center" wrapText="1"/>
    </xf>
    <xf numFmtId="49" fontId="22" fillId="2" borderId="1" xfId="11" applyNumberFormat="1" applyFont="1" applyFill="1" applyBorder="1" applyAlignment="1">
      <alignment horizontal="justify" vertical="center" wrapText="1"/>
    </xf>
    <xf numFmtId="0" fontId="35" fillId="2" borderId="1" xfId="11" applyFont="1" applyFill="1" applyBorder="1" applyAlignment="1">
      <alignment horizontal="center" vertical="center" wrapText="1"/>
    </xf>
    <xf numFmtId="49" fontId="36" fillId="2" borderId="1" xfId="11" applyNumberFormat="1" applyFont="1" applyFill="1" applyBorder="1" applyAlignment="1">
      <alignment horizontal="justify" vertical="center" wrapText="1"/>
    </xf>
    <xf numFmtId="0" fontId="32" fillId="14" borderId="0" xfId="1" applyFont="1" applyFill="1" applyAlignment="1">
      <alignment vertical="center"/>
    </xf>
    <xf numFmtId="0" fontId="32" fillId="14" borderId="7" xfId="1" applyFont="1" applyFill="1" applyBorder="1" applyAlignment="1">
      <alignment vertical="center"/>
    </xf>
    <xf numFmtId="0" fontId="32" fillId="14" borderId="1" xfId="1" applyFont="1" applyFill="1" applyBorder="1" applyAlignment="1">
      <alignment vertical="center"/>
    </xf>
    <xf numFmtId="0" fontId="18" fillId="12" borderId="0" xfId="1" applyFont="1" applyFill="1" applyAlignment="1">
      <alignment vertical="center"/>
    </xf>
    <xf numFmtId="0" fontId="18" fillId="12" borderId="7" xfId="1" applyFont="1" applyFill="1" applyBorder="1" applyAlignment="1">
      <alignment vertical="center"/>
    </xf>
    <xf numFmtId="0" fontId="18" fillId="12" borderId="1" xfId="1" applyFont="1" applyFill="1" applyBorder="1" applyAlignment="1">
      <alignment vertical="center"/>
    </xf>
    <xf numFmtId="0" fontId="18" fillId="0" borderId="10" xfId="1" applyFont="1" applyBorder="1" applyAlignment="1">
      <alignment vertical="center"/>
    </xf>
    <xf numFmtId="0" fontId="18" fillId="0" borderId="11" xfId="1" applyFont="1" applyBorder="1" applyAlignment="1">
      <alignment vertical="center"/>
    </xf>
    <xf numFmtId="0" fontId="37" fillId="0" borderId="0" xfId="1" applyFont="1" applyAlignment="1">
      <alignment vertical="center"/>
    </xf>
    <xf numFmtId="0" fontId="37" fillId="0" borderId="10" xfId="1" applyFont="1" applyBorder="1" applyAlignment="1">
      <alignment vertical="center"/>
    </xf>
    <xf numFmtId="0" fontId="37" fillId="0" borderId="11" xfId="1" applyFont="1" applyBorder="1" applyAlignment="1">
      <alignment vertical="center"/>
    </xf>
    <xf numFmtId="49" fontId="21" fillId="2" borderId="1" xfId="11" applyNumberFormat="1" applyFont="1" applyFill="1" applyBorder="1" applyAlignment="1">
      <alignment horizontal="justify" vertical="center" wrapText="1"/>
    </xf>
    <xf numFmtId="49" fontId="35" fillId="2" borderId="6" xfId="8" applyFont="1" applyFill="1" applyAlignment="1">
      <alignment horizontal="center" vertical="center" wrapText="1"/>
    </xf>
    <xf numFmtId="49" fontId="35" fillId="2" borderId="6" xfId="8" applyFont="1" applyFill="1" applyAlignment="1">
      <alignment horizontal="left" vertical="center" wrapText="1"/>
    </xf>
    <xf numFmtId="165" fontId="23" fillId="2" borderId="1" xfId="5" applyNumberFormat="1" applyFont="1" applyFill="1" applyBorder="1" applyAlignment="1" applyProtection="1">
      <alignment horizontal="center" vertical="center" wrapText="1"/>
      <protection hidden="1"/>
    </xf>
    <xf numFmtId="165" fontId="24" fillId="2" borderId="1" xfId="5" applyNumberFormat="1" applyFont="1" applyFill="1" applyBorder="1" applyAlignment="1" applyProtection="1">
      <alignment horizontal="center" vertical="center" wrapText="1"/>
      <protection hidden="1"/>
    </xf>
    <xf numFmtId="165" fontId="24" fillId="2" borderId="2" xfId="5" applyNumberFormat="1" applyFont="1" applyFill="1" applyBorder="1" applyAlignment="1" applyProtection="1">
      <alignment horizontal="center" vertical="center" wrapText="1"/>
      <protection hidden="1"/>
    </xf>
    <xf numFmtId="0" fontId="2" fillId="2" borderId="1" xfId="2" applyFont="1" applyFill="1" applyBorder="1" applyAlignment="1">
      <alignment horizontal="center" vertical="center" wrapText="1"/>
    </xf>
    <xf numFmtId="49" fontId="7" fillId="2" borderId="1" xfId="4" applyNumberFormat="1" applyFont="1" applyFill="1" applyBorder="1" applyAlignment="1">
      <alignment horizontal="center" vertical="center" wrapText="1"/>
    </xf>
    <xf numFmtId="165" fontId="13" fillId="2" borderId="1" xfId="5" applyNumberFormat="1" applyFont="1" applyFill="1" applyBorder="1" applyAlignment="1" applyProtection="1">
      <alignment horizontal="center" vertical="center" wrapText="1"/>
      <protection hidden="1"/>
    </xf>
    <xf numFmtId="0" fontId="3" fillId="15" borderId="0" xfId="1" applyFont="1" applyFill="1" applyAlignment="1">
      <alignment vertical="center"/>
    </xf>
    <xf numFmtId="0" fontId="3" fillId="15" borderId="10" xfId="1" applyFont="1" applyFill="1" applyBorder="1" applyAlignment="1">
      <alignment vertical="center"/>
    </xf>
    <xf numFmtId="0" fontId="3" fillId="15" borderId="11" xfId="1" applyFont="1" applyFill="1" applyBorder="1" applyAlignment="1">
      <alignment vertical="center"/>
    </xf>
    <xf numFmtId="4" fontId="19" fillId="2" borderId="0" xfId="1" applyNumberFormat="1" applyFont="1" applyFill="1" applyAlignment="1">
      <alignment vertical="center"/>
    </xf>
    <xf numFmtId="4" fontId="4" fillId="2" borderId="0" xfId="1" applyNumberFormat="1" applyFont="1" applyFill="1" applyAlignment="1">
      <alignment horizontal="center" vertical="center"/>
    </xf>
    <xf numFmtId="165" fontId="4" fillId="2" borderId="0" xfId="5" applyNumberFormat="1" applyFont="1" applyFill="1" applyBorder="1" applyAlignment="1">
      <alignment horizontal="center" vertical="center"/>
    </xf>
    <xf numFmtId="0" fontId="3" fillId="2" borderId="0" xfId="1" applyFont="1" applyFill="1" applyAlignment="1">
      <alignment horizontal="center" vertical="center"/>
    </xf>
    <xf numFmtId="165" fontId="19" fillId="2" borderId="0" xfId="1" applyNumberFormat="1" applyFont="1" applyFill="1" applyAlignment="1">
      <alignment vertical="center"/>
    </xf>
    <xf numFmtId="165" fontId="4" fillId="2" borderId="0" xfId="1" applyNumberFormat="1" applyFont="1" applyFill="1" applyAlignment="1">
      <alignment horizontal="center" vertical="center"/>
    </xf>
    <xf numFmtId="165" fontId="5" fillId="2" borderId="0" xfId="1" applyNumberFormat="1" applyFont="1" applyFill="1" applyAlignment="1">
      <alignment horizontal="center" vertical="center"/>
    </xf>
    <xf numFmtId="0" fontId="3" fillId="0" borderId="4" xfId="1" applyFont="1" applyBorder="1" applyAlignment="1">
      <alignment vertical="center"/>
    </xf>
    <xf numFmtId="0" fontId="3" fillId="0" borderId="5" xfId="1" applyFont="1" applyBorder="1" applyAlignment="1">
      <alignment vertical="center"/>
    </xf>
    <xf numFmtId="165" fontId="38" fillId="2" borderId="0" xfId="1" applyNumberFormat="1" applyFont="1" applyFill="1" applyAlignment="1">
      <alignment vertical="center"/>
    </xf>
    <xf numFmtId="165" fontId="10" fillId="2" borderId="0" xfId="1" applyNumberFormat="1" applyFont="1" applyFill="1" applyAlignment="1">
      <alignment horizontal="center" vertical="center"/>
    </xf>
    <xf numFmtId="165" fontId="3" fillId="2" borderId="0" xfId="1" applyNumberFormat="1" applyFont="1" applyFill="1" applyAlignment="1">
      <alignment horizontal="center" vertical="center"/>
    </xf>
    <xf numFmtId="0" fontId="3" fillId="2" borderId="0" xfId="1" applyFont="1" applyFill="1" applyAlignment="1">
      <alignment horizontal="right" vertical="center"/>
    </xf>
    <xf numFmtId="165" fontId="15" fillId="2" borderId="0" xfId="5" applyNumberFormat="1" applyFont="1" applyFill="1" applyBorder="1" applyAlignment="1">
      <alignment vertical="center"/>
    </xf>
    <xf numFmtId="165" fontId="15" fillId="2" borderId="0" xfId="5" applyNumberFormat="1" applyFont="1" applyFill="1" applyBorder="1" applyAlignment="1">
      <alignment horizontal="center" vertical="center"/>
    </xf>
    <xf numFmtId="169" fontId="15" fillId="2" borderId="0" xfId="5" applyNumberFormat="1" applyFont="1" applyFill="1" applyBorder="1" applyAlignment="1">
      <alignment vertical="center"/>
    </xf>
    <xf numFmtId="169" fontId="15" fillId="2" borderId="0" xfId="5" applyNumberFormat="1" applyFont="1" applyFill="1" applyBorder="1" applyAlignment="1">
      <alignment horizontal="center" vertical="center"/>
    </xf>
    <xf numFmtId="170" fontId="15" fillId="2" borderId="0" xfId="5" applyNumberFormat="1" applyFont="1" applyFill="1" applyBorder="1" applyAlignment="1">
      <alignment horizontal="center" vertical="center"/>
    </xf>
    <xf numFmtId="0" fontId="2" fillId="2" borderId="1" xfId="1" applyFont="1" applyFill="1" applyBorder="1" applyAlignment="1">
      <alignment vertical="center"/>
    </xf>
    <xf numFmtId="0" fontId="3" fillId="2" borderId="1" xfId="1" applyFont="1" applyFill="1" applyBorder="1" applyAlignment="1">
      <alignment horizontal="center" vertical="center"/>
    </xf>
    <xf numFmtId="49" fontId="2" fillId="2" borderId="1" xfId="1" applyNumberFormat="1" applyFont="1" applyFill="1" applyBorder="1" applyAlignment="1">
      <alignment horizontal="center" vertical="center"/>
    </xf>
    <xf numFmtId="0" fontId="3" fillId="2" borderId="1" xfId="1" applyFont="1" applyFill="1" applyBorder="1" applyAlignment="1">
      <alignment horizontal="justify" vertical="center"/>
    </xf>
    <xf numFmtId="169" fontId="15" fillId="2" borderId="1" xfId="5" applyNumberFormat="1" applyFont="1" applyFill="1" applyBorder="1" applyAlignment="1">
      <alignment vertical="center"/>
    </xf>
    <xf numFmtId="169" fontId="15" fillId="2" borderId="1" xfId="5" applyNumberFormat="1" applyFont="1" applyFill="1" applyBorder="1" applyAlignment="1">
      <alignment horizontal="center" vertical="center"/>
    </xf>
    <xf numFmtId="4" fontId="3" fillId="2" borderId="1" xfId="1" applyNumberFormat="1" applyFont="1" applyFill="1" applyBorder="1" applyAlignment="1">
      <alignment horizontal="center" vertical="center"/>
    </xf>
    <xf numFmtId="49" fontId="2" fillId="2" borderId="1" xfId="11" applyNumberFormat="1" applyFont="1" applyFill="1" applyBorder="1" applyAlignment="1">
      <alignment horizontal="justify" vertical="center" wrapText="1"/>
    </xf>
    <xf numFmtId="49" fontId="2" fillId="2" borderId="1" xfId="2" applyNumberFormat="1" applyFont="1" applyFill="1" applyBorder="1" applyAlignment="1">
      <alignment horizontal="justify" vertical="center" wrapText="1"/>
    </xf>
    <xf numFmtId="0" fontId="7" fillId="2" borderId="1" xfId="4" applyFont="1" applyFill="1" applyBorder="1" applyAlignment="1">
      <alignment horizontal="left" vertical="center" wrapText="1"/>
    </xf>
    <xf numFmtId="165" fontId="29" fillId="0" borderId="0" xfId="4" applyNumberFormat="1" applyFont="1"/>
    <xf numFmtId="0" fontId="4" fillId="2" borderId="0" xfId="2" applyFont="1" applyFill="1" applyAlignment="1">
      <alignment horizontal="right" vertical="top" wrapText="1"/>
    </xf>
    <xf numFmtId="0" fontId="7" fillId="2" borderId="0" xfId="3" applyFont="1" applyFill="1" applyAlignment="1">
      <alignment horizontal="center" vertical="center"/>
    </xf>
    <xf numFmtId="49" fontId="7" fillId="2" borderId="1" xfId="1" applyNumberFormat="1" applyFont="1" applyFill="1" applyBorder="1" applyAlignment="1" applyProtection="1">
      <alignment horizontal="center" vertical="center" wrapText="1"/>
      <protection hidden="1"/>
    </xf>
    <xf numFmtId="0" fontId="9" fillId="2" borderId="1" xfId="4" applyFont="1" applyFill="1" applyBorder="1"/>
    <xf numFmtId="0" fontId="5" fillId="2" borderId="1" xfId="1" applyFont="1" applyFill="1" applyBorder="1" applyAlignment="1" applyProtection="1">
      <alignment horizontal="center" vertical="center" wrapText="1"/>
      <protection hidden="1"/>
    </xf>
    <xf numFmtId="0" fontId="5" fillId="2" borderId="2" xfId="1" applyFont="1" applyFill="1" applyBorder="1" applyAlignment="1">
      <alignment horizontal="center" vertical="center"/>
    </xf>
    <xf numFmtId="0" fontId="5" fillId="2" borderId="3" xfId="1" applyFont="1" applyFill="1" applyBorder="1" applyAlignment="1">
      <alignment horizontal="center" vertical="center"/>
    </xf>
    <xf numFmtId="0" fontId="5" fillId="2" borderId="1" xfId="1" applyFont="1" applyFill="1" applyBorder="1" applyAlignment="1">
      <alignment horizontal="center" vertical="center"/>
    </xf>
  </cellXfs>
  <cellStyles count="13">
    <cellStyle name="Обычный" xfId="0" builtinId="0"/>
    <cellStyle name="Обычный 2" xfId="2" xr:uid="{984B4945-C0D5-4B3A-A17F-D3F37A1913FA}"/>
    <cellStyle name="Обычный 4" xfId="10" xr:uid="{08BE59B4-401D-42B1-9F7B-C35FF8C4991A}"/>
    <cellStyle name="Обычный_p-k-r_835-6" xfId="3" xr:uid="{7BE44203-1CC5-4249-A4AA-204D5E8C68C4}"/>
    <cellStyle name="Обычный_p-k-r_835-7" xfId="11" xr:uid="{2CA9E62E-C604-4406-8F6C-8BD55D2125C9}"/>
    <cellStyle name="Обычный_tmp" xfId="1" xr:uid="{15D89BDB-F656-445A-AA58-25DEF263EC21}"/>
    <cellStyle name="Обычный_Апрель СКИФ 11.05.2009 14_30" xfId="6" xr:uid="{8E75F46A-5005-415F-B460-3215ADCC6227}"/>
    <cellStyle name="Обычный_Прогноз по админ на 10.07.2009" xfId="4" xr:uid="{F445384F-8EF2-4B2E-A5D0-A2B54374C94C}"/>
    <cellStyle name="Свойства элементов измерения" xfId="8" xr:uid="{7587F3A6-4C98-4515-959C-0893C6C987CA}"/>
    <cellStyle name="Финансовый 2" xfId="9" xr:uid="{9EE401CD-BD22-4F80-8681-83D956A7CB82}"/>
    <cellStyle name="Финансовый_p-k-r_835-7" xfId="12" xr:uid="{2EF5D96A-5EEA-4E6F-BDF1-5C36DC13696C}"/>
    <cellStyle name="Финансовый_Прогноз по админ на 10.07.2009" xfId="5" xr:uid="{61A58018-6A82-402E-ABBE-86F14C7CB6DA}"/>
    <cellStyle name="Элементы осей" xfId="7" xr:uid="{E14B199F-0C55-456C-9F00-9E630B67E37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0E2DE4-5F3D-4E84-B533-C7B020EEC8AF}">
  <dimension ref="A1:AD274"/>
  <sheetViews>
    <sheetView tabSelected="1" view="pageBreakPreview" topLeftCell="A178" zoomScale="60" zoomScaleNormal="60" workbookViewId="0">
      <selection activeCell="F184" sqref="F184"/>
    </sheetView>
  </sheetViews>
  <sheetFormatPr defaultRowHeight="19.5" x14ac:dyDescent="0.25"/>
  <cols>
    <col min="1" max="1" width="42" style="188" customWidth="1"/>
    <col min="2" max="2" width="60.5703125" style="189" customWidth="1"/>
    <col min="3" max="3" width="22.5703125" style="190" hidden="1" customWidth="1"/>
    <col min="4" max="4" width="23.7109375" style="190" hidden="1" customWidth="1"/>
    <col min="5" max="5" width="26.7109375" style="190" hidden="1" customWidth="1"/>
    <col min="6" max="6" width="26.7109375" style="191" customWidth="1"/>
    <col min="7" max="7" width="25.140625" style="191" customWidth="1"/>
    <col min="8" max="8" width="27" style="191" bestFit="1" customWidth="1"/>
    <col min="9" max="9" width="32.28515625" style="191" customWidth="1"/>
    <col min="10" max="10" width="32.28515625" style="16" customWidth="1"/>
    <col min="11" max="11" width="32.28515625" style="192" customWidth="1"/>
    <col min="12" max="12" width="31" style="53" customWidth="1"/>
    <col min="13" max="13" width="28.85546875" style="53" customWidth="1"/>
    <col min="14" max="256" width="9.140625" style="53"/>
    <col min="257" max="257" width="42" style="53" customWidth="1"/>
    <col min="258" max="258" width="60.5703125" style="53" customWidth="1"/>
    <col min="259" max="261" width="0" style="53" hidden="1" customWidth="1"/>
    <col min="262" max="262" width="26.7109375" style="53" customWidth="1"/>
    <col min="263" max="263" width="25.140625" style="53" customWidth="1"/>
    <col min="264" max="264" width="27" style="53" bestFit="1" customWidth="1"/>
    <col min="265" max="267" width="32.28515625" style="53" customWidth="1"/>
    <col min="268" max="268" width="31" style="53" customWidth="1"/>
    <col min="269" max="269" width="28.85546875" style="53" customWidth="1"/>
    <col min="270" max="512" width="9.140625" style="53"/>
    <col min="513" max="513" width="42" style="53" customWidth="1"/>
    <col min="514" max="514" width="60.5703125" style="53" customWidth="1"/>
    <col min="515" max="517" width="0" style="53" hidden="1" customWidth="1"/>
    <col min="518" max="518" width="26.7109375" style="53" customWidth="1"/>
    <col min="519" max="519" width="25.140625" style="53" customWidth="1"/>
    <col min="520" max="520" width="27" style="53" bestFit="1" customWidth="1"/>
    <col min="521" max="523" width="32.28515625" style="53" customWidth="1"/>
    <col min="524" max="524" width="31" style="53" customWidth="1"/>
    <col min="525" max="525" width="28.85546875" style="53" customWidth="1"/>
    <col min="526" max="768" width="9.140625" style="53"/>
    <col min="769" max="769" width="42" style="53" customWidth="1"/>
    <col min="770" max="770" width="60.5703125" style="53" customWidth="1"/>
    <col min="771" max="773" width="0" style="53" hidden="1" customWidth="1"/>
    <col min="774" max="774" width="26.7109375" style="53" customWidth="1"/>
    <col min="775" max="775" width="25.140625" style="53" customWidth="1"/>
    <col min="776" max="776" width="27" style="53" bestFit="1" customWidth="1"/>
    <col min="777" max="779" width="32.28515625" style="53" customWidth="1"/>
    <col min="780" max="780" width="31" style="53" customWidth="1"/>
    <col min="781" max="781" width="28.85546875" style="53" customWidth="1"/>
    <col min="782" max="1024" width="9.140625" style="53"/>
    <col min="1025" max="1025" width="42" style="53" customWidth="1"/>
    <col min="1026" max="1026" width="60.5703125" style="53" customWidth="1"/>
    <col min="1027" max="1029" width="0" style="53" hidden="1" customWidth="1"/>
    <col min="1030" max="1030" width="26.7109375" style="53" customWidth="1"/>
    <col min="1031" max="1031" width="25.140625" style="53" customWidth="1"/>
    <col min="1032" max="1032" width="27" style="53" bestFit="1" customWidth="1"/>
    <col min="1033" max="1035" width="32.28515625" style="53" customWidth="1"/>
    <col min="1036" max="1036" width="31" style="53" customWidth="1"/>
    <col min="1037" max="1037" width="28.85546875" style="53" customWidth="1"/>
    <col min="1038" max="1280" width="9.140625" style="53"/>
    <col min="1281" max="1281" width="42" style="53" customWidth="1"/>
    <col min="1282" max="1282" width="60.5703125" style="53" customWidth="1"/>
    <col min="1283" max="1285" width="0" style="53" hidden="1" customWidth="1"/>
    <col min="1286" max="1286" width="26.7109375" style="53" customWidth="1"/>
    <col min="1287" max="1287" width="25.140625" style="53" customWidth="1"/>
    <col min="1288" max="1288" width="27" style="53" bestFit="1" customWidth="1"/>
    <col min="1289" max="1291" width="32.28515625" style="53" customWidth="1"/>
    <col min="1292" max="1292" width="31" style="53" customWidth="1"/>
    <col min="1293" max="1293" width="28.85546875" style="53" customWidth="1"/>
    <col min="1294" max="1536" width="9.140625" style="53"/>
    <col min="1537" max="1537" width="42" style="53" customWidth="1"/>
    <col min="1538" max="1538" width="60.5703125" style="53" customWidth="1"/>
    <col min="1539" max="1541" width="0" style="53" hidden="1" customWidth="1"/>
    <col min="1542" max="1542" width="26.7109375" style="53" customWidth="1"/>
    <col min="1543" max="1543" width="25.140625" style="53" customWidth="1"/>
    <col min="1544" max="1544" width="27" style="53" bestFit="1" customWidth="1"/>
    <col min="1545" max="1547" width="32.28515625" style="53" customWidth="1"/>
    <col min="1548" max="1548" width="31" style="53" customWidth="1"/>
    <col min="1549" max="1549" width="28.85546875" style="53" customWidth="1"/>
    <col min="1550" max="1792" width="9.140625" style="53"/>
    <col min="1793" max="1793" width="42" style="53" customWidth="1"/>
    <col min="1794" max="1794" width="60.5703125" style="53" customWidth="1"/>
    <col min="1795" max="1797" width="0" style="53" hidden="1" customWidth="1"/>
    <col min="1798" max="1798" width="26.7109375" style="53" customWidth="1"/>
    <col min="1799" max="1799" width="25.140625" style="53" customWidth="1"/>
    <col min="1800" max="1800" width="27" style="53" bestFit="1" customWidth="1"/>
    <col min="1801" max="1803" width="32.28515625" style="53" customWidth="1"/>
    <col min="1804" max="1804" width="31" style="53" customWidth="1"/>
    <col min="1805" max="1805" width="28.85546875" style="53" customWidth="1"/>
    <col min="1806" max="2048" width="9.140625" style="53"/>
    <col min="2049" max="2049" width="42" style="53" customWidth="1"/>
    <col min="2050" max="2050" width="60.5703125" style="53" customWidth="1"/>
    <col min="2051" max="2053" width="0" style="53" hidden="1" customWidth="1"/>
    <col min="2054" max="2054" width="26.7109375" style="53" customWidth="1"/>
    <col min="2055" max="2055" width="25.140625" style="53" customWidth="1"/>
    <col min="2056" max="2056" width="27" style="53" bestFit="1" customWidth="1"/>
    <col min="2057" max="2059" width="32.28515625" style="53" customWidth="1"/>
    <col min="2060" max="2060" width="31" style="53" customWidth="1"/>
    <col min="2061" max="2061" width="28.85546875" style="53" customWidth="1"/>
    <col min="2062" max="2304" width="9.140625" style="53"/>
    <col min="2305" max="2305" width="42" style="53" customWidth="1"/>
    <col min="2306" max="2306" width="60.5703125" style="53" customWidth="1"/>
    <col min="2307" max="2309" width="0" style="53" hidden="1" customWidth="1"/>
    <col min="2310" max="2310" width="26.7109375" style="53" customWidth="1"/>
    <col min="2311" max="2311" width="25.140625" style="53" customWidth="1"/>
    <col min="2312" max="2312" width="27" style="53" bestFit="1" customWidth="1"/>
    <col min="2313" max="2315" width="32.28515625" style="53" customWidth="1"/>
    <col min="2316" max="2316" width="31" style="53" customWidth="1"/>
    <col min="2317" max="2317" width="28.85546875" style="53" customWidth="1"/>
    <col min="2318" max="2560" width="9.140625" style="53"/>
    <col min="2561" max="2561" width="42" style="53" customWidth="1"/>
    <col min="2562" max="2562" width="60.5703125" style="53" customWidth="1"/>
    <col min="2563" max="2565" width="0" style="53" hidden="1" customWidth="1"/>
    <col min="2566" max="2566" width="26.7109375" style="53" customWidth="1"/>
    <col min="2567" max="2567" width="25.140625" style="53" customWidth="1"/>
    <col min="2568" max="2568" width="27" style="53" bestFit="1" customWidth="1"/>
    <col min="2569" max="2571" width="32.28515625" style="53" customWidth="1"/>
    <col min="2572" max="2572" width="31" style="53" customWidth="1"/>
    <col min="2573" max="2573" width="28.85546875" style="53" customWidth="1"/>
    <col min="2574" max="2816" width="9.140625" style="53"/>
    <col min="2817" max="2817" width="42" style="53" customWidth="1"/>
    <col min="2818" max="2818" width="60.5703125" style="53" customWidth="1"/>
    <col min="2819" max="2821" width="0" style="53" hidden="1" customWidth="1"/>
    <col min="2822" max="2822" width="26.7109375" style="53" customWidth="1"/>
    <col min="2823" max="2823" width="25.140625" style="53" customWidth="1"/>
    <col min="2824" max="2824" width="27" style="53" bestFit="1" customWidth="1"/>
    <col min="2825" max="2827" width="32.28515625" style="53" customWidth="1"/>
    <col min="2828" max="2828" width="31" style="53" customWidth="1"/>
    <col min="2829" max="2829" width="28.85546875" style="53" customWidth="1"/>
    <col min="2830" max="3072" width="9.140625" style="53"/>
    <col min="3073" max="3073" width="42" style="53" customWidth="1"/>
    <col min="3074" max="3074" width="60.5703125" style="53" customWidth="1"/>
    <col min="3075" max="3077" width="0" style="53" hidden="1" customWidth="1"/>
    <col min="3078" max="3078" width="26.7109375" style="53" customWidth="1"/>
    <col min="3079" max="3079" width="25.140625" style="53" customWidth="1"/>
    <col min="3080" max="3080" width="27" style="53" bestFit="1" customWidth="1"/>
    <col min="3081" max="3083" width="32.28515625" style="53" customWidth="1"/>
    <col min="3084" max="3084" width="31" style="53" customWidth="1"/>
    <col min="3085" max="3085" width="28.85546875" style="53" customWidth="1"/>
    <col min="3086" max="3328" width="9.140625" style="53"/>
    <col min="3329" max="3329" width="42" style="53" customWidth="1"/>
    <col min="3330" max="3330" width="60.5703125" style="53" customWidth="1"/>
    <col min="3331" max="3333" width="0" style="53" hidden="1" customWidth="1"/>
    <col min="3334" max="3334" width="26.7109375" style="53" customWidth="1"/>
    <col min="3335" max="3335" width="25.140625" style="53" customWidth="1"/>
    <col min="3336" max="3336" width="27" style="53" bestFit="1" customWidth="1"/>
    <col min="3337" max="3339" width="32.28515625" style="53" customWidth="1"/>
    <col min="3340" max="3340" width="31" style="53" customWidth="1"/>
    <col min="3341" max="3341" width="28.85546875" style="53" customWidth="1"/>
    <col min="3342" max="3584" width="9.140625" style="53"/>
    <col min="3585" max="3585" width="42" style="53" customWidth="1"/>
    <col min="3586" max="3586" width="60.5703125" style="53" customWidth="1"/>
    <col min="3587" max="3589" width="0" style="53" hidden="1" customWidth="1"/>
    <col min="3590" max="3590" width="26.7109375" style="53" customWidth="1"/>
    <col min="3591" max="3591" width="25.140625" style="53" customWidth="1"/>
    <col min="3592" max="3592" width="27" style="53" bestFit="1" customWidth="1"/>
    <col min="3593" max="3595" width="32.28515625" style="53" customWidth="1"/>
    <col min="3596" max="3596" width="31" style="53" customWidth="1"/>
    <col min="3597" max="3597" width="28.85546875" style="53" customWidth="1"/>
    <col min="3598" max="3840" width="9.140625" style="53"/>
    <col min="3841" max="3841" width="42" style="53" customWidth="1"/>
    <col min="3842" max="3842" width="60.5703125" style="53" customWidth="1"/>
    <col min="3843" max="3845" width="0" style="53" hidden="1" customWidth="1"/>
    <col min="3846" max="3846" width="26.7109375" style="53" customWidth="1"/>
    <col min="3847" max="3847" width="25.140625" style="53" customWidth="1"/>
    <col min="3848" max="3848" width="27" style="53" bestFit="1" customWidth="1"/>
    <col min="3849" max="3851" width="32.28515625" style="53" customWidth="1"/>
    <col min="3852" max="3852" width="31" style="53" customWidth="1"/>
    <col min="3853" max="3853" width="28.85546875" style="53" customWidth="1"/>
    <col min="3854" max="4096" width="9.140625" style="53"/>
    <col min="4097" max="4097" width="42" style="53" customWidth="1"/>
    <col min="4098" max="4098" width="60.5703125" style="53" customWidth="1"/>
    <col min="4099" max="4101" width="0" style="53" hidden="1" customWidth="1"/>
    <col min="4102" max="4102" width="26.7109375" style="53" customWidth="1"/>
    <col min="4103" max="4103" width="25.140625" style="53" customWidth="1"/>
    <col min="4104" max="4104" width="27" style="53" bestFit="1" customWidth="1"/>
    <col min="4105" max="4107" width="32.28515625" style="53" customWidth="1"/>
    <col min="4108" max="4108" width="31" style="53" customWidth="1"/>
    <col min="4109" max="4109" width="28.85546875" style="53" customWidth="1"/>
    <col min="4110" max="4352" width="9.140625" style="53"/>
    <col min="4353" max="4353" width="42" style="53" customWidth="1"/>
    <col min="4354" max="4354" width="60.5703125" style="53" customWidth="1"/>
    <col min="4355" max="4357" width="0" style="53" hidden="1" customWidth="1"/>
    <col min="4358" max="4358" width="26.7109375" style="53" customWidth="1"/>
    <col min="4359" max="4359" width="25.140625" style="53" customWidth="1"/>
    <col min="4360" max="4360" width="27" style="53" bestFit="1" customWidth="1"/>
    <col min="4361" max="4363" width="32.28515625" style="53" customWidth="1"/>
    <col min="4364" max="4364" width="31" style="53" customWidth="1"/>
    <col min="4365" max="4365" width="28.85546875" style="53" customWidth="1"/>
    <col min="4366" max="4608" width="9.140625" style="53"/>
    <col min="4609" max="4609" width="42" style="53" customWidth="1"/>
    <col min="4610" max="4610" width="60.5703125" style="53" customWidth="1"/>
    <col min="4611" max="4613" width="0" style="53" hidden="1" customWidth="1"/>
    <col min="4614" max="4614" width="26.7109375" style="53" customWidth="1"/>
    <col min="4615" max="4615" width="25.140625" style="53" customWidth="1"/>
    <col min="4616" max="4616" width="27" style="53" bestFit="1" customWidth="1"/>
    <col min="4617" max="4619" width="32.28515625" style="53" customWidth="1"/>
    <col min="4620" max="4620" width="31" style="53" customWidth="1"/>
    <col min="4621" max="4621" width="28.85546875" style="53" customWidth="1"/>
    <col min="4622" max="4864" width="9.140625" style="53"/>
    <col min="4865" max="4865" width="42" style="53" customWidth="1"/>
    <col min="4866" max="4866" width="60.5703125" style="53" customWidth="1"/>
    <col min="4867" max="4869" width="0" style="53" hidden="1" customWidth="1"/>
    <col min="4870" max="4870" width="26.7109375" style="53" customWidth="1"/>
    <col min="4871" max="4871" width="25.140625" style="53" customWidth="1"/>
    <col min="4872" max="4872" width="27" style="53" bestFit="1" customWidth="1"/>
    <col min="4873" max="4875" width="32.28515625" style="53" customWidth="1"/>
    <col min="4876" max="4876" width="31" style="53" customWidth="1"/>
    <col min="4877" max="4877" width="28.85546875" style="53" customWidth="1"/>
    <col min="4878" max="5120" width="9.140625" style="53"/>
    <col min="5121" max="5121" width="42" style="53" customWidth="1"/>
    <col min="5122" max="5122" width="60.5703125" style="53" customWidth="1"/>
    <col min="5123" max="5125" width="0" style="53" hidden="1" customWidth="1"/>
    <col min="5126" max="5126" width="26.7109375" style="53" customWidth="1"/>
    <col min="5127" max="5127" width="25.140625" style="53" customWidth="1"/>
    <col min="5128" max="5128" width="27" style="53" bestFit="1" customWidth="1"/>
    <col min="5129" max="5131" width="32.28515625" style="53" customWidth="1"/>
    <col min="5132" max="5132" width="31" style="53" customWidth="1"/>
    <col min="5133" max="5133" width="28.85546875" style="53" customWidth="1"/>
    <col min="5134" max="5376" width="9.140625" style="53"/>
    <col min="5377" max="5377" width="42" style="53" customWidth="1"/>
    <col min="5378" max="5378" width="60.5703125" style="53" customWidth="1"/>
    <col min="5379" max="5381" width="0" style="53" hidden="1" customWidth="1"/>
    <col min="5382" max="5382" width="26.7109375" style="53" customWidth="1"/>
    <col min="5383" max="5383" width="25.140625" style="53" customWidth="1"/>
    <col min="5384" max="5384" width="27" style="53" bestFit="1" customWidth="1"/>
    <col min="5385" max="5387" width="32.28515625" style="53" customWidth="1"/>
    <col min="5388" max="5388" width="31" style="53" customWidth="1"/>
    <col min="5389" max="5389" width="28.85546875" style="53" customWidth="1"/>
    <col min="5390" max="5632" width="9.140625" style="53"/>
    <col min="5633" max="5633" width="42" style="53" customWidth="1"/>
    <col min="5634" max="5634" width="60.5703125" style="53" customWidth="1"/>
    <col min="5635" max="5637" width="0" style="53" hidden="1" customWidth="1"/>
    <col min="5638" max="5638" width="26.7109375" style="53" customWidth="1"/>
    <col min="5639" max="5639" width="25.140625" style="53" customWidth="1"/>
    <col min="5640" max="5640" width="27" style="53" bestFit="1" customWidth="1"/>
    <col min="5641" max="5643" width="32.28515625" style="53" customWidth="1"/>
    <col min="5644" max="5644" width="31" style="53" customWidth="1"/>
    <col min="5645" max="5645" width="28.85546875" style="53" customWidth="1"/>
    <col min="5646" max="5888" width="9.140625" style="53"/>
    <col min="5889" max="5889" width="42" style="53" customWidth="1"/>
    <col min="5890" max="5890" width="60.5703125" style="53" customWidth="1"/>
    <col min="5891" max="5893" width="0" style="53" hidden="1" customWidth="1"/>
    <col min="5894" max="5894" width="26.7109375" style="53" customWidth="1"/>
    <col min="5895" max="5895" width="25.140625" style="53" customWidth="1"/>
    <col min="5896" max="5896" width="27" style="53" bestFit="1" customWidth="1"/>
    <col min="5897" max="5899" width="32.28515625" style="53" customWidth="1"/>
    <col min="5900" max="5900" width="31" style="53" customWidth="1"/>
    <col min="5901" max="5901" width="28.85546875" style="53" customWidth="1"/>
    <col min="5902" max="6144" width="9.140625" style="53"/>
    <col min="6145" max="6145" width="42" style="53" customWidth="1"/>
    <col min="6146" max="6146" width="60.5703125" style="53" customWidth="1"/>
    <col min="6147" max="6149" width="0" style="53" hidden="1" customWidth="1"/>
    <col min="6150" max="6150" width="26.7109375" style="53" customWidth="1"/>
    <col min="6151" max="6151" width="25.140625" style="53" customWidth="1"/>
    <col min="6152" max="6152" width="27" style="53" bestFit="1" customWidth="1"/>
    <col min="6153" max="6155" width="32.28515625" style="53" customWidth="1"/>
    <col min="6156" max="6156" width="31" style="53" customWidth="1"/>
    <col min="6157" max="6157" width="28.85546875" style="53" customWidth="1"/>
    <col min="6158" max="6400" width="9.140625" style="53"/>
    <col min="6401" max="6401" width="42" style="53" customWidth="1"/>
    <col min="6402" max="6402" width="60.5703125" style="53" customWidth="1"/>
    <col min="6403" max="6405" width="0" style="53" hidden="1" customWidth="1"/>
    <col min="6406" max="6406" width="26.7109375" style="53" customWidth="1"/>
    <col min="6407" max="6407" width="25.140625" style="53" customWidth="1"/>
    <col min="6408" max="6408" width="27" style="53" bestFit="1" customWidth="1"/>
    <col min="6409" max="6411" width="32.28515625" style="53" customWidth="1"/>
    <col min="6412" max="6412" width="31" style="53" customWidth="1"/>
    <col min="6413" max="6413" width="28.85546875" style="53" customWidth="1"/>
    <col min="6414" max="6656" width="9.140625" style="53"/>
    <col min="6657" max="6657" width="42" style="53" customWidth="1"/>
    <col min="6658" max="6658" width="60.5703125" style="53" customWidth="1"/>
    <col min="6659" max="6661" width="0" style="53" hidden="1" customWidth="1"/>
    <col min="6662" max="6662" width="26.7109375" style="53" customWidth="1"/>
    <col min="6663" max="6663" width="25.140625" style="53" customWidth="1"/>
    <col min="6664" max="6664" width="27" style="53" bestFit="1" customWidth="1"/>
    <col min="6665" max="6667" width="32.28515625" style="53" customWidth="1"/>
    <col min="6668" max="6668" width="31" style="53" customWidth="1"/>
    <col min="6669" max="6669" width="28.85546875" style="53" customWidth="1"/>
    <col min="6670" max="6912" width="9.140625" style="53"/>
    <col min="6913" max="6913" width="42" style="53" customWidth="1"/>
    <col min="6914" max="6914" width="60.5703125" style="53" customWidth="1"/>
    <col min="6915" max="6917" width="0" style="53" hidden="1" customWidth="1"/>
    <col min="6918" max="6918" width="26.7109375" style="53" customWidth="1"/>
    <col min="6919" max="6919" width="25.140625" style="53" customWidth="1"/>
    <col min="6920" max="6920" width="27" style="53" bestFit="1" customWidth="1"/>
    <col min="6921" max="6923" width="32.28515625" style="53" customWidth="1"/>
    <col min="6924" max="6924" width="31" style="53" customWidth="1"/>
    <col min="6925" max="6925" width="28.85546875" style="53" customWidth="1"/>
    <col min="6926" max="7168" width="9.140625" style="53"/>
    <col min="7169" max="7169" width="42" style="53" customWidth="1"/>
    <col min="7170" max="7170" width="60.5703125" style="53" customWidth="1"/>
    <col min="7171" max="7173" width="0" style="53" hidden="1" customWidth="1"/>
    <col min="7174" max="7174" width="26.7109375" style="53" customWidth="1"/>
    <col min="7175" max="7175" width="25.140625" style="53" customWidth="1"/>
    <col min="7176" max="7176" width="27" style="53" bestFit="1" customWidth="1"/>
    <col min="7177" max="7179" width="32.28515625" style="53" customWidth="1"/>
    <col min="7180" max="7180" width="31" style="53" customWidth="1"/>
    <col min="7181" max="7181" width="28.85546875" style="53" customWidth="1"/>
    <col min="7182" max="7424" width="9.140625" style="53"/>
    <col min="7425" max="7425" width="42" style="53" customWidth="1"/>
    <col min="7426" max="7426" width="60.5703125" style="53" customWidth="1"/>
    <col min="7427" max="7429" width="0" style="53" hidden="1" customWidth="1"/>
    <col min="7430" max="7430" width="26.7109375" style="53" customWidth="1"/>
    <col min="7431" max="7431" width="25.140625" style="53" customWidth="1"/>
    <col min="7432" max="7432" width="27" style="53" bestFit="1" customWidth="1"/>
    <col min="7433" max="7435" width="32.28515625" style="53" customWidth="1"/>
    <col min="7436" max="7436" width="31" style="53" customWidth="1"/>
    <col min="7437" max="7437" width="28.85546875" style="53" customWidth="1"/>
    <col min="7438" max="7680" width="9.140625" style="53"/>
    <col min="7681" max="7681" width="42" style="53" customWidth="1"/>
    <col min="7682" max="7682" width="60.5703125" style="53" customWidth="1"/>
    <col min="7683" max="7685" width="0" style="53" hidden="1" customWidth="1"/>
    <col min="7686" max="7686" width="26.7109375" style="53" customWidth="1"/>
    <col min="7687" max="7687" width="25.140625" style="53" customWidth="1"/>
    <col min="7688" max="7688" width="27" style="53" bestFit="1" customWidth="1"/>
    <col min="7689" max="7691" width="32.28515625" style="53" customWidth="1"/>
    <col min="7692" max="7692" width="31" style="53" customWidth="1"/>
    <col min="7693" max="7693" width="28.85546875" style="53" customWidth="1"/>
    <col min="7694" max="7936" width="9.140625" style="53"/>
    <col min="7937" max="7937" width="42" style="53" customWidth="1"/>
    <col min="7938" max="7938" width="60.5703125" style="53" customWidth="1"/>
    <col min="7939" max="7941" width="0" style="53" hidden="1" customWidth="1"/>
    <col min="7942" max="7942" width="26.7109375" style="53" customWidth="1"/>
    <col min="7943" max="7943" width="25.140625" style="53" customWidth="1"/>
    <col min="7944" max="7944" width="27" style="53" bestFit="1" customWidth="1"/>
    <col min="7945" max="7947" width="32.28515625" style="53" customWidth="1"/>
    <col min="7948" max="7948" width="31" style="53" customWidth="1"/>
    <col min="7949" max="7949" width="28.85546875" style="53" customWidth="1"/>
    <col min="7950" max="8192" width="9.140625" style="53"/>
    <col min="8193" max="8193" width="42" style="53" customWidth="1"/>
    <col min="8194" max="8194" width="60.5703125" style="53" customWidth="1"/>
    <col min="8195" max="8197" width="0" style="53" hidden="1" customWidth="1"/>
    <col min="8198" max="8198" width="26.7109375" style="53" customWidth="1"/>
    <col min="8199" max="8199" width="25.140625" style="53" customWidth="1"/>
    <col min="8200" max="8200" width="27" style="53" bestFit="1" customWidth="1"/>
    <col min="8201" max="8203" width="32.28515625" style="53" customWidth="1"/>
    <col min="8204" max="8204" width="31" style="53" customWidth="1"/>
    <col min="8205" max="8205" width="28.85546875" style="53" customWidth="1"/>
    <col min="8206" max="8448" width="9.140625" style="53"/>
    <col min="8449" max="8449" width="42" style="53" customWidth="1"/>
    <col min="8450" max="8450" width="60.5703125" style="53" customWidth="1"/>
    <col min="8451" max="8453" width="0" style="53" hidden="1" customWidth="1"/>
    <col min="8454" max="8454" width="26.7109375" style="53" customWidth="1"/>
    <col min="8455" max="8455" width="25.140625" style="53" customWidth="1"/>
    <col min="8456" max="8456" width="27" style="53" bestFit="1" customWidth="1"/>
    <col min="8457" max="8459" width="32.28515625" style="53" customWidth="1"/>
    <col min="8460" max="8460" width="31" style="53" customWidth="1"/>
    <col min="8461" max="8461" width="28.85546875" style="53" customWidth="1"/>
    <col min="8462" max="8704" width="9.140625" style="53"/>
    <col min="8705" max="8705" width="42" style="53" customWidth="1"/>
    <col min="8706" max="8706" width="60.5703125" style="53" customWidth="1"/>
    <col min="8707" max="8709" width="0" style="53" hidden="1" customWidth="1"/>
    <col min="8710" max="8710" width="26.7109375" style="53" customWidth="1"/>
    <col min="8711" max="8711" width="25.140625" style="53" customWidth="1"/>
    <col min="8712" max="8712" width="27" style="53" bestFit="1" customWidth="1"/>
    <col min="8713" max="8715" width="32.28515625" style="53" customWidth="1"/>
    <col min="8716" max="8716" width="31" style="53" customWidth="1"/>
    <col min="8717" max="8717" width="28.85546875" style="53" customWidth="1"/>
    <col min="8718" max="8960" width="9.140625" style="53"/>
    <col min="8961" max="8961" width="42" style="53" customWidth="1"/>
    <col min="8962" max="8962" width="60.5703125" style="53" customWidth="1"/>
    <col min="8963" max="8965" width="0" style="53" hidden="1" customWidth="1"/>
    <col min="8966" max="8966" width="26.7109375" style="53" customWidth="1"/>
    <col min="8967" max="8967" width="25.140625" style="53" customWidth="1"/>
    <col min="8968" max="8968" width="27" style="53" bestFit="1" customWidth="1"/>
    <col min="8969" max="8971" width="32.28515625" style="53" customWidth="1"/>
    <col min="8972" max="8972" width="31" style="53" customWidth="1"/>
    <col min="8973" max="8973" width="28.85546875" style="53" customWidth="1"/>
    <col min="8974" max="9216" width="9.140625" style="53"/>
    <col min="9217" max="9217" width="42" style="53" customWidth="1"/>
    <col min="9218" max="9218" width="60.5703125" style="53" customWidth="1"/>
    <col min="9219" max="9221" width="0" style="53" hidden="1" customWidth="1"/>
    <col min="9222" max="9222" width="26.7109375" style="53" customWidth="1"/>
    <col min="9223" max="9223" width="25.140625" style="53" customWidth="1"/>
    <col min="9224" max="9224" width="27" style="53" bestFit="1" customWidth="1"/>
    <col min="9225" max="9227" width="32.28515625" style="53" customWidth="1"/>
    <col min="9228" max="9228" width="31" style="53" customWidth="1"/>
    <col min="9229" max="9229" width="28.85546875" style="53" customWidth="1"/>
    <col min="9230" max="9472" width="9.140625" style="53"/>
    <col min="9473" max="9473" width="42" style="53" customWidth="1"/>
    <col min="9474" max="9474" width="60.5703125" style="53" customWidth="1"/>
    <col min="9475" max="9477" width="0" style="53" hidden="1" customWidth="1"/>
    <col min="9478" max="9478" width="26.7109375" style="53" customWidth="1"/>
    <col min="9479" max="9479" width="25.140625" style="53" customWidth="1"/>
    <col min="9480" max="9480" width="27" style="53" bestFit="1" customWidth="1"/>
    <col min="9481" max="9483" width="32.28515625" style="53" customWidth="1"/>
    <col min="9484" max="9484" width="31" style="53" customWidth="1"/>
    <col min="9485" max="9485" width="28.85546875" style="53" customWidth="1"/>
    <col min="9486" max="9728" width="9.140625" style="53"/>
    <col min="9729" max="9729" width="42" style="53" customWidth="1"/>
    <col min="9730" max="9730" width="60.5703125" style="53" customWidth="1"/>
    <col min="9731" max="9733" width="0" style="53" hidden="1" customWidth="1"/>
    <col min="9734" max="9734" width="26.7109375" style="53" customWidth="1"/>
    <col min="9735" max="9735" width="25.140625" style="53" customWidth="1"/>
    <col min="9736" max="9736" width="27" style="53" bestFit="1" customWidth="1"/>
    <col min="9737" max="9739" width="32.28515625" style="53" customWidth="1"/>
    <col min="9740" max="9740" width="31" style="53" customWidth="1"/>
    <col min="9741" max="9741" width="28.85546875" style="53" customWidth="1"/>
    <col min="9742" max="9984" width="9.140625" style="53"/>
    <col min="9985" max="9985" width="42" style="53" customWidth="1"/>
    <col min="9986" max="9986" width="60.5703125" style="53" customWidth="1"/>
    <col min="9987" max="9989" width="0" style="53" hidden="1" customWidth="1"/>
    <col min="9990" max="9990" width="26.7109375" style="53" customWidth="1"/>
    <col min="9991" max="9991" width="25.140625" style="53" customWidth="1"/>
    <col min="9992" max="9992" width="27" style="53" bestFit="1" customWidth="1"/>
    <col min="9993" max="9995" width="32.28515625" style="53" customWidth="1"/>
    <col min="9996" max="9996" width="31" style="53" customWidth="1"/>
    <col min="9997" max="9997" width="28.85546875" style="53" customWidth="1"/>
    <col min="9998" max="10240" width="9.140625" style="53"/>
    <col min="10241" max="10241" width="42" style="53" customWidth="1"/>
    <col min="10242" max="10242" width="60.5703125" style="53" customWidth="1"/>
    <col min="10243" max="10245" width="0" style="53" hidden="1" customWidth="1"/>
    <col min="10246" max="10246" width="26.7109375" style="53" customWidth="1"/>
    <col min="10247" max="10247" width="25.140625" style="53" customWidth="1"/>
    <col min="10248" max="10248" width="27" style="53" bestFit="1" customWidth="1"/>
    <col min="10249" max="10251" width="32.28515625" style="53" customWidth="1"/>
    <col min="10252" max="10252" width="31" style="53" customWidth="1"/>
    <col min="10253" max="10253" width="28.85546875" style="53" customWidth="1"/>
    <col min="10254" max="10496" width="9.140625" style="53"/>
    <col min="10497" max="10497" width="42" style="53" customWidth="1"/>
    <col min="10498" max="10498" width="60.5703125" style="53" customWidth="1"/>
    <col min="10499" max="10501" width="0" style="53" hidden="1" customWidth="1"/>
    <col min="10502" max="10502" width="26.7109375" style="53" customWidth="1"/>
    <col min="10503" max="10503" width="25.140625" style="53" customWidth="1"/>
    <col min="10504" max="10504" width="27" style="53" bestFit="1" customWidth="1"/>
    <col min="10505" max="10507" width="32.28515625" style="53" customWidth="1"/>
    <col min="10508" max="10508" width="31" style="53" customWidth="1"/>
    <col min="10509" max="10509" width="28.85546875" style="53" customWidth="1"/>
    <col min="10510" max="10752" width="9.140625" style="53"/>
    <col min="10753" max="10753" width="42" style="53" customWidth="1"/>
    <col min="10754" max="10754" width="60.5703125" style="53" customWidth="1"/>
    <col min="10755" max="10757" width="0" style="53" hidden="1" customWidth="1"/>
    <col min="10758" max="10758" width="26.7109375" style="53" customWidth="1"/>
    <col min="10759" max="10759" width="25.140625" style="53" customWidth="1"/>
    <col min="10760" max="10760" width="27" style="53" bestFit="1" customWidth="1"/>
    <col min="10761" max="10763" width="32.28515625" style="53" customWidth="1"/>
    <col min="10764" max="10764" width="31" style="53" customWidth="1"/>
    <col min="10765" max="10765" width="28.85546875" style="53" customWidth="1"/>
    <col min="10766" max="11008" width="9.140625" style="53"/>
    <col min="11009" max="11009" width="42" style="53" customWidth="1"/>
    <col min="11010" max="11010" width="60.5703125" style="53" customWidth="1"/>
    <col min="11011" max="11013" width="0" style="53" hidden="1" customWidth="1"/>
    <col min="11014" max="11014" width="26.7109375" style="53" customWidth="1"/>
    <col min="11015" max="11015" width="25.140625" style="53" customWidth="1"/>
    <col min="11016" max="11016" width="27" style="53" bestFit="1" customWidth="1"/>
    <col min="11017" max="11019" width="32.28515625" style="53" customWidth="1"/>
    <col min="11020" max="11020" width="31" style="53" customWidth="1"/>
    <col min="11021" max="11021" width="28.85546875" style="53" customWidth="1"/>
    <col min="11022" max="11264" width="9.140625" style="53"/>
    <col min="11265" max="11265" width="42" style="53" customWidth="1"/>
    <col min="11266" max="11266" width="60.5703125" style="53" customWidth="1"/>
    <col min="11267" max="11269" width="0" style="53" hidden="1" customWidth="1"/>
    <col min="11270" max="11270" width="26.7109375" style="53" customWidth="1"/>
    <col min="11271" max="11271" width="25.140625" style="53" customWidth="1"/>
    <col min="11272" max="11272" width="27" style="53" bestFit="1" customWidth="1"/>
    <col min="11273" max="11275" width="32.28515625" style="53" customWidth="1"/>
    <col min="11276" max="11276" width="31" style="53" customWidth="1"/>
    <col min="11277" max="11277" width="28.85546875" style="53" customWidth="1"/>
    <col min="11278" max="11520" width="9.140625" style="53"/>
    <col min="11521" max="11521" width="42" style="53" customWidth="1"/>
    <col min="11522" max="11522" width="60.5703125" style="53" customWidth="1"/>
    <col min="11523" max="11525" width="0" style="53" hidden="1" customWidth="1"/>
    <col min="11526" max="11526" width="26.7109375" style="53" customWidth="1"/>
    <col min="11527" max="11527" width="25.140625" style="53" customWidth="1"/>
    <col min="11528" max="11528" width="27" style="53" bestFit="1" customWidth="1"/>
    <col min="11529" max="11531" width="32.28515625" style="53" customWidth="1"/>
    <col min="11532" max="11532" width="31" style="53" customWidth="1"/>
    <col min="11533" max="11533" width="28.85546875" style="53" customWidth="1"/>
    <col min="11534" max="11776" width="9.140625" style="53"/>
    <col min="11777" max="11777" width="42" style="53" customWidth="1"/>
    <col min="11778" max="11778" width="60.5703125" style="53" customWidth="1"/>
    <col min="11779" max="11781" width="0" style="53" hidden="1" customWidth="1"/>
    <col min="11782" max="11782" width="26.7109375" style="53" customWidth="1"/>
    <col min="11783" max="11783" width="25.140625" style="53" customWidth="1"/>
    <col min="11784" max="11784" width="27" style="53" bestFit="1" customWidth="1"/>
    <col min="11785" max="11787" width="32.28515625" style="53" customWidth="1"/>
    <col min="11788" max="11788" width="31" style="53" customWidth="1"/>
    <col min="11789" max="11789" width="28.85546875" style="53" customWidth="1"/>
    <col min="11790" max="12032" width="9.140625" style="53"/>
    <col min="12033" max="12033" width="42" style="53" customWidth="1"/>
    <col min="12034" max="12034" width="60.5703125" style="53" customWidth="1"/>
    <col min="12035" max="12037" width="0" style="53" hidden="1" customWidth="1"/>
    <col min="12038" max="12038" width="26.7109375" style="53" customWidth="1"/>
    <col min="12039" max="12039" width="25.140625" style="53" customWidth="1"/>
    <col min="12040" max="12040" width="27" style="53" bestFit="1" customWidth="1"/>
    <col min="12041" max="12043" width="32.28515625" style="53" customWidth="1"/>
    <col min="12044" max="12044" width="31" style="53" customWidth="1"/>
    <col min="12045" max="12045" width="28.85546875" style="53" customWidth="1"/>
    <col min="12046" max="12288" width="9.140625" style="53"/>
    <col min="12289" max="12289" width="42" style="53" customWidth="1"/>
    <col min="12290" max="12290" width="60.5703125" style="53" customWidth="1"/>
    <col min="12291" max="12293" width="0" style="53" hidden="1" customWidth="1"/>
    <col min="12294" max="12294" width="26.7109375" style="53" customWidth="1"/>
    <col min="12295" max="12295" width="25.140625" style="53" customWidth="1"/>
    <col min="12296" max="12296" width="27" style="53" bestFit="1" customWidth="1"/>
    <col min="12297" max="12299" width="32.28515625" style="53" customWidth="1"/>
    <col min="12300" max="12300" width="31" style="53" customWidth="1"/>
    <col min="12301" max="12301" width="28.85546875" style="53" customWidth="1"/>
    <col min="12302" max="12544" width="9.140625" style="53"/>
    <col min="12545" max="12545" width="42" style="53" customWidth="1"/>
    <col min="12546" max="12546" width="60.5703125" style="53" customWidth="1"/>
    <col min="12547" max="12549" width="0" style="53" hidden="1" customWidth="1"/>
    <col min="12550" max="12550" width="26.7109375" style="53" customWidth="1"/>
    <col min="12551" max="12551" width="25.140625" style="53" customWidth="1"/>
    <col min="12552" max="12552" width="27" style="53" bestFit="1" customWidth="1"/>
    <col min="12553" max="12555" width="32.28515625" style="53" customWidth="1"/>
    <col min="12556" max="12556" width="31" style="53" customWidth="1"/>
    <col min="12557" max="12557" width="28.85546875" style="53" customWidth="1"/>
    <col min="12558" max="12800" width="9.140625" style="53"/>
    <col min="12801" max="12801" width="42" style="53" customWidth="1"/>
    <col min="12802" max="12802" width="60.5703125" style="53" customWidth="1"/>
    <col min="12803" max="12805" width="0" style="53" hidden="1" customWidth="1"/>
    <col min="12806" max="12806" width="26.7109375" style="53" customWidth="1"/>
    <col min="12807" max="12807" width="25.140625" style="53" customWidth="1"/>
    <col min="12808" max="12808" width="27" style="53" bestFit="1" customWidth="1"/>
    <col min="12809" max="12811" width="32.28515625" style="53" customWidth="1"/>
    <col min="12812" max="12812" width="31" style="53" customWidth="1"/>
    <col min="12813" max="12813" width="28.85546875" style="53" customWidth="1"/>
    <col min="12814" max="13056" width="9.140625" style="53"/>
    <col min="13057" max="13057" width="42" style="53" customWidth="1"/>
    <col min="13058" max="13058" width="60.5703125" style="53" customWidth="1"/>
    <col min="13059" max="13061" width="0" style="53" hidden="1" customWidth="1"/>
    <col min="13062" max="13062" width="26.7109375" style="53" customWidth="1"/>
    <col min="13063" max="13063" width="25.140625" style="53" customWidth="1"/>
    <col min="13064" max="13064" width="27" style="53" bestFit="1" customWidth="1"/>
    <col min="13065" max="13067" width="32.28515625" style="53" customWidth="1"/>
    <col min="13068" max="13068" width="31" style="53" customWidth="1"/>
    <col min="13069" max="13069" width="28.85546875" style="53" customWidth="1"/>
    <col min="13070" max="13312" width="9.140625" style="53"/>
    <col min="13313" max="13313" width="42" style="53" customWidth="1"/>
    <col min="13314" max="13314" width="60.5703125" style="53" customWidth="1"/>
    <col min="13315" max="13317" width="0" style="53" hidden="1" customWidth="1"/>
    <col min="13318" max="13318" width="26.7109375" style="53" customWidth="1"/>
    <col min="13319" max="13319" width="25.140625" style="53" customWidth="1"/>
    <col min="13320" max="13320" width="27" style="53" bestFit="1" customWidth="1"/>
    <col min="13321" max="13323" width="32.28515625" style="53" customWidth="1"/>
    <col min="13324" max="13324" width="31" style="53" customWidth="1"/>
    <col min="13325" max="13325" width="28.85546875" style="53" customWidth="1"/>
    <col min="13326" max="13568" width="9.140625" style="53"/>
    <col min="13569" max="13569" width="42" style="53" customWidth="1"/>
    <col min="13570" max="13570" width="60.5703125" style="53" customWidth="1"/>
    <col min="13571" max="13573" width="0" style="53" hidden="1" customWidth="1"/>
    <col min="13574" max="13574" width="26.7109375" style="53" customWidth="1"/>
    <col min="13575" max="13575" width="25.140625" style="53" customWidth="1"/>
    <col min="13576" max="13576" width="27" style="53" bestFit="1" customWidth="1"/>
    <col min="13577" max="13579" width="32.28515625" style="53" customWidth="1"/>
    <col min="13580" max="13580" width="31" style="53" customWidth="1"/>
    <col min="13581" max="13581" width="28.85546875" style="53" customWidth="1"/>
    <col min="13582" max="13824" width="9.140625" style="53"/>
    <col min="13825" max="13825" width="42" style="53" customWidth="1"/>
    <col min="13826" max="13826" width="60.5703125" style="53" customWidth="1"/>
    <col min="13827" max="13829" width="0" style="53" hidden="1" customWidth="1"/>
    <col min="13830" max="13830" width="26.7109375" style="53" customWidth="1"/>
    <col min="13831" max="13831" width="25.140625" style="53" customWidth="1"/>
    <col min="13832" max="13832" width="27" style="53" bestFit="1" customWidth="1"/>
    <col min="13833" max="13835" width="32.28515625" style="53" customWidth="1"/>
    <col min="13836" max="13836" width="31" style="53" customWidth="1"/>
    <col min="13837" max="13837" width="28.85546875" style="53" customWidth="1"/>
    <col min="13838" max="14080" width="9.140625" style="53"/>
    <col min="14081" max="14081" width="42" style="53" customWidth="1"/>
    <col min="14082" max="14082" width="60.5703125" style="53" customWidth="1"/>
    <col min="14083" max="14085" width="0" style="53" hidden="1" customWidth="1"/>
    <col min="14086" max="14086" width="26.7109375" style="53" customWidth="1"/>
    <col min="14087" max="14087" width="25.140625" style="53" customWidth="1"/>
    <col min="14088" max="14088" width="27" style="53" bestFit="1" customWidth="1"/>
    <col min="14089" max="14091" width="32.28515625" style="53" customWidth="1"/>
    <col min="14092" max="14092" width="31" style="53" customWidth="1"/>
    <col min="14093" max="14093" width="28.85546875" style="53" customWidth="1"/>
    <col min="14094" max="14336" width="9.140625" style="53"/>
    <col min="14337" max="14337" width="42" style="53" customWidth="1"/>
    <col min="14338" max="14338" width="60.5703125" style="53" customWidth="1"/>
    <col min="14339" max="14341" width="0" style="53" hidden="1" customWidth="1"/>
    <col min="14342" max="14342" width="26.7109375" style="53" customWidth="1"/>
    <col min="14343" max="14343" width="25.140625" style="53" customWidth="1"/>
    <col min="14344" max="14344" width="27" style="53" bestFit="1" customWidth="1"/>
    <col min="14345" max="14347" width="32.28515625" style="53" customWidth="1"/>
    <col min="14348" max="14348" width="31" style="53" customWidth="1"/>
    <col min="14349" max="14349" width="28.85546875" style="53" customWidth="1"/>
    <col min="14350" max="14592" width="9.140625" style="53"/>
    <col min="14593" max="14593" width="42" style="53" customWidth="1"/>
    <col min="14594" max="14594" width="60.5703125" style="53" customWidth="1"/>
    <col min="14595" max="14597" width="0" style="53" hidden="1" customWidth="1"/>
    <col min="14598" max="14598" width="26.7109375" style="53" customWidth="1"/>
    <col min="14599" max="14599" width="25.140625" style="53" customWidth="1"/>
    <col min="14600" max="14600" width="27" style="53" bestFit="1" customWidth="1"/>
    <col min="14601" max="14603" width="32.28515625" style="53" customWidth="1"/>
    <col min="14604" max="14604" width="31" style="53" customWidth="1"/>
    <col min="14605" max="14605" width="28.85546875" style="53" customWidth="1"/>
    <col min="14606" max="14848" width="9.140625" style="53"/>
    <col min="14849" max="14849" width="42" style="53" customWidth="1"/>
    <col min="14850" max="14850" width="60.5703125" style="53" customWidth="1"/>
    <col min="14851" max="14853" width="0" style="53" hidden="1" customWidth="1"/>
    <col min="14854" max="14854" width="26.7109375" style="53" customWidth="1"/>
    <col min="14855" max="14855" width="25.140625" style="53" customWidth="1"/>
    <col min="14856" max="14856" width="27" style="53" bestFit="1" customWidth="1"/>
    <col min="14857" max="14859" width="32.28515625" style="53" customWidth="1"/>
    <col min="14860" max="14860" width="31" style="53" customWidth="1"/>
    <col min="14861" max="14861" width="28.85546875" style="53" customWidth="1"/>
    <col min="14862" max="15104" width="9.140625" style="53"/>
    <col min="15105" max="15105" width="42" style="53" customWidth="1"/>
    <col min="15106" max="15106" width="60.5703125" style="53" customWidth="1"/>
    <col min="15107" max="15109" width="0" style="53" hidden="1" customWidth="1"/>
    <col min="15110" max="15110" width="26.7109375" style="53" customWidth="1"/>
    <col min="15111" max="15111" width="25.140625" style="53" customWidth="1"/>
    <col min="15112" max="15112" width="27" style="53" bestFit="1" customWidth="1"/>
    <col min="15113" max="15115" width="32.28515625" style="53" customWidth="1"/>
    <col min="15116" max="15116" width="31" style="53" customWidth="1"/>
    <col min="15117" max="15117" width="28.85546875" style="53" customWidth="1"/>
    <col min="15118" max="15360" width="9.140625" style="53"/>
    <col min="15361" max="15361" width="42" style="53" customWidth="1"/>
    <col min="15362" max="15362" width="60.5703125" style="53" customWidth="1"/>
    <col min="15363" max="15365" width="0" style="53" hidden="1" customWidth="1"/>
    <col min="15366" max="15366" width="26.7109375" style="53" customWidth="1"/>
    <col min="15367" max="15367" width="25.140625" style="53" customWidth="1"/>
    <col min="15368" max="15368" width="27" style="53" bestFit="1" customWidth="1"/>
    <col min="15369" max="15371" width="32.28515625" style="53" customWidth="1"/>
    <col min="15372" max="15372" width="31" style="53" customWidth="1"/>
    <col min="15373" max="15373" width="28.85546875" style="53" customWidth="1"/>
    <col min="15374" max="15616" width="9.140625" style="53"/>
    <col min="15617" max="15617" width="42" style="53" customWidth="1"/>
    <col min="15618" max="15618" width="60.5703125" style="53" customWidth="1"/>
    <col min="15619" max="15621" width="0" style="53" hidden="1" customWidth="1"/>
    <col min="15622" max="15622" width="26.7109375" style="53" customWidth="1"/>
    <col min="15623" max="15623" width="25.140625" style="53" customWidth="1"/>
    <col min="15624" max="15624" width="27" style="53" bestFit="1" customWidth="1"/>
    <col min="15625" max="15627" width="32.28515625" style="53" customWidth="1"/>
    <col min="15628" max="15628" width="31" style="53" customWidth="1"/>
    <col min="15629" max="15629" width="28.85546875" style="53" customWidth="1"/>
    <col min="15630" max="15872" width="9.140625" style="53"/>
    <col min="15873" max="15873" width="42" style="53" customWidth="1"/>
    <col min="15874" max="15874" width="60.5703125" style="53" customWidth="1"/>
    <col min="15875" max="15877" width="0" style="53" hidden="1" customWidth="1"/>
    <col min="15878" max="15878" width="26.7109375" style="53" customWidth="1"/>
    <col min="15879" max="15879" width="25.140625" style="53" customWidth="1"/>
    <col min="15880" max="15880" width="27" style="53" bestFit="1" customWidth="1"/>
    <col min="15881" max="15883" width="32.28515625" style="53" customWidth="1"/>
    <col min="15884" max="15884" width="31" style="53" customWidth="1"/>
    <col min="15885" max="15885" width="28.85546875" style="53" customWidth="1"/>
    <col min="15886" max="16128" width="9.140625" style="53"/>
    <col min="16129" max="16129" width="42" style="53" customWidth="1"/>
    <col min="16130" max="16130" width="60.5703125" style="53" customWidth="1"/>
    <col min="16131" max="16133" width="0" style="53" hidden="1" customWidth="1"/>
    <col min="16134" max="16134" width="26.7109375" style="53" customWidth="1"/>
    <col min="16135" max="16135" width="25.140625" style="53" customWidth="1"/>
    <col min="16136" max="16136" width="27" style="53" bestFit="1" customWidth="1"/>
    <col min="16137" max="16139" width="32.28515625" style="53" customWidth="1"/>
    <col min="16140" max="16140" width="31" style="53" customWidth="1"/>
    <col min="16141" max="16141" width="28.85546875" style="53" customWidth="1"/>
    <col min="16142" max="16384" width="9.140625" style="53"/>
  </cols>
  <sheetData>
    <row r="1" spans="1:27" s="3" customFormat="1" ht="54.75" customHeight="1" x14ac:dyDescent="0.25">
      <c r="A1" s="1"/>
      <c r="B1" s="2"/>
      <c r="C1" s="197" t="s">
        <v>0</v>
      </c>
      <c r="D1" s="197"/>
      <c r="E1" s="197"/>
      <c r="F1" s="197"/>
      <c r="G1" s="197"/>
      <c r="H1" s="197"/>
      <c r="I1" s="197"/>
      <c r="J1" s="197"/>
      <c r="K1" s="197"/>
    </row>
    <row r="2" spans="1:27" s="3" customFormat="1" x14ac:dyDescent="0.25">
      <c r="A2" s="1"/>
      <c r="B2" s="2"/>
      <c r="C2" s="4"/>
      <c r="D2" s="4"/>
      <c r="E2" s="4"/>
      <c r="F2" s="5"/>
      <c r="G2" s="5"/>
      <c r="H2" s="5"/>
      <c r="I2" s="5"/>
      <c r="J2" s="6"/>
      <c r="K2" s="7"/>
    </row>
    <row r="3" spans="1:27" s="3" customFormat="1" ht="20.25" customHeight="1" x14ac:dyDescent="0.25">
      <c r="A3" s="198"/>
      <c r="B3" s="198"/>
      <c r="C3" s="198"/>
      <c r="D3" s="198"/>
      <c r="E3" s="198"/>
      <c r="F3" s="198"/>
      <c r="G3" s="198"/>
      <c r="H3" s="198"/>
      <c r="I3" s="198"/>
      <c r="J3" s="198"/>
      <c r="K3" s="7"/>
    </row>
    <row r="4" spans="1:27" s="3" customFormat="1" ht="27.75" customHeight="1" x14ac:dyDescent="0.25">
      <c r="A4" s="198" t="s">
        <v>1</v>
      </c>
      <c r="B4" s="198"/>
      <c r="C4" s="198"/>
      <c r="D4" s="198"/>
      <c r="E4" s="198"/>
      <c r="F4" s="198"/>
      <c r="G4" s="198"/>
      <c r="H4" s="198"/>
      <c r="I4" s="198"/>
      <c r="J4" s="198"/>
      <c r="K4" s="7"/>
    </row>
    <row r="5" spans="1:27" s="3" customFormat="1" ht="27" customHeight="1" x14ac:dyDescent="0.25">
      <c r="A5" s="198"/>
      <c r="B5" s="198"/>
      <c r="C5" s="198"/>
      <c r="D5" s="198"/>
      <c r="E5" s="198"/>
      <c r="F5" s="198"/>
      <c r="G5" s="198"/>
      <c r="H5" s="198"/>
      <c r="I5" s="198"/>
      <c r="J5" s="198"/>
      <c r="K5" s="7"/>
    </row>
    <row r="6" spans="1:27" s="3" customFormat="1" ht="18.75" hidden="1" customHeight="1" x14ac:dyDescent="0.25">
      <c r="A6" s="8"/>
      <c r="B6" s="9"/>
      <c r="C6" s="10"/>
      <c r="D6" s="10"/>
      <c r="E6" s="10"/>
      <c r="F6" s="10"/>
      <c r="G6" s="10"/>
      <c r="H6" s="10"/>
      <c r="I6" s="10"/>
      <c r="J6" s="6"/>
      <c r="K6" s="7"/>
    </row>
    <row r="7" spans="1:27" s="3" customFormat="1" ht="18.75" hidden="1" customHeight="1" x14ac:dyDescent="0.25">
      <c r="A7" s="8"/>
      <c r="B7" s="9"/>
      <c r="C7" s="10"/>
      <c r="D7" s="10"/>
      <c r="E7" s="10"/>
      <c r="F7" s="10"/>
      <c r="G7" s="10"/>
      <c r="H7" s="10"/>
      <c r="I7" s="10"/>
      <c r="J7" s="6"/>
      <c r="K7" s="7"/>
    </row>
    <row r="8" spans="1:27" s="3" customFormat="1" ht="18.75" customHeight="1" x14ac:dyDescent="0.25">
      <c r="A8" s="11"/>
      <c r="B8" s="10"/>
      <c r="C8" s="12"/>
      <c r="D8" s="12"/>
      <c r="E8" s="12"/>
      <c r="F8" s="12"/>
      <c r="G8" s="12"/>
      <c r="H8" s="12"/>
      <c r="I8" s="12"/>
      <c r="J8" s="6"/>
      <c r="K8" s="7"/>
    </row>
    <row r="9" spans="1:27" s="3" customFormat="1" ht="31.5" customHeight="1" x14ac:dyDescent="0.25">
      <c r="A9" s="199" t="s">
        <v>2</v>
      </c>
      <c r="B9" s="201" t="s">
        <v>3</v>
      </c>
      <c r="C9" s="202">
        <v>2024</v>
      </c>
      <c r="D9" s="203"/>
      <c r="E9" s="203"/>
      <c r="F9" s="203"/>
      <c r="G9" s="203"/>
      <c r="H9" s="203"/>
      <c r="I9" s="204">
        <v>2025</v>
      </c>
      <c r="J9" s="204"/>
      <c r="K9" s="204"/>
    </row>
    <row r="10" spans="1:27" s="19" customFormat="1" ht="75.75" customHeight="1" x14ac:dyDescent="0.25">
      <c r="A10" s="200"/>
      <c r="B10" s="201"/>
      <c r="C10" s="13" t="s">
        <v>4</v>
      </c>
      <c r="D10" s="13" t="s">
        <v>5</v>
      </c>
      <c r="E10" s="13" t="s">
        <v>6</v>
      </c>
      <c r="F10" s="13" t="s">
        <v>7</v>
      </c>
      <c r="G10" s="14" t="s">
        <v>8</v>
      </c>
      <c r="H10" s="15" t="s">
        <v>9</v>
      </c>
      <c r="I10" s="14"/>
      <c r="J10" s="16" t="s">
        <v>8</v>
      </c>
      <c r="K10" s="15" t="s">
        <v>9</v>
      </c>
      <c r="L10" s="17"/>
      <c r="M10" s="17"/>
      <c r="N10" s="17"/>
      <c r="O10" s="17"/>
      <c r="P10" s="17"/>
      <c r="Q10" s="17"/>
      <c r="R10" s="17"/>
      <c r="S10" s="17"/>
      <c r="T10" s="17"/>
      <c r="U10" s="17"/>
      <c r="V10" s="17"/>
      <c r="W10" s="17"/>
      <c r="X10" s="17"/>
      <c r="Y10" s="17"/>
      <c r="Z10" s="17"/>
      <c r="AA10" s="18"/>
    </row>
    <row r="11" spans="1:27" s="28" customFormat="1" x14ac:dyDescent="0.3">
      <c r="A11" s="20"/>
      <c r="B11" s="21"/>
      <c r="C11" s="22"/>
      <c r="D11" s="22"/>
      <c r="E11" s="22"/>
      <c r="F11" s="22"/>
      <c r="G11" s="22"/>
      <c r="H11" s="23"/>
      <c r="I11" s="22"/>
      <c r="J11" s="24"/>
      <c r="K11" s="25"/>
      <c r="L11" s="26"/>
      <c r="M11" s="26"/>
      <c r="N11" s="26"/>
      <c r="O11" s="26"/>
      <c r="P11" s="26"/>
      <c r="Q11" s="26"/>
      <c r="R11" s="26"/>
      <c r="S11" s="26"/>
      <c r="T11" s="26"/>
      <c r="U11" s="26"/>
      <c r="V11" s="26"/>
      <c r="W11" s="26"/>
      <c r="X11" s="26"/>
      <c r="Y11" s="26"/>
      <c r="Z11" s="26"/>
      <c r="AA11" s="27"/>
    </row>
    <row r="12" spans="1:27" s="33" customFormat="1" ht="34.5" customHeight="1" x14ac:dyDescent="0.2">
      <c r="A12" s="29" t="s">
        <v>10</v>
      </c>
      <c r="B12" s="30" t="s">
        <v>11</v>
      </c>
      <c r="C12" s="31">
        <f t="shared" ref="C12:K12" si="0">C16+C30+C47+C62+C68+C90+C97+C109+C121+C182+C25</f>
        <v>2411455.3000000007</v>
      </c>
      <c r="D12" s="31">
        <f t="shared" si="0"/>
        <v>2477055.4210300003</v>
      </c>
      <c r="E12" s="31">
        <v>2804300.9083500006</v>
      </c>
      <c r="F12" s="32">
        <v>3144577.7331299996</v>
      </c>
      <c r="G12" s="32">
        <f t="shared" si="0"/>
        <v>226985.77299</v>
      </c>
      <c r="H12" s="32">
        <f t="shared" si="0"/>
        <v>3371563.5061200005</v>
      </c>
      <c r="I12" s="32">
        <f t="shared" si="0"/>
        <v>2458580.2999999998</v>
      </c>
      <c r="J12" s="32">
        <f t="shared" si="0"/>
        <v>0</v>
      </c>
      <c r="K12" s="32">
        <f t="shared" si="0"/>
        <v>2458580.2999999998</v>
      </c>
    </row>
    <row r="13" spans="1:27" s="33" customFormat="1" x14ac:dyDescent="0.3">
      <c r="A13" s="29" t="s">
        <v>12</v>
      </c>
      <c r="B13" s="30"/>
      <c r="C13" s="31"/>
      <c r="D13" s="31"/>
      <c r="E13" s="31"/>
      <c r="F13" s="32"/>
      <c r="G13" s="32"/>
      <c r="H13" s="34"/>
      <c r="I13" s="32"/>
      <c r="J13" s="35"/>
      <c r="K13" s="36"/>
    </row>
    <row r="14" spans="1:27" s="33" customFormat="1" x14ac:dyDescent="0.2">
      <c r="A14" s="29"/>
      <c r="B14" s="37" t="s">
        <v>13</v>
      </c>
      <c r="C14" s="31">
        <f t="shared" ref="C14:K14" si="1">C16+C30+C47+C62+C25</f>
        <v>1971672.8000000003</v>
      </c>
      <c r="D14" s="31">
        <f t="shared" si="1"/>
        <v>1971672.8000000003</v>
      </c>
      <c r="E14" s="31">
        <v>2071672.8000000003</v>
      </c>
      <c r="F14" s="32">
        <v>2271672.7999999998</v>
      </c>
      <c r="G14" s="32">
        <f t="shared" si="1"/>
        <v>59162.458430000006</v>
      </c>
      <c r="H14" s="32">
        <f t="shared" si="1"/>
        <v>2330835.2584300004</v>
      </c>
      <c r="I14" s="32">
        <f t="shared" si="1"/>
        <v>2021536.2</v>
      </c>
      <c r="J14" s="32">
        <f t="shared" si="1"/>
        <v>0</v>
      </c>
      <c r="K14" s="32">
        <f t="shared" si="1"/>
        <v>2021536.2</v>
      </c>
    </row>
    <row r="15" spans="1:27" s="33" customFormat="1" x14ac:dyDescent="0.2">
      <c r="A15" s="29"/>
      <c r="B15" s="37" t="s">
        <v>14</v>
      </c>
      <c r="C15" s="31">
        <f t="shared" ref="C15:K15" si="2">C68+C90+C97+C109+C121+C182</f>
        <v>439782.50000000006</v>
      </c>
      <c r="D15" s="31">
        <f t="shared" si="2"/>
        <v>505382.6210300001</v>
      </c>
      <c r="E15" s="31">
        <v>732628.10834999999</v>
      </c>
      <c r="F15" s="32">
        <v>872904.93313000002</v>
      </c>
      <c r="G15" s="32">
        <f t="shared" si="2"/>
        <v>167823.31456</v>
      </c>
      <c r="H15" s="32">
        <f t="shared" si="2"/>
        <v>1040728.2476899999</v>
      </c>
      <c r="I15" s="32">
        <f t="shared" si="2"/>
        <v>437044.10000000009</v>
      </c>
      <c r="J15" s="32">
        <f t="shared" si="2"/>
        <v>0</v>
      </c>
      <c r="K15" s="32">
        <f t="shared" si="2"/>
        <v>437044.10000000009</v>
      </c>
    </row>
    <row r="16" spans="1:27" s="42" customFormat="1" x14ac:dyDescent="0.25">
      <c r="A16" s="38" t="s">
        <v>15</v>
      </c>
      <c r="B16" s="39" t="s">
        <v>16</v>
      </c>
      <c r="C16" s="40">
        <f t="shared" ref="C16:K16" si="3">C17</f>
        <v>1750189.9000000001</v>
      </c>
      <c r="D16" s="40">
        <f t="shared" si="3"/>
        <v>1750189.9000000001</v>
      </c>
      <c r="E16" s="40">
        <v>1850189.9000000001</v>
      </c>
      <c r="F16" s="41">
        <v>2031067.20419</v>
      </c>
      <c r="G16" s="41">
        <f t="shared" si="3"/>
        <v>30419.356820000001</v>
      </c>
      <c r="H16" s="41">
        <f t="shared" si="3"/>
        <v>2061486.5610099998</v>
      </c>
      <c r="I16" s="41">
        <f t="shared" si="3"/>
        <v>1801242</v>
      </c>
      <c r="J16" s="41">
        <f t="shared" si="3"/>
        <v>0</v>
      </c>
      <c r="K16" s="41">
        <f t="shared" si="3"/>
        <v>1801242</v>
      </c>
    </row>
    <row r="17" spans="1:27" s="33" customFormat="1" x14ac:dyDescent="0.25">
      <c r="A17" s="38" t="s">
        <v>17</v>
      </c>
      <c r="B17" s="39" t="s">
        <v>18</v>
      </c>
      <c r="C17" s="41">
        <f t="shared" ref="C17:K17" si="4">SUM(C18:C24)</f>
        <v>1750189.9000000001</v>
      </c>
      <c r="D17" s="41">
        <f t="shared" si="4"/>
        <v>1750189.9000000001</v>
      </c>
      <c r="E17" s="41">
        <v>1850189.9000000001</v>
      </c>
      <c r="F17" s="41">
        <v>2031067.20419</v>
      </c>
      <c r="G17" s="41">
        <f t="shared" si="4"/>
        <v>30419.356820000001</v>
      </c>
      <c r="H17" s="41">
        <f t="shared" si="4"/>
        <v>2061486.5610099998</v>
      </c>
      <c r="I17" s="41">
        <f t="shared" si="4"/>
        <v>1801242</v>
      </c>
      <c r="J17" s="41">
        <f t="shared" si="4"/>
        <v>0</v>
      </c>
      <c r="K17" s="41">
        <f t="shared" si="4"/>
        <v>1801242</v>
      </c>
    </row>
    <row r="18" spans="1:27" s="50" customFormat="1" ht="114" customHeight="1" x14ac:dyDescent="0.25">
      <c r="A18" s="43" t="s">
        <v>19</v>
      </c>
      <c r="B18" s="44" t="s">
        <v>20</v>
      </c>
      <c r="C18" s="45">
        <v>1725647.9000000001</v>
      </c>
      <c r="D18" s="45">
        <v>1725647.9000000001</v>
      </c>
      <c r="E18" s="45">
        <v>1824397.9960200002</v>
      </c>
      <c r="F18" s="46">
        <v>1984397.9960200002</v>
      </c>
      <c r="G18" s="46">
        <v>28355.90682</v>
      </c>
      <c r="H18" s="47">
        <f>F18+G18</f>
        <v>2012753.9028400001</v>
      </c>
      <c r="I18" s="46">
        <v>1776700</v>
      </c>
      <c r="J18" s="46"/>
      <c r="K18" s="46">
        <f t="shared" ref="K18:K24" si="5">I18+J18</f>
        <v>1776700</v>
      </c>
      <c r="L18" s="48"/>
      <c r="M18" s="48"/>
      <c r="N18" s="48"/>
      <c r="O18" s="48"/>
      <c r="P18" s="48"/>
      <c r="Q18" s="48"/>
      <c r="R18" s="48"/>
      <c r="S18" s="48"/>
      <c r="T18" s="48"/>
      <c r="U18" s="48"/>
      <c r="V18" s="48"/>
      <c r="W18" s="48"/>
      <c r="X18" s="48"/>
      <c r="Y18" s="48"/>
      <c r="Z18" s="48"/>
      <c r="AA18" s="49"/>
    </row>
    <row r="19" spans="1:27" s="50" customFormat="1" ht="138.75" customHeight="1" x14ac:dyDescent="0.25">
      <c r="A19" s="43" t="s">
        <v>21</v>
      </c>
      <c r="B19" s="44" t="s">
        <v>22</v>
      </c>
      <c r="C19" s="45">
        <v>500</v>
      </c>
      <c r="D19" s="45">
        <v>500</v>
      </c>
      <c r="E19" s="45">
        <v>500</v>
      </c>
      <c r="F19" s="46">
        <v>644.05585999999994</v>
      </c>
      <c r="G19" s="46">
        <v>0</v>
      </c>
      <c r="H19" s="47">
        <f t="shared" ref="H19:H24" si="6">F19+G19</f>
        <v>644.05585999999994</v>
      </c>
      <c r="I19" s="46">
        <v>500</v>
      </c>
      <c r="J19" s="46"/>
      <c r="K19" s="46">
        <f t="shared" si="5"/>
        <v>500</v>
      </c>
      <c r="L19" s="48"/>
      <c r="M19" s="48"/>
      <c r="N19" s="48"/>
      <c r="O19" s="48"/>
      <c r="P19" s="48"/>
      <c r="Q19" s="48"/>
      <c r="R19" s="48"/>
      <c r="S19" s="48"/>
      <c r="T19" s="48"/>
      <c r="U19" s="48"/>
      <c r="V19" s="48"/>
      <c r="W19" s="48"/>
      <c r="X19" s="48"/>
      <c r="Y19" s="48"/>
      <c r="Z19" s="48"/>
      <c r="AA19" s="49"/>
    </row>
    <row r="20" spans="1:27" ht="94.5" x14ac:dyDescent="0.25">
      <c r="A20" s="43" t="s">
        <v>23</v>
      </c>
      <c r="B20" s="51" t="s">
        <v>24</v>
      </c>
      <c r="C20" s="45">
        <v>1900</v>
      </c>
      <c r="D20" s="45">
        <v>1900</v>
      </c>
      <c r="E20" s="45">
        <v>1900</v>
      </c>
      <c r="F20" s="46">
        <v>2633.3465000000001</v>
      </c>
      <c r="G20" s="46">
        <v>407</v>
      </c>
      <c r="H20" s="47">
        <f t="shared" si="6"/>
        <v>3040.3465000000001</v>
      </c>
      <c r="I20" s="46">
        <v>1900</v>
      </c>
      <c r="J20" s="46"/>
      <c r="K20" s="46">
        <f t="shared" si="5"/>
        <v>1900</v>
      </c>
      <c r="L20" s="3"/>
      <c r="M20" s="3"/>
      <c r="N20" s="3"/>
      <c r="O20" s="3"/>
      <c r="P20" s="3"/>
      <c r="Q20" s="3"/>
      <c r="R20" s="3"/>
      <c r="S20" s="3"/>
      <c r="T20" s="3"/>
      <c r="U20" s="3"/>
      <c r="V20" s="3"/>
      <c r="W20" s="3"/>
      <c r="X20" s="3"/>
      <c r="Y20" s="3"/>
      <c r="Z20" s="3"/>
      <c r="AA20" s="52"/>
    </row>
    <row r="21" spans="1:27" ht="105.75" customHeight="1" x14ac:dyDescent="0.25">
      <c r="A21" s="43" t="s">
        <v>25</v>
      </c>
      <c r="B21" s="54" t="s">
        <v>26</v>
      </c>
      <c r="C21" s="45">
        <v>7000</v>
      </c>
      <c r="D21" s="45">
        <v>7000</v>
      </c>
      <c r="E21" s="45">
        <v>7000</v>
      </c>
      <c r="F21" s="46">
        <v>7000</v>
      </c>
      <c r="G21" s="46">
        <v>156.44999999999999</v>
      </c>
      <c r="H21" s="47">
        <f t="shared" si="6"/>
        <v>7156.45</v>
      </c>
      <c r="I21" s="46">
        <v>7000</v>
      </c>
      <c r="J21" s="46"/>
      <c r="K21" s="46">
        <f t="shared" si="5"/>
        <v>7000</v>
      </c>
      <c r="L21" s="3"/>
      <c r="M21" s="3"/>
      <c r="N21" s="3"/>
      <c r="O21" s="3"/>
      <c r="P21" s="3"/>
      <c r="Q21" s="3"/>
      <c r="R21" s="3"/>
      <c r="S21" s="3"/>
      <c r="T21" s="3"/>
      <c r="U21" s="3"/>
      <c r="V21" s="3"/>
      <c r="W21" s="3"/>
      <c r="X21" s="3"/>
      <c r="Y21" s="3"/>
      <c r="Z21" s="3"/>
      <c r="AA21" s="52"/>
    </row>
    <row r="22" spans="1:27" s="3" customFormat="1" ht="96.75" customHeight="1" x14ac:dyDescent="0.25">
      <c r="A22" s="43" t="s">
        <v>27</v>
      </c>
      <c r="B22" s="54" t="s">
        <v>28</v>
      </c>
      <c r="C22" s="45">
        <v>13000</v>
      </c>
      <c r="D22" s="45">
        <v>13000</v>
      </c>
      <c r="E22" s="45">
        <v>13000</v>
      </c>
      <c r="F22" s="46">
        <v>20259.046559999999</v>
      </c>
      <c r="G22" s="46">
        <v>1000</v>
      </c>
      <c r="H22" s="47">
        <f t="shared" si="6"/>
        <v>21259.046559999999</v>
      </c>
      <c r="I22" s="46">
        <v>13000</v>
      </c>
      <c r="J22" s="46"/>
      <c r="K22" s="46">
        <f t="shared" si="5"/>
        <v>13000</v>
      </c>
    </row>
    <row r="23" spans="1:27" s="3" customFormat="1" ht="72" customHeight="1" x14ac:dyDescent="0.25">
      <c r="A23" s="43" t="s">
        <v>29</v>
      </c>
      <c r="B23" s="55" t="s">
        <v>30</v>
      </c>
      <c r="C23" s="45">
        <v>450</v>
      </c>
      <c r="D23" s="45">
        <v>450</v>
      </c>
      <c r="E23" s="45">
        <v>1699.90398</v>
      </c>
      <c r="F23" s="46">
        <v>3664.5673299999999</v>
      </c>
      <c r="G23" s="46">
        <v>500</v>
      </c>
      <c r="H23" s="47">
        <f t="shared" si="6"/>
        <v>4164.5673299999999</v>
      </c>
      <c r="I23" s="46">
        <v>450</v>
      </c>
      <c r="J23" s="46"/>
      <c r="K23" s="46">
        <f t="shared" si="5"/>
        <v>450</v>
      </c>
    </row>
    <row r="24" spans="1:27" s="3" customFormat="1" ht="80.25" customHeight="1" x14ac:dyDescent="0.25">
      <c r="A24" s="43" t="s">
        <v>31</v>
      </c>
      <c r="B24" s="55" t="s">
        <v>32</v>
      </c>
      <c r="C24" s="45">
        <v>1692</v>
      </c>
      <c r="D24" s="45">
        <v>1692</v>
      </c>
      <c r="E24" s="45">
        <v>1692</v>
      </c>
      <c r="F24" s="46">
        <v>12468.191919999999</v>
      </c>
      <c r="G24" s="46">
        <v>0</v>
      </c>
      <c r="H24" s="47">
        <f t="shared" si="6"/>
        <v>12468.191919999999</v>
      </c>
      <c r="I24" s="46">
        <v>1692</v>
      </c>
      <c r="J24" s="46"/>
      <c r="K24" s="46">
        <f t="shared" si="5"/>
        <v>1692</v>
      </c>
    </row>
    <row r="25" spans="1:27" s="57" customFormat="1" ht="31.5" x14ac:dyDescent="0.25">
      <c r="A25" s="56" t="s">
        <v>33</v>
      </c>
      <c r="B25" s="54" t="s">
        <v>34</v>
      </c>
      <c r="C25" s="45">
        <f t="shared" ref="C25:K25" si="7">C26+C27+C28+C29</f>
        <v>9034</v>
      </c>
      <c r="D25" s="45">
        <f t="shared" si="7"/>
        <v>9034</v>
      </c>
      <c r="E25" s="45">
        <v>9034</v>
      </c>
      <c r="F25" s="46">
        <v>9034</v>
      </c>
      <c r="G25" s="46">
        <f t="shared" si="7"/>
        <v>623.82161999999994</v>
      </c>
      <c r="H25" s="46">
        <f t="shared" si="7"/>
        <v>9657.8216199999988</v>
      </c>
      <c r="I25" s="46">
        <f t="shared" si="7"/>
        <v>9034</v>
      </c>
      <c r="J25" s="46">
        <f t="shared" si="7"/>
        <v>0</v>
      </c>
      <c r="K25" s="46">
        <f t="shared" si="7"/>
        <v>9034</v>
      </c>
    </row>
    <row r="26" spans="1:27" s="3" customFormat="1" ht="78.75" x14ac:dyDescent="0.25">
      <c r="A26" s="56" t="s">
        <v>35</v>
      </c>
      <c r="B26" s="54" t="s">
        <v>36</v>
      </c>
      <c r="C26" s="45">
        <v>4648</v>
      </c>
      <c r="D26" s="45">
        <v>4648</v>
      </c>
      <c r="E26" s="45">
        <v>4648</v>
      </c>
      <c r="F26" s="46">
        <v>4648</v>
      </c>
      <c r="G26" s="46">
        <v>356.31365</v>
      </c>
      <c r="H26" s="47">
        <f>F26+G26</f>
        <v>5004.3136500000001</v>
      </c>
      <c r="I26" s="58">
        <v>4648</v>
      </c>
      <c r="J26" s="58"/>
      <c r="K26" s="58">
        <f>I26+J26</f>
        <v>4648</v>
      </c>
    </row>
    <row r="27" spans="1:27" s="3" customFormat="1" ht="110.25" x14ac:dyDescent="0.25">
      <c r="A27" s="56" t="s">
        <v>37</v>
      </c>
      <c r="B27" s="54" t="s">
        <v>38</v>
      </c>
      <c r="C27" s="45">
        <v>24</v>
      </c>
      <c r="D27" s="45">
        <v>24</v>
      </c>
      <c r="E27" s="45">
        <v>24</v>
      </c>
      <c r="F27" s="46">
        <v>24</v>
      </c>
      <c r="G27" s="46">
        <v>4.9360099999999996</v>
      </c>
      <c r="H27" s="47">
        <f>F27+G27</f>
        <v>28.93601</v>
      </c>
      <c r="I27" s="58">
        <v>24</v>
      </c>
      <c r="J27" s="58"/>
      <c r="K27" s="58">
        <f>I27+J27</f>
        <v>24</v>
      </c>
    </row>
    <row r="28" spans="1:27" s="3" customFormat="1" ht="78.75" x14ac:dyDescent="0.25">
      <c r="A28" s="56" t="s">
        <v>39</v>
      </c>
      <c r="B28" s="54" t="s">
        <v>40</v>
      </c>
      <c r="C28" s="45">
        <v>5019</v>
      </c>
      <c r="D28" s="45">
        <v>5019</v>
      </c>
      <c r="E28" s="45">
        <v>5019</v>
      </c>
      <c r="F28" s="46">
        <v>5019</v>
      </c>
      <c r="G28" s="46">
        <v>159.79284999999999</v>
      </c>
      <c r="H28" s="47">
        <f>F28+G28</f>
        <v>5178.7928499999998</v>
      </c>
      <c r="I28" s="58">
        <v>5019</v>
      </c>
      <c r="J28" s="58"/>
      <c r="K28" s="58">
        <f>I28+J28</f>
        <v>5019</v>
      </c>
    </row>
    <row r="29" spans="1:27" s="3" customFormat="1" ht="78.75" x14ac:dyDescent="0.25">
      <c r="A29" s="56" t="s">
        <v>41</v>
      </c>
      <c r="B29" s="54" t="s">
        <v>42</v>
      </c>
      <c r="C29" s="45">
        <v>-657</v>
      </c>
      <c r="D29" s="45">
        <v>-657</v>
      </c>
      <c r="E29" s="45">
        <v>-657</v>
      </c>
      <c r="F29" s="46">
        <v>-657</v>
      </c>
      <c r="G29" s="46">
        <v>102.77911</v>
      </c>
      <c r="H29" s="47">
        <f>F29+G29</f>
        <v>-554.22089000000005</v>
      </c>
      <c r="I29" s="58">
        <v>-657</v>
      </c>
      <c r="J29" s="58"/>
      <c r="K29" s="58">
        <f>I29+J29</f>
        <v>-657</v>
      </c>
    </row>
    <row r="30" spans="1:27" s="33" customFormat="1" x14ac:dyDescent="0.25">
      <c r="A30" s="38" t="s">
        <v>43</v>
      </c>
      <c r="B30" s="59" t="s">
        <v>44</v>
      </c>
      <c r="C30" s="40">
        <f t="shared" ref="C30:K30" si="8">C31+C39+C42+C45</f>
        <v>154568.29999999999</v>
      </c>
      <c r="D30" s="40">
        <f t="shared" si="8"/>
        <v>154568.29999999999</v>
      </c>
      <c r="E30" s="40">
        <v>154568.29999999999</v>
      </c>
      <c r="F30" s="41">
        <v>170388.59835999997</v>
      </c>
      <c r="G30" s="41">
        <f t="shared" si="8"/>
        <v>26114.117290000002</v>
      </c>
      <c r="H30" s="41">
        <f t="shared" si="8"/>
        <v>196502.71565</v>
      </c>
      <c r="I30" s="41">
        <f t="shared" si="8"/>
        <v>154568.29999999999</v>
      </c>
      <c r="J30" s="41">
        <f t="shared" si="8"/>
        <v>0</v>
      </c>
      <c r="K30" s="41">
        <f t="shared" si="8"/>
        <v>154568.29999999999</v>
      </c>
    </row>
    <row r="31" spans="1:27" s="33" customFormat="1" ht="31.5" x14ac:dyDescent="0.25">
      <c r="A31" s="38" t="s">
        <v>45</v>
      </c>
      <c r="B31" s="59" t="s">
        <v>46</v>
      </c>
      <c r="C31" s="40">
        <f t="shared" ref="C31:K31" si="9">C32+C35+C38</f>
        <v>146780.29999999999</v>
      </c>
      <c r="D31" s="40">
        <f t="shared" si="9"/>
        <v>146780.29999999999</v>
      </c>
      <c r="E31" s="40">
        <v>146780.29999999999</v>
      </c>
      <c r="F31" s="41">
        <v>162780.29999999999</v>
      </c>
      <c r="G31" s="41">
        <f t="shared" si="9"/>
        <v>27574.338740000003</v>
      </c>
      <c r="H31" s="41">
        <f t="shared" si="9"/>
        <v>190354.63874000002</v>
      </c>
      <c r="I31" s="41">
        <f t="shared" si="9"/>
        <v>146780.29999999999</v>
      </c>
      <c r="J31" s="41">
        <f t="shared" si="9"/>
        <v>0</v>
      </c>
      <c r="K31" s="41">
        <f t="shared" si="9"/>
        <v>146780.29999999999</v>
      </c>
    </row>
    <row r="32" spans="1:27" ht="31.5" x14ac:dyDescent="0.25">
      <c r="A32" s="60" t="s">
        <v>47</v>
      </c>
      <c r="B32" s="61" t="s">
        <v>48</v>
      </c>
      <c r="C32" s="62">
        <f t="shared" ref="C32:K32" si="10">C33+C34</f>
        <v>110000</v>
      </c>
      <c r="D32" s="62">
        <f t="shared" si="10"/>
        <v>110000</v>
      </c>
      <c r="E32" s="62">
        <v>110000</v>
      </c>
      <c r="F32" s="63">
        <v>121000</v>
      </c>
      <c r="G32" s="63">
        <f t="shared" si="10"/>
        <v>32662.338500000002</v>
      </c>
      <c r="H32" s="63">
        <f t="shared" si="10"/>
        <v>153662.33850000001</v>
      </c>
      <c r="I32" s="63">
        <f t="shared" si="10"/>
        <v>110000</v>
      </c>
      <c r="J32" s="63">
        <f t="shared" si="10"/>
        <v>0</v>
      </c>
      <c r="K32" s="63">
        <f t="shared" si="10"/>
        <v>110000</v>
      </c>
      <c r="L32" s="3"/>
      <c r="M32" s="3"/>
      <c r="N32" s="3"/>
      <c r="O32" s="3"/>
      <c r="P32" s="3"/>
      <c r="Q32" s="3"/>
      <c r="R32" s="3"/>
      <c r="S32" s="3"/>
      <c r="T32" s="3"/>
      <c r="U32" s="3"/>
      <c r="V32" s="3"/>
      <c r="W32" s="3"/>
      <c r="X32" s="3"/>
      <c r="Y32" s="3"/>
      <c r="Z32" s="3"/>
      <c r="AA32" s="52"/>
    </row>
    <row r="33" spans="1:27" ht="31.5" x14ac:dyDescent="0.25">
      <c r="A33" s="64" t="s">
        <v>49</v>
      </c>
      <c r="B33" s="65" t="s">
        <v>48</v>
      </c>
      <c r="C33" s="45">
        <v>110000</v>
      </c>
      <c r="D33" s="45">
        <v>110000</v>
      </c>
      <c r="E33" s="45">
        <v>110000</v>
      </c>
      <c r="F33" s="46">
        <v>121000</v>
      </c>
      <c r="G33" s="46">
        <v>32662.338500000002</v>
      </c>
      <c r="H33" s="47">
        <f>F33+G33</f>
        <v>153662.33850000001</v>
      </c>
      <c r="I33" s="46">
        <v>110000</v>
      </c>
      <c r="J33" s="46"/>
      <c r="K33" s="46">
        <f>I33+J33</f>
        <v>110000</v>
      </c>
      <c r="L33" s="3"/>
      <c r="M33" s="3"/>
      <c r="N33" s="3"/>
      <c r="O33" s="3"/>
      <c r="P33" s="3"/>
      <c r="Q33" s="3"/>
      <c r="R33" s="3"/>
      <c r="S33" s="3"/>
      <c r="T33" s="3"/>
      <c r="U33" s="3"/>
      <c r="V33" s="3"/>
      <c r="W33" s="3"/>
      <c r="X33" s="3"/>
      <c r="Y33" s="3"/>
      <c r="Z33" s="3"/>
      <c r="AA33" s="52"/>
    </row>
    <row r="34" spans="1:27" ht="47.25" hidden="1" x14ac:dyDescent="0.25">
      <c r="A34" s="64" t="s">
        <v>50</v>
      </c>
      <c r="B34" s="65" t="s">
        <v>51</v>
      </c>
      <c r="C34" s="45">
        <v>0</v>
      </c>
      <c r="D34" s="45">
        <v>0</v>
      </c>
      <c r="E34" s="45">
        <v>0</v>
      </c>
      <c r="F34" s="46">
        <v>0</v>
      </c>
      <c r="G34" s="46">
        <v>0</v>
      </c>
      <c r="H34" s="47">
        <f>C34+G34</f>
        <v>0</v>
      </c>
      <c r="I34" s="46">
        <v>0</v>
      </c>
      <c r="J34" s="66"/>
      <c r="K34" s="46">
        <f t="shared" ref="K34:K44" si="11">I34+J34</f>
        <v>0</v>
      </c>
      <c r="L34" s="3"/>
      <c r="M34" s="3"/>
      <c r="N34" s="3"/>
      <c r="O34" s="3"/>
      <c r="P34" s="3"/>
      <c r="Q34" s="3"/>
      <c r="R34" s="3"/>
      <c r="S34" s="3"/>
      <c r="T34" s="3"/>
      <c r="U34" s="3"/>
      <c r="V34" s="3"/>
      <c r="W34" s="3"/>
      <c r="X34" s="3"/>
      <c r="Y34" s="3"/>
      <c r="Z34" s="3"/>
      <c r="AA34" s="52"/>
    </row>
    <row r="35" spans="1:27" ht="47.25" x14ac:dyDescent="0.25">
      <c r="A35" s="60" t="s">
        <v>52</v>
      </c>
      <c r="B35" s="61" t="s">
        <v>51</v>
      </c>
      <c r="C35" s="62">
        <f>C36</f>
        <v>36780.300000000003</v>
      </c>
      <c r="D35" s="62">
        <f>D36</f>
        <v>36780.300000000003</v>
      </c>
      <c r="E35" s="62">
        <v>36780.300000000003</v>
      </c>
      <c r="F35" s="63">
        <v>41780.300000000003</v>
      </c>
      <c r="G35" s="63">
        <f>G36</f>
        <v>-5087.9997599999997</v>
      </c>
      <c r="H35" s="63">
        <f>H36</f>
        <v>36692.300240000004</v>
      </c>
      <c r="I35" s="63">
        <f>SUM(I36:I37)</f>
        <v>36780.300000000003</v>
      </c>
      <c r="J35" s="63">
        <f>SUM(J36:J37)</f>
        <v>0</v>
      </c>
      <c r="K35" s="63">
        <f>SUM(K36:K37)</f>
        <v>36780.300000000003</v>
      </c>
      <c r="L35" s="3"/>
      <c r="M35" s="3"/>
      <c r="N35" s="3"/>
      <c r="O35" s="3"/>
      <c r="P35" s="3"/>
      <c r="Q35" s="3"/>
      <c r="R35" s="3"/>
      <c r="S35" s="3"/>
      <c r="T35" s="3"/>
      <c r="U35" s="3"/>
      <c r="V35" s="3"/>
      <c r="W35" s="3"/>
      <c r="X35" s="3"/>
      <c r="Y35" s="3"/>
      <c r="Z35" s="3"/>
      <c r="AA35" s="52"/>
    </row>
    <row r="36" spans="1:27" ht="72" customHeight="1" x14ac:dyDescent="0.25">
      <c r="A36" s="64" t="s">
        <v>53</v>
      </c>
      <c r="B36" s="65" t="s">
        <v>54</v>
      </c>
      <c r="C36" s="45">
        <v>36780.300000000003</v>
      </c>
      <c r="D36" s="45">
        <v>36780.300000000003</v>
      </c>
      <c r="E36" s="45">
        <v>36780.300000000003</v>
      </c>
      <c r="F36" s="46">
        <v>41780.300000000003</v>
      </c>
      <c r="G36" s="46">
        <v>-5087.9997599999997</v>
      </c>
      <c r="H36" s="47">
        <f>F36+G36</f>
        <v>36692.300240000004</v>
      </c>
      <c r="I36" s="46">
        <v>36780.300000000003</v>
      </c>
      <c r="J36" s="46"/>
      <c r="K36" s="46">
        <f>I36+J36</f>
        <v>36780.300000000003</v>
      </c>
      <c r="L36" s="3"/>
      <c r="M36" s="3"/>
      <c r="N36" s="3"/>
      <c r="O36" s="3"/>
      <c r="P36" s="3"/>
      <c r="Q36" s="3"/>
      <c r="R36" s="3"/>
      <c r="S36" s="3"/>
      <c r="T36" s="3"/>
      <c r="U36" s="3"/>
      <c r="V36" s="3"/>
      <c r="W36" s="3"/>
      <c r="X36" s="3"/>
      <c r="Y36" s="3"/>
      <c r="Z36" s="3"/>
      <c r="AA36" s="52"/>
    </row>
    <row r="37" spans="1:27" ht="30" hidden="1" customHeight="1" x14ac:dyDescent="0.25">
      <c r="A37" s="64" t="s">
        <v>55</v>
      </c>
      <c r="B37" s="65" t="s">
        <v>56</v>
      </c>
      <c r="C37" s="45">
        <v>0</v>
      </c>
      <c r="D37" s="45">
        <v>0</v>
      </c>
      <c r="E37" s="45">
        <v>0</v>
      </c>
      <c r="F37" s="46">
        <v>0</v>
      </c>
      <c r="G37" s="46">
        <v>0</v>
      </c>
      <c r="H37" s="47">
        <f>F37+G37</f>
        <v>0</v>
      </c>
      <c r="I37" s="46">
        <v>0</v>
      </c>
      <c r="J37" s="67"/>
      <c r="K37" s="46">
        <f t="shared" si="11"/>
        <v>0</v>
      </c>
      <c r="L37" s="3"/>
      <c r="M37" s="3"/>
      <c r="N37" s="3"/>
      <c r="O37" s="3"/>
      <c r="P37" s="3"/>
      <c r="Q37" s="3"/>
      <c r="R37" s="3"/>
      <c r="S37" s="3"/>
      <c r="T37" s="3"/>
      <c r="U37" s="3"/>
      <c r="V37" s="3"/>
      <c r="W37" s="3"/>
      <c r="X37" s="3"/>
      <c r="Y37" s="3"/>
      <c r="Z37" s="3"/>
      <c r="AA37" s="52"/>
    </row>
    <row r="38" spans="1:27" ht="47.25" x14ac:dyDescent="0.25">
      <c r="A38" s="68" t="s">
        <v>57</v>
      </c>
      <c r="B38" s="69" t="s">
        <v>58</v>
      </c>
      <c r="C38" s="45">
        <v>0</v>
      </c>
      <c r="D38" s="45">
        <v>0</v>
      </c>
      <c r="E38" s="45">
        <v>0</v>
      </c>
      <c r="F38" s="46">
        <v>0</v>
      </c>
      <c r="G38" s="46">
        <v>0</v>
      </c>
      <c r="H38" s="46">
        <v>0</v>
      </c>
      <c r="I38" s="63">
        <v>0</v>
      </c>
      <c r="J38" s="67"/>
      <c r="K38" s="46">
        <f t="shared" si="11"/>
        <v>0</v>
      </c>
      <c r="L38" s="3"/>
      <c r="M38" s="3"/>
      <c r="N38" s="3"/>
      <c r="O38" s="3"/>
      <c r="P38" s="3"/>
      <c r="Q38" s="3"/>
      <c r="R38" s="3"/>
      <c r="S38" s="3"/>
      <c r="T38" s="3"/>
      <c r="U38" s="3"/>
      <c r="V38" s="3"/>
      <c r="W38" s="3"/>
      <c r="X38" s="3"/>
      <c r="Y38" s="3"/>
      <c r="Z38" s="3"/>
      <c r="AA38" s="52"/>
    </row>
    <row r="39" spans="1:27" s="73" customFormat="1" ht="31.5" x14ac:dyDescent="0.25">
      <c r="A39" s="43" t="s">
        <v>59</v>
      </c>
      <c r="B39" s="70" t="s">
        <v>60</v>
      </c>
      <c r="C39" s="45"/>
      <c r="D39" s="45">
        <v>0</v>
      </c>
      <c r="E39" s="45">
        <v>0</v>
      </c>
      <c r="F39" s="46">
        <v>84.798349999999999</v>
      </c>
      <c r="G39" s="46">
        <f>G40</f>
        <v>27.856059999999999</v>
      </c>
      <c r="H39" s="46">
        <f>H40</f>
        <v>112.65441</v>
      </c>
      <c r="I39" s="46">
        <f>SUM(I40:I41)</f>
        <v>0</v>
      </c>
      <c r="J39" s="66"/>
      <c r="K39" s="46">
        <f t="shared" si="11"/>
        <v>0</v>
      </c>
      <c r="L39" s="71"/>
      <c r="M39" s="71"/>
      <c r="N39" s="71"/>
      <c r="O39" s="71"/>
      <c r="P39" s="71"/>
      <c r="Q39" s="71"/>
      <c r="R39" s="71"/>
      <c r="S39" s="71"/>
      <c r="T39" s="71"/>
      <c r="U39" s="71"/>
      <c r="V39" s="71"/>
      <c r="W39" s="71"/>
      <c r="X39" s="71"/>
      <c r="Y39" s="71"/>
      <c r="Z39" s="71"/>
      <c r="AA39" s="72"/>
    </row>
    <row r="40" spans="1:27" ht="31.5" x14ac:dyDescent="0.25">
      <c r="A40" s="64" t="s">
        <v>61</v>
      </c>
      <c r="B40" s="65" t="s">
        <v>60</v>
      </c>
      <c r="C40" s="74">
        <v>0</v>
      </c>
      <c r="D40" s="74">
        <v>0</v>
      </c>
      <c r="E40" s="74">
        <v>0</v>
      </c>
      <c r="F40" s="75">
        <v>84.798349999999999</v>
      </c>
      <c r="G40" s="75">
        <v>27.856059999999999</v>
      </c>
      <c r="H40" s="76">
        <f>F40+G40</f>
        <v>112.65441</v>
      </c>
      <c r="I40" s="46">
        <v>0</v>
      </c>
      <c r="J40" s="66"/>
      <c r="K40" s="46">
        <f t="shared" si="11"/>
        <v>0</v>
      </c>
      <c r="L40" s="3"/>
      <c r="M40" s="3"/>
      <c r="N40" s="3"/>
      <c r="O40" s="3"/>
      <c r="P40" s="3"/>
      <c r="Q40" s="3"/>
      <c r="R40" s="3"/>
      <c r="S40" s="3"/>
      <c r="T40" s="3"/>
      <c r="U40" s="3"/>
      <c r="V40" s="3"/>
      <c r="W40" s="3"/>
      <c r="X40" s="3"/>
      <c r="Y40" s="3"/>
      <c r="Z40" s="3"/>
      <c r="AA40" s="52"/>
    </row>
    <row r="41" spans="1:27" ht="47.25" hidden="1" x14ac:dyDescent="0.25">
      <c r="A41" s="64" t="s">
        <v>62</v>
      </c>
      <c r="B41" s="65" t="s">
        <v>63</v>
      </c>
      <c r="C41" s="74">
        <v>0</v>
      </c>
      <c r="D41" s="74">
        <v>0</v>
      </c>
      <c r="E41" s="74">
        <v>0</v>
      </c>
      <c r="F41" s="75">
        <v>0</v>
      </c>
      <c r="G41" s="75">
        <v>0</v>
      </c>
      <c r="H41" s="76">
        <f>F41+G41</f>
        <v>0</v>
      </c>
      <c r="I41" s="46">
        <v>0</v>
      </c>
      <c r="J41" s="66"/>
      <c r="K41" s="46">
        <f t="shared" si="11"/>
        <v>0</v>
      </c>
      <c r="L41" s="3"/>
      <c r="M41" s="3"/>
      <c r="N41" s="3"/>
      <c r="O41" s="3"/>
      <c r="P41" s="3"/>
      <c r="Q41" s="3"/>
      <c r="R41" s="3"/>
      <c r="S41" s="3"/>
      <c r="T41" s="3"/>
      <c r="U41" s="3"/>
      <c r="V41" s="3"/>
      <c r="W41" s="3"/>
      <c r="X41" s="3"/>
      <c r="Y41" s="3"/>
      <c r="Z41" s="3"/>
      <c r="AA41" s="52"/>
    </row>
    <row r="42" spans="1:27" s="73" customFormat="1" x14ac:dyDescent="0.25">
      <c r="A42" s="43" t="s">
        <v>64</v>
      </c>
      <c r="B42" s="70" t="s">
        <v>65</v>
      </c>
      <c r="C42" s="45">
        <f>C43</f>
        <v>788</v>
      </c>
      <c r="D42" s="45">
        <v>788</v>
      </c>
      <c r="E42" s="45">
        <v>788</v>
      </c>
      <c r="F42" s="46">
        <v>523.50000999999997</v>
      </c>
      <c r="G42" s="46">
        <f>G43</f>
        <v>11.92249</v>
      </c>
      <c r="H42" s="46">
        <f>H43</f>
        <v>535.42250000000001</v>
      </c>
      <c r="I42" s="46">
        <f>SUM(I43:I44)</f>
        <v>788</v>
      </c>
      <c r="J42" s="46">
        <f>SUM(J43:J44)</f>
        <v>0</v>
      </c>
      <c r="K42" s="46">
        <f>SUM(K43:K44)</f>
        <v>788</v>
      </c>
      <c r="L42" s="71"/>
      <c r="M42" s="71"/>
      <c r="N42" s="71"/>
      <c r="O42" s="71"/>
      <c r="P42" s="71"/>
      <c r="Q42" s="71"/>
      <c r="R42" s="71"/>
      <c r="S42" s="71"/>
      <c r="T42" s="71"/>
      <c r="U42" s="71"/>
      <c r="V42" s="71"/>
      <c r="W42" s="71"/>
      <c r="X42" s="71"/>
      <c r="Y42" s="71"/>
      <c r="Z42" s="71"/>
      <c r="AA42" s="72"/>
    </row>
    <row r="43" spans="1:27" s="3" customFormat="1" x14ac:dyDescent="0.25">
      <c r="A43" s="64" t="s">
        <v>66</v>
      </c>
      <c r="B43" s="65" t="s">
        <v>65</v>
      </c>
      <c r="C43" s="74">
        <v>788</v>
      </c>
      <c r="D43" s="74">
        <v>788</v>
      </c>
      <c r="E43" s="74">
        <v>788</v>
      </c>
      <c r="F43" s="75">
        <v>523.50000999999997</v>
      </c>
      <c r="G43" s="75">
        <v>11.92249</v>
      </c>
      <c r="H43" s="76">
        <f>F43+G43</f>
        <v>535.42250000000001</v>
      </c>
      <c r="I43" s="75">
        <v>788</v>
      </c>
      <c r="J43" s="75"/>
      <c r="K43" s="75">
        <f>I43+J43</f>
        <v>788</v>
      </c>
    </row>
    <row r="44" spans="1:27" s="3" customFormat="1" ht="24.75" hidden="1" customHeight="1" x14ac:dyDescent="0.25">
      <c r="A44" s="64" t="s">
        <v>67</v>
      </c>
      <c r="B44" s="65" t="s">
        <v>68</v>
      </c>
      <c r="C44" s="74">
        <v>0</v>
      </c>
      <c r="D44" s="74">
        <v>0</v>
      </c>
      <c r="E44" s="74">
        <v>0</v>
      </c>
      <c r="F44" s="75">
        <v>0</v>
      </c>
      <c r="G44" s="75">
        <v>0</v>
      </c>
      <c r="H44" s="76">
        <f>C44+G44</f>
        <v>0</v>
      </c>
      <c r="I44" s="46">
        <v>0</v>
      </c>
      <c r="J44" s="66"/>
      <c r="K44" s="46">
        <f t="shared" si="11"/>
        <v>0</v>
      </c>
    </row>
    <row r="45" spans="1:27" s="3" customFormat="1" ht="31.5" x14ac:dyDescent="0.25">
      <c r="A45" s="64" t="s">
        <v>69</v>
      </c>
      <c r="B45" s="65" t="s">
        <v>70</v>
      </c>
      <c r="C45" s="74">
        <f t="shared" ref="C45:K45" si="12">C46</f>
        <v>7000</v>
      </c>
      <c r="D45" s="74">
        <f t="shared" si="12"/>
        <v>7000</v>
      </c>
      <c r="E45" s="74">
        <v>7000</v>
      </c>
      <c r="F45" s="75">
        <v>7000</v>
      </c>
      <c r="G45" s="75">
        <f t="shared" si="12"/>
        <v>-1500</v>
      </c>
      <c r="H45" s="75">
        <f t="shared" si="12"/>
        <v>5500</v>
      </c>
      <c r="I45" s="75">
        <f t="shared" si="12"/>
        <v>7000</v>
      </c>
      <c r="J45" s="75">
        <f t="shared" si="12"/>
        <v>0</v>
      </c>
      <c r="K45" s="75">
        <f t="shared" si="12"/>
        <v>7000</v>
      </c>
    </row>
    <row r="46" spans="1:27" s="3" customFormat="1" ht="54.75" customHeight="1" x14ac:dyDescent="0.25">
      <c r="A46" s="64" t="s">
        <v>71</v>
      </c>
      <c r="B46" s="65" t="s">
        <v>72</v>
      </c>
      <c r="C46" s="74">
        <v>7000</v>
      </c>
      <c r="D46" s="74">
        <v>7000</v>
      </c>
      <c r="E46" s="74">
        <v>7000</v>
      </c>
      <c r="F46" s="75">
        <v>7000</v>
      </c>
      <c r="G46" s="75">
        <v>-1500</v>
      </c>
      <c r="H46" s="76">
        <f>F46+G46</f>
        <v>5500</v>
      </c>
      <c r="I46" s="75">
        <v>7000</v>
      </c>
      <c r="J46" s="75"/>
      <c r="K46" s="75">
        <f>I46+J46</f>
        <v>7000</v>
      </c>
    </row>
    <row r="47" spans="1:27" s="33" customFormat="1" ht="30.75" customHeight="1" x14ac:dyDescent="0.25">
      <c r="A47" s="38" t="s">
        <v>73</v>
      </c>
      <c r="B47" s="59" t="s">
        <v>74</v>
      </c>
      <c r="C47" s="40">
        <f t="shared" ref="C47:K47" si="13">C48+C55+C52</f>
        <v>52569.799999999996</v>
      </c>
      <c r="D47" s="40">
        <f t="shared" si="13"/>
        <v>52569.799999999996</v>
      </c>
      <c r="E47" s="40">
        <v>52569.799999999996</v>
      </c>
      <c r="F47" s="41">
        <v>52569.799999999996</v>
      </c>
      <c r="G47" s="41">
        <f t="shared" si="13"/>
        <v>-3995.54576</v>
      </c>
      <c r="H47" s="41">
        <f t="shared" si="13"/>
        <v>48574.254239999995</v>
      </c>
      <c r="I47" s="41">
        <f t="shared" si="13"/>
        <v>52611.9</v>
      </c>
      <c r="J47" s="41">
        <f t="shared" si="13"/>
        <v>0</v>
      </c>
      <c r="K47" s="41">
        <f t="shared" si="13"/>
        <v>52611.9</v>
      </c>
    </row>
    <row r="48" spans="1:27" s="33" customFormat="1" x14ac:dyDescent="0.25">
      <c r="A48" s="38" t="s">
        <v>75</v>
      </c>
      <c r="B48" s="59" t="s">
        <v>76</v>
      </c>
      <c r="C48" s="40">
        <f t="shared" ref="C48:K48" si="14">SUM(C49:C51)</f>
        <v>1000</v>
      </c>
      <c r="D48" s="40">
        <f t="shared" si="14"/>
        <v>1000</v>
      </c>
      <c r="E48" s="40">
        <v>1000</v>
      </c>
      <c r="F48" s="41">
        <v>1000</v>
      </c>
      <c r="G48" s="41">
        <f t="shared" si="14"/>
        <v>0</v>
      </c>
      <c r="H48" s="41">
        <f t="shared" si="14"/>
        <v>1000</v>
      </c>
      <c r="I48" s="41">
        <f t="shared" si="14"/>
        <v>1000</v>
      </c>
      <c r="J48" s="41">
        <f t="shared" si="14"/>
        <v>0</v>
      </c>
      <c r="K48" s="41">
        <f t="shared" si="14"/>
        <v>1000</v>
      </c>
    </row>
    <row r="49" spans="1:27" ht="47.25" x14ac:dyDescent="0.25">
      <c r="A49" s="43" t="s">
        <v>77</v>
      </c>
      <c r="B49" s="77" t="s">
        <v>78</v>
      </c>
      <c r="C49" s="45">
        <v>1000</v>
      </c>
      <c r="D49" s="45">
        <v>1000</v>
      </c>
      <c r="E49" s="45">
        <v>1000</v>
      </c>
      <c r="F49" s="46">
        <v>1000</v>
      </c>
      <c r="G49" s="46"/>
      <c r="H49" s="47">
        <f>F49+G49</f>
        <v>1000</v>
      </c>
      <c r="I49" s="46">
        <v>1000</v>
      </c>
      <c r="J49" s="46"/>
      <c r="K49" s="46">
        <f>I49+J49</f>
        <v>1000</v>
      </c>
      <c r="L49" s="3"/>
      <c r="M49" s="3"/>
      <c r="N49" s="3"/>
      <c r="O49" s="3"/>
      <c r="P49" s="3"/>
      <c r="Q49" s="3"/>
      <c r="R49" s="3"/>
      <c r="S49" s="3"/>
      <c r="T49" s="3"/>
      <c r="U49" s="3"/>
      <c r="V49" s="3"/>
      <c r="W49" s="3"/>
      <c r="X49" s="3"/>
      <c r="Y49" s="3"/>
      <c r="Z49" s="3"/>
      <c r="AA49" s="52"/>
    </row>
    <row r="50" spans="1:27" ht="47.25" hidden="1" x14ac:dyDescent="0.25">
      <c r="A50" s="43" t="s">
        <v>79</v>
      </c>
      <c r="B50" s="77" t="s">
        <v>80</v>
      </c>
      <c r="C50" s="45">
        <v>0</v>
      </c>
      <c r="D50" s="45">
        <v>0</v>
      </c>
      <c r="E50" s="45">
        <v>0</v>
      </c>
      <c r="F50" s="46">
        <v>0</v>
      </c>
      <c r="G50" s="46"/>
      <c r="H50" s="47">
        <f>F50+G50</f>
        <v>0</v>
      </c>
      <c r="I50" s="46">
        <v>0</v>
      </c>
      <c r="J50" s="46"/>
      <c r="K50" s="46">
        <f>I50+J50</f>
        <v>0</v>
      </c>
      <c r="L50" s="3"/>
      <c r="M50" s="3"/>
      <c r="N50" s="3"/>
      <c r="O50" s="3"/>
      <c r="P50" s="3"/>
      <c r="Q50" s="3"/>
      <c r="R50" s="3"/>
      <c r="S50" s="3"/>
      <c r="T50" s="3"/>
      <c r="U50" s="3"/>
      <c r="V50" s="3"/>
      <c r="W50" s="3"/>
      <c r="X50" s="3"/>
      <c r="Y50" s="3"/>
      <c r="Z50" s="3"/>
      <c r="AA50" s="52"/>
    </row>
    <row r="51" spans="1:27" s="3" customFormat="1" ht="47.25" hidden="1" x14ac:dyDescent="0.25">
      <c r="A51" s="43" t="s">
        <v>81</v>
      </c>
      <c r="B51" s="77" t="s">
        <v>82</v>
      </c>
      <c r="C51" s="45">
        <v>0</v>
      </c>
      <c r="D51" s="45">
        <v>0</v>
      </c>
      <c r="E51" s="45">
        <v>0</v>
      </c>
      <c r="F51" s="46">
        <v>0</v>
      </c>
      <c r="G51" s="46"/>
      <c r="H51" s="47">
        <f>F51+G51</f>
        <v>0</v>
      </c>
      <c r="I51" s="46">
        <v>0</v>
      </c>
      <c r="J51" s="46"/>
      <c r="K51" s="46">
        <f>I51+J51</f>
        <v>0</v>
      </c>
    </row>
    <row r="52" spans="1:27" s="78" customFormat="1" x14ac:dyDescent="0.25">
      <c r="A52" s="43" t="s">
        <v>83</v>
      </c>
      <c r="B52" s="77" t="s">
        <v>84</v>
      </c>
      <c r="C52" s="45">
        <f t="shared" ref="C52:K52" si="15">C53+C54</f>
        <v>14758.1</v>
      </c>
      <c r="D52" s="45">
        <f t="shared" si="15"/>
        <v>14758.1</v>
      </c>
      <c r="E52" s="45">
        <v>14758.1</v>
      </c>
      <c r="F52" s="46">
        <v>14758.1</v>
      </c>
      <c r="G52" s="46">
        <f t="shared" si="15"/>
        <v>-795.54575999999997</v>
      </c>
      <c r="H52" s="46">
        <f t="shared" si="15"/>
        <v>13962.554240000001</v>
      </c>
      <c r="I52" s="46">
        <f t="shared" si="15"/>
        <v>14919.6</v>
      </c>
      <c r="J52" s="46">
        <f t="shared" si="15"/>
        <v>0</v>
      </c>
      <c r="K52" s="46">
        <f t="shared" si="15"/>
        <v>14919.6</v>
      </c>
    </row>
    <row r="53" spans="1:27" s="3" customFormat="1" x14ac:dyDescent="0.25">
      <c r="A53" s="43" t="s">
        <v>85</v>
      </c>
      <c r="B53" s="77" t="s">
        <v>86</v>
      </c>
      <c r="C53" s="45">
        <v>7000</v>
      </c>
      <c r="D53" s="45">
        <v>7000</v>
      </c>
      <c r="E53" s="45">
        <v>7000</v>
      </c>
      <c r="F53" s="46">
        <v>7000</v>
      </c>
      <c r="G53" s="46">
        <v>-395.54575999999997</v>
      </c>
      <c r="H53" s="47">
        <f>F53+G53</f>
        <v>6604.45424</v>
      </c>
      <c r="I53" s="46">
        <v>7100</v>
      </c>
      <c r="J53" s="46"/>
      <c r="K53" s="46">
        <f>I53+J53</f>
        <v>7100</v>
      </c>
    </row>
    <row r="54" spans="1:27" s="3" customFormat="1" x14ac:dyDescent="0.25">
      <c r="A54" s="43" t="s">
        <v>87</v>
      </c>
      <c r="B54" s="77" t="s">
        <v>88</v>
      </c>
      <c r="C54" s="45">
        <v>7758.1</v>
      </c>
      <c r="D54" s="45">
        <v>7758.1</v>
      </c>
      <c r="E54" s="45">
        <v>7758.1</v>
      </c>
      <c r="F54" s="46">
        <v>7758.1</v>
      </c>
      <c r="G54" s="46">
        <v>-400</v>
      </c>
      <c r="H54" s="47">
        <f>F54+G54</f>
        <v>7358.1</v>
      </c>
      <c r="I54" s="46">
        <v>7819.6</v>
      </c>
      <c r="J54" s="46"/>
      <c r="K54" s="46">
        <f>I54+J54</f>
        <v>7819.6</v>
      </c>
    </row>
    <row r="55" spans="1:27" s="33" customFormat="1" x14ac:dyDescent="0.25">
      <c r="A55" s="38" t="s">
        <v>89</v>
      </c>
      <c r="B55" s="59" t="s">
        <v>90</v>
      </c>
      <c r="C55" s="40">
        <f t="shared" ref="C55:K55" si="16">SUM(C56:C61)</f>
        <v>36811.699999999997</v>
      </c>
      <c r="D55" s="40">
        <f t="shared" si="16"/>
        <v>36811.699999999997</v>
      </c>
      <c r="E55" s="40">
        <v>36811.699999999997</v>
      </c>
      <c r="F55" s="41">
        <v>36811.699999999997</v>
      </c>
      <c r="G55" s="41">
        <f t="shared" si="16"/>
        <v>-3200</v>
      </c>
      <c r="H55" s="41">
        <f t="shared" si="16"/>
        <v>33611.699999999997</v>
      </c>
      <c r="I55" s="41">
        <f t="shared" si="16"/>
        <v>36692.300000000003</v>
      </c>
      <c r="J55" s="41">
        <f t="shared" si="16"/>
        <v>0</v>
      </c>
      <c r="K55" s="41">
        <f t="shared" si="16"/>
        <v>36692.300000000003</v>
      </c>
    </row>
    <row r="56" spans="1:27" ht="47.25" x14ac:dyDescent="0.25">
      <c r="A56" s="43" t="s">
        <v>91</v>
      </c>
      <c r="B56" s="70" t="s">
        <v>92</v>
      </c>
      <c r="C56" s="45">
        <v>34511.699999999997</v>
      </c>
      <c r="D56" s="45">
        <v>34511.699999999997</v>
      </c>
      <c r="E56" s="45">
        <v>34511.699999999997</v>
      </c>
      <c r="F56" s="46">
        <v>34511.699999999997</v>
      </c>
      <c r="G56" s="46">
        <v>-2500</v>
      </c>
      <c r="H56" s="47">
        <f t="shared" ref="H56:H61" si="17">F56+G56</f>
        <v>32011.699999999997</v>
      </c>
      <c r="I56" s="46">
        <v>34392.300000000003</v>
      </c>
      <c r="J56" s="46"/>
      <c r="K56" s="46">
        <f t="shared" ref="K56:K61" si="18">I56+J56</f>
        <v>34392.300000000003</v>
      </c>
      <c r="L56" s="3"/>
      <c r="M56" s="3"/>
      <c r="N56" s="3"/>
      <c r="O56" s="3"/>
      <c r="P56" s="3"/>
      <c r="Q56" s="3"/>
      <c r="R56" s="3"/>
      <c r="S56" s="3"/>
      <c r="T56" s="3"/>
      <c r="U56" s="3"/>
      <c r="V56" s="3"/>
      <c r="W56" s="3"/>
      <c r="X56" s="3"/>
      <c r="Y56" s="3"/>
      <c r="Z56" s="3"/>
      <c r="AA56" s="52"/>
    </row>
    <row r="57" spans="1:27" ht="31.5" hidden="1" x14ac:dyDescent="0.25">
      <c r="A57" s="43" t="s">
        <v>93</v>
      </c>
      <c r="B57" s="70" t="s">
        <v>94</v>
      </c>
      <c r="C57" s="45">
        <v>0</v>
      </c>
      <c r="D57" s="45">
        <v>0</v>
      </c>
      <c r="E57" s="45">
        <v>0</v>
      </c>
      <c r="F57" s="46">
        <v>0</v>
      </c>
      <c r="G57" s="46"/>
      <c r="H57" s="47">
        <f t="shared" si="17"/>
        <v>0</v>
      </c>
      <c r="I57" s="46">
        <v>0</v>
      </c>
      <c r="J57" s="46"/>
      <c r="K57" s="46">
        <f t="shared" si="18"/>
        <v>0</v>
      </c>
      <c r="L57" s="3"/>
      <c r="M57" s="3"/>
      <c r="N57" s="3"/>
      <c r="O57" s="3"/>
      <c r="P57" s="3"/>
      <c r="Q57" s="3"/>
      <c r="R57" s="3"/>
      <c r="S57" s="3"/>
      <c r="T57" s="3"/>
      <c r="U57" s="3"/>
      <c r="V57" s="3"/>
      <c r="W57" s="3"/>
      <c r="X57" s="3"/>
      <c r="Y57" s="3"/>
      <c r="Z57" s="3"/>
      <c r="AA57" s="52"/>
    </row>
    <row r="58" spans="1:27" ht="47.25" hidden="1" x14ac:dyDescent="0.25">
      <c r="A58" s="43" t="s">
        <v>95</v>
      </c>
      <c r="B58" s="70" t="s">
        <v>96</v>
      </c>
      <c r="C58" s="45">
        <v>0</v>
      </c>
      <c r="D58" s="45">
        <v>0</v>
      </c>
      <c r="E58" s="45">
        <v>0</v>
      </c>
      <c r="F58" s="46">
        <v>0</v>
      </c>
      <c r="G58" s="46"/>
      <c r="H58" s="47">
        <f t="shared" si="17"/>
        <v>0</v>
      </c>
      <c r="I58" s="46">
        <v>0</v>
      </c>
      <c r="J58" s="46"/>
      <c r="K58" s="46">
        <f t="shared" si="18"/>
        <v>0</v>
      </c>
      <c r="L58" s="3"/>
      <c r="M58" s="3"/>
      <c r="N58" s="3"/>
      <c r="O58" s="3"/>
      <c r="P58" s="3"/>
      <c r="Q58" s="3"/>
      <c r="R58" s="3"/>
      <c r="S58" s="3"/>
      <c r="T58" s="3"/>
      <c r="U58" s="3"/>
      <c r="V58" s="3"/>
      <c r="W58" s="3"/>
      <c r="X58" s="3"/>
      <c r="Y58" s="3"/>
      <c r="Z58" s="3"/>
      <c r="AA58" s="52"/>
    </row>
    <row r="59" spans="1:27" ht="47.25" x14ac:dyDescent="0.25">
      <c r="A59" s="43" t="s">
        <v>97</v>
      </c>
      <c r="B59" s="70" t="s">
        <v>98</v>
      </c>
      <c r="C59" s="45">
        <v>2300</v>
      </c>
      <c r="D59" s="45">
        <v>2300</v>
      </c>
      <c r="E59" s="45">
        <v>2300</v>
      </c>
      <c r="F59" s="46">
        <v>2300</v>
      </c>
      <c r="G59" s="46">
        <v>-700</v>
      </c>
      <c r="H59" s="47">
        <f t="shared" si="17"/>
        <v>1600</v>
      </c>
      <c r="I59" s="46">
        <v>2300</v>
      </c>
      <c r="J59" s="46"/>
      <c r="K59" s="46">
        <f t="shared" si="18"/>
        <v>2300</v>
      </c>
      <c r="L59" s="3"/>
      <c r="M59" s="3"/>
      <c r="N59" s="3"/>
      <c r="O59" s="3"/>
      <c r="P59" s="3"/>
      <c r="Q59" s="3"/>
      <c r="R59" s="3"/>
      <c r="S59" s="3"/>
      <c r="T59" s="3"/>
      <c r="U59" s="3"/>
      <c r="V59" s="3"/>
      <c r="W59" s="3"/>
      <c r="X59" s="3"/>
      <c r="Y59" s="3"/>
      <c r="Z59" s="3"/>
      <c r="AA59" s="52"/>
    </row>
    <row r="60" spans="1:27" ht="47.25" hidden="1" x14ac:dyDescent="0.25">
      <c r="A60" s="43" t="s">
        <v>99</v>
      </c>
      <c r="B60" s="70" t="s">
        <v>100</v>
      </c>
      <c r="C60" s="45">
        <v>0</v>
      </c>
      <c r="D60" s="45">
        <v>0</v>
      </c>
      <c r="E60" s="45">
        <v>0</v>
      </c>
      <c r="F60" s="46">
        <v>0</v>
      </c>
      <c r="G60" s="46"/>
      <c r="H60" s="47">
        <f t="shared" si="17"/>
        <v>0</v>
      </c>
      <c r="I60" s="46">
        <v>0</v>
      </c>
      <c r="J60" s="46"/>
      <c r="K60" s="46">
        <f t="shared" si="18"/>
        <v>0</v>
      </c>
      <c r="L60" s="3"/>
      <c r="M60" s="3"/>
      <c r="N60" s="3"/>
      <c r="O60" s="3"/>
      <c r="P60" s="3"/>
      <c r="Q60" s="3"/>
      <c r="R60" s="3"/>
      <c r="S60" s="3"/>
      <c r="T60" s="3"/>
      <c r="U60" s="3"/>
      <c r="V60" s="3"/>
      <c r="W60" s="3"/>
      <c r="X60" s="3"/>
      <c r="Y60" s="3"/>
      <c r="Z60" s="3"/>
      <c r="AA60" s="52"/>
    </row>
    <row r="61" spans="1:27" s="3" customFormat="1" ht="47.25" hidden="1" x14ac:dyDescent="0.25">
      <c r="A61" s="43" t="s">
        <v>101</v>
      </c>
      <c r="B61" s="70" t="s">
        <v>102</v>
      </c>
      <c r="C61" s="45">
        <v>0</v>
      </c>
      <c r="D61" s="45">
        <v>0</v>
      </c>
      <c r="E61" s="45">
        <v>0</v>
      </c>
      <c r="F61" s="46">
        <v>0</v>
      </c>
      <c r="G61" s="46"/>
      <c r="H61" s="47">
        <f t="shared" si="17"/>
        <v>0</v>
      </c>
      <c r="I61" s="46">
        <v>0</v>
      </c>
      <c r="J61" s="46"/>
      <c r="K61" s="46">
        <f t="shared" si="18"/>
        <v>0</v>
      </c>
    </row>
    <row r="62" spans="1:27" s="33" customFormat="1" ht="38.25" customHeight="1" x14ac:dyDescent="0.25">
      <c r="A62" s="38" t="s">
        <v>103</v>
      </c>
      <c r="B62" s="59" t="s">
        <v>104</v>
      </c>
      <c r="C62" s="40">
        <f>C63+C64+C67</f>
        <v>5310.8</v>
      </c>
      <c r="D62" s="40">
        <f>D63+D64+D67</f>
        <v>5310.8</v>
      </c>
      <c r="E62" s="40">
        <v>5310.8</v>
      </c>
      <c r="F62" s="41">
        <v>8613.1974499999997</v>
      </c>
      <c r="G62" s="41">
        <f>G63+G64+G67</f>
        <v>6000.7084599999998</v>
      </c>
      <c r="H62" s="41">
        <f>H63+H64+H67</f>
        <v>14613.905909999999</v>
      </c>
      <c r="I62" s="41">
        <f>SUM(I63:I67)</f>
        <v>4080</v>
      </c>
      <c r="J62" s="41">
        <f>SUM(J63:J67)</f>
        <v>0</v>
      </c>
      <c r="K62" s="41">
        <f>SUM(K63:K67)</f>
        <v>4080</v>
      </c>
    </row>
    <row r="63" spans="1:27" ht="47.25" x14ac:dyDescent="0.25">
      <c r="A63" s="43" t="s">
        <v>105</v>
      </c>
      <c r="B63" s="77" t="s">
        <v>106</v>
      </c>
      <c r="C63" s="45">
        <v>5230.8</v>
      </c>
      <c r="D63" s="45">
        <v>5230.8</v>
      </c>
      <c r="E63" s="45">
        <v>5230.8</v>
      </c>
      <c r="F63" s="46">
        <v>8533.1974499999997</v>
      </c>
      <c r="G63" s="46">
        <v>6025.7084599999998</v>
      </c>
      <c r="H63" s="47">
        <f>F63+G63</f>
        <v>14558.905909999999</v>
      </c>
      <c r="I63" s="46">
        <v>4000</v>
      </c>
      <c r="J63" s="46"/>
      <c r="K63" s="46">
        <f>I63+J63</f>
        <v>4000</v>
      </c>
      <c r="L63" s="3"/>
      <c r="M63" s="3"/>
      <c r="N63" s="3"/>
      <c r="O63" s="3"/>
      <c r="P63" s="3"/>
      <c r="Q63" s="3"/>
      <c r="R63" s="3"/>
      <c r="S63" s="3"/>
      <c r="T63" s="3"/>
      <c r="U63" s="3"/>
      <c r="V63" s="3"/>
      <c r="W63" s="3"/>
      <c r="X63" s="3"/>
      <c r="Y63" s="3"/>
      <c r="Z63" s="3"/>
      <c r="AA63" s="52"/>
    </row>
    <row r="64" spans="1:27" s="81" customFormat="1" ht="62.25" hidden="1" customHeight="1" x14ac:dyDescent="0.25">
      <c r="A64" s="43" t="s">
        <v>107</v>
      </c>
      <c r="B64" s="70" t="s">
        <v>108</v>
      </c>
      <c r="C64" s="45">
        <v>0</v>
      </c>
      <c r="D64" s="45">
        <v>0</v>
      </c>
      <c r="E64" s="45">
        <v>0</v>
      </c>
      <c r="F64" s="46">
        <v>0</v>
      </c>
      <c r="G64" s="46"/>
      <c r="H64" s="47">
        <f>F64+G64</f>
        <v>0</v>
      </c>
      <c r="I64" s="46">
        <v>0</v>
      </c>
      <c r="J64" s="46"/>
      <c r="K64" s="46">
        <f>I64+J64</f>
        <v>0</v>
      </c>
      <c r="L64" s="79"/>
      <c r="M64" s="79"/>
      <c r="N64" s="79"/>
      <c r="O64" s="79"/>
      <c r="P64" s="79"/>
      <c r="Q64" s="79"/>
      <c r="R64" s="79"/>
      <c r="S64" s="79"/>
      <c r="T64" s="79"/>
      <c r="U64" s="79"/>
      <c r="V64" s="79"/>
      <c r="W64" s="79"/>
      <c r="X64" s="79"/>
      <c r="Y64" s="79"/>
      <c r="Z64" s="79"/>
      <c r="AA64" s="80"/>
    </row>
    <row r="65" spans="1:27" s="81" customFormat="1" ht="78.75" hidden="1" x14ac:dyDescent="0.25">
      <c r="A65" s="64" t="s">
        <v>109</v>
      </c>
      <c r="B65" s="65" t="s">
        <v>110</v>
      </c>
      <c r="C65" s="45"/>
      <c r="D65" s="45">
        <v>0</v>
      </c>
      <c r="E65" s="45">
        <v>0</v>
      </c>
      <c r="F65" s="46">
        <v>0</v>
      </c>
      <c r="G65" s="46"/>
      <c r="H65" s="47">
        <f>F65+G65</f>
        <v>0</v>
      </c>
      <c r="I65" s="46"/>
      <c r="J65" s="46"/>
      <c r="K65" s="46">
        <f>I65+J65</f>
        <v>0</v>
      </c>
      <c r="L65" s="79"/>
      <c r="M65" s="79"/>
      <c r="N65" s="79"/>
      <c r="O65" s="79"/>
      <c r="P65" s="79"/>
      <c r="Q65" s="79"/>
      <c r="R65" s="79"/>
      <c r="S65" s="79"/>
      <c r="T65" s="79"/>
      <c r="U65" s="79"/>
      <c r="V65" s="79"/>
      <c r="W65" s="79"/>
      <c r="X65" s="79"/>
      <c r="Y65" s="79"/>
      <c r="Z65" s="79"/>
      <c r="AA65" s="80"/>
    </row>
    <row r="66" spans="1:27" s="79" customFormat="1" ht="31.5" hidden="1" x14ac:dyDescent="0.25">
      <c r="A66" s="64" t="s">
        <v>111</v>
      </c>
      <c r="B66" s="65" t="s">
        <v>112</v>
      </c>
      <c r="C66" s="45"/>
      <c r="D66" s="45">
        <v>0</v>
      </c>
      <c r="E66" s="45">
        <v>0</v>
      </c>
      <c r="F66" s="46">
        <v>0</v>
      </c>
      <c r="G66" s="46"/>
      <c r="H66" s="47">
        <f>F66+G66</f>
        <v>0</v>
      </c>
      <c r="I66" s="46"/>
      <c r="J66" s="46"/>
      <c r="K66" s="46">
        <f>I66+J66</f>
        <v>0</v>
      </c>
    </row>
    <row r="67" spans="1:27" s="79" customFormat="1" ht="31.5" x14ac:dyDescent="0.25">
      <c r="A67" s="64" t="s">
        <v>113</v>
      </c>
      <c r="B67" s="65" t="s">
        <v>112</v>
      </c>
      <c r="C67" s="45">
        <v>80</v>
      </c>
      <c r="D67" s="45">
        <v>80</v>
      </c>
      <c r="E67" s="45">
        <v>80</v>
      </c>
      <c r="F67" s="46">
        <v>80</v>
      </c>
      <c r="G67" s="46">
        <v>-25</v>
      </c>
      <c r="H67" s="47">
        <f>F67+G67</f>
        <v>55</v>
      </c>
      <c r="I67" s="46">
        <v>80</v>
      </c>
      <c r="J67" s="46"/>
      <c r="K67" s="46">
        <f>I67+J67</f>
        <v>80</v>
      </c>
    </row>
    <row r="68" spans="1:27" s="33" customFormat="1" ht="47.25" x14ac:dyDescent="0.25">
      <c r="A68" s="38" t="s">
        <v>114</v>
      </c>
      <c r="B68" s="59" t="s">
        <v>115</v>
      </c>
      <c r="C68" s="41">
        <f t="shared" ref="C68:K68" si="19">SUM(C69:C89)</f>
        <v>328294.10000000003</v>
      </c>
      <c r="D68" s="41">
        <f t="shared" si="19"/>
        <v>328294.10000000003</v>
      </c>
      <c r="E68" s="41">
        <v>363267.02</v>
      </c>
      <c r="F68" s="41">
        <v>366398.69090000005</v>
      </c>
      <c r="G68" s="41">
        <f t="shared" si="19"/>
        <v>9233.5813899999994</v>
      </c>
      <c r="H68" s="41">
        <f t="shared" si="19"/>
        <v>375632.27228999999</v>
      </c>
      <c r="I68" s="41">
        <f t="shared" si="19"/>
        <v>328294.10000000003</v>
      </c>
      <c r="J68" s="41">
        <f>SUM(J69:J89)</f>
        <v>0</v>
      </c>
      <c r="K68" s="41">
        <f t="shared" si="19"/>
        <v>328294.10000000003</v>
      </c>
    </row>
    <row r="69" spans="1:27" ht="66.75" customHeight="1" x14ac:dyDescent="0.25">
      <c r="A69" s="43" t="s">
        <v>116</v>
      </c>
      <c r="B69" s="70" t="s">
        <v>117</v>
      </c>
      <c r="C69" s="45">
        <v>71.2</v>
      </c>
      <c r="D69" s="45">
        <v>71.2</v>
      </c>
      <c r="E69" s="45">
        <v>27.520000000000003</v>
      </c>
      <c r="F69" s="46">
        <v>27.520000000000003</v>
      </c>
      <c r="G69" s="46">
        <v>0</v>
      </c>
      <c r="H69" s="47">
        <f t="shared" ref="H69:H89" si="20">F69+G69</f>
        <v>27.520000000000003</v>
      </c>
      <c r="I69" s="46">
        <v>71.2</v>
      </c>
      <c r="J69" s="46"/>
      <c r="K69" s="46">
        <f>I69+J69</f>
        <v>71.2</v>
      </c>
      <c r="L69" s="3"/>
      <c r="M69" s="3"/>
      <c r="N69" s="3"/>
      <c r="O69" s="3"/>
      <c r="P69" s="3"/>
      <c r="Q69" s="3"/>
      <c r="R69" s="3"/>
      <c r="S69" s="3"/>
      <c r="T69" s="3"/>
      <c r="U69" s="3"/>
      <c r="V69" s="3"/>
      <c r="W69" s="3"/>
      <c r="X69" s="3"/>
      <c r="Y69" s="3"/>
      <c r="Z69" s="3"/>
      <c r="AA69" s="52"/>
    </row>
    <row r="70" spans="1:27" ht="110.25" x14ac:dyDescent="0.25">
      <c r="A70" s="43" t="s">
        <v>118</v>
      </c>
      <c r="B70" s="70" t="s">
        <v>119</v>
      </c>
      <c r="C70" s="45">
        <v>290000</v>
      </c>
      <c r="D70" s="45">
        <v>290000</v>
      </c>
      <c r="E70" s="45">
        <v>325000</v>
      </c>
      <c r="F70" s="46">
        <v>325000</v>
      </c>
      <c r="G70" s="46">
        <v>2879.5928699999999</v>
      </c>
      <c r="H70" s="47">
        <f t="shared" si="20"/>
        <v>327879.59286999999</v>
      </c>
      <c r="I70" s="46">
        <v>290000</v>
      </c>
      <c r="J70" s="46"/>
      <c r="K70" s="46">
        <f>I70+J70</f>
        <v>290000</v>
      </c>
      <c r="L70" s="3"/>
      <c r="M70" s="3"/>
      <c r="N70" s="3"/>
      <c r="O70" s="3"/>
      <c r="P70" s="3"/>
      <c r="Q70" s="3"/>
      <c r="R70" s="3"/>
      <c r="S70" s="3"/>
      <c r="T70" s="3"/>
      <c r="U70" s="3"/>
      <c r="V70" s="3"/>
      <c r="W70" s="3"/>
      <c r="X70" s="3"/>
      <c r="Y70" s="3"/>
      <c r="Z70" s="3"/>
      <c r="AA70" s="52"/>
    </row>
    <row r="71" spans="1:27" ht="94.5" x14ac:dyDescent="0.25">
      <c r="A71" s="43" t="s">
        <v>120</v>
      </c>
      <c r="B71" s="70" t="s">
        <v>121</v>
      </c>
      <c r="C71" s="45">
        <v>32714.5</v>
      </c>
      <c r="D71" s="45">
        <v>32714.5</v>
      </c>
      <c r="E71" s="45">
        <v>32714.5</v>
      </c>
      <c r="F71" s="46">
        <v>35364.5</v>
      </c>
      <c r="G71" s="46">
        <v>5000</v>
      </c>
      <c r="H71" s="47">
        <f t="shared" si="20"/>
        <v>40364.5</v>
      </c>
      <c r="I71" s="46">
        <v>32714.5</v>
      </c>
      <c r="J71" s="46"/>
      <c r="K71" s="46">
        <f>I71+J71</f>
        <v>32714.5</v>
      </c>
      <c r="L71" s="3"/>
      <c r="M71" s="3"/>
      <c r="N71" s="3"/>
      <c r="O71" s="3"/>
      <c r="P71" s="3"/>
      <c r="Q71" s="3"/>
      <c r="R71" s="3"/>
      <c r="S71" s="3"/>
      <c r="T71" s="3"/>
      <c r="U71" s="3"/>
      <c r="V71" s="3"/>
      <c r="W71" s="3"/>
      <c r="X71" s="3"/>
      <c r="Y71" s="3"/>
      <c r="Z71" s="3"/>
      <c r="AA71" s="52"/>
    </row>
    <row r="72" spans="1:27" ht="157.5" hidden="1" x14ac:dyDescent="0.25">
      <c r="A72" s="43" t="s">
        <v>122</v>
      </c>
      <c r="B72" s="70" t="s">
        <v>123</v>
      </c>
      <c r="C72" s="45">
        <v>0</v>
      </c>
      <c r="D72" s="45">
        <v>0</v>
      </c>
      <c r="E72" s="45">
        <v>0</v>
      </c>
      <c r="F72" s="46">
        <v>0</v>
      </c>
      <c r="G72" s="46"/>
      <c r="H72" s="47">
        <f t="shared" si="20"/>
        <v>0</v>
      </c>
      <c r="I72" s="46"/>
      <c r="J72" s="46"/>
      <c r="K72" s="46"/>
      <c r="L72" s="3"/>
      <c r="M72" s="3"/>
      <c r="N72" s="3"/>
      <c r="O72" s="3"/>
      <c r="P72" s="3"/>
      <c r="Q72" s="3"/>
      <c r="R72" s="3"/>
      <c r="S72" s="3"/>
      <c r="T72" s="3"/>
      <c r="U72" s="3"/>
      <c r="V72" s="3"/>
      <c r="W72" s="3"/>
      <c r="X72" s="3"/>
      <c r="Y72" s="3"/>
      <c r="Z72" s="3"/>
      <c r="AA72" s="52"/>
    </row>
    <row r="73" spans="1:27" s="86" customFormat="1" ht="94.5" x14ac:dyDescent="0.25">
      <c r="A73" s="82" t="s">
        <v>124</v>
      </c>
      <c r="B73" s="83" t="s">
        <v>125</v>
      </c>
      <c r="C73" s="45">
        <v>850</v>
      </c>
      <c r="D73" s="45">
        <v>850</v>
      </c>
      <c r="E73" s="45">
        <v>850</v>
      </c>
      <c r="F73" s="46">
        <v>1087.1270500000001</v>
      </c>
      <c r="G73" s="46">
        <v>102.63036</v>
      </c>
      <c r="H73" s="47">
        <f t="shared" si="20"/>
        <v>1189.7574100000002</v>
      </c>
      <c r="I73" s="46">
        <v>850</v>
      </c>
      <c r="J73" s="46"/>
      <c r="K73" s="46">
        <f>I73+J73</f>
        <v>850</v>
      </c>
      <c r="L73" s="84"/>
      <c r="M73" s="84"/>
      <c r="N73" s="84"/>
      <c r="O73" s="84"/>
      <c r="P73" s="84"/>
      <c r="Q73" s="84"/>
      <c r="R73" s="84"/>
      <c r="S73" s="84"/>
      <c r="T73" s="84"/>
      <c r="U73" s="84"/>
      <c r="V73" s="84"/>
      <c r="W73" s="84"/>
      <c r="X73" s="84"/>
      <c r="Y73" s="84"/>
      <c r="Z73" s="84"/>
      <c r="AA73" s="85"/>
    </row>
    <row r="74" spans="1:27" s="86" customFormat="1" ht="78.75" hidden="1" x14ac:dyDescent="0.25">
      <c r="A74" s="82" t="s">
        <v>126</v>
      </c>
      <c r="B74" s="83" t="s">
        <v>127</v>
      </c>
      <c r="C74" s="45">
        <v>0</v>
      </c>
      <c r="D74" s="45">
        <v>0</v>
      </c>
      <c r="E74" s="45">
        <v>0</v>
      </c>
      <c r="F74" s="46">
        <v>0</v>
      </c>
      <c r="G74" s="46"/>
      <c r="H74" s="47">
        <f t="shared" si="20"/>
        <v>0</v>
      </c>
      <c r="I74" s="46"/>
      <c r="J74" s="67"/>
      <c r="K74" s="75"/>
      <c r="L74" s="84"/>
      <c r="M74" s="84"/>
      <c r="N74" s="84"/>
      <c r="O74" s="84"/>
      <c r="P74" s="84"/>
      <c r="Q74" s="84"/>
      <c r="R74" s="84"/>
      <c r="S74" s="84"/>
      <c r="T74" s="84"/>
      <c r="U74" s="84"/>
      <c r="V74" s="84"/>
      <c r="W74" s="84"/>
      <c r="X74" s="84"/>
      <c r="Y74" s="84"/>
      <c r="Z74" s="84"/>
      <c r="AA74" s="85"/>
    </row>
    <row r="75" spans="1:27" s="86" customFormat="1" ht="78.75" x14ac:dyDescent="0.25">
      <c r="A75" s="82" t="s">
        <v>128</v>
      </c>
      <c r="B75" s="83" t="s">
        <v>129</v>
      </c>
      <c r="C75" s="45"/>
      <c r="D75" s="45"/>
      <c r="E75" s="45">
        <v>0</v>
      </c>
      <c r="F75" s="46">
        <v>67.313890000000001</v>
      </c>
      <c r="G75" s="46">
        <v>12.6775</v>
      </c>
      <c r="H75" s="47">
        <f t="shared" si="20"/>
        <v>79.991389999999996</v>
      </c>
      <c r="I75" s="46">
        <v>0</v>
      </c>
      <c r="J75" s="67"/>
      <c r="K75" s="75"/>
      <c r="L75" s="84"/>
      <c r="M75" s="84"/>
      <c r="N75" s="84"/>
      <c r="O75" s="84"/>
      <c r="P75" s="84"/>
      <c r="Q75" s="84"/>
      <c r="R75" s="84"/>
      <c r="S75" s="84"/>
      <c r="T75" s="84"/>
      <c r="U75" s="84"/>
      <c r="V75" s="84"/>
      <c r="W75" s="84"/>
      <c r="X75" s="84"/>
      <c r="Y75" s="84"/>
      <c r="Z75" s="84"/>
      <c r="AA75" s="85"/>
    </row>
    <row r="76" spans="1:27" ht="47.25" x14ac:dyDescent="0.25">
      <c r="A76" s="43" t="s">
        <v>130</v>
      </c>
      <c r="B76" s="70" t="s">
        <v>131</v>
      </c>
      <c r="C76" s="45">
        <v>4058.4</v>
      </c>
      <c r="D76" s="45">
        <v>4058.4</v>
      </c>
      <c r="E76" s="45">
        <v>4058.4</v>
      </c>
      <c r="F76" s="46">
        <v>4058.4</v>
      </c>
      <c r="G76" s="46">
        <v>1141.5999999999999</v>
      </c>
      <c r="H76" s="47">
        <f t="shared" si="20"/>
        <v>5200</v>
      </c>
      <c r="I76" s="46">
        <v>4058.4</v>
      </c>
      <c r="J76" s="46"/>
      <c r="K76" s="46">
        <f>I76+J76</f>
        <v>4058.4</v>
      </c>
      <c r="L76" s="3"/>
      <c r="M76" s="3"/>
      <c r="N76" s="3"/>
      <c r="O76" s="3"/>
      <c r="P76" s="3"/>
      <c r="Q76" s="3"/>
      <c r="R76" s="3"/>
      <c r="S76" s="3"/>
      <c r="T76" s="3"/>
      <c r="U76" s="3"/>
      <c r="V76" s="3"/>
      <c r="W76" s="3"/>
      <c r="X76" s="3"/>
      <c r="Y76" s="3"/>
      <c r="Z76" s="3"/>
      <c r="AA76" s="52"/>
    </row>
    <row r="77" spans="1:27" s="89" customFormat="1" ht="47.25" hidden="1" x14ac:dyDescent="0.25">
      <c r="A77" s="43" t="s">
        <v>132</v>
      </c>
      <c r="B77" s="70" t="s">
        <v>133</v>
      </c>
      <c r="C77" s="45">
        <v>0</v>
      </c>
      <c r="D77" s="45">
        <v>0</v>
      </c>
      <c r="E77" s="45">
        <v>0</v>
      </c>
      <c r="F77" s="46">
        <v>0</v>
      </c>
      <c r="G77" s="46"/>
      <c r="H77" s="47">
        <f t="shared" si="20"/>
        <v>0</v>
      </c>
      <c r="I77" s="46"/>
      <c r="J77" s="46"/>
      <c r="K77" s="46"/>
      <c r="L77" s="87"/>
      <c r="M77" s="87"/>
      <c r="N77" s="87"/>
      <c r="O77" s="87"/>
      <c r="P77" s="87"/>
      <c r="Q77" s="87"/>
      <c r="R77" s="87"/>
      <c r="S77" s="87"/>
      <c r="T77" s="87"/>
      <c r="U77" s="87"/>
      <c r="V77" s="87"/>
      <c r="W77" s="87"/>
      <c r="X77" s="87"/>
      <c r="Y77" s="87"/>
      <c r="Z77" s="87"/>
      <c r="AA77" s="88"/>
    </row>
    <row r="78" spans="1:27" s="89" customFormat="1" ht="47.25" hidden="1" x14ac:dyDescent="0.25">
      <c r="A78" s="43" t="s">
        <v>134</v>
      </c>
      <c r="B78" s="70" t="s">
        <v>135</v>
      </c>
      <c r="C78" s="45">
        <v>0</v>
      </c>
      <c r="D78" s="45">
        <v>0</v>
      </c>
      <c r="E78" s="45">
        <v>0</v>
      </c>
      <c r="F78" s="46">
        <v>0</v>
      </c>
      <c r="G78" s="46"/>
      <c r="H78" s="47">
        <f t="shared" si="20"/>
        <v>0</v>
      </c>
      <c r="I78" s="46"/>
      <c r="J78" s="46"/>
      <c r="K78" s="46"/>
      <c r="L78" s="90"/>
      <c r="M78" s="87"/>
      <c r="N78" s="87"/>
      <c r="O78" s="87"/>
      <c r="P78" s="87"/>
      <c r="Q78" s="87"/>
      <c r="R78" s="87"/>
      <c r="S78" s="87"/>
      <c r="T78" s="87"/>
      <c r="U78" s="87"/>
      <c r="V78" s="87"/>
      <c r="W78" s="87"/>
      <c r="X78" s="87"/>
      <c r="Y78" s="87"/>
      <c r="Z78" s="87"/>
      <c r="AA78" s="88"/>
    </row>
    <row r="79" spans="1:27" s="89" customFormat="1" ht="157.5" x14ac:dyDescent="0.25">
      <c r="A79" s="43" t="s">
        <v>136</v>
      </c>
      <c r="B79" s="70" t="s">
        <v>123</v>
      </c>
      <c r="C79" s="45"/>
      <c r="D79" s="45"/>
      <c r="E79" s="45">
        <v>0</v>
      </c>
      <c r="F79" s="46">
        <v>162.68818999999999</v>
      </c>
      <c r="G79" s="46">
        <v>0</v>
      </c>
      <c r="H79" s="47">
        <f t="shared" si="20"/>
        <v>162.68818999999999</v>
      </c>
      <c r="I79" s="46">
        <v>0</v>
      </c>
      <c r="J79" s="46"/>
      <c r="K79" s="46"/>
      <c r="L79" s="90"/>
      <c r="M79" s="87"/>
      <c r="N79" s="87"/>
      <c r="O79" s="87"/>
      <c r="P79" s="87"/>
      <c r="Q79" s="87"/>
      <c r="R79" s="87"/>
      <c r="S79" s="87"/>
      <c r="T79" s="87"/>
      <c r="U79" s="87"/>
      <c r="V79" s="87"/>
      <c r="W79" s="87"/>
      <c r="X79" s="87"/>
      <c r="Y79" s="87"/>
      <c r="Z79" s="87"/>
      <c r="AA79" s="88"/>
    </row>
    <row r="80" spans="1:27" s="89" customFormat="1" ht="110.25" x14ac:dyDescent="0.25">
      <c r="A80" s="43" t="s">
        <v>137</v>
      </c>
      <c r="B80" s="70" t="s">
        <v>138</v>
      </c>
      <c r="C80" s="45"/>
      <c r="D80" s="45"/>
      <c r="E80" s="45">
        <v>0</v>
      </c>
      <c r="F80" s="46">
        <v>0.21371000000000001</v>
      </c>
      <c r="G80" s="46">
        <v>0</v>
      </c>
      <c r="H80" s="47">
        <f t="shared" si="20"/>
        <v>0.21371000000000001</v>
      </c>
      <c r="I80" s="46">
        <v>0</v>
      </c>
      <c r="J80" s="46"/>
      <c r="K80" s="46"/>
      <c r="L80" s="90"/>
      <c r="M80" s="87"/>
      <c r="N80" s="87"/>
      <c r="O80" s="87"/>
      <c r="P80" s="87"/>
      <c r="Q80" s="87"/>
      <c r="R80" s="87"/>
      <c r="S80" s="87"/>
      <c r="T80" s="87"/>
      <c r="U80" s="87"/>
      <c r="V80" s="87"/>
      <c r="W80" s="87"/>
      <c r="X80" s="87"/>
      <c r="Y80" s="87"/>
      <c r="Z80" s="87"/>
      <c r="AA80" s="88"/>
    </row>
    <row r="81" spans="1:27" s="89" customFormat="1" ht="102.75" customHeight="1" x14ac:dyDescent="0.25">
      <c r="A81" s="43" t="s">
        <v>139</v>
      </c>
      <c r="B81" s="70" t="s">
        <v>140</v>
      </c>
      <c r="C81" s="45"/>
      <c r="D81" s="45"/>
      <c r="E81" s="45">
        <v>0</v>
      </c>
      <c r="F81" s="46">
        <v>14.328060000000001</v>
      </c>
      <c r="G81" s="46">
        <v>1.77366</v>
      </c>
      <c r="H81" s="47">
        <f t="shared" si="20"/>
        <v>16.10172</v>
      </c>
      <c r="I81" s="46">
        <v>0</v>
      </c>
      <c r="J81" s="46"/>
      <c r="K81" s="46"/>
      <c r="L81" s="90"/>
      <c r="M81" s="87"/>
      <c r="N81" s="87"/>
      <c r="O81" s="87"/>
      <c r="P81" s="87"/>
      <c r="Q81" s="87"/>
      <c r="R81" s="87"/>
      <c r="S81" s="87"/>
      <c r="T81" s="87"/>
      <c r="U81" s="87"/>
      <c r="V81" s="87"/>
      <c r="W81" s="87"/>
      <c r="X81" s="87"/>
      <c r="Y81" s="87"/>
      <c r="Z81" s="87"/>
      <c r="AA81" s="88"/>
    </row>
    <row r="82" spans="1:27" s="50" customFormat="1" ht="63" x14ac:dyDescent="0.25">
      <c r="A82" s="43" t="s">
        <v>141</v>
      </c>
      <c r="B82" s="70" t="s">
        <v>142</v>
      </c>
      <c r="C82" s="45">
        <v>0</v>
      </c>
      <c r="D82" s="45">
        <v>0</v>
      </c>
      <c r="E82" s="45">
        <v>16.600000000000001</v>
      </c>
      <c r="F82" s="46">
        <v>16.600000000000001</v>
      </c>
      <c r="G82" s="46">
        <v>0</v>
      </c>
      <c r="H82" s="47">
        <f t="shared" si="20"/>
        <v>16.600000000000001</v>
      </c>
      <c r="I82" s="46">
        <v>0</v>
      </c>
      <c r="J82" s="46"/>
      <c r="K82" s="46"/>
      <c r="L82" s="48"/>
      <c r="M82" s="48"/>
      <c r="N82" s="48"/>
      <c r="O82" s="48"/>
      <c r="P82" s="48"/>
      <c r="Q82" s="48"/>
      <c r="R82" s="48"/>
      <c r="S82" s="48"/>
      <c r="T82" s="48"/>
      <c r="U82" s="48"/>
      <c r="V82" s="48"/>
      <c r="W82" s="48"/>
      <c r="X82" s="48"/>
      <c r="Y82" s="48"/>
      <c r="Z82" s="48"/>
      <c r="AA82" s="49"/>
    </row>
    <row r="83" spans="1:27" s="50" customFormat="1" ht="50.25" hidden="1" customHeight="1" x14ac:dyDescent="0.25">
      <c r="A83" s="43" t="s">
        <v>143</v>
      </c>
      <c r="B83" s="91" t="s">
        <v>144</v>
      </c>
      <c r="C83" s="45"/>
      <c r="D83" s="45">
        <v>0</v>
      </c>
      <c r="E83" s="45"/>
      <c r="F83" s="46">
        <v>0</v>
      </c>
      <c r="G83" s="46">
        <v>0</v>
      </c>
      <c r="H83" s="47">
        <f t="shared" si="20"/>
        <v>0</v>
      </c>
      <c r="I83" s="46">
        <v>0</v>
      </c>
      <c r="J83" s="46"/>
      <c r="K83" s="46"/>
      <c r="L83" s="48"/>
      <c r="M83" s="48"/>
      <c r="N83" s="48"/>
      <c r="O83" s="48"/>
      <c r="P83" s="48"/>
      <c r="Q83" s="48"/>
      <c r="R83" s="48"/>
      <c r="S83" s="48"/>
      <c r="T83" s="48"/>
      <c r="U83" s="48"/>
      <c r="V83" s="48"/>
      <c r="W83" s="48"/>
      <c r="X83" s="48"/>
      <c r="Y83" s="48"/>
      <c r="Z83" s="48"/>
      <c r="AA83" s="49"/>
    </row>
    <row r="84" spans="1:27" s="50" customFormat="1" ht="50.25" hidden="1" customHeight="1" x14ac:dyDescent="0.25">
      <c r="A84" s="92" t="s">
        <v>145</v>
      </c>
      <c r="B84" s="91" t="s">
        <v>146</v>
      </c>
      <c r="C84" s="45"/>
      <c r="D84" s="45">
        <v>0</v>
      </c>
      <c r="E84" s="45"/>
      <c r="F84" s="46">
        <v>0</v>
      </c>
      <c r="G84" s="46"/>
      <c r="H84" s="47">
        <f t="shared" si="20"/>
        <v>0</v>
      </c>
      <c r="I84" s="46">
        <v>0</v>
      </c>
      <c r="J84" s="46"/>
      <c r="K84" s="46"/>
      <c r="L84" s="48"/>
      <c r="M84" s="48"/>
      <c r="N84" s="48"/>
      <c r="O84" s="48"/>
      <c r="P84" s="48"/>
      <c r="Q84" s="48"/>
      <c r="R84" s="48"/>
      <c r="S84" s="48"/>
      <c r="T84" s="48"/>
      <c r="U84" s="48"/>
      <c r="V84" s="48"/>
      <c r="W84" s="48"/>
      <c r="X84" s="48"/>
      <c r="Y84" s="48"/>
      <c r="Z84" s="48"/>
      <c r="AA84" s="49"/>
    </row>
    <row r="85" spans="1:27" ht="94.5" x14ac:dyDescent="0.25">
      <c r="A85" s="43" t="s">
        <v>147</v>
      </c>
      <c r="B85" s="70" t="s">
        <v>148</v>
      </c>
      <c r="C85" s="45">
        <v>500</v>
      </c>
      <c r="D85" s="45">
        <v>500</v>
      </c>
      <c r="E85" s="45">
        <v>500</v>
      </c>
      <c r="F85" s="46">
        <v>500</v>
      </c>
      <c r="G85" s="46">
        <v>114.91800000000001</v>
      </c>
      <c r="H85" s="47">
        <f t="shared" si="20"/>
        <v>614.91800000000001</v>
      </c>
      <c r="I85" s="46">
        <v>500</v>
      </c>
      <c r="J85" s="46"/>
      <c r="K85" s="46">
        <f>I85+J85</f>
        <v>500</v>
      </c>
      <c r="L85" s="3"/>
      <c r="M85" s="3"/>
      <c r="N85" s="3"/>
      <c r="O85" s="3"/>
      <c r="P85" s="3"/>
      <c r="Q85" s="3"/>
      <c r="R85" s="3"/>
      <c r="S85" s="3"/>
      <c r="T85" s="3"/>
      <c r="U85" s="3"/>
      <c r="V85" s="3"/>
      <c r="W85" s="3"/>
      <c r="X85" s="3"/>
      <c r="Y85" s="3"/>
      <c r="Z85" s="3"/>
      <c r="AA85" s="52"/>
    </row>
    <row r="86" spans="1:27" s="3" customFormat="1" ht="87.75" hidden="1" customHeight="1" x14ac:dyDescent="0.25">
      <c r="A86" s="43" t="s">
        <v>149</v>
      </c>
      <c r="B86" s="70" t="s">
        <v>148</v>
      </c>
      <c r="C86" s="45">
        <v>0</v>
      </c>
      <c r="D86" s="45">
        <v>0</v>
      </c>
      <c r="E86" s="45">
        <v>0</v>
      </c>
      <c r="F86" s="46">
        <v>0</v>
      </c>
      <c r="G86" s="46"/>
      <c r="H86" s="47">
        <f t="shared" si="20"/>
        <v>0</v>
      </c>
      <c r="I86" s="46"/>
      <c r="J86" s="66"/>
      <c r="K86" s="46"/>
    </row>
    <row r="87" spans="1:27" s="3" customFormat="1" ht="94.5" hidden="1" x14ac:dyDescent="0.25">
      <c r="A87" s="43" t="s">
        <v>150</v>
      </c>
      <c r="B87" s="70" t="s">
        <v>151</v>
      </c>
      <c r="C87" s="45">
        <v>0</v>
      </c>
      <c r="D87" s="45">
        <v>0</v>
      </c>
      <c r="E87" s="45">
        <v>0</v>
      </c>
      <c r="F87" s="46">
        <v>0</v>
      </c>
      <c r="G87" s="46"/>
      <c r="H87" s="47">
        <f t="shared" si="20"/>
        <v>0</v>
      </c>
      <c r="I87" s="46"/>
      <c r="J87" s="46"/>
      <c r="K87" s="46"/>
    </row>
    <row r="88" spans="1:27" s="3" customFormat="1" ht="94.5" hidden="1" x14ac:dyDescent="0.25">
      <c r="A88" s="43" t="s">
        <v>152</v>
      </c>
      <c r="B88" s="70" t="s">
        <v>153</v>
      </c>
      <c r="C88" s="45">
        <v>0</v>
      </c>
      <c r="D88" s="45">
        <v>0</v>
      </c>
      <c r="E88" s="45">
        <v>0</v>
      </c>
      <c r="F88" s="46">
        <v>0</v>
      </c>
      <c r="G88" s="46"/>
      <c r="H88" s="47">
        <f t="shared" si="20"/>
        <v>0</v>
      </c>
      <c r="I88" s="46"/>
      <c r="J88" s="66"/>
      <c r="K88" s="46"/>
    </row>
    <row r="89" spans="1:27" s="3" customFormat="1" ht="110.25" x14ac:dyDescent="0.25">
      <c r="A89" s="43" t="s">
        <v>154</v>
      </c>
      <c r="B89" s="70" t="s">
        <v>155</v>
      </c>
      <c r="C89" s="45">
        <v>100</v>
      </c>
      <c r="D89" s="45">
        <v>100</v>
      </c>
      <c r="E89" s="45">
        <v>100</v>
      </c>
      <c r="F89" s="46">
        <v>100</v>
      </c>
      <c r="G89" s="46">
        <v>-19.611000000000001</v>
      </c>
      <c r="H89" s="47">
        <f t="shared" si="20"/>
        <v>80.388999999999996</v>
      </c>
      <c r="I89" s="46">
        <v>100</v>
      </c>
      <c r="J89" s="46"/>
      <c r="K89" s="46">
        <f>I89+J89</f>
        <v>100</v>
      </c>
    </row>
    <row r="90" spans="1:27" s="33" customFormat="1" ht="36.75" customHeight="1" x14ac:dyDescent="0.25">
      <c r="A90" s="38" t="s">
        <v>156</v>
      </c>
      <c r="B90" s="59" t="s">
        <v>157</v>
      </c>
      <c r="C90" s="40">
        <f t="shared" ref="C90:K90" si="21">SUM(C91:C96)</f>
        <v>76986.100000000006</v>
      </c>
      <c r="D90" s="40">
        <f t="shared" si="21"/>
        <v>76986.100000000006</v>
      </c>
      <c r="E90" s="40">
        <v>110021.79588999999</v>
      </c>
      <c r="F90" s="41">
        <v>134728.45734999998</v>
      </c>
      <c r="G90" s="41">
        <f t="shared" si="21"/>
        <v>26059.347560000002</v>
      </c>
      <c r="H90" s="41">
        <f t="shared" si="21"/>
        <v>160787.80491000001</v>
      </c>
      <c r="I90" s="41">
        <f t="shared" si="21"/>
        <v>76986.100000000006</v>
      </c>
      <c r="J90" s="41">
        <f t="shared" si="21"/>
        <v>0</v>
      </c>
      <c r="K90" s="41">
        <f t="shared" si="21"/>
        <v>76986.100000000006</v>
      </c>
    </row>
    <row r="91" spans="1:27" s="3" customFormat="1" ht="36.75" customHeight="1" x14ac:dyDescent="0.25">
      <c r="A91" s="43" t="s">
        <v>158</v>
      </c>
      <c r="B91" s="77" t="s">
        <v>159</v>
      </c>
      <c r="C91" s="45">
        <v>21014.7</v>
      </c>
      <c r="D91" s="45">
        <v>21014.7</v>
      </c>
      <c r="E91" s="45">
        <v>4074.3722100000014</v>
      </c>
      <c r="F91" s="46">
        <v>5978.3777100000016</v>
      </c>
      <c r="G91" s="46">
        <v>1736.65734</v>
      </c>
      <c r="H91" s="47">
        <f t="shared" ref="H91:H96" si="22">F91+G91</f>
        <v>7715.0350500000013</v>
      </c>
      <c r="I91" s="46">
        <v>21014.7</v>
      </c>
      <c r="J91" s="46"/>
      <c r="K91" s="46">
        <f t="shared" ref="K91:K96" si="23">I91+J91</f>
        <v>21014.7</v>
      </c>
    </row>
    <row r="92" spans="1:27" s="3" customFormat="1" ht="36.75" hidden="1" customHeight="1" x14ac:dyDescent="0.25">
      <c r="A92" s="43" t="s">
        <v>160</v>
      </c>
      <c r="B92" s="77" t="s">
        <v>161</v>
      </c>
      <c r="C92" s="45">
        <v>0</v>
      </c>
      <c r="D92" s="45">
        <v>0</v>
      </c>
      <c r="E92" s="45">
        <v>0</v>
      </c>
      <c r="F92" s="46">
        <v>0</v>
      </c>
      <c r="G92" s="46"/>
      <c r="H92" s="47">
        <f t="shared" si="22"/>
        <v>0</v>
      </c>
      <c r="I92" s="46"/>
      <c r="J92" s="46"/>
      <c r="K92" s="46">
        <f t="shared" si="23"/>
        <v>0</v>
      </c>
    </row>
    <row r="93" spans="1:27" s="3" customFormat="1" ht="36.75" customHeight="1" x14ac:dyDescent="0.25">
      <c r="A93" s="43" t="s">
        <v>162</v>
      </c>
      <c r="B93" s="77" t="s">
        <v>163</v>
      </c>
      <c r="C93" s="45">
        <v>2919.54</v>
      </c>
      <c r="D93" s="45">
        <v>2919.54</v>
      </c>
      <c r="E93" s="45">
        <v>898.41300000000001</v>
      </c>
      <c r="F93" s="46">
        <v>1587.0780399999999</v>
      </c>
      <c r="G93" s="46">
        <v>688.66036999999994</v>
      </c>
      <c r="H93" s="47">
        <f t="shared" si="22"/>
        <v>2275.7384099999999</v>
      </c>
      <c r="I93" s="46">
        <v>2919.54</v>
      </c>
      <c r="J93" s="46"/>
      <c r="K93" s="46">
        <f t="shared" si="23"/>
        <v>2919.54</v>
      </c>
    </row>
    <row r="94" spans="1:27" s="3" customFormat="1" ht="36.75" customHeight="1" x14ac:dyDescent="0.25">
      <c r="A94" s="43" t="s">
        <v>164</v>
      </c>
      <c r="B94" s="77" t="s">
        <v>165</v>
      </c>
      <c r="C94" s="45">
        <v>1788.9</v>
      </c>
      <c r="D94" s="45">
        <v>1788.9</v>
      </c>
      <c r="E94" s="45">
        <v>62011.649559999998</v>
      </c>
      <c r="F94" s="46">
        <v>61828.018319999996</v>
      </c>
      <c r="G94" s="46">
        <v>339.15555000000001</v>
      </c>
      <c r="H94" s="47">
        <f t="shared" si="22"/>
        <v>62167.173869999999</v>
      </c>
      <c r="I94" s="46">
        <v>1788.9</v>
      </c>
      <c r="J94" s="46"/>
      <c r="K94" s="46">
        <f t="shared" si="23"/>
        <v>1788.9</v>
      </c>
    </row>
    <row r="95" spans="1:27" s="3" customFormat="1" ht="36.75" customHeight="1" x14ac:dyDescent="0.25">
      <c r="A95" s="43" t="s">
        <v>166</v>
      </c>
      <c r="B95" s="77" t="s">
        <v>167</v>
      </c>
      <c r="C95" s="45">
        <v>1533.6</v>
      </c>
      <c r="D95" s="45">
        <v>1533.6</v>
      </c>
      <c r="E95" s="45">
        <v>1783.4361799999999</v>
      </c>
      <c r="F95" s="46">
        <v>2202.1210000000001</v>
      </c>
      <c r="G95" s="46">
        <v>159.00781000000001</v>
      </c>
      <c r="H95" s="47">
        <f t="shared" si="22"/>
        <v>2361.1288100000002</v>
      </c>
      <c r="I95" s="46">
        <v>1533.6</v>
      </c>
      <c r="J95" s="46"/>
      <c r="K95" s="46">
        <f t="shared" si="23"/>
        <v>1533.6</v>
      </c>
    </row>
    <row r="96" spans="1:27" s="95" customFormat="1" ht="53.25" customHeight="1" x14ac:dyDescent="0.25">
      <c r="A96" s="93" t="s">
        <v>168</v>
      </c>
      <c r="B96" s="94" t="s">
        <v>169</v>
      </c>
      <c r="C96" s="45">
        <v>49729.36</v>
      </c>
      <c r="D96" s="45">
        <v>49729.36</v>
      </c>
      <c r="E96" s="45">
        <v>41253.924939999997</v>
      </c>
      <c r="F96" s="46">
        <v>63132.862280000001</v>
      </c>
      <c r="G96" s="46">
        <v>23135.86649</v>
      </c>
      <c r="H96" s="47">
        <f t="shared" si="22"/>
        <v>86268.728770000002</v>
      </c>
      <c r="I96" s="46">
        <v>49729.36</v>
      </c>
      <c r="J96" s="46"/>
      <c r="K96" s="46">
        <f t="shared" si="23"/>
        <v>49729.36</v>
      </c>
    </row>
    <row r="97" spans="1:30" s="33" customFormat="1" ht="31.5" x14ac:dyDescent="0.25">
      <c r="A97" s="38" t="s">
        <v>170</v>
      </c>
      <c r="B97" s="59" t="s">
        <v>171</v>
      </c>
      <c r="C97" s="40">
        <f t="shared" ref="C97:K97" si="24">SUM(C98:C108)</f>
        <v>5246.7</v>
      </c>
      <c r="D97" s="40">
        <f t="shared" si="24"/>
        <v>5579.60304</v>
      </c>
      <c r="E97" s="40">
        <v>6164.2030400000003</v>
      </c>
      <c r="F97" s="41">
        <v>5758.4763400000002</v>
      </c>
      <c r="G97" s="41">
        <f>SUM(G98:G108)</f>
        <v>335.29413999999997</v>
      </c>
      <c r="H97" s="41">
        <f t="shared" si="24"/>
        <v>6093.7704800000001</v>
      </c>
      <c r="I97" s="41">
        <f t="shared" si="24"/>
        <v>4490.5</v>
      </c>
      <c r="J97" s="41">
        <f t="shared" si="24"/>
        <v>0</v>
      </c>
      <c r="K97" s="41">
        <f t="shared" si="24"/>
        <v>4490.5</v>
      </c>
    </row>
    <row r="98" spans="1:30" s="33" customFormat="1" ht="31.5" x14ac:dyDescent="0.25">
      <c r="A98" s="38" t="s">
        <v>172</v>
      </c>
      <c r="B98" s="59" t="s">
        <v>173</v>
      </c>
      <c r="C98" s="40">
        <v>50</v>
      </c>
      <c r="D98" s="40">
        <v>50</v>
      </c>
      <c r="E98" s="40">
        <v>634.6</v>
      </c>
      <c r="F98" s="41">
        <v>953.8</v>
      </c>
      <c r="G98" s="41">
        <v>226.4</v>
      </c>
      <c r="H98" s="96">
        <f t="shared" ref="H98:H108" si="25">F98+G98</f>
        <v>1180.2</v>
      </c>
      <c r="I98" s="41">
        <v>50</v>
      </c>
      <c r="J98" s="41"/>
      <c r="K98" s="41">
        <f t="shared" ref="K98:K108" si="26">I98+J98</f>
        <v>50</v>
      </c>
    </row>
    <row r="99" spans="1:30" s="33" customFormat="1" ht="31.5" hidden="1" x14ac:dyDescent="0.25">
      <c r="A99" s="97" t="s">
        <v>174</v>
      </c>
      <c r="B99" s="98" t="s">
        <v>175</v>
      </c>
      <c r="C99" s="40">
        <v>0</v>
      </c>
      <c r="D99" s="40">
        <v>0</v>
      </c>
      <c r="E99" s="40">
        <v>0</v>
      </c>
      <c r="F99" s="41">
        <v>0</v>
      </c>
      <c r="G99" s="41"/>
      <c r="H99" s="96">
        <f t="shared" si="25"/>
        <v>0</v>
      </c>
      <c r="I99" s="41">
        <v>0</v>
      </c>
      <c r="J99" s="41"/>
      <c r="K99" s="41">
        <f t="shared" si="26"/>
        <v>0</v>
      </c>
    </row>
    <row r="100" spans="1:30" s="99" customFormat="1" ht="31.5" hidden="1" x14ac:dyDescent="0.25">
      <c r="A100" s="97" t="s">
        <v>176</v>
      </c>
      <c r="B100" s="98" t="s">
        <v>177</v>
      </c>
      <c r="C100" s="40">
        <v>0</v>
      </c>
      <c r="D100" s="40">
        <v>0</v>
      </c>
      <c r="E100" s="40">
        <v>0</v>
      </c>
      <c r="F100" s="41">
        <v>0</v>
      </c>
      <c r="G100" s="41"/>
      <c r="H100" s="96">
        <f t="shared" si="25"/>
        <v>0</v>
      </c>
      <c r="I100" s="41">
        <v>0</v>
      </c>
      <c r="J100" s="41"/>
      <c r="K100" s="41">
        <f t="shared" si="26"/>
        <v>0</v>
      </c>
    </row>
    <row r="101" spans="1:30" s="33" customFormat="1" ht="31.5" x14ac:dyDescent="0.25">
      <c r="A101" s="97" t="s">
        <v>178</v>
      </c>
      <c r="B101" s="98" t="s">
        <v>179</v>
      </c>
      <c r="C101" s="40">
        <v>1508.5</v>
      </c>
      <c r="D101" s="40">
        <v>1508.5</v>
      </c>
      <c r="E101" s="40">
        <v>1508.5</v>
      </c>
      <c r="F101" s="41">
        <v>808.5</v>
      </c>
      <c r="G101" s="41">
        <v>-62.119770000000003</v>
      </c>
      <c r="H101" s="96">
        <f t="shared" si="25"/>
        <v>746.38022999999998</v>
      </c>
      <c r="I101" s="41">
        <v>1508.5</v>
      </c>
      <c r="J101" s="41"/>
      <c r="K101" s="41">
        <f t="shared" si="26"/>
        <v>1508.5</v>
      </c>
    </row>
    <row r="102" spans="1:30" s="99" customFormat="1" ht="31.5" hidden="1" x14ac:dyDescent="0.25">
      <c r="A102" s="97" t="s">
        <v>180</v>
      </c>
      <c r="B102" s="98" t="s">
        <v>177</v>
      </c>
      <c r="C102" s="40">
        <v>0</v>
      </c>
      <c r="D102" s="40">
        <v>0</v>
      </c>
      <c r="E102" s="40">
        <v>0</v>
      </c>
      <c r="F102" s="41">
        <v>0</v>
      </c>
      <c r="G102" s="41"/>
      <c r="H102" s="96">
        <f t="shared" si="25"/>
        <v>0</v>
      </c>
      <c r="I102" s="41">
        <v>0</v>
      </c>
      <c r="J102" s="41"/>
      <c r="K102" s="41">
        <f t="shared" si="26"/>
        <v>0</v>
      </c>
    </row>
    <row r="103" spans="1:30" s="99" customFormat="1" ht="31.5" x14ac:dyDescent="0.25">
      <c r="A103" s="97" t="s">
        <v>181</v>
      </c>
      <c r="B103" s="98" t="s">
        <v>177</v>
      </c>
      <c r="C103" s="40">
        <v>756.2</v>
      </c>
      <c r="D103" s="40">
        <v>756.2</v>
      </c>
      <c r="E103" s="40">
        <v>756.2</v>
      </c>
      <c r="F103" s="41">
        <v>756.2</v>
      </c>
      <c r="G103" s="41">
        <v>3103.0139100000001</v>
      </c>
      <c r="H103" s="96">
        <f t="shared" si="25"/>
        <v>3859.2139100000004</v>
      </c>
      <c r="I103" s="41">
        <v>0</v>
      </c>
      <c r="J103" s="41"/>
      <c r="K103" s="41">
        <f t="shared" si="26"/>
        <v>0</v>
      </c>
    </row>
    <row r="104" spans="1:30" ht="31.5" x14ac:dyDescent="0.25">
      <c r="A104" s="100" t="s">
        <v>182</v>
      </c>
      <c r="B104" s="101" t="s">
        <v>183</v>
      </c>
      <c r="C104" s="45">
        <v>0</v>
      </c>
      <c r="D104" s="45">
        <v>332.90303999999998</v>
      </c>
      <c r="E104" s="45">
        <v>332.90303999999998</v>
      </c>
      <c r="F104" s="46">
        <v>307.97633999999999</v>
      </c>
      <c r="G104" s="46"/>
      <c r="H104" s="47">
        <f t="shared" si="25"/>
        <v>307.97633999999999</v>
      </c>
      <c r="I104" s="46">
        <v>0</v>
      </c>
      <c r="J104" s="46"/>
      <c r="K104" s="46">
        <f t="shared" si="26"/>
        <v>0</v>
      </c>
      <c r="L104" s="3"/>
      <c r="M104" s="3"/>
      <c r="N104" s="3"/>
      <c r="O104" s="3"/>
      <c r="P104" s="3"/>
      <c r="Q104" s="3"/>
      <c r="R104" s="3"/>
      <c r="S104" s="3"/>
      <c r="T104" s="3"/>
      <c r="U104" s="3"/>
      <c r="V104" s="3"/>
      <c r="W104" s="3"/>
      <c r="X104" s="3"/>
      <c r="Y104" s="3"/>
      <c r="Z104" s="3"/>
      <c r="AA104" s="3"/>
      <c r="AB104" s="3"/>
      <c r="AC104" s="3"/>
      <c r="AD104" s="52"/>
    </row>
    <row r="105" spans="1:30" s="95" customFormat="1" ht="31.5" hidden="1" x14ac:dyDescent="0.25">
      <c r="A105" s="100" t="s">
        <v>184</v>
      </c>
      <c r="B105" s="101" t="s">
        <v>183</v>
      </c>
      <c r="C105" s="45">
        <v>0</v>
      </c>
      <c r="D105" s="45">
        <v>0</v>
      </c>
      <c r="E105" s="45">
        <v>0</v>
      </c>
      <c r="F105" s="46">
        <v>0</v>
      </c>
      <c r="G105" s="46"/>
      <c r="H105" s="47">
        <f t="shared" si="25"/>
        <v>0</v>
      </c>
      <c r="I105" s="46">
        <v>0</v>
      </c>
      <c r="J105" s="46"/>
      <c r="K105" s="46">
        <f t="shared" si="26"/>
        <v>0</v>
      </c>
    </row>
    <row r="106" spans="1:30" s="3" customFormat="1" ht="31.5" x14ac:dyDescent="0.25">
      <c r="A106" s="100" t="s">
        <v>185</v>
      </c>
      <c r="B106" s="101" t="s">
        <v>183</v>
      </c>
      <c r="C106" s="45">
        <v>2932</v>
      </c>
      <c r="D106" s="45">
        <v>2932</v>
      </c>
      <c r="E106" s="45">
        <v>2932</v>
      </c>
      <c r="F106" s="46">
        <v>2932</v>
      </c>
      <c r="G106" s="46">
        <v>-2932</v>
      </c>
      <c r="H106" s="47">
        <f t="shared" si="25"/>
        <v>0</v>
      </c>
      <c r="I106" s="46">
        <v>2932</v>
      </c>
      <c r="J106" s="46"/>
      <c r="K106" s="46">
        <f t="shared" si="26"/>
        <v>2932</v>
      </c>
    </row>
    <row r="107" spans="1:30" s="3" customFormat="1" ht="31.5" hidden="1" x14ac:dyDescent="0.25">
      <c r="A107" s="100" t="s">
        <v>186</v>
      </c>
      <c r="B107" s="101" t="s">
        <v>187</v>
      </c>
      <c r="C107" s="45">
        <v>0</v>
      </c>
      <c r="D107" s="45">
        <v>0</v>
      </c>
      <c r="E107" s="45">
        <v>0</v>
      </c>
      <c r="F107" s="46">
        <v>0</v>
      </c>
      <c r="G107" s="46"/>
      <c r="H107" s="47">
        <f t="shared" si="25"/>
        <v>0</v>
      </c>
      <c r="I107" s="46">
        <v>0</v>
      </c>
      <c r="J107" s="46"/>
      <c r="K107" s="46">
        <f t="shared" si="26"/>
        <v>0</v>
      </c>
    </row>
    <row r="108" spans="1:30" s="3" customFormat="1" ht="31.5" hidden="1" x14ac:dyDescent="0.25">
      <c r="A108" s="100" t="s">
        <v>188</v>
      </c>
      <c r="B108" s="101" t="s">
        <v>189</v>
      </c>
      <c r="C108" s="45">
        <v>0</v>
      </c>
      <c r="D108" s="45">
        <v>0</v>
      </c>
      <c r="E108" s="45">
        <v>0</v>
      </c>
      <c r="F108" s="46">
        <v>0</v>
      </c>
      <c r="G108" s="46"/>
      <c r="H108" s="47">
        <f t="shared" si="25"/>
        <v>0</v>
      </c>
      <c r="I108" s="46">
        <v>0</v>
      </c>
      <c r="J108" s="46"/>
      <c r="K108" s="46">
        <f t="shared" si="26"/>
        <v>0</v>
      </c>
    </row>
    <row r="109" spans="1:30" s="33" customFormat="1" ht="31.5" x14ac:dyDescent="0.25">
      <c r="A109" s="38" t="s">
        <v>190</v>
      </c>
      <c r="B109" s="59" t="s">
        <v>191</v>
      </c>
      <c r="C109" s="40">
        <f t="shared" ref="C109:K109" si="27">SUM(C110:C120)</f>
        <v>13820.899999999998</v>
      </c>
      <c r="D109" s="40">
        <f t="shared" si="27"/>
        <v>13820.899999999998</v>
      </c>
      <c r="E109" s="40">
        <v>13820.899999999998</v>
      </c>
      <c r="F109" s="41">
        <v>15943.699000000001</v>
      </c>
      <c r="G109" s="41">
        <f t="shared" si="27"/>
        <v>10577.30724</v>
      </c>
      <c r="H109" s="41">
        <f t="shared" si="27"/>
        <v>26521.006240000006</v>
      </c>
      <c r="I109" s="41">
        <f t="shared" si="27"/>
        <v>12820.899999999998</v>
      </c>
      <c r="J109" s="41">
        <f t="shared" si="27"/>
        <v>0</v>
      </c>
      <c r="K109" s="41">
        <f t="shared" si="27"/>
        <v>12820.899999999998</v>
      </c>
    </row>
    <row r="110" spans="1:30" ht="31.5" x14ac:dyDescent="0.25">
      <c r="A110" s="43" t="s">
        <v>192</v>
      </c>
      <c r="B110" s="70" t="s">
        <v>193</v>
      </c>
      <c r="C110" s="45">
        <v>5000</v>
      </c>
      <c r="D110" s="45">
        <v>5000</v>
      </c>
      <c r="E110" s="45">
        <v>5000</v>
      </c>
      <c r="F110" s="46">
        <v>5000</v>
      </c>
      <c r="G110" s="46">
        <v>-1760</v>
      </c>
      <c r="H110" s="47">
        <f t="shared" ref="H110:H120" si="28">F110+G110</f>
        <v>3240</v>
      </c>
      <c r="I110" s="46">
        <v>4000</v>
      </c>
      <c r="J110" s="46"/>
      <c r="K110" s="46">
        <f>I110+J110</f>
        <v>4000</v>
      </c>
      <c r="L110" s="3"/>
      <c r="M110" s="3"/>
      <c r="N110" s="3"/>
      <c r="O110" s="3"/>
      <c r="P110" s="3"/>
      <c r="Q110" s="3"/>
      <c r="R110" s="3"/>
      <c r="S110" s="3"/>
      <c r="T110" s="3"/>
      <c r="U110" s="3"/>
      <c r="V110" s="3"/>
      <c r="W110" s="3"/>
      <c r="X110" s="3"/>
      <c r="Y110" s="3"/>
      <c r="Z110" s="3"/>
      <c r="AA110" s="52"/>
    </row>
    <row r="111" spans="1:30" ht="47.25" hidden="1" x14ac:dyDescent="0.25">
      <c r="A111" s="43" t="s">
        <v>194</v>
      </c>
      <c r="B111" s="70" t="s">
        <v>195</v>
      </c>
      <c r="C111" s="45">
        <v>0</v>
      </c>
      <c r="D111" s="45">
        <v>0</v>
      </c>
      <c r="E111" s="45">
        <v>0</v>
      </c>
      <c r="F111" s="46">
        <v>0</v>
      </c>
      <c r="G111" s="46"/>
      <c r="H111" s="47">
        <f t="shared" si="28"/>
        <v>0</v>
      </c>
      <c r="I111" s="46"/>
      <c r="J111" s="46"/>
      <c r="K111" s="46"/>
      <c r="L111" s="3"/>
      <c r="M111" s="3"/>
      <c r="N111" s="3"/>
      <c r="O111" s="3"/>
      <c r="P111" s="3"/>
      <c r="Q111" s="3"/>
      <c r="R111" s="3"/>
      <c r="S111" s="3"/>
      <c r="T111" s="3"/>
      <c r="U111" s="3"/>
      <c r="V111" s="3"/>
      <c r="W111" s="3"/>
      <c r="X111" s="3"/>
      <c r="Y111" s="3"/>
      <c r="Z111" s="3"/>
      <c r="AA111" s="52"/>
    </row>
    <row r="112" spans="1:30" ht="31.5" hidden="1" x14ac:dyDescent="0.25">
      <c r="A112" s="43" t="s">
        <v>196</v>
      </c>
      <c r="B112" s="70" t="s">
        <v>197</v>
      </c>
      <c r="C112" s="45">
        <v>0</v>
      </c>
      <c r="D112" s="45">
        <v>0</v>
      </c>
      <c r="E112" s="45">
        <v>0</v>
      </c>
      <c r="F112" s="46">
        <v>0</v>
      </c>
      <c r="G112" s="46"/>
      <c r="H112" s="47">
        <f t="shared" si="28"/>
        <v>0</v>
      </c>
      <c r="I112" s="46"/>
      <c r="J112" s="46"/>
      <c r="K112" s="46"/>
      <c r="L112" s="3"/>
      <c r="M112" s="3"/>
      <c r="N112" s="3"/>
      <c r="O112" s="3"/>
      <c r="P112" s="3"/>
      <c r="Q112" s="3"/>
      <c r="R112" s="3"/>
      <c r="S112" s="3"/>
      <c r="T112" s="3"/>
      <c r="U112" s="3"/>
      <c r="V112" s="3"/>
      <c r="W112" s="3"/>
      <c r="X112" s="3"/>
      <c r="Y112" s="3"/>
      <c r="Z112" s="3"/>
      <c r="AA112" s="52"/>
    </row>
    <row r="113" spans="1:27" ht="94.5" x14ac:dyDescent="0.25">
      <c r="A113" s="43" t="s">
        <v>198</v>
      </c>
      <c r="B113" s="70" t="s">
        <v>199</v>
      </c>
      <c r="C113" s="45">
        <v>0</v>
      </c>
      <c r="D113" s="45">
        <v>0</v>
      </c>
      <c r="E113" s="45">
        <v>0</v>
      </c>
      <c r="F113" s="46">
        <v>226</v>
      </c>
      <c r="G113" s="46">
        <v>6118.6583300000002</v>
      </c>
      <c r="H113" s="47">
        <f t="shared" si="28"/>
        <v>6344.6583300000002</v>
      </c>
      <c r="I113" s="46">
        <v>0</v>
      </c>
      <c r="J113" s="46"/>
      <c r="K113" s="46"/>
      <c r="L113" s="3"/>
      <c r="M113" s="3"/>
      <c r="N113" s="3"/>
      <c r="O113" s="3"/>
      <c r="P113" s="3"/>
      <c r="Q113" s="3"/>
      <c r="R113" s="3"/>
      <c r="S113" s="3"/>
      <c r="T113" s="3"/>
      <c r="U113" s="3"/>
      <c r="V113" s="3"/>
      <c r="W113" s="3"/>
      <c r="X113" s="3"/>
      <c r="Y113" s="3"/>
      <c r="Z113" s="3"/>
      <c r="AA113" s="52"/>
    </row>
    <row r="114" spans="1:27" ht="94.5" hidden="1" x14ac:dyDescent="0.25">
      <c r="A114" s="43" t="s">
        <v>200</v>
      </c>
      <c r="B114" s="70" t="s">
        <v>201</v>
      </c>
      <c r="C114" s="45">
        <v>0</v>
      </c>
      <c r="D114" s="45">
        <v>0</v>
      </c>
      <c r="E114" s="45">
        <v>0</v>
      </c>
      <c r="F114" s="46">
        <v>0</v>
      </c>
      <c r="G114" s="46"/>
      <c r="H114" s="47">
        <f t="shared" si="28"/>
        <v>0</v>
      </c>
      <c r="I114" s="46"/>
      <c r="J114" s="46"/>
      <c r="K114" s="46"/>
      <c r="L114" s="3"/>
      <c r="M114" s="3"/>
      <c r="N114" s="3"/>
      <c r="O114" s="3"/>
      <c r="P114" s="3"/>
      <c r="Q114" s="3"/>
      <c r="R114" s="3"/>
      <c r="S114" s="3"/>
      <c r="T114" s="3"/>
      <c r="U114" s="3"/>
      <c r="V114" s="3"/>
      <c r="W114" s="3"/>
      <c r="X114" s="3"/>
      <c r="Y114" s="3"/>
      <c r="Z114" s="3"/>
      <c r="AA114" s="52"/>
    </row>
    <row r="115" spans="1:27" ht="94.5" hidden="1" x14ac:dyDescent="0.25">
      <c r="A115" s="43" t="s">
        <v>202</v>
      </c>
      <c r="B115" s="70" t="s">
        <v>203</v>
      </c>
      <c r="C115" s="45">
        <v>0</v>
      </c>
      <c r="D115" s="45">
        <v>0</v>
      </c>
      <c r="E115" s="45">
        <v>0</v>
      </c>
      <c r="F115" s="46">
        <v>0</v>
      </c>
      <c r="G115" s="46"/>
      <c r="H115" s="47">
        <f t="shared" si="28"/>
        <v>0</v>
      </c>
      <c r="I115" s="46"/>
      <c r="J115" s="46"/>
      <c r="K115" s="46"/>
      <c r="L115" s="3"/>
      <c r="M115" s="3"/>
      <c r="N115" s="3"/>
      <c r="O115" s="3"/>
      <c r="P115" s="3"/>
      <c r="Q115" s="3"/>
      <c r="R115" s="3"/>
      <c r="S115" s="3"/>
      <c r="T115" s="3"/>
      <c r="U115" s="3"/>
      <c r="V115" s="3"/>
      <c r="W115" s="3"/>
      <c r="X115" s="3"/>
      <c r="Y115" s="3"/>
      <c r="Z115" s="3"/>
      <c r="AA115" s="52"/>
    </row>
    <row r="116" spans="1:27" ht="63" x14ac:dyDescent="0.25">
      <c r="A116" s="43" t="s">
        <v>204</v>
      </c>
      <c r="B116" s="70" t="s">
        <v>205</v>
      </c>
      <c r="C116" s="45">
        <v>6000</v>
      </c>
      <c r="D116" s="45">
        <v>6000</v>
      </c>
      <c r="E116" s="45">
        <v>6000</v>
      </c>
      <c r="F116" s="46">
        <v>6000</v>
      </c>
      <c r="G116" s="46">
        <v>1628.931</v>
      </c>
      <c r="H116" s="47">
        <f t="shared" si="28"/>
        <v>7628.9310000000005</v>
      </c>
      <c r="I116" s="46">
        <v>6000</v>
      </c>
      <c r="J116" s="46"/>
      <c r="K116" s="46">
        <f>I116+J116</f>
        <v>6000</v>
      </c>
      <c r="L116" s="3"/>
      <c r="M116" s="3"/>
      <c r="N116" s="3"/>
      <c r="O116" s="3"/>
      <c r="P116" s="3"/>
      <c r="Q116" s="3"/>
      <c r="R116" s="3"/>
      <c r="S116" s="3"/>
      <c r="T116" s="3"/>
      <c r="U116" s="3"/>
      <c r="V116" s="3"/>
      <c r="W116" s="3"/>
      <c r="X116" s="3"/>
      <c r="Y116" s="3"/>
      <c r="Z116" s="3"/>
      <c r="AA116" s="52"/>
    </row>
    <row r="117" spans="1:27" s="3" customFormat="1" ht="47.25" x14ac:dyDescent="0.25">
      <c r="A117" s="43" t="s">
        <v>206</v>
      </c>
      <c r="B117" s="70" t="s">
        <v>207</v>
      </c>
      <c r="C117" s="45">
        <v>2224.3000000000002</v>
      </c>
      <c r="D117" s="45">
        <v>2224.3000000000002</v>
      </c>
      <c r="E117" s="45">
        <v>2224.3000000000002</v>
      </c>
      <c r="F117" s="46">
        <v>3175</v>
      </c>
      <c r="G117" s="46">
        <v>4316.3994300000004</v>
      </c>
      <c r="H117" s="47">
        <f t="shared" si="28"/>
        <v>7491.3994300000004</v>
      </c>
      <c r="I117" s="46">
        <v>2224.3000000000002</v>
      </c>
      <c r="J117" s="46"/>
      <c r="K117" s="46">
        <f>I117+J117</f>
        <v>2224.3000000000002</v>
      </c>
    </row>
    <row r="118" spans="1:27" s="3" customFormat="1" ht="63" x14ac:dyDescent="0.25">
      <c r="A118" s="43" t="s">
        <v>208</v>
      </c>
      <c r="B118" s="70" t="s">
        <v>209</v>
      </c>
      <c r="C118" s="45"/>
      <c r="D118" s="45"/>
      <c r="E118" s="45">
        <v>0</v>
      </c>
      <c r="F118" s="46">
        <v>815.96540000000005</v>
      </c>
      <c r="G118" s="46">
        <v>0</v>
      </c>
      <c r="H118" s="47">
        <f t="shared" si="28"/>
        <v>815.96540000000005</v>
      </c>
      <c r="I118" s="46">
        <v>0</v>
      </c>
      <c r="J118" s="46"/>
      <c r="K118" s="46"/>
    </row>
    <row r="119" spans="1:27" s="102" customFormat="1" ht="110.25" x14ac:dyDescent="0.25">
      <c r="A119" s="93" t="s">
        <v>210</v>
      </c>
      <c r="B119" s="101" t="s">
        <v>211</v>
      </c>
      <c r="C119" s="45">
        <v>82.8</v>
      </c>
      <c r="D119" s="45">
        <v>82.8</v>
      </c>
      <c r="E119" s="45">
        <v>82.8</v>
      </c>
      <c r="F119" s="46">
        <v>212.93360000000001</v>
      </c>
      <c r="G119" s="46">
        <v>59.93</v>
      </c>
      <c r="H119" s="47">
        <f t="shared" si="28"/>
        <v>272.86360000000002</v>
      </c>
      <c r="I119" s="46">
        <v>82.8</v>
      </c>
      <c r="J119" s="46"/>
      <c r="K119" s="46">
        <f>I119+J119</f>
        <v>82.8</v>
      </c>
    </row>
    <row r="120" spans="1:27" s="102" customFormat="1" ht="94.5" x14ac:dyDescent="0.25">
      <c r="A120" s="93" t="s">
        <v>212</v>
      </c>
      <c r="B120" s="101" t="s">
        <v>213</v>
      </c>
      <c r="C120" s="45">
        <v>513.79999999999995</v>
      </c>
      <c r="D120" s="45">
        <v>513.79999999999995</v>
      </c>
      <c r="E120" s="45">
        <v>513.79999999999995</v>
      </c>
      <c r="F120" s="46">
        <v>513.79999999999995</v>
      </c>
      <c r="G120" s="46">
        <v>213.38847999999999</v>
      </c>
      <c r="H120" s="47">
        <f t="shared" si="28"/>
        <v>727.18847999999991</v>
      </c>
      <c r="I120" s="46">
        <v>513.79999999999995</v>
      </c>
      <c r="J120" s="46"/>
      <c r="K120" s="46">
        <f>I120+J120</f>
        <v>513.79999999999995</v>
      </c>
    </row>
    <row r="121" spans="1:27" s="33" customFormat="1" ht="40.5" customHeight="1" x14ac:dyDescent="0.25">
      <c r="A121" s="38" t="s">
        <v>214</v>
      </c>
      <c r="B121" s="59" t="s">
        <v>215</v>
      </c>
      <c r="C121" s="41">
        <f t="shared" ref="C121:K121" si="29">SUM(C122:C181)</f>
        <v>14557.1</v>
      </c>
      <c r="D121" s="41">
        <f t="shared" si="29"/>
        <v>79824.317989999996</v>
      </c>
      <c r="E121" s="41">
        <v>238369.58941999997</v>
      </c>
      <c r="F121" s="41">
        <v>338243.89267999999</v>
      </c>
      <c r="G121" s="41">
        <f t="shared" si="29"/>
        <v>121493.14513</v>
      </c>
      <c r="H121" s="41">
        <f>SUM(H122:H181)</f>
        <v>459737.03781000001</v>
      </c>
      <c r="I121" s="41">
        <f t="shared" si="29"/>
        <v>13952.5</v>
      </c>
      <c r="J121" s="41">
        <f t="shared" si="29"/>
        <v>0</v>
      </c>
      <c r="K121" s="41">
        <f t="shared" si="29"/>
        <v>13952.5</v>
      </c>
    </row>
    <row r="122" spans="1:27" s="105" customFormat="1" ht="141.75" x14ac:dyDescent="0.25">
      <c r="A122" s="43" t="s">
        <v>216</v>
      </c>
      <c r="B122" s="70" t="s">
        <v>217</v>
      </c>
      <c r="C122" s="45">
        <v>5.0999999999999996</v>
      </c>
      <c r="D122" s="45">
        <v>5.0999999999999996</v>
      </c>
      <c r="E122" s="45">
        <v>5.0999999999999996</v>
      </c>
      <c r="F122" s="46">
        <v>5.0999999999999996</v>
      </c>
      <c r="G122" s="46">
        <v>3.5</v>
      </c>
      <c r="H122" s="47">
        <f t="shared" ref="H122:H181" si="30">F122+G122</f>
        <v>8.6</v>
      </c>
      <c r="I122" s="41">
        <v>5.0999999999999996</v>
      </c>
      <c r="J122" s="41"/>
      <c r="K122" s="41">
        <f t="shared" ref="K122:K165" si="31">I122+J122</f>
        <v>5.0999999999999996</v>
      </c>
      <c r="L122" s="103"/>
      <c r="M122" s="103"/>
      <c r="N122" s="103"/>
      <c r="O122" s="103"/>
      <c r="P122" s="103"/>
      <c r="Q122" s="103"/>
      <c r="R122" s="103"/>
      <c r="S122" s="103"/>
      <c r="T122" s="103"/>
      <c r="U122" s="103"/>
      <c r="V122" s="103"/>
      <c r="W122" s="103"/>
      <c r="X122" s="103"/>
      <c r="Y122" s="103"/>
      <c r="Z122" s="103"/>
      <c r="AA122" s="104"/>
    </row>
    <row r="123" spans="1:27" s="105" customFormat="1" ht="94.5" x14ac:dyDescent="0.25">
      <c r="A123" s="43" t="s">
        <v>218</v>
      </c>
      <c r="B123" s="70" t="s">
        <v>219</v>
      </c>
      <c r="C123" s="45">
        <v>1</v>
      </c>
      <c r="D123" s="45">
        <v>1</v>
      </c>
      <c r="E123" s="45">
        <v>1</v>
      </c>
      <c r="F123" s="46">
        <v>1</v>
      </c>
      <c r="G123" s="46">
        <v>-1</v>
      </c>
      <c r="H123" s="47">
        <f t="shared" si="30"/>
        <v>0</v>
      </c>
      <c r="I123" s="41">
        <v>1</v>
      </c>
      <c r="J123" s="41"/>
      <c r="K123" s="41">
        <f t="shared" si="31"/>
        <v>1</v>
      </c>
      <c r="L123" s="103"/>
      <c r="M123" s="103"/>
      <c r="N123" s="103"/>
      <c r="O123" s="103"/>
      <c r="P123" s="103"/>
      <c r="Q123" s="103"/>
      <c r="R123" s="103"/>
      <c r="S123" s="103"/>
      <c r="T123" s="103"/>
      <c r="U123" s="103"/>
      <c r="V123" s="103"/>
      <c r="W123" s="103"/>
      <c r="X123" s="103"/>
      <c r="Y123" s="103"/>
      <c r="Z123" s="103"/>
      <c r="AA123" s="104"/>
    </row>
    <row r="124" spans="1:27" s="105" customFormat="1" ht="173.25" x14ac:dyDescent="0.25">
      <c r="A124" s="43" t="s">
        <v>220</v>
      </c>
      <c r="B124" s="70" t="s">
        <v>221</v>
      </c>
      <c r="C124" s="45">
        <v>0.3</v>
      </c>
      <c r="D124" s="45">
        <v>0.3</v>
      </c>
      <c r="E124" s="45">
        <v>0.3</v>
      </c>
      <c r="F124" s="46">
        <v>0.3</v>
      </c>
      <c r="G124" s="46">
        <v>-0.3</v>
      </c>
      <c r="H124" s="47">
        <f t="shared" si="30"/>
        <v>0</v>
      </c>
      <c r="I124" s="41">
        <v>0.3</v>
      </c>
      <c r="J124" s="41"/>
      <c r="K124" s="41">
        <f t="shared" si="31"/>
        <v>0.3</v>
      </c>
      <c r="L124" s="103"/>
      <c r="M124" s="103"/>
      <c r="N124" s="103"/>
      <c r="O124" s="103"/>
      <c r="P124" s="103"/>
      <c r="Q124" s="103"/>
      <c r="R124" s="103"/>
      <c r="S124" s="103"/>
      <c r="T124" s="103"/>
      <c r="U124" s="103"/>
      <c r="V124" s="103"/>
      <c r="W124" s="103"/>
      <c r="X124" s="103"/>
      <c r="Y124" s="103"/>
      <c r="Z124" s="103"/>
      <c r="AA124" s="104"/>
    </row>
    <row r="125" spans="1:27" s="105" customFormat="1" ht="157.5" x14ac:dyDescent="0.25">
      <c r="A125" s="43" t="s">
        <v>222</v>
      </c>
      <c r="B125" s="70" t="s">
        <v>223</v>
      </c>
      <c r="C125" s="45">
        <v>1.7</v>
      </c>
      <c r="D125" s="45">
        <v>1.7</v>
      </c>
      <c r="E125" s="45">
        <v>1.7</v>
      </c>
      <c r="F125" s="46">
        <v>1.7</v>
      </c>
      <c r="G125" s="46">
        <v>2.2999999999999998</v>
      </c>
      <c r="H125" s="47">
        <f t="shared" si="30"/>
        <v>4</v>
      </c>
      <c r="I125" s="41">
        <v>1.7</v>
      </c>
      <c r="J125" s="41"/>
      <c r="K125" s="41">
        <f t="shared" si="31"/>
        <v>1.7</v>
      </c>
      <c r="L125" s="103"/>
      <c r="M125" s="103"/>
      <c r="N125" s="103"/>
      <c r="O125" s="103"/>
      <c r="P125" s="103"/>
      <c r="Q125" s="103"/>
      <c r="R125" s="103"/>
      <c r="S125" s="103"/>
      <c r="T125" s="103"/>
      <c r="U125" s="103"/>
      <c r="V125" s="103"/>
      <c r="W125" s="103"/>
      <c r="X125" s="103"/>
      <c r="Y125" s="103"/>
      <c r="Z125" s="103"/>
      <c r="AA125" s="104"/>
    </row>
    <row r="126" spans="1:27" s="105" customFormat="1" ht="147.75" customHeight="1" x14ac:dyDescent="0.25">
      <c r="A126" s="43" t="s">
        <v>224</v>
      </c>
      <c r="B126" s="70" t="s">
        <v>225</v>
      </c>
      <c r="C126" s="45">
        <v>6.7</v>
      </c>
      <c r="D126" s="45">
        <v>6.7</v>
      </c>
      <c r="E126" s="45">
        <v>6.7</v>
      </c>
      <c r="F126" s="46">
        <v>6.7</v>
      </c>
      <c r="G126" s="46">
        <v>-6.7</v>
      </c>
      <c r="H126" s="47">
        <f t="shared" si="30"/>
        <v>0</v>
      </c>
      <c r="I126" s="41">
        <v>6.7</v>
      </c>
      <c r="J126" s="41"/>
      <c r="K126" s="41">
        <f t="shared" si="31"/>
        <v>6.7</v>
      </c>
      <c r="L126" s="103"/>
      <c r="M126" s="103"/>
      <c r="N126" s="103"/>
      <c r="O126" s="103"/>
      <c r="P126" s="103"/>
      <c r="Q126" s="103"/>
      <c r="R126" s="103"/>
      <c r="S126" s="103"/>
      <c r="T126" s="103"/>
      <c r="U126" s="103"/>
      <c r="V126" s="103"/>
      <c r="W126" s="103"/>
      <c r="X126" s="103"/>
      <c r="Y126" s="103"/>
      <c r="Z126" s="103"/>
      <c r="AA126" s="104"/>
    </row>
    <row r="127" spans="1:27" s="105" customFormat="1" ht="119.25" customHeight="1" x14ac:dyDescent="0.25">
      <c r="A127" s="43" t="s">
        <v>226</v>
      </c>
      <c r="B127" s="70" t="s">
        <v>227</v>
      </c>
      <c r="C127" s="45">
        <v>53.7</v>
      </c>
      <c r="D127" s="45">
        <v>53.7</v>
      </c>
      <c r="E127" s="45">
        <v>53.7</v>
      </c>
      <c r="F127" s="46">
        <v>53.7</v>
      </c>
      <c r="G127" s="46">
        <v>-38.700000000000003</v>
      </c>
      <c r="H127" s="47">
        <f t="shared" si="30"/>
        <v>15</v>
      </c>
      <c r="I127" s="41">
        <v>53.7</v>
      </c>
      <c r="J127" s="41"/>
      <c r="K127" s="41">
        <f t="shared" si="31"/>
        <v>53.7</v>
      </c>
      <c r="L127" s="103"/>
      <c r="M127" s="103"/>
      <c r="N127" s="103"/>
      <c r="O127" s="103"/>
      <c r="P127" s="103"/>
      <c r="Q127" s="103"/>
      <c r="R127" s="103"/>
      <c r="S127" s="103"/>
      <c r="T127" s="103"/>
      <c r="U127" s="103"/>
      <c r="V127" s="103"/>
      <c r="W127" s="103"/>
      <c r="X127" s="103"/>
      <c r="Y127" s="103"/>
      <c r="Z127" s="103"/>
      <c r="AA127" s="104"/>
    </row>
    <row r="128" spans="1:27" s="105" customFormat="1" ht="120" customHeight="1" x14ac:dyDescent="0.25">
      <c r="A128" s="43" t="s">
        <v>228</v>
      </c>
      <c r="B128" s="70" t="s">
        <v>229</v>
      </c>
      <c r="C128" s="45">
        <v>4</v>
      </c>
      <c r="D128" s="45">
        <v>4</v>
      </c>
      <c r="E128" s="45">
        <v>4</v>
      </c>
      <c r="F128" s="46">
        <v>4</v>
      </c>
      <c r="G128" s="46">
        <v>0</v>
      </c>
      <c r="H128" s="47">
        <f t="shared" si="30"/>
        <v>4</v>
      </c>
      <c r="I128" s="41">
        <v>4</v>
      </c>
      <c r="J128" s="41"/>
      <c r="K128" s="41">
        <f t="shared" si="31"/>
        <v>4</v>
      </c>
      <c r="L128" s="103"/>
      <c r="M128" s="103"/>
      <c r="N128" s="103"/>
      <c r="O128" s="103"/>
      <c r="P128" s="103"/>
      <c r="Q128" s="103"/>
      <c r="R128" s="103"/>
      <c r="S128" s="103"/>
      <c r="T128" s="103"/>
      <c r="U128" s="103"/>
      <c r="V128" s="103"/>
      <c r="W128" s="103"/>
      <c r="X128" s="103"/>
      <c r="Y128" s="103"/>
      <c r="Z128" s="103"/>
      <c r="AA128" s="104"/>
    </row>
    <row r="129" spans="1:27" s="105" customFormat="1" ht="110.25" x14ac:dyDescent="0.25">
      <c r="A129" s="43" t="s">
        <v>230</v>
      </c>
      <c r="B129" s="70" t="s">
        <v>231</v>
      </c>
      <c r="C129" s="45">
        <v>0.3</v>
      </c>
      <c r="D129" s="45">
        <v>0.3</v>
      </c>
      <c r="E129" s="45">
        <v>0.3</v>
      </c>
      <c r="F129" s="46">
        <v>0.3</v>
      </c>
      <c r="G129" s="46">
        <v>-0.3</v>
      </c>
      <c r="H129" s="47">
        <f t="shared" si="30"/>
        <v>0</v>
      </c>
      <c r="I129" s="41">
        <v>0.3</v>
      </c>
      <c r="J129" s="41"/>
      <c r="K129" s="41">
        <f t="shared" si="31"/>
        <v>0.3</v>
      </c>
      <c r="L129" s="103"/>
      <c r="M129" s="103"/>
      <c r="N129" s="103"/>
      <c r="O129" s="103"/>
      <c r="P129" s="103"/>
      <c r="Q129" s="103"/>
      <c r="R129" s="103"/>
      <c r="S129" s="103"/>
      <c r="T129" s="103"/>
      <c r="U129" s="103"/>
      <c r="V129" s="103"/>
      <c r="W129" s="103"/>
      <c r="X129" s="103"/>
      <c r="Y129" s="103"/>
      <c r="Z129" s="103"/>
      <c r="AA129" s="104"/>
    </row>
    <row r="130" spans="1:27" s="105" customFormat="1" ht="159" customHeight="1" x14ac:dyDescent="0.25">
      <c r="A130" s="43" t="s">
        <v>232</v>
      </c>
      <c r="B130" s="70" t="s">
        <v>233</v>
      </c>
      <c r="C130" s="45"/>
      <c r="D130" s="45"/>
      <c r="E130" s="45"/>
      <c r="F130" s="46">
        <v>0</v>
      </c>
      <c r="G130" s="46">
        <v>4.5</v>
      </c>
      <c r="H130" s="47">
        <f t="shared" si="30"/>
        <v>4.5</v>
      </c>
      <c r="I130" s="41">
        <v>0</v>
      </c>
      <c r="J130" s="41"/>
      <c r="K130" s="41">
        <f t="shared" si="31"/>
        <v>0</v>
      </c>
      <c r="L130" s="103"/>
      <c r="M130" s="103"/>
      <c r="N130" s="103"/>
      <c r="O130" s="103"/>
      <c r="P130" s="103"/>
      <c r="Q130" s="103"/>
      <c r="R130" s="103"/>
      <c r="S130" s="103"/>
      <c r="T130" s="103"/>
      <c r="U130" s="103"/>
      <c r="V130" s="103"/>
      <c r="W130" s="103"/>
      <c r="X130" s="103"/>
      <c r="Y130" s="103"/>
      <c r="Z130" s="103"/>
      <c r="AA130" s="104"/>
    </row>
    <row r="131" spans="1:27" s="105" customFormat="1" ht="104.25" customHeight="1" x14ac:dyDescent="0.25">
      <c r="A131" s="43" t="s">
        <v>234</v>
      </c>
      <c r="B131" s="70" t="s">
        <v>231</v>
      </c>
      <c r="C131" s="45">
        <v>150</v>
      </c>
      <c r="D131" s="45">
        <v>150</v>
      </c>
      <c r="E131" s="45">
        <v>150</v>
      </c>
      <c r="F131" s="46">
        <v>150</v>
      </c>
      <c r="G131" s="46">
        <v>-149</v>
      </c>
      <c r="H131" s="47">
        <f t="shared" si="30"/>
        <v>1</v>
      </c>
      <c r="I131" s="41">
        <v>150</v>
      </c>
      <c r="J131" s="41"/>
      <c r="K131" s="41">
        <f t="shared" si="31"/>
        <v>150</v>
      </c>
      <c r="L131" s="103"/>
      <c r="M131" s="103"/>
      <c r="N131" s="103"/>
      <c r="O131" s="103"/>
      <c r="P131" s="103"/>
      <c r="Q131" s="103"/>
      <c r="R131" s="103"/>
      <c r="S131" s="103"/>
      <c r="T131" s="103"/>
      <c r="U131" s="103"/>
      <c r="V131" s="103"/>
      <c r="W131" s="103"/>
      <c r="X131" s="103"/>
      <c r="Y131" s="103"/>
      <c r="Z131" s="103"/>
      <c r="AA131" s="104"/>
    </row>
    <row r="132" spans="1:27" s="105" customFormat="1" ht="94.5" x14ac:dyDescent="0.25">
      <c r="A132" s="43" t="s">
        <v>235</v>
      </c>
      <c r="B132" s="70" t="s">
        <v>236</v>
      </c>
      <c r="C132" s="45">
        <v>0.4</v>
      </c>
      <c r="D132" s="45">
        <v>0.4</v>
      </c>
      <c r="E132" s="45">
        <v>0.4</v>
      </c>
      <c r="F132" s="46">
        <v>0.4</v>
      </c>
      <c r="G132" s="46">
        <v>1.6</v>
      </c>
      <c r="H132" s="47">
        <f t="shared" si="30"/>
        <v>2</v>
      </c>
      <c r="I132" s="41">
        <v>0.4</v>
      </c>
      <c r="J132" s="41"/>
      <c r="K132" s="41">
        <f t="shared" si="31"/>
        <v>0.4</v>
      </c>
      <c r="L132" s="103"/>
      <c r="M132" s="103"/>
      <c r="N132" s="103"/>
      <c r="O132" s="103"/>
      <c r="P132" s="103"/>
      <c r="Q132" s="103"/>
      <c r="R132" s="103"/>
      <c r="S132" s="103"/>
      <c r="T132" s="103"/>
      <c r="U132" s="103"/>
      <c r="V132" s="103"/>
      <c r="W132" s="103"/>
      <c r="X132" s="103"/>
      <c r="Y132" s="103"/>
      <c r="Z132" s="103"/>
      <c r="AA132" s="104"/>
    </row>
    <row r="133" spans="1:27" s="105" customFormat="1" ht="94.5" x14ac:dyDescent="0.25">
      <c r="A133" s="43" t="s">
        <v>237</v>
      </c>
      <c r="B133" s="70" t="s">
        <v>238</v>
      </c>
      <c r="C133" s="45">
        <v>3.3</v>
      </c>
      <c r="D133" s="45">
        <v>3.3</v>
      </c>
      <c r="E133" s="45">
        <v>2.2999999999999998</v>
      </c>
      <c r="F133" s="46">
        <v>2.2999999999999998</v>
      </c>
      <c r="G133" s="46">
        <v>-2.2999999999999998</v>
      </c>
      <c r="H133" s="47">
        <f t="shared" si="30"/>
        <v>0</v>
      </c>
      <c r="I133" s="41">
        <v>3.3</v>
      </c>
      <c r="J133" s="41"/>
      <c r="K133" s="41">
        <f t="shared" si="31"/>
        <v>3.3</v>
      </c>
      <c r="L133" s="103"/>
      <c r="M133" s="103"/>
      <c r="N133" s="103"/>
      <c r="O133" s="103"/>
      <c r="P133" s="103"/>
      <c r="Q133" s="103"/>
      <c r="R133" s="103"/>
      <c r="S133" s="103"/>
      <c r="T133" s="103"/>
      <c r="U133" s="103"/>
      <c r="V133" s="103"/>
      <c r="W133" s="103"/>
      <c r="X133" s="103"/>
      <c r="Y133" s="103"/>
      <c r="Z133" s="103"/>
      <c r="AA133" s="104"/>
    </row>
    <row r="134" spans="1:27" s="105" customFormat="1" ht="157.5" hidden="1" x14ac:dyDescent="0.25">
      <c r="A134" s="43" t="s">
        <v>239</v>
      </c>
      <c r="B134" s="70" t="s">
        <v>240</v>
      </c>
      <c r="C134" s="45">
        <f>1350-1350</f>
        <v>0</v>
      </c>
      <c r="D134" s="45">
        <v>0</v>
      </c>
      <c r="E134" s="45">
        <v>0</v>
      </c>
      <c r="F134" s="46">
        <v>0</v>
      </c>
      <c r="G134" s="46"/>
      <c r="H134" s="47">
        <f t="shared" si="30"/>
        <v>0</v>
      </c>
      <c r="I134" s="46">
        <v>0</v>
      </c>
      <c r="J134" s="66"/>
      <c r="K134" s="46">
        <f t="shared" si="31"/>
        <v>0</v>
      </c>
      <c r="L134" s="103"/>
      <c r="M134" s="103"/>
      <c r="N134" s="103"/>
      <c r="O134" s="103"/>
      <c r="P134" s="103"/>
      <c r="Q134" s="103"/>
      <c r="R134" s="103"/>
      <c r="S134" s="103"/>
      <c r="T134" s="103"/>
      <c r="U134" s="103"/>
      <c r="V134" s="103"/>
      <c r="W134" s="103"/>
      <c r="X134" s="103"/>
      <c r="Y134" s="103"/>
      <c r="Z134" s="103"/>
      <c r="AA134" s="104"/>
    </row>
    <row r="135" spans="1:27" s="105" customFormat="1" ht="157.5" x14ac:dyDescent="0.25">
      <c r="A135" s="43" t="s">
        <v>241</v>
      </c>
      <c r="B135" s="70" t="s">
        <v>242</v>
      </c>
      <c r="C135" s="45">
        <f>700-700</f>
        <v>0</v>
      </c>
      <c r="D135" s="45">
        <v>0</v>
      </c>
      <c r="E135" s="45">
        <v>0</v>
      </c>
      <c r="F135" s="46">
        <v>0</v>
      </c>
      <c r="G135" s="46">
        <v>400</v>
      </c>
      <c r="H135" s="47">
        <f t="shared" si="30"/>
        <v>400</v>
      </c>
      <c r="I135" s="46">
        <v>0</v>
      </c>
      <c r="J135" s="66"/>
      <c r="K135" s="46">
        <f t="shared" si="31"/>
        <v>0</v>
      </c>
      <c r="L135" s="103"/>
      <c r="M135" s="103"/>
      <c r="N135" s="103"/>
      <c r="O135" s="103"/>
      <c r="P135" s="103"/>
      <c r="Q135" s="103"/>
      <c r="R135" s="103"/>
      <c r="S135" s="103"/>
      <c r="T135" s="103"/>
      <c r="U135" s="103"/>
      <c r="V135" s="103"/>
      <c r="W135" s="103"/>
      <c r="X135" s="103"/>
      <c r="Y135" s="103"/>
      <c r="Z135" s="103"/>
      <c r="AA135" s="104"/>
    </row>
    <row r="136" spans="1:27" s="105" customFormat="1" ht="173.25" x14ac:dyDescent="0.25">
      <c r="A136" s="43" t="s">
        <v>243</v>
      </c>
      <c r="B136" s="70" t="s">
        <v>244</v>
      </c>
      <c r="C136" s="45">
        <f>9.5-9.5</f>
        <v>0</v>
      </c>
      <c r="D136" s="45">
        <v>0</v>
      </c>
      <c r="E136" s="45">
        <v>0</v>
      </c>
      <c r="F136" s="46">
        <v>0</v>
      </c>
      <c r="G136" s="46">
        <v>0.5</v>
      </c>
      <c r="H136" s="47">
        <f t="shared" si="30"/>
        <v>0.5</v>
      </c>
      <c r="I136" s="46">
        <v>0</v>
      </c>
      <c r="J136" s="66"/>
      <c r="K136" s="46">
        <f t="shared" si="31"/>
        <v>0</v>
      </c>
      <c r="L136" s="103"/>
      <c r="M136" s="103"/>
      <c r="N136" s="103"/>
      <c r="O136" s="103"/>
      <c r="P136" s="103"/>
      <c r="Q136" s="103"/>
      <c r="R136" s="103"/>
      <c r="S136" s="103"/>
      <c r="T136" s="103"/>
      <c r="U136" s="103"/>
      <c r="V136" s="103"/>
      <c r="W136" s="103"/>
      <c r="X136" s="103"/>
      <c r="Y136" s="103"/>
      <c r="Z136" s="103"/>
      <c r="AA136" s="104"/>
    </row>
    <row r="137" spans="1:27" s="105" customFormat="1" ht="141.75" x14ac:dyDescent="0.25">
      <c r="A137" s="43" t="s">
        <v>245</v>
      </c>
      <c r="B137" s="70" t="s">
        <v>246</v>
      </c>
      <c r="C137" s="45">
        <f>420-420</f>
        <v>0</v>
      </c>
      <c r="D137" s="45">
        <v>0</v>
      </c>
      <c r="E137" s="45">
        <v>0</v>
      </c>
      <c r="F137" s="46">
        <v>0</v>
      </c>
      <c r="G137" s="46">
        <v>70</v>
      </c>
      <c r="H137" s="47">
        <f t="shared" si="30"/>
        <v>70</v>
      </c>
      <c r="I137" s="46">
        <v>0</v>
      </c>
      <c r="J137" s="66"/>
      <c r="K137" s="46">
        <f t="shared" si="31"/>
        <v>0</v>
      </c>
      <c r="L137" s="103"/>
      <c r="M137" s="103"/>
      <c r="N137" s="103"/>
      <c r="O137" s="103"/>
      <c r="P137" s="103"/>
      <c r="Q137" s="103"/>
      <c r="R137" s="103"/>
      <c r="S137" s="103"/>
      <c r="T137" s="103"/>
      <c r="U137" s="103"/>
      <c r="V137" s="103"/>
      <c r="W137" s="103"/>
      <c r="X137" s="103"/>
      <c r="Y137" s="103"/>
      <c r="Z137" s="103"/>
      <c r="AA137" s="104"/>
    </row>
    <row r="138" spans="1:27" s="105" customFormat="1" ht="110.25" hidden="1" x14ac:dyDescent="0.25">
      <c r="A138" s="43" t="s">
        <v>247</v>
      </c>
      <c r="B138" s="70" t="s">
        <v>248</v>
      </c>
      <c r="C138" s="45">
        <f>13.5-13.5</f>
        <v>0</v>
      </c>
      <c r="D138" s="45">
        <v>0</v>
      </c>
      <c r="E138" s="45">
        <v>0</v>
      </c>
      <c r="F138" s="46">
        <v>0</v>
      </c>
      <c r="G138" s="46"/>
      <c r="H138" s="47">
        <f t="shared" si="30"/>
        <v>0</v>
      </c>
      <c r="I138" s="46">
        <v>0</v>
      </c>
      <c r="J138" s="66"/>
      <c r="K138" s="46">
        <f t="shared" si="31"/>
        <v>0</v>
      </c>
      <c r="L138" s="103"/>
      <c r="M138" s="103"/>
      <c r="N138" s="103"/>
      <c r="O138" s="103"/>
      <c r="P138" s="103"/>
      <c r="Q138" s="103"/>
      <c r="R138" s="103"/>
      <c r="S138" s="103"/>
      <c r="T138" s="103"/>
      <c r="U138" s="103"/>
      <c r="V138" s="103"/>
      <c r="W138" s="103"/>
      <c r="X138" s="103"/>
      <c r="Y138" s="103"/>
      <c r="Z138" s="103"/>
      <c r="AA138" s="104"/>
    </row>
    <row r="139" spans="1:27" s="105" customFormat="1" ht="157.5" x14ac:dyDescent="0.25">
      <c r="A139" s="43" t="s">
        <v>249</v>
      </c>
      <c r="B139" s="70" t="s">
        <v>250</v>
      </c>
      <c r="C139" s="45">
        <v>42.2</v>
      </c>
      <c r="D139" s="45">
        <v>42.2</v>
      </c>
      <c r="E139" s="45">
        <v>42.2</v>
      </c>
      <c r="F139" s="46">
        <v>42.2</v>
      </c>
      <c r="G139" s="46">
        <v>-41.2</v>
      </c>
      <c r="H139" s="47">
        <f t="shared" si="30"/>
        <v>1</v>
      </c>
      <c r="I139" s="41">
        <v>43.2</v>
      </c>
      <c r="J139" s="41"/>
      <c r="K139" s="41">
        <f t="shared" si="31"/>
        <v>43.2</v>
      </c>
      <c r="L139" s="103"/>
      <c r="M139" s="103"/>
      <c r="N139" s="103"/>
      <c r="O139" s="103"/>
      <c r="P139" s="103"/>
      <c r="Q139" s="103"/>
      <c r="R139" s="103"/>
      <c r="S139" s="103"/>
      <c r="T139" s="103"/>
      <c r="U139" s="103"/>
      <c r="V139" s="103"/>
      <c r="W139" s="103"/>
      <c r="X139" s="103"/>
      <c r="Y139" s="103"/>
      <c r="Z139" s="103"/>
      <c r="AA139" s="104"/>
    </row>
    <row r="140" spans="1:27" s="105" customFormat="1" ht="157.5" x14ac:dyDescent="0.25">
      <c r="A140" s="43" t="s">
        <v>251</v>
      </c>
      <c r="B140" s="70" t="s">
        <v>252</v>
      </c>
      <c r="C140" s="45">
        <v>23.3</v>
      </c>
      <c r="D140" s="45">
        <v>23.3</v>
      </c>
      <c r="E140" s="45">
        <v>23.3</v>
      </c>
      <c r="F140" s="46">
        <v>23.3</v>
      </c>
      <c r="G140" s="46">
        <v>194.2</v>
      </c>
      <c r="H140" s="47">
        <f t="shared" si="30"/>
        <v>217.5</v>
      </c>
      <c r="I140" s="41">
        <v>23.3</v>
      </c>
      <c r="J140" s="41"/>
      <c r="K140" s="41">
        <f t="shared" si="31"/>
        <v>23.3</v>
      </c>
      <c r="L140" s="103"/>
      <c r="M140" s="103"/>
      <c r="N140" s="103"/>
      <c r="O140" s="103"/>
      <c r="P140" s="103"/>
      <c r="Q140" s="103"/>
      <c r="R140" s="103"/>
      <c r="S140" s="103"/>
      <c r="T140" s="103"/>
      <c r="U140" s="103"/>
      <c r="V140" s="103"/>
      <c r="W140" s="103"/>
      <c r="X140" s="103"/>
      <c r="Y140" s="103"/>
      <c r="Z140" s="103"/>
      <c r="AA140" s="104"/>
    </row>
    <row r="141" spans="1:27" s="105" customFormat="1" ht="158.25" customHeight="1" x14ac:dyDescent="0.25">
      <c r="A141" s="43" t="s">
        <v>253</v>
      </c>
      <c r="B141" s="70" t="s">
        <v>254</v>
      </c>
      <c r="C141" s="45">
        <v>225</v>
      </c>
      <c r="D141" s="45">
        <v>225</v>
      </c>
      <c r="E141" s="45">
        <v>225</v>
      </c>
      <c r="F141" s="46">
        <v>225</v>
      </c>
      <c r="G141" s="46">
        <v>25</v>
      </c>
      <c r="H141" s="47">
        <f t="shared" si="30"/>
        <v>250</v>
      </c>
      <c r="I141" s="41">
        <v>225</v>
      </c>
      <c r="J141" s="41"/>
      <c r="K141" s="41">
        <f t="shared" si="31"/>
        <v>225</v>
      </c>
      <c r="L141" s="103"/>
      <c r="M141" s="103"/>
      <c r="N141" s="103"/>
      <c r="O141" s="103"/>
      <c r="P141" s="103"/>
      <c r="Q141" s="103"/>
      <c r="R141" s="103"/>
      <c r="S141" s="103"/>
      <c r="T141" s="103"/>
      <c r="U141" s="103"/>
      <c r="V141" s="103"/>
      <c r="W141" s="103"/>
      <c r="X141" s="103"/>
      <c r="Y141" s="103"/>
      <c r="Z141" s="103"/>
      <c r="AA141" s="104"/>
    </row>
    <row r="142" spans="1:27" s="105" customFormat="1" ht="100.5" customHeight="1" x14ac:dyDescent="0.25">
      <c r="A142" s="43" t="s">
        <v>255</v>
      </c>
      <c r="B142" s="70" t="s">
        <v>256</v>
      </c>
      <c r="C142" s="45">
        <v>16.7</v>
      </c>
      <c r="D142" s="45">
        <v>16.7</v>
      </c>
      <c r="E142" s="45">
        <v>16.7</v>
      </c>
      <c r="F142" s="46">
        <v>16.7</v>
      </c>
      <c r="G142" s="46">
        <v>-16.7</v>
      </c>
      <c r="H142" s="47">
        <f t="shared" si="30"/>
        <v>0</v>
      </c>
      <c r="I142" s="41">
        <v>16.7</v>
      </c>
      <c r="J142" s="41"/>
      <c r="K142" s="41">
        <f t="shared" si="31"/>
        <v>16.7</v>
      </c>
      <c r="L142" s="103"/>
      <c r="M142" s="103"/>
      <c r="N142" s="103"/>
      <c r="O142" s="103"/>
      <c r="P142" s="103"/>
      <c r="Q142" s="103"/>
      <c r="R142" s="103"/>
      <c r="S142" s="103"/>
      <c r="T142" s="103"/>
      <c r="U142" s="103"/>
      <c r="V142" s="103"/>
      <c r="W142" s="103"/>
      <c r="X142" s="103"/>
      <c r="Y142" s="103"/>
      <c r="Z142" s="103"/>
      <c r="AA142" s="104"/>
    </row>
    <row r="143" spans="1:27" s="105" customFormat="1" ht="99" customHeight="1" x14ac:dyDescent="0.25">
      <c r="A143" s="43" t="s">
        <v>257</v>
      </c>
      <c r="B143" s="70" t="s">
        <v>258</v>
      </c>
      <c r="C143" s="45">
        <v>0.6</v>
      </c>
      <c r="D143" s="45">
        <v>0.6</v>
      </c>
      <c r="E143" s="45">
        <v>0.6</v>
      </c>
      <c r="F143" s="46">
        <v>0.6</v>
      </c>
      <c r="G143" s="46">
        <v>-0.6</v>
      </c>
      <c r="H143" s="47">
        <f t="shared" si="30"/>
        <v>0</v>
      </c>
      <c r="I143" s="41">
        <v>0.6</v>
      </c>
      <c r="J143" s="41"/>
      <c r="K143" s="41">
        <f t="shared" si="31"/>
        <v>0.6</v>
      </c>
      <c r="L143" s="103"/>
      <c r="M143" s="103"/>
      <c r="N143" s="103"/>
      <c r="O143" s="103"/>
      <c r="P143" s="103"/>
      <c r="Q143" s="103"/>
      <c r="R143" s="103"/>
      <c r="S143" s="103"/>
      <c r="T143" s="103"/>
      <c r="U143" s="103"/>
      <c r="V143" s="103"/>
      <c r="W143" s="103"/>
      <c r="X143" s="103"/>
      <c r="Y143" s="103"/>
      <c r="Z143" s="103"/>
      <c r="AA143" s="104"/>
    </row>
    <row r="144" spans="1:27" s="105" customFormat="1" ht="126" x14ac:dyDescent="0.25">
      <c r="A144" s="43" t="s">
        <v>259</v>
      </c>
      <c r="B144" s="70" t="s">
        <v>260</v>
      </c>
      <c r="C144" s="45">
        <v>6.6</v>
      </c>
      <c r="D144" s="45">
        <v>6.6</v>
      </c>
      <c r="E144" s="45">
        <v>6.6</v>
      </c>
      <c r="F144" s="46">
        <v>6.6</v>
      </c>
      <c r="G144" s="46">
        <v>-6.6</v>
      </c>
      <c r="H144" s="47">
        <f t="shared" si="30"/>
        <v>0</v>
      </c>
      <c r="I144" s="41">
        <v>6.6</v>
      </c>
      <c r="J144" s="41"/>
      <c r="K144" s="41">
        <f t="shared" si="31"/>
        <v>6.6</v>
      </c>
      <c r="L144" s="103"/>
      <c r="M144" s="103"/>
      <c r="N144" s="103"/>
      <c r="O144" s="103"/>
      <c r="P144" s="103"/>
      <c r="Q144" s="103"/>
      <c r="R144" s="103"/>
      <c r="S144" s="103"/>
      <c r="T144" s="103"/>
      <c r="U144" s="103"/>
      <c r="V144" s="103"/>
      <c r="W144" s="103"/>
      <c r="X144" s="103"/>
      <c r="Y144" s="103"/>
      <c r="Z144" s="103"/>
      <c r="AA144" s="104"/>
    </row>
    <row r="145" spans="1:27" s="105" customFormat="1" ht="141.75" x14ac:dyDescent="0.25">
      <c r="A145" s="43" t="s">
        <v>261</v>
      </c>
      <c r="B145" s="70" t="s">
        <v>262</v>
      </c>
      <c r="C145" s="45">
        <v>21.5</v>
      </c>
      <c r="D145" s="45">
        <v>21.5</v>
      </c>
      <c r="E145" s="45">
        <v>21.5</v>
      </c>
      <c r="F145" s="46">
        <v>21.5</v>
      </c>
      <c r="G145" s="46">
        <v>-19.5</v>
      </c>
      <c r="H145" s="47">
        <f t="shared" si="30"/>
        <v>2</v>
      </c>
      <c r="I145" s="41">
        <v>21.5</v>
      </c>
      <c r="J145" s="41"/>
      <c r="K145" s="41">
        <f t="shared" si="31"/>
        <v>21.5</v>
      </c>
      <c r="L145" s="103"/>
      <c r="M145" s="103"/>
      <c r="N145" s="103"/>
      <c r="O145" s="103"/>
      <c r="P145" s="103"/>
      <c r="Q145" s="103"/>
      <c r="R145" s="103"/>
      <c r="S145" s="103"/>
      <c r="T145" s="103"/>
      <c r="U145" s="103"/>
      <c r="V145" s="103"/>
      <c r="W145" s="103"/>
      <c r="X145" s="103"/>
      <c r="Y145" s="103"/>
      <c r="Z145" s="103"/>
      <c r="AA145" s="104"/>
    </row>
    <row r="146" spans="1:27" s="105" customFormat="1" ht="141.75" x14ac:dyDescent="0.25">
      <c r="A146" s="43" t="s">
        <v>263</v>
      </c>
      <c r="B146" s="70" t="s">
        <v>264</v>
      </c>
      <c r="C146" s="45">
        <v>74.2</v>
      </c>
      <c r="D146" s="45">
        <v>74.2</v>
      </c>
      <c r="E146" s="45">
        <v>74.2</v>
      </c>
      <c r="F146" s="46">
        <v>74.2</v>
      </c>
      <c r="G146" s="46">
        <v>-40.200000000000003</v>
      </c>
      <c r="H146" s="47">
        <f t="shared" si="30"/>
        <v>34</v>
      </c>
      <c r="I146" s="41">
        <v>74.2</v>
      </c>
      <c r="J146" s="41"/>
      <c r="K146" s="41">
        <f t="shared" si="31"/>
        <v>74.2</v>
      </c>
      <c r="L146" s="103"/>
      <c r="M146" s="103"/>
      <c r="N146" s="103"/>
      <c r="O146" s="103"/>
      <c r="P146" s="103"/>
      <c r="Q146" s="103"/>
      <c r="R146" s="103"/>
      <c r="S146" s="103"/>
      <c r="T146" s="103"/>
      <c r="U146" s="103"/>
      <c r="V146" s="103"/>
      <c r="W146" s="103"/>
      <c r="X146" s="103"/>
      <c r="Y146" s="103"/>
      <c r="Z146" s="103"/>
      <c r="AA146" s="104"/>
    </row>
    <row r="147" spans="1:27" s="105" customFormat="1" ht="157.5" x14ac:dyDescent="0.25">
      <c r="A147" s="43" t="s">
        <v>265</v>
      </c>
      <c r="B147" s="70" t="s">
        <v>266</v>
      </c>
      <c r="C147" s="45">
        <v>10</v>
      </c>
      <c r="D147" s="45">
        <v>10</v>
      </c>
      <c r="E147" s="45">
        <v>10</v>
      </c>
      <c r="F147" s="46">
        <v>10</v>
      </c>
      <c r="G147" s="46">
        <v>-10</v>
      </c>
      <c r="H147" s="47">
        <f t="shared" si="30"/>
        <v>0</v>
      </c>
      <c r="I147" s="41">
        <v>10</v>
      </c>
      <c r="J147" s="41"/>
      <c r="K147" s="41">
        <f t="shared" si="31"/>
        <v>10</v>
      </c>
      <c r="L147" s="103"/>
      <c r="M147" s="103"/>
      <c r="N147" s="103"/>
      <c r="O147" s="103"/>
      <c r="P147" s="103"/>
      <c r="Q147" s="103"/>
      <c r="R147" s="103"/>
      <c r="S147" s="103"/>
      <c r="T147" s="103"/>
      <c r="U147" s="103"/>
      <c r="V147" s="103"/>
      <c r="W147" s="103"/>
      <c r="X147" s="103"/>
      <c r="Y147" s="103"/>
      <c r="Z147" s="103"/>
      <c r="AA147" s="104"/>
    </row>
    <row r="148" spans="1:27" s="105" customFormat="1" ht="110.25" x14ac:dyDescent="0.25">
      <c r="A148" s="43" t="s">
        <v>267</v>
      </c>
      <c r="B148" s="70" t="s">
        <v>268</v>
      </c>
      <c r="C148" s="45">
        <v>16.7</v>
      </c>
      <c r="D148" s="45">
        <v>16.7</v>
      </c>
      <c r="E148" s="45">
        <v>16.7</v>
      </c>
      <c r="F148" s="46">
        <v>16.7</v>
      </c>
      <c r="G148" s="46">
        <v>-10.199999999999999</v>
      </c>
      <c r="H148" s="47">
        <f t="shared" si="30"/>
        <v>6.5</v>
      </c>
      <c r="I148" s="41">
        <v>16.7</v>
      </c>
      <c r="J148" s="41"/>
      <c r="K148" s="41">
        <f t="shared" si="31"/>
        <v>16.7</v>
      </c>
      <c r="L148" s="103"/>
      <c r="M148" s="103"/>
      <c r="N148" s="103"/>
      <c r="O148" s="103"/>
      <c r="P148" s="103"/>
      <c r="Q148" s="103"/>
      <c r="R148" s="103"/>
      <c r="S148" s="103"/>
      <c r="T148" s="103"/>
      <c r="U148" s="103"/>
      <c r="V148" s="103"/>
      <c r="W148" s="103"/>
      <c r="X148" s="103"/>
      <c r="Y148" s="103"/>
      <c r="Z148" s="103"/>
      <c r="AA148" s="104"/>
    </row>
    <row r="149" spans="1:27" s="105" customFormat="1" ht="177" customHeight="1" x14ac:dyDescent="0.25">
      <c r="A149" s="43" t="s">
        <v>269</v>
      </c>
      <c r="B149" s="70" t="s">
        <v>270</v>
      </c>
      <c r="C149" s="45">
        <v>0.1</v>
      </c>
      <c r="D149" s="45">
        <v>0.1</v>
      </c>
      <c r="E149" s="45">
        <v>0.1</v>
      </c>
      <c r="F149" s="46">
        <v>0.1</v>
      </c>
      <c r="G149" s="46">
        <v>0.2</v>
      </c>
      <c r="H149" s="47">
        <f t="shared" si="30"/>
        <v>0.30000000000000004</v>
      </c>
      <c r="I149" s="41">
        <v>0.1</v>
      </c>
      <c r="J149" s="41"/>
      <c r="K149" s="41">
        <f t="shared" si="31"/>
        <v>0.1</v>
      </c>
      <c r="L149" s="103"/>
      <c r="M149" s="103"/>
      <c r="N149" s="103"/>
      <c r="O149" s="103"/>
      <c r="P149" s="103"/>
      <c r="Q149" s="103"/>
      <c r="R149" s="103"/>
      <c r="S149" s="103"/>
      <c r="T149" s="103"/>
      <c r="U149" s="103"/>
      <c r="V149" s="103"/>
      <c r="W149" s="103"/>
      <c r="X149" s="103"/>
      <c r="Y149" s="103"/>
      <c r="Z149" s="103"/>
      <c r="AA149" s="104"/>
    </row>
    <row r="150" spans="1:27" s="105" customFormat="1" ht="204.75" x14ac:dyDescent="0.25">
      <c r="A150" s="43" t="s">
        <v>271</v>
      </c>
      <c r="B150" s="70" t="s">
        <v>272</v>
      </c>
      <c r="C150" s="45">
        <v>5.5</v>
      </c>
      <c r="D150" s="45">
        <v>5.5</v>
      </c>
      <c r="E150" s="45">
        <v>5.5</v>
      </c>
      <c r="F150" s="46">
        <v>5.5</v>
      </c>
      <c r="G150" s="46">
        <v>-4.5999999999999996</v>
      </c>
      <c r="H150" s="47">
        <f t="shared" si="30"/>
        <v>0.90000000000000036</v>
      </c>
      <c r="I150" s="41">
        <v>5.5</v>
      </c>
      <c r="J150" s="41"/>
      <c r="K150" s="41">
        <f t="shared" si="31"/>
        <v>5.5</v>
      </c>
      <c r="L150" s="103"/>
      <c r="M150" s="103"/>
      <c r="N150" s="103"/>
      <c r="O150" s="103"/>
      <c r="P150" s="103"/>
      <c r="Q150" s="103"/>
      <c r="R150" s="103"/>
      <c r="S150" s="103"/>
      <c r="T150" s="103"/>
      <c r="U150" s="103"/>
      <c r="V150" s="103"/>
      <c r="W150" s="103"/>
      <c r="X150" s="103"/>
      <c r="Y150" s="103"/>
      <c r="Z150" s="103"/>
      <c r="AA150" s="104"/>
    </row>
    <row r="151" spans="1:27" s="105" customFormat="1" ht="156.75" customHeight="1" x14ac:dyDescent="0.25">
      <c r="A151" s="43" t="s">
        <v>273</v>
      </c>
      <c r="B151" s="70" t="s">
        <v>274</v>
      </c>
      <c r="C151" s="45">
        <v>3.2</v>
      </c>
      <c r="D151" s="45">
        <v>3.2</v>
      </c>
      <c r="E151" s="45">
        <v>3.2</v>
      </c>
      <c r="F151" s="46">
        <v>3.2</v>
      </c>
      <c r="G151" s="46">
        <v>-2.75</v>
      </c>
      <c r="H151" s="47">
        <f t="shared" si="30"/>
        <v>0.45000000000000018</v>
      </c>
      <c r="I151" s="41">
        <v>3.2</v>
      </c>
      <c r="J151" s="41"/>
      <c r="K151" s="41">
        <f t="shared" si="31"/>
        <v>3.2</v>
      </c>
      <c r="L151" s="103"/>
      <c r="M151" s="103"/>
      <c r="N151" s="103"/>
      <c r="O151" s="103"/>
      <c r="P151" s="103"/>
      <c r="Q151" s="103"/>
      <c r="R151" s="103"/>
      <c r="S151" s="103"/>
      <c r="T151" s="103"/>
      <c r="U151" s="103"/>
      <c r="V151" s="103"/>
      <c r="W151" s="103"/>
      <c r="X151" s="103"/>
      <c r="Y151" s="103"/>
      <c r="Z151" s="103"/>
      <c r="AA151" s="104"/>
    </row>
    <row r="152" spans="1:27" s="105" customFormat="1" ht="94.5" x14ac:dyDescent="0.25">
      <c r="A152" s="43" t="s">
        <v>275</v>
      </c>
      <c r="B152" s="70" t="s">
        <v>276</v>
      </c>
      <c r="C152" s="45">
        <v>0.2</v>
      </c>
      <c r="D152" s="45">
        <v>0.2</v>
      </c>
      <c r="E152" s="45">
        <v>0.2</v>
      </c>
      <c r="F152" s="46">
        <v>0.2</v>
      </c>
      <c r="G152" s="46">
        <v>-0.2</v>
      </c>
      <c r="H152" s="47">
        <f t="shared" si="30"/>
        <v>0</v>
      </c>
      <c r="I152" s="41">
        <v>0.2</v>
      </c>
      <c r="J152" s="41"/>
      <c r="K152" s="41">
        <f t="shared" si="31"/>
        <v>0.2</v>
      </c>
      <c r="L152" s="103"/>
      <c r="M152" s="103"/>
      <c r="N152" s="103"/>
      <c r="O152" s="103"/>
      <c r="P152" s="103"/>
      <c r="Q152" s="103"/>
      <c r="R152" s="103"/>
      <c r="S152" s="103"/>
      <c r="T152" s="103"/>
      <c r="U152" s="103"/>
      <c r="V152" s="103"/>
      <c r="W152" s="103"/>
      <c r="X152" s="103"/>
      <c r="Y152" s="103"/>
      <c r="Z152" s="103"/>
      <c r="AA152" s="104"/>
    </row>
    <row r="153" spans="1:27" s="105" customFormat="1" ht="141.75" x14ac:dyDescent="0.25">
      <c r="A153" s="43" t="s">
        <v>277</v>
      </c>
      <c r="B153" s="70" t="s">
        <v>278</v>
      </c>
      <c r="C153" s="45">
        <v>41.5</v>
      </c>
      <c r="D153" s="45">
        <v>41.5</v>
      </c>
      <c r="E153" s="45">
        <v>41.5</v>
      </c>
      <c r="F153" s="46">
        <v>41.5</v>
      </c>
      <c r="G153" s="46">
        <v>-41.393610000000002</v>
      </c>
      <c r="H153" s="47">
        <f t="shared" si="30"/>
        <v>0.10638999999999754</v>
      </c>
      <c r="I153" s="41">
        <v>39.5</v>
      </c>
      <c r="J153" s="41"/>
      <c r="K153" s="41">
        <f t="shared" si="31"/>
        <v>39.5</v>
      </c>
      <c r="L153" s="103"/>
      <c r="M153" s="103"/>
      <c r="N153" s="103"/>
      <c r="O153" s="103"/>
      <c r="P153" s="103"/>
      <c r="Q153" s="103"/>
      <c r="R153" s="103"/>
      <c r="S153" s="103"/>
      <c r="T153" s="103"/>
      <c r="U153" s="103"/>
      <c r="V153" s="103"/>
      <c r="W153" s="103"/>
      <c r="X153" s="103"/>
      <c r="Y153" s="103"/>
      <c r="Z153" s="103"/>
      <c r="AA153" s="104"/>
    </row>
    <row r="154" spans="1:27" s="105" customFormat="1" ht="204.75" x14ac:dyDescent="0.25">
      <c r="A154" s="43" t="s">
        <v>279</v>
      </c>
      <c r="B154" s="70" t="s">
        <v>280</v>
      </c>
      <c r="C154" s="45">
        <v>3.3</v>
      </c>
      <c r="D154" s="45">
        <v>3.3</v>
      </c>
      <c r="E154" s="45">
        <v>3.3</v>
      </c>
      <c r="F154" s="46">
        <v>3.3</v>
      </c>
      <c r="G154" s="46">
        <v>-3.3</v>
      </c>
      <c r="H154" s="47">
        <f t="shared" si="30"/>
        <v>0</v>
      </c>
      <c r="I154" s="41">
        <v>3.3</v>
      </c>
      <c r="J154" s="41"/>
      <c r="K154" s="41">
        <f t="shared" si="31"/>
        <v>3.3</v>
      </c>
      <c r="L154" s="103"/>
      <c r="M154" s="103"/>
      <c r="N154" s="103"/>
      <c r="O154" s="103"/>
      <c r="P154" s="103"/>
      <c r="Q154" s="103"/>
      <c r="R154" s="103"/>
      <c r="S154" s="103"/>
      <c r="T154" s="103"/>
      <c r="U154" s="103"/>
      <c r="V154" s="103"/>
      <c r="W154" s="103"/>
      <c r="X154" s="103"/>
      <c r="Y154" s="103"/>
      <c r="Z154" s="103"/>
      <c r="AA154" s="104"/>
    </row>
    <row r="155" spans="1:27" s="105" customFormat="1" ht="204.75" x14ac:dyDescent="0.25">
      <c r="A155" s="43" t="s">
        <v>281</v>
      </c>
      <c r="B155" s="70" t="s">
        <v>280</v>
      </c>
      <c r="C155" s="45">
        <v>20</v>
      </c>
      <c r="D155" s="45">
        <v>20</v>
      </c>
      <c r="E155" s="45">
        <v>20</v>
      </c>
      <c r="F155" s="46">
        <v>20</v>
      </c>
      <c r="G155" s="46">
        <v>-20</v>
      </c>
      <c r="H155" s="47">
        <f t="shared" si="30"/>
        <v>0</v>
      </c>
      <c r="I155" s="41">
        <v>20</v>
      </c>
      <c r="J155" s="41"/>
      <c r="K155" s="41">
        <f t="shared" si="31"/>
        <v>20</v>
      </c>
      <c r="L155" s="103"/>
      <c r="M155" s="103"/>
      <c r="N155" s="103"/>
      <c r="O155" s="103"/>
      <c r="P155" s="103"/>
      <c r="Q155" s="103"/>
      <c r="R155" s="103"/>
      <c r="S155" s="103"/>
      <c r="T155" s="103"/>
      <c r="U155" s="103"/>
      <c r="V155" s="103"/>
      <c r="W155" s="103"/>
      <c r="X155" s="103"/>
      <c r="Y155" s="103"/>
      <c r="Z155" s="103"/>
      <c r="AA155" s="104"/>
    </row>
    <row r="156" spans="1:27" s="105" customFormat="1" ht="204.75" x14ac:dyDescent="0.25">
      <c r="A156" s="43" t="s">
        <v>282</v>
      </c>
      <c r="B156" s="70" t="s">
        <v>280</v>
      </c>
      <c r="C156" s="45">
        <v>273.3</v>
      </c>
      <c r="D156" s="45">
        <v>273.3</v>
      </c>
      <c r="E156" s="45">
        <v>273.3</v>
      </c>
      <c r="F156" s="46">
        <v>273.3</v>
      </c>
      <c r="G156" s="46">
        <v>-273.3</v>
      </c>
      <c r="H156" s="47">
        <f t="shared" si="30"/>
        <v>0</v>
      </c>
      <c r="I156" s="41">
        <v>273.3</v>
      </c>
      <c r="J156" s="41"/>
      <c r="K156" s="41">
        <f t="shared" si="31"/>
        <v>273.3</v>
      </c>
      <c r="L156" s="103"/>
      <c r="M156" s="103"/>
      <c r="N156" s="103"/>
      <c r="O156" s="103"/>
      <c r="P156" s="103"/>
      <c r="Q156" s="103"/>
      <c r="R156" s="103"/>
      <c r="S156" s="103"/>
      <c r="T156" s="103"/>
      <c r="U156" s="103"/>
      <c r="V156" s="103"/>
      <c r="W156" s="103"/>
      <c r="X156" s="103"/>
      <c r="Y156" s="103"/>
      <c r="Z156" s="103"/>
      <c r="AA156" s="104"/>
    </row>
    <row r="157" spans="1:27" s="105" customFormat="1" ht="110.25" x14ac:dyDescent="0.25">
      <c r="A157" s="43" t="s">
        <v>283</v>
      </c>
      <c r="B157" s="70" t="s">
        <v>284</v>
      </c>
      <c r="C157" s="45">
        <v>15.7</v>
      </c>
      <c r="D157" s="45">
        <v>15.7</v>
      </c>
      <c r="E157" s="45">
        <v>15.7</v>
      </c>
      <c r="F157" s="46">
        <v>15.7</v>
      </c>
      <c r="G157" s="46">
        <v>-22.7</v>
      </c>
      <c r="H157" s="47">
        <f t="shared" si="30"/>
        <v>-7</v>
      </c>
      <c r="I157" s="41">
        <v>15.7</v>
      </c>
      <c r="J157" s="41"/>
      <c r="K157" s="41">
        <f t="shared" si="31"/>
        <v>15.7</v>
      </c>
      <c r="L157" s="103"/>
      <c r="M157" s="103"/>
      <c r="N157" s="103"/>
      <c r="O157" s="103"/>
      <c r="P157" s="103"/>
      <c r="Q157" s="103"/>
      <c r="R157" s="103"/>
      <c r="S157" s="103"/>
      <c r="T157" s="103"/>
      <c r="U157" s="103"/>
      <c r="V157" s="103"/>
      <c r="W157" s="103"/>
      <c r="X157" s="103"/>
      <c r="Y157" s="103"/>
      <c r="Z157" s="103"/>
      <c r="AA157" s="104"/>
    </row>
    <row r="158" spans="1:27" s="105" customFormat="1" ht="157.5" x14ac:dyDescent="0.25">
      <c r="A158" s="43" t="s">
        <v>285</v>
      </c>
      <c r="B158" s="70" t="s">
        <v>286</v>
      </c>
      <c r="C158" s="45">
        <v>6.7</v>
      </c>
      <c r="D158" s="45">
        <v>6.7</v>
      </c>
      <c r="E158" s="45">
        <v>6.7</v>
      </c>
      <c r="F158" s="46">
        <v>6.7</v>
      </c>
      <c r="G158" s="46">
        <v>13.3</v>
      </c>
      <c r="H158" s="47">
        <f t="shared" si="30"/>
        <v>20</v>
      </c>
      <c r="I158" s="41">
        <v>6.7</v>
      </c>
      <c r="J158" s="41"/>
      <c r="K158" s="41">
        <f t="shared" si="31"/>
        <v>6.7</v>
      </c>
      <c r="L158" s="103"/>
      <c r="M158" s="103"/>
      <c r="N158" s="103"/>
      <c r="O158" s="103"/>
      <c r="P158" s="103"/>
      <c r="Q158" s="103"/>
      <c r="R158" s="103"/>
      <c r="S158" s="103"/>
      <c r="T158" s="103"/>
      <c r="U158" s="103"/>
      <c r="V158" s="103"/>
      <c r="W158" s="103"/>
      <c r="X158" s="103"/>
      <c r="Y158" s="103"/>
      <c r="Z158" s="103"/>
      <c r="AA158" s="104"/>
    </row>
    <row r="159" spans="1:27" s="105" customFormat="1" ht="93.75" customHeight="1" x14ac:dyDescent="0.25">
      <c r="A159" s="43" t="s">
        <v>287</v>
      </c>
      <c r="B159" s="70" t="s">
        <v>288</v>
      </c>
      <c r="C159" s="45">
        <v>2</v>
      </c>
      <c r="D159" s="45">
        <v>2</v>
      </c>
      <c r="E159" s="45">
        <v>2</v>
      </c>
      <c r="F159" s="46">
        <v>2</v>
      </c>
      <c r="G159" s="46">
        <v>-2</v>
      </c>
      <c r="H159" s="47">
        <f t="shared" si="30"/>
        <v>0</v>
      </c>
      <c r="I159" s="41">
        <v>2</v>
      </c>
      <c r="J159" s="41"/>
      <c r="K159" s="41">
        <f t="shared" si="31"/>
        <v>2</v>
      </c>
      <c r="L159" s="103"/>
      <c r="M159" s="103"/>
      <c r="N159" s="103"/>
      <c r="O159" s="103"/>
      <c r="P159" s="103"/>
      <c r="Q159" s="103"/>
      <c r="R159" s="103"/>
      <c r="S159" s="103"/>
      <c r="T159" s="103"/>
      <c r="U159" s="103"/>
      <c r="V159" s="103"/>
      <c r="W159" s="103"/>
      <c r="X159" s="103"/>
      <c r="Y159" s="103"/>
      <c r="Z159" s="103"/>
      <c r="AA159" s="104"/>
    </row>
    <row r="160" spans="1:27" s="105" customFormat="1" ht="78.75" x14ac:dyDescent="0.25">
      <c r="A160" s="43" t="s">
        <v>289</v>
      </c>
      <c r="B160" s="70" t="s">
        <v>290</v>
      </c>
      <c r="C160" s="45">
        <v>3.3</v>
      </c>
      <c r="D160" s="45">
        <v>3.3</v>
      </c>
      <c r="E160" s="45">
        <v>3.3</v>
      </c>
      <c r="F160" s="46">
        <v>3.3</v>
      </c>
      <c r="G160" s="46">
        <v>-3.3</v>
      </c>
      <c r="H160" s="47">
        <f t="shared" si="30"/>
        <v>0</v>
      </c>
      <c r="I160" s="41">
        <v>3.3</v>
      </c>
      <c r="J160" s="41"/>
      <c r="K160" s="41">
        <f t="shared" si="31"/>
        <v>3.3</v>
      </c>
      <c r="L160" s="103"/>
      <c r="M160" s="103"/>
      <c r="N160" s="103"/>
      <c r="O160" s="103"/>
      <c r="P160" s="103"/>
      <c r="Q160" s="103"/>
      <c r="R160" s="103"/>
      <c r="S160" s="103"/>
      <c r="T160" s="103"/>
      <c r="U160" s="103"/>
      <c r="V160" s="103"/>
      <c r="W160" s="103"/>
      <c r="X160" s="103"/>
      <c r="Y160" s="103"/>
      <c r="Z160" s="103"/>
      <c r="AA160" s="104"/>
    </row>
    <row r="161" spans="1:27" s="105" customFormat="1" ht="141.75" x14ac:dyDescent="0.25">
      <c r="A161" s="43" t="s">
        <v>291</v>
      </c>
      <c r="B161" s="70" t="s">
        <v>292</v>
      </c>
      <c r="C161" s="45">
        <v>0.3</v>
      </c>
      <c r="D161" s="45">
        <v>0.3</v>
      </c>
      <c r="E161" s="45">
        <v>0.3</v>
      </c>
      <c r="F161" s="46">
        <v>0.3</v>
      </c>
      <c r="G161" s="46">
        <v>-0.3</v>
      </c>
      <c r="H161" s="47">
        <f t="shared" si="30"/>
        <v>0</v>
      </c>
      <c r="I161" s="41">
        <v>0.3</v>
      </c>
      <c r="J161" s="41"/>
      <c r="K161" s="41">
        <f t="shared" si="31"/>
        <v>0.3</v>
      </c>
      <c r="L161" s="103"/>
      <c r="M161" s="103"/>
      <c r="N161" s="103"/>
      <c r="O161" s="103"/>
      <c r="P161" s="103"/>
      <c r="Q161" s="103"/>
      <c r="R161" s="103"/>
      <c r="S161" s="103"/>
      <c r="T161" s="103"/>
      <c r="U161" s="103"/>
      <c r="V161" s="103"/>
      <c r="W161" s="103"/>
      <c r="X161" s="103"/>
      <c r="Y161" s="103"/>
      <c r="Z161" s="103"/>
      <c r="AA161" s="104"/>
    </row>
    <row r="162" spans="1:27" s="105" customFormat="1" ht="283.5" x14ac:dyDescent="0.25">
      <c r="A162" s="43" t="s">
        <v>293</v>
      </c>
      <c r="B162" s="70" t="s">
        <v>294</v>
      </c>
      <c r="C162" s="45">
        <v>8.6999999999999993</v>
      </c>
      <c r="D162" s="45">
        <v>8.6999999999999993</v>
      </c>
      <c r="E162" s="45">
        <v>8.6999999999999993</v>
      </c>
      <c r="F162" s="46">
        <v>8.6999999999999993</v>
      </c>
      <c r="G162" s="46">
        <v>-8.6999999999999993</v>
      </c>
      <c r="H162" s="47">
        <f t="shared" si="30"/>
        <v>0</v>
      </c>
      <c r="I162" s="41">
        <v>8.6999999999999993</v>
      </c>
      <c r="J162" s="41"/>
      <c r="K162" s="41">
        <f t="shared" si="31"/>
        <v>8.6999999999999993</v>
      </c>
      <c r="L162" s="103"/>
      <c r="M162" s="103"/>
      <c r="N162" s="103"/>
      <c r="O162" s="103"/>
      <c r="P162" s="103"/>
      <c r="Q162" s="103"/>
      <c r="R162" s="103"/>
      <c r="S162" s="103"/>
      <c r="T162" s="103"/>
      <c r="U162" s="103"/>
      <c r="V162" s="103"/>
      <c r="W162" s="103"/>
      <c r="X162" s="103"/>
      <c r="Y162" s="103"/>
      <c r="Z162" s="103"/>
      <c r="AA162" s="104"/>
    </row>
    <row r="163" spans="1:27" s="105" customFormat="1" ht="128.25" customHeight="1" x14ac:dyDescent="0.25">
      <c r="A163" s="43" t="s">
        <v>295</v>
      </c>
      <c r="B163" s="70" t="s">
        <v>296</v>
      </c>
      <c r="C163" s="45"/>
      <c r="D163" s="45"/>
      <c r="E163" s="45"/>
      <c r="F163" s="46">
        <v>0</v>
      </c>
      <c r="G163" s="46">
        <v>5</v>
      </c>
      <c r="H163" s="47">
        <f t="shared" si="30"/>
        <v>5</v>
      </c>
      <c r="I163" s="41">
        <v>0</v>
      </c>
      <c r="J163" s="41"/>
      <c r="K163" s="41">
        <f t="shared" si="31"/>
        <v>0</v>
      </c>
      <c r="L163" s="103"/>
      <c r="M163" s="103"/>
      <c r="N163" s="103"/>
      <c r="O163" s="103"/>
      <c r="P163" s="103"/>
      <c r="Q163" s="103"/>
      <c r="R163" s="103"/>
      <c r="S163" s="103"/>
      <c r="T163" s="103"/>
      <c r="U163" s="103"/>
      <c r="V163" s="103"/>
      <c r="W163" s="103"/>
      <c r="X163" s="103"/>
      <c r="Y163" s="103"/>
      <c r="Z163" s="103"/>
      <c r="AA163" s="104"/>
    </row>
    <row r="164" spans="1:27" s="105" customFormat="1" ht="126" x14ac:dyDescent="0.25">
      <c r="A164" s="43" t="s">
        <v>297</v>
      </c>
      <c r="B164" s="70" t="s">
        <v>298</v>
      </c>
      <c r="C164" s="45">
        <v>0.8</v>
      </c>
      <c r="D164" s="45">
        <v>0.8</v>
      </c>
      <c r="E164" s="45">
        <v>0.8</v>
      </c>
      <c r="F164" s="46">
        <v>0.8</v>
      </c>
      <c r="G164" s="46">
        <v>-0.8</v>
      </c>
      <c r="H164" s="47">
        <f t="shared" si="30"/>
        <v>0</v>
      </c>
      <c r="I164" s="41">
        <v>0.8</v>
      </c>
      <c r="J164" s="41"/>
      <c r="K164" s="41">
        <f t="shared" si="31"/>
        <v>0.8</v>
      </c>
      <c r="L164" s="103"/>
      <c r="M164" s="103"/>
      <c r="N164" s="103"/>
      <c r="O164" s="103"/>
      <c r="P164" s="103"/>
      <c r="Q164" s="103"/>
      <c r="R164" s="103"/>
      <c r="S164" s="103"/>
      <c r="T164" s="103"/>
      <c r="U164" s="103"/>
      <c r="V164" s="103"/>
      <c r="W164" s="103"/>
      <c r="X164" s="103"/>
      <c r="Y164" s="103"/>
      <c r="Z164" s="103"/>
      <c r="AA164" s="104"/>
    </row>
    <row r="165" spans="1:27" s="105" customFormat="1" ht="110.25" x14ac:dyDescent="0.25">
      <c r="A165" s="43" t="s">
        <v>299</v>
      </c>
      <c r="B165" s="70" t="s">
        <v>300</v>
      </c>
      <c r="C165" s="45"/>
      <c r="D165" s="45">
        <v>0</v>
      </c>
      <c r="E165" s="45">
        <v>-30</v>
      </c>
      <c r="F165" s="46">
        <v>-30</v>
      </c>
      <c r="G165" s="46">
        <v>1.3600000000000001E-3</v>
      </c>
      <c r="H165" s="47">
        <f t="shared" si="30"/>
        <v>-29.998640000000002</v>
      </c>
      <c r="I165" s="46">
        <v>0</v>
      </c>
      <c r="J165" s="66"/>
      <c r="K165" s="46">
        <f t="shared" si="31"/>
        <v>0</v>
      </c>
      <c r="L165" s="103"/>
      <c r="M165" s="103"/>
      <c r="N165" s="103"/>
      <c r="O165" s="103"/>
      <c r="P165" s="103"/>
      <c r="Q165" s="103"/>
      <c r="R165" s="103"/>
      <c r="S165" s="103"/>
      <c r="T165" s="103"/>
      <c r="U165" s="103"/>
      <c r="V165" s="103"/>
      <c r="W165" s="103"/>
      <c r="X165" s="103"/>
      <c r="Y165" s="103"/>
      <c r="Z165" s="103"/>
      <c r="AA165" s="104"/>
    </row>
    <row r="166" spans="1:27" s="105" customFormat="1" ht="110.25" x14ac:dyDescent="0.25">
      <c r="A166" s="43" t="s">
        <v>301</v>
      </c>
      <c r="B166" s="70" t="s">
        <v>300</v>
      </c>
      <c r="C166" s="45">
        <v>0.8</v>
      </c>
      <c r="D166" s="45">
        <v>0.8</v>
      </c>
      <c r="E166" s="45">
        <v>0.8</v>
      </c>
      <c r="F166" s="46">
        <v>0.8</v>
      </c>
      <c r="G166" s="46">
        <v>-0.8</v>
      </c>
      <c r="H166" s="47">
        <f t="shared" si="30"/>
        <v>0</v>
      </c>
      <c r="I166" s="41">
        <v>2.9</v>
      </c>
      <c r="J166" s="41"/>
      <c r="K166" s="41">
        <f>I166+J166</f>
        <v>2.9</v>
      </c>
      <c r="L166" s="103"/>
      <c r="M166" s="103"/>
      <c r="N166" s="103"/>
      <c r="O166" s="103"/>
      <c r="P166" s="103"/>
      <c r="Q166" s="103"/>
      <c r="R166" s="103"/>
      <c r="S166" s="103"/>
      <c r="T166" s="103"/>
      <c r="U166" s="103"/>
      <c r="V166" s="103"/>
      <c r="W166" s="103"/>
      <c r="X166" s="103"/>
      <c r="Y166" s="103"/>
      <c r="Z166" s="103"/>
      <c r="AA166" s="104"/>
    </row>
    <row r="167" spans="1:27" s="105" customFormat="1" ht="110.25" x14ac:dyDescent="0.25">
      <c r="A167" s="43" t="s">
        <v>302</v>
      </c>
      <c r="B167" s="70" t="s">
        <v>300</v>
      </c>
      <c r="C167" s="45">
        <v>8</v>
      </c>
      <c r="D167" s="45">
        <v>8</v>
      </c>
      <c r="E167" s="45">
        <v>8</v>
      </c>
      <c r="F167" s="46">
        <v>8</v>
      </c>
      <c r="G167" s="46">
        <v>-8</v>
      </c>
      <c r="H167" s="47">
        <f t="shared" si="30"/>
        <v>0</v>
      </c>
      <c r="I167" s="41">
        <v>8</v>
      </c>
      <c r="J167" s="41"/>
      <c r="K167" s="41">
        <f>I167+J167</f>
        <v>8</v>
      </c>
      <c r="L167" s="103"/>
      <c r="M167" s="103"/>
      <c r="N167" s="103"/>
      <c r="O167" s="103"/>
      <c r="P167" s="103"/>
      <c r="Q167" s="103"/>
      <c r="R167" s="103"/>
      <c r="S167" s="103"/>
      <c r="T167" s="103"/>
      <c r="U167" s="103"/>
      <c r="V167" s="103"/>
      <c r="W167" s="103"/>
      <c r="X167" s="103"/>
      <c r="Y167" s="103"/>
      <c r="Z167" s="103"/>
      <c r="AA167" s="104"/>
    </row>
    <row r="168" spans="1:27" s="105" customFormat="1" ht="110.25" x14ac:dyDescent="0.25">
      <c r="A168" s="43" t="s">
        <v>303</v>
      </c>
      <c r="B168" s="70" t="s">
        <v>300</v>
      </c>
      <c r="C168" s="45">
        <v>542.5</v>
      </c>
      <c r="D168" s="45">
        <v>542.5</v>
      </c>
      <c r="E168" s="45">
        <v>542.5</v>
      </c>
      <c r="F168" s="46">
        <v>542.5</v>
      </c>
      <c r="G168" s="46">
        <v>-181.68772999999999</v>
      </c>
      <c r="H168" s="47">
        <f t="shared" si="30"/>
        <v>360.81227000000001</v>
      </c>
      <c r="I168" s="41">
        <v>542.5</v>
      </c>
      <c r="J168" s="41"/>
      <c r="K168" s="41">
        <f>I168+J168</f>
        <v>542.5</v>
      </c>
      <c r="L168" s="103"/>
      <c r="M168" s="103"/>
      <c r="N168" s="103"/>
      <c r="O168" s="103"/>
      <c r="P168" s="103"/>
      <c r="Q168" s="103"/>
      <c r="R168" s="103"/>
      <c r="S168" s="103"/>
      <c r="T168" s="103"/>
      <c r="U168" s="103"/>
      <c r="V168" s="103"/>
      <c r="W168" s="103"/>
      <c r="X168" s="103"/>
      <c r="Y168" s="103"/>
      <c r="Z168" s="103"/>
      <c r="AA168" s="104"/>
    </row>
    <row r="169" spans="1:27" s="105" customFormat="1" ht="157.5" x14ac:dyDescent="0.25">
      <c r="A169" s="43" t="s">
        <v>304</v>
      </c>
      <c r="B169" s="70" t="s">
        <v>305</v>
      </c>
      <c r="C169" s="45">
        <v>91.2</v>
      </c>
      <c r="D169" s="45">
        <v>91.2</v>
      </c>
      <c r="E169" s="45">
        <v>91.2</v>
      </c>
      <c r="F169" s="46">
        <v>91.2</v>
      </c>
      <c r="G169" s="46">
        <v>-64.2</v>
      </c>
      <c r="H169" s="47">
        <f t="shared" si="30"/>
        <v>27</v>
      </c>
      <c r="I169" s="41">
        <v>91.2</v>
      </c>
      <c r="J169" s="41"/>
      <c r="K169" s="41">
        <f>I169+J169</f>
        <v>91.2</v>
      </c>
      <c r="L169" s="103"/>
      <c r="M169" s="103"/>
      <c r="N169" s="103"/>
      <c r="O169" s="103"/>
      <c r="P169" s="103"/>
      <c r="Q169" s="103"/>
      <c r="R169" s="103"/>
      <c r="S169" s="103"/>
      <c r="T169" s="103"/>
      <c r="U169" s="103"/>
      <c r="V169" s="103"/>
      <c r="W169" s="103"/>
      <c r="X169" s="103"/>
      <c r="Y169" s="103"/>
      <c r="Z169" s="103"/>
      <c r="AA169" s="104"/>
    </row>
    <row r="170" spans="1:27" s="105" customFormat="1" ht="71.25" customHeight="1" x14ac:dyDescent="0.25">
      <c r="A170" s="106" t="s">
        <v>306</v>
      </c>
      <c r="B170" s="107" t="s">
        <v>307</v>
      </c>
      <c r="C170" s="45"/>
      <c r="D170" s="45">
        <v>0</v>
      </c>
      <c r="E170" s="45">
        <v>30</v>
      </c>
      <c r="F170" s="46">
        <v>30</v>
      </c>
      <c r="G170" s="46">
        <v>72.794139999999999</v>
      </c>
      <c r="H170" s="47">
        <f t="shared" si="30"/>
        <v>102.79414</v>
      </c>
      <c r="I170" s="46">
        <v>0</v>
      </c>
      <c r="J170" s="66"/>
      <c r="K170" s="46">
        <f>I170+J170</f>
        <v>0</v>
      </c>
      <c r="L170" s="103"/>
      <c r="M170" s="103"/>
      <c r="N170" s="103"/>
      <c r="O170" s="103"/>
      <c r="P170" s="103"/>
      <c r="Q170" s="103"/>
      <c r="R170" s="103"/>
      <c r="S170" s="103"/>
      <c r="T170" s="103"/>
      <c r="U170" s="103"/>
      <c r="V170" s="103"/>
      <c r="W170" s="103"/>
      <c r="X170" s="103"/>
      <c r="Y170" s="103"/>
      <c r="Z170" s="103"/>
      <c r="AA170" s="104"/>
    </row>
    <row r="171" spans="1:27" s="105" customFormat="1" ht="90" hidden="1" customHeight="1" x14ac:dyDescent="0.25">
      <c r="A171" s="43" t="s">
        <v>308</v>
      </c>
      <c r="B171" s="70" t="s">
        <v>309</v>
      </c>
      <c r="C171" s="45">
        <v>0</v>
      </c>
      <c r="D171" s="45">
        <v>0</v>
      </c>
      <c r="E171" s="45">
        <v>0</v>
      </c>
      <c r="F171" s="46">
        <v>0</v>
      </c>
      <c r="G171" s="46"/>
      <c r="H171" s="47">
        <f t="shared" si="30"/>
        <v>0</v>
      </c>
      <c r="I171" s="46"/>
      <c r="J171" s="66"/>
      <c r="K171" s="46">
        <f t="shared" ref="K171:K172" si="32">I171+J171</f>
        <v>0</v>
      </c>
      <c r="L171" s="103"/>
      <c r="M171" s="103"/>
      <c r="N171" s="103"/>
      <c r="O171" s="103"/>
      <c r="P171" s="103"/>
      <c r="Q171" s="103"/>
      <c r="R171" s="103"/>
      <c r="S171" s="103"/>
      <c r="T171" s="103"/>
      <c r="U171" s="103"/>
      <c r="V171" s="103"/>
      <c r="W171" s="103"/>
      <c r="X171" s="103"/>
      <c r="Y171" s="103"/>
      <c r="Z171" s="103"/>
      <c r="AA171" s="104"/>
    </row>
    <row r="172" spans="1:27" s="105" customFormat="1" ht="90" customHeight="1" x14ac:dyDescent="0.25">
      <c r="A172" s="43" t="s">
        <v>310</v>
      </c>
      <c r="B172" s="70" t="s">
        <v>311</v>
      </c>
      <c r="C172" s="45"/>
      <c r="D172" s="45">
        <v>0</v>
      </c>
      <c r="E172" s="45">
        <v>1</v>
      </c>
      <c r="F172" s="46">
        <v>1</v>
      </c>
      <c r="G172" s="46">
        <v>8.9480000000000004</v>
      </c>
      <c r="H172" s="47">
        <f t="shared" si="30"/>
        <v>9.9480000000000004</v>
      </c>
      <c r="I172" s="46">
        <v>0</v>
      </c>
      <c r="J172" s="66"/>
      <c r="K172" s="46">
        <f t="shared" si="32"/>
        <v>0</v>
      </c>
      <c r="L172" s="103"/>
      <c r="M172" s="103"/>
      <c r="N172" s="103"/>
      <c r="O172" s="103"/>
      <c r="P172" s="103"/>
      <c r="Q172" s="103"/>
      <c r="R172" s="103"/>
      <c r="S172" s="103"/>
      <c r="T172" s="103"/>
      <c r="U172" s="103"/>
      <c r="V172" s="103"/>
      <c r="W172" s="103"/>
      <c r="X172" s="103"/>
      <c r="Y172" s="103"/>
      <c r="Z172" s="103"/>
      <c r="AA172" s="104"/>
    </row>
    <row r="173" spans="1:27" s="105" customFormat="1" ht="94.5" x14ac:dyDescent="0.25">
      <c r="A173" s="43" t="s">
        <v>312</v>
      </c>
      <c r="B173" s="70" t="s">
        <v>311</v>
      </c>
      <c r="C173" s="45">
        <v>1631</v>
      </c>
      <c r="D173" s="45">
        <v>1631</v>
      </c>
      <c r="E173" s="45">
        <v>1631</v>
      </c>
      <c r="F173" s="46">
        <v>1631</v>
      </c>
      <c r="G173" s="46">
        <v>-313.14569</v>
      </c>
      <c r="H173" s="47">
        <f t="shared" si="30"/>
        <v>1317.8543099999999</v>
      </c>
      <c r="I173" s="41">
        <v>1631</v>
      </c>
      <c r="J173" s="41"/>
      <c r="K173" s="41">
        <f>I173+J173</f>
        <v>1631</v>
      </c>
      <c r="L173" s="103"/>
      <c r="M173" s="103"/>
      <c r="N173" s="103"/>
      <c r="O173" s="103"/>
      <c r="P173" s="103"/>
      <c r="Q173" s="103"/>
      <c r="R173" s="103"/>
      <c r="S173" s="103"/>
      <c r="T173" s="103"/>
      <c r="U173" s="103"/>
      <c r="V173" s="103"/>
      <c r="W173" s="103"/>
      <c r="X173" s="103"/>
      <c r="Y173" s="103"/>
      <c r="Z173" s="103"/>
      <c r="AA173" s="104"/>
    </row>
    <row r="174" spans="1:27" s="105" customFormat="1" ht="94.5" x14ac:dyDescent="0.25">
      <c r="A174" s="43" t="s">
        <v>313</v>
      </c>
      <c r="B174" s="70" t="s">
        <v>314</v>
      </c>
      <c r="C174" s="45">
        <v>500</v>
      </c>
      <c r="D174" s="45">
        <v>500</v>
      </c>
      <c r="E174" s="45">
        <v>500</v>
      </c>
      <c r="F174" s="46">
        <v>-625.10951999999997</v>
      </c>
      <c r="G174" s="46">
        <v>2244.12</v>
      </c>
      <c r="H174" s="47">
        <f t="shared" si="30"/>
        <v>1619.0104799999999</v>
      </c>
      <c r="I174" s="41">
        <v>500</v>
      </c>
      <c r="J174" s="41"/>
      <c r="K174" s="41">
        <f>I174+J174</f>
        <v>500</v>
      </c>
      <c r="L174" s="103"/>
      <c r="M174" s="103"/>
      <c r="N174" s="103"/>
      <c r="O174" s="103"/>
      <c r="P174" s="103"/>
      <c r="Q174" s="103"/>
      <c r="R174" s="103"/>
      <c r="S174" s="103"/>
      <c r="T174" s="103"/>
      <c r="U174" s="103"/>
      <c r="V174" s="103"/>
      <c r="W174" s="103"/>
      <c r="X174" s="103"/>
      <c r="Y174" s="103"/>
      <c r="Z174" s="103"/>
      <c r="AA174" s="104"/>
    </row>
    <row r="175" spans="1:27" s="105" customFormat="1" ht="79.5" customHeight="1" x14ac:dyDescent="0.25">
      <c r="A175" s="43" t="s">
        <v>315</v>
      </c>
      <c r="B175" s="70" t="s">
        <v>314</v>
      </c>
      <c r="C175" s="45">
        <v>605.70000000000005</v>
      </c>
      <c r="D175" s="45">
        <v>605.70000000000005</v>
      </c>
      <c r="E175" s="45">
        <v>605.70000000000005</v>
      </c>
      <c r="F175" s="46">
        <v>605.70000000000005</v>
      </c>
      <c r="G175" s="46">
        <v>-376.23</v>
      </c>
      <c r="H175" s="47">
        <f t="shared" si="30"/>
        <v>229.47000000000003</v>
      </c>
      <c r="I175" s="46">
        <v>0</v>
      </c>
      <c r="J175" s="66"/>
      <c r="K175" s="46">
        <f t="shared" ref="K175:K227" si="33">I175+J175</f>
        <v>0</v>
      </c>
      <c r="L175" s="103"/>
      <c r="M175" s="103"/>
      <c r="N175" s="103"/>
      <c r="O175" s="103"/>
      <c r="P175" s="103"/>
      <c r="Q175" s="103"/>
      <c r="R175" s="103"/>
      <c r="S175" s="103"/>
      <c r="T175" s="103"/>
      <c r="U175" s="103"/>
      <c r="V175" s="103"/>
      <c r="W175" s="103"/>
      <c r="X175" s="103"/>
      <c r="Y175" s="103"/>
      <c r="Z175" s="103"/>
      <c r="AA175" s="104"/>
    </row>
    <row r="176" spans="1:27" s="105" customFormat="1" ht="84.75" hidden="1" customHeight="1" x14ac:dyDescent="0.25">
      <c r="A176" s="43" t="s">
        <v>316</v>
      </c>
      <c r="B176" s="70" t="s">
        <v>317</v>
      </c>
      <c r="C176" s="45">
        <v>0</v>
      </c>
      <c r="D176" s="45">
        <v>0</v>
      </c>
      <c r="E176" s="45">
        <v>0</v>
      </c>
      <c r="F176" s="46">
        <v>0</v>
      </c>
      <c r="G176" s="46"/>
      <c r="H176" s="47">
        <f t="shared" si="30"/>
        <v>0</v>
      </c>
      <c r="I176" s="46"/>
      <c r="J176" s="46"/>
      <c r="K176" s="46"/>
      <c r="L176" s="103"/>
      <c r="M176" s="103"/>
      <c r="N176" s="103"/>
      <c r="O176" s="103"/>
      <c r="P176" s="103"/>
      <c r="Q176" s="103"/>
      <c r="R176" s="103"/>
      <c r="S176" s="103"/>
      <c r="T176" s="103"/>
      <c r="U176" s="103"/>
      <c r="V176" s="103"/>
      <c r="W176" s="103"/>
      <c r="X176" s="103"/>
      <c r="Y176" s="103"/>
      <c r="Z176" s="103"/>
      <c r="AA176" s="104"/>
    </row>
    <row r="177" spans="1:27" s="105" customFormat="1" ht="84.75" customHeight="1" x14ac:dyDescent="0.25">
      <c r="A177" s="43" t="s">
        <v>318</v>
      </c>
      <c r="B177" s="70" t="s">
        <v>319</v>
      </c>
      <c r="C177" s="45"/>
      <c r="D177" s="45"/>
      <c r="E177" s="45">
        <v>0</v>
      </c>
      <c r="F177" s="46">
        <v>1</v>
      </c>
      <c r="G177" s="46">
        <v>0.40032000000000001</v>
      </c>
      <c r="H177" s="47">
        <f t="shared" si="30"/>
        <v>1.40032</v>
      </c>
      <c r="I177" s="46">
        <v>0</v>
      </c>
      <c r="J177" s="46"/>
      <c r="K177" s="46"/>
      <c r="L177" s="103"/>
      <c r="M177" s="103"/>
      <c r="N177" s="103"/>
      <c r="O177" s="103"/>
      <c r="P177" s="103"/>
      <c r="Q177" s="103"/>
      <c r="R177" s="103"/>
      <c r="S177" s="103"/>
      <c r="T177" s="103"/>
      <c r="U177" s="103"/>
      <c r="V177" s="103"/>
      <c r="W177" s="103"/>
      <c r="X177" s="103"/>
      <c r="Y177" s="103"/>
      <c r="Z177" s="103"/>
      <c r="AA177" s="104"/>
    </row>
    <row r="178" spans="1:27" s="105" customFormat="1" ht="84.75" customHeight="1" x14ac:dyDescent="0.25">
      <c r="A178" s="43" t="s">
        <v>320</v>
      </c>
      <c r="B178" s="70" t="s">
        <v>321</v>
      </c>
      <c r="C178" s="45"/>
      <c r="D178" s="45">
        <v>0</v>
      </c>
      <c r="E178" s="45">
        <v>54274.233650000002</v>
      </c>
      <c r="F178" s="46">
        <v>60546.681960000002</v>
      </c>
      <c r="G178" s="46">
        <v>26968.34605</v>
      </c>
      <c r="H178" s="47">
        <f t="shared" si="30"/>
        <v>87515.028010000009</v>
      </c>
      <c r="I178" s="46">
        <v>0</v>
      </c>
      <c r="J178" s="66"/>
      <c r="K178" s="46"/>
      <c r="L178" s="103"/>
      <c r="M178" s="103"/>
      <c r="N178" s="103"/>
      <c r="O178" s="103"/>
      <c r="P178" s="103"/>
      <c r="Q178" s="103"/>
      <c r="R178" s="103"/>
      <c r="S178" s="103"/>
      <c r="T178" s="103"/>
      <c r="U178" s="103"/>
      <c r="V178" s="103"/>
      <c r="W178" s="103"/>
      <c r="X178" s="103"/>
      <c r="Y178" s="103"/>
      <c r="Z178" s="103"/>
      <c r="AA178" s="104"/>
    </row>
    <row r="179" spans="1:27" s="105" customFormat="1" ht="189" x14ac:dyDescent="0.25">
      <c r="A179" s="43" t="s">
        <v>322</v>
      </c>
      <c r="B179" s="70" t="s">
        <v>321</v>
      </c>
      <c r="C179" s="45">
        <f>274082.6-274082.6</f>
        <v>0</v>
      </c>
      <c r="D179" s="45">
        <v>65267.217989999997</v>
      </c>
      <c r="E179" s="45">
        <v>169538.25576999999</v>
      </c>
      <c r="F179" s="46">
        <v>264264.22024</v>
      </c>
      <c r="G179" s="46">
        <v>92977.418149999998</v>
      </c>
      <c r="H179" s="47">
        <f t="shared" si="30"/>
        <v>357241.63838999998</v>
      </c>
      <c r="I179" s="46">
        <v>0</v>
      </c>
      <c r="J179" s="66"/>
      <c r="K179" s="46">
        <f t="shared" si="33"/>
        <v>0</v>
      </c>
      <c r="L179" s="103"/>
      <c r="M179" s="103"/>
      <c r="N179" s="103"/>
      <c r="O179" s="103"/>
      <c r="P179" s="103"/>
      <c r="Q179" s="103"/>
      <c r="R179" s="103"/>
      <c r="S179" s="103"/>
      <c r="T179" s="103"/>
      <c r="U179" s="103"/>
      <c r="V179" s="103"/>
      <c r="W179" s="103"/>
      <c r="X179" s="103"/>
      <c r="Y179" s="103"/>
      <c r="Z179" s="103"/>
      <c r="AA179" s="104"/>
    </row>
    <row r="180" spans="1:27" s="105" customFormat="1" ht="57" customHeight="1" x14ac:dyDescent="0.25">
      <c r="A180" s="43" t="s">
        <v>323</v>
      </c>
      <c r="B180" s="70" t="s">
        <v>324</v>
      </c>
      <c r="C180" s="45">
        <v>10130</v>
      </c>
      <c r="D180" s="45">
        <v>10130</v>
      </c>
      <c r="E180" s="45">
        <v>10130</v>
      </c>
      <c r="F180" s="46">
        <v>10130</v>
      </c>
      <c r="G180" s="46">
        <v>171.72414000000001</v>
      </c>
      <c r="H180" s="47">
        <f t="shared" si="30"/>
        <v>10301.72414</v>
      </c>
      <c r="I180" s="41">
        <v>10130</v>
      </c>
      <c r="J180" s="41"/>
      <c r="K180" s="41">
        <f t="shared" si="33"/>
        <v>10130</v>
      </c>
      <c r="L180" s="103"/>
      <c r="M180" s="103"/>
      <c r="N180" s="103"/>
      <c r="O180" s="103"/>
      <c r="P180" s="103"/>
      <c r="Q180" s="103"/>
      <c r="R180" s="103"/>
      <c r="S180" s="103"/>
      <c r="T180" s="103"/>
      <c r="U180" s="103"/>
      <c r="V180" s="103"/>
      <c r="W180" s="103"/>
      <c r="X180" s="103"/>
      <c r="Y180" s="103"/>
      <c r="Z180" s="103"/>
      <c r="AA180" s="104"/>
    </row>
    <row r="181" spans="1:27" s="103" customFormat="1" ht="57" hidden="1" customHeight="1" x14ac:dyDescent="0.25">
      <c r="A181" s="43" t="s">
        <v>325</v>
      </c>
      <c r="B181" s="70" t="s">
        <v>324</v>
      </c>
      <c r="C181" s="45">
        <v>0</v>
      </c>
      <c r="D181" s="45">
        <v>0</v>
      </c>
      <c r="E181" s="45">
        <v>0</v>
      </c>
      <c r="F181" s="46">
        <v>0</v>
      </c>
      <c r="G181" s="46"/>
      <c r="H181" s="47">
        <f t="shared" si="30"/>
        <v>0</v>
      </c>
      <c r="I181" s="46"/>
      <c r="J181" s="66"/>
      <c r="K181" s="46"/>
    </row>
    <row r="182" spans="1:27" s="33" customFormat="1" x14ac:dyDescent="0.25">
      <c r="A182" s="38" t="s">
        <v>326</v>
      </c>
      <c r="B182" s="59" t="s">
        <v>327</v>
      </c>
      <c r="C182" s="40">
        <f t="shared" ref="C182:K182" si="34">SUM(C183:C190)</f>
        <v>877.6</v>
      </c>
      <c r="D182" s="40">
        <f t="shared" si="34"/>
        <v>877.6</v>
      </c>
      <c r="E182" s="40">
        <v>984.6</v>
      </c>
      <c r="F182" s="41">
        <v>11831.71686</v>
      </c>
      <c r="G182" s="41">
        <f t="shared" si="34"/>
        <v>124.6391</v>
      </c>
      <c r="H182" s="41">
        <f>SUM(H183:H190)</f>
        <v>11956.355960000001</v>
      </c>
      <c r="I182" s="41">
        <f t="shared" si="34"/>
        <v>500</v>
      </c>
      <c r="J182" s="41">
        <f t="shared" si="34"/>
        <v>0</v>
      </c>
      <c r="K182" s="41">
        <f t="shared" si="34"/>
        <v>500</v>
      </c>
    </row>
    <row r="183" spans="1:27" ht="31.5" hidden="1" x14ac:dyDescent="0.25">
      <c r="A183" s="43" t="s">
        <v>328</v>
      </c>
      <c r="B183" s="65" t="s">
        <v>329</v>
      </c>
      <c r="C183" s="45">
        <v>0</v>
      </c>
      <c r="D183" s="45">
        <v>0</v>
      </c>
      <c r="E183" s="45">
        <v>0</v>
      </c>
      <c r="F183" s="46">
        <v>0</v>
      </c>
      <c r="G183" s="46">
        <v>0</v>
      </c>
      <c r="H183" s="47">
        <f>C183+G183</f>
        <v>0</v>
      </c>
      <c r="I183" s="46"/>
      <c r="J183" s="66"/>
      <c r="K183" s="46">
        <f t="shared" si="33"/>
        <v>0</v>
      </c>
      <c r="L183" s="3"/>
      <c r="M183" s="3"/>
      <c r="N183" s="3"/>
      <c r="O183" s="3"/>
      <c r="P183" s="3"/>
      <c r="Q183" s="3"/>
      <c r="R183" s="3"/>
      <c r="S183" s="3"/>
      <c r="T183" s="3"/>
      <c r="U183" s="3"/>
      <c r="V183" s="3"/>
      <c r="W183" s="3"/>
      <c r="X183" s="3"/>
      <c r="Y183" s="52"/>
    </row>
    <row r="184" spans="1:27" s="3" customFormat="1" ht="26.25" customHeight="1" x14ac:dyDescent="0.25">
      <c r="A184" s="43" t="s">
        <v>330</v>
      </c>
      <c r="B184" s="65" t="s">
        <v>329</v>
      </c>
      <c r="C184" s="45">
        <v>877.6</v>
      </c>
      <c r="D184" s="45">
        <v>877.6</v>
      </c>
      <c r="E184" s="45">
        <v>877.6</v>
      </c>
      <c r="F184" s="46">
        <v>11463.28881</v>
      </c>
      <c r="G184" s="46">
        <v>3</v>
      </c>
      <c r="H184" s="47">
        <f t="shared" ref="H184:H190" si="35">F184+G184</f>
        <v>11466.28881</v>
      </c>
      <c r="I184" s="46">
        <v>500</v>
      </c>
      <c r="J184" s="46"/>
      <c r="K184" s="46">
        <f t="shared" si="33"/>
        <v>500</v>
      </c>
    </row>
    <row r="185" spans="1:27" s="3" customFormat="1" ht="27.75" customHeight="1" x14ac:dyDescent="0.25">
      <c r="A185" s="43" t="s">
        <v>328</v>
      </c>
      <c r="B185" s="65" t="s">
        <v>329</v>
      </c>
      <c r="C185" s="45"/>
      <c r="D185" s="45"/>
      <c r="E185" s="45">
        <v>0</v>
      </c>
      <c r="F185" s="46">
        <v>261.42804999999998</v>
      </c>
      <c r="G185" s="46">
        <v>121.6391</v>
      </c>
      <c r="H185" s="47">
        <f t="shared" si="35"/>
        <v>383.06714999999997</v>
      </c>
      <c r="I185" s="46">
        <v>0</v>
      </c>
      <c r="J185" s="46"/>
      <c r="K185" s="46">
        <v>0</v>
      </c>
    </row>
    <row r="186" spans="1:27" s="3" customFormat="1" ht="32.25" hidden="1" customHeight="1" x14ac:dyDescent="0.25">
      <c r="A186" s="43" t="s">
        <v>331</v>
      </c>
      <c r="B186" s="65"/>
      <c r="C186" s="45"/>
      <c r="D186" s="45">
        <v>0</v>
      </c>
      <c r="E186" s="45">
        <v>0</v>
      </c>
      <c r="F186" s="46">
        <v>0</v>
      </c>
      <c r="G186" s="46"/>
      <c r="H186" s="47">
        <f t="shared" si="35"/>
        <v>0</v>
      </c>
      <c r="I186" s="46">
        <v>0</v>
      </c>
      <c r="J186" s="46"/>
      <c r="K186" s="46">
        <v>0</v>
      </c>
    </row>
    <row r="187" spans="1:27" s="3" customFormat="1" ht="32.25" customHeight="1" x14ac:dyDescent="0.25">
      <c r="A187" s="43" t="s">
        <v>332</v>
      </c>
      <c r="B187" s="65" t="s">
        <v>333</v>
      </c>
      <c r="C187" s="45"/>
      <c r="D187" s="45"/>
      <c r="E187" s="45">
        <v>50</v>
      </c>
      <c r="F187" s="46">
        <v>50</v>
      </c>
      <c r="G187" s="46">
        <v>0</v>
      </c>
      <c r="H187" s="47">
        <f t="shared" si="35"/>
        <v>50</v>
      </c>
      <c r="I187" s="46">
        <v>0</v>
      </c>
      <c r="J187" s="46"/>
      <c r="K187" s="46">
        <v>0</v>
      </c>
    </row>
    <row r="188" spans="1:27" s="3" customFormat="1" ht="32.25" customHeight="1" x14ac:dyDescent="0.25">
      <c r="A188" s="43" t="s">
        <v>334</v>
      </c>
      <c r="B188" s="65" t="s">
        <v>335</v>
      </c>
      <c r="C188" s="45"/>
      <c r="D188" s="45"/>
      <c r="E188" s="45">
        <v>57</v>
      </c>
      <c r="F188" s="46">
        <v>57</v>
      </c>
      <c r="G188" s="46">
        <v>0</v>
      </c>
      <c r="H188" s="47">
        <f t="shared" si="35"/>
        <v>57</v>
      </c>
      <c r="I188" s="46">
        <v>0</v>
      </c>
      <c r="J188" s="46"/>
      <c r="K188" s="46">
        <v>0</v>
      </c>
    </row>
    <row r="189" spans="1:27" s="3" customFormat="1" ht="31.5" hidden="1" x14ac:dyDescent="0.25">
      <c r="A189" s="43" t="s">
        <v>336</v>
      </c>
      <c r="B189" s="65" t="s">
        <v>337</v>
      </c>
      <c r="C189" s="45">
        <v>0</v>
      </c>
      <c r="D189" s="45">
        <v>0</v>
      </c>
      <c r="E189" s="45">
        <v>0</v>
      </c>
      <c r="F189" s="46">
        <v>0</v>
      </c>
      <c r="G189" s="46"/>
      <c r="H189" s="47">
        <f t="shared" si="35"/>
        <v>0</v>
      </c>
      <c r="I189" s="46">
        <v>0</v>
      </c>
      <c r="J189" s="46"/>
      <c r="K189" s="46">
        <v>0</v>
      </c>
    </row>
    <row r="190" spans="1:27" s="3" customFormat="1" ht="31.5" hidden="1" x14ac:dyDescent="0.25">
      <c r="A190" s="43" t="s">
        <v>338</v>
      </c>
      <c r="B190" s="65" t="s">
        <v>339</v>
      </c>
      <c r="C190" s="45">
        <v>0</v>
      </c>
      <c r="D190" s="45">
        <v>0</v>
      </c>
      <c r="E190" s="45">
        <v>0</v>
      </c>
      <c r="F190" s="46">
        <v>0</v>
      </c>
      <c r="G190" s="46"/>
      <c r="H190" s="47">
        <f t="shared" si="35"/>
        <v>0</v>
      </c>
      <c r="I190" s="46">
        <v>0</v>
      </c>
      <c r="J190" s="46"/>
      <c r="K190" s="46">
        <v>0</v>
      </c>
    </row>
    <row r="191" spans="1:27" s="109" customFormat="1" x14ac:dyDescent="0.2">
      <c r="A191" s="29" t="s">
        <v>340</v>
      </c>
      <c r="B191" s="108" t="s">
        <v>341</v>
      </c>
      <c r="C191" s="31">
        <f t="shared" ref="C191:K191" si="36">C192+C241+C240+C243</f>
        <v>3047574.4597399998</v>
      </c>
      <c r="D191" s="31">
        <f t="shared" si="36"/>
        <v>3410977.0577699998</v>
      </c>
      <c r="E191" s="31">
        <f t="shared" si="36"/>
        <v>3439800.7420399999</v>
      </c>
      <c r="F191" s="32">
        <f t="shared" si="36"/>
        <v>4110441.8969700001</v>
      </c>
      <c r="G191" s="32">
        <f>G192+G241+G240+G243+G242</f>
        <v>1189905.8562099999</v>
      </c>
      <c r="H191" s="32">
        <f>H192+H241+H240+H243+H242</f>
        <v>5300347.75318</v>
      </c>
      <c r="I191" s="32">
        <f t="shared" si="36"/>
        <v>2767444.9710299997</v>
      </c>
      <c r="J191" s="32">
        <f t="shared" si="36"/>
        <v>84070.9</v>
      </c>
      <c r="K191" s="32">
        <f t="shared" si="36"/>
        <v>2851515.8710299991</v>
      </c>
      <c r="L191" s="109">
        <v>1189905.8562099999</v>
      </c>
      <c r="M191" s="110">
        <f>L191-G191</f>
        <v>0</v>
      </c>
    </row>
    <row r="192" spans="1:27" s="111" customFormat="1" ht="47.25" x14ac:dyDescent="0.2">
      <c r="A192" s="29" t="s">
        <v>342</v>
      </c>
      <c r="B192" s="108" t="s">
        <v>343</v>
      </c>
      <c r="C192" s="31">
        <f t="shared" ref="C192:K192" si="37">C193+C198+C218+C232</f>
        <v>3047574.4597399998</v>
      </c>
      <c r="D192" s="31">
        <f t="shared" si="37"/>
        <v>3410477.0577699998</v>
      </c>
      <c r="E192" s="31">
        <f t="shared" si="37"/>
        <v>3436101.7420399999</v>
      </c>
      <c r="F192" s="32">
        <f t="shared" si="37"/>
        <v>3924042.8969700001</v>
      </c>
      <c r="G192" s="32">
        <f>G193+G198+G218+G232</f>
        <v>1193759.64069</v>
      </c>
      <c r="H192" s="32">
        <f>H193+H198+H218+H232</f>
        <v>5117802.5376599999</v>
      </c>
      <c r="I192" s="32">
        <f t="shared" si="37"/>
        <v>2767444.9710299997</v>
      </c>
      <c r="J192" s="32">
        <f t="shared" si="37"/>
        <v>84070.9</v>
      </c>
      <c r="K192" s="32">
        <f t="shared" si="37"/>
        <v>2851515.8710299991</v>
      </c>
      <c r="L192" s="196">
        <f>G192-G238</f>
        <v>1219604.1000000001</v>
      </c>
    </row>
    <row r="193" spans="1:25" s="118" customFormat="1" ht="47.25" x14ac:dyDescent="0.25">
      <c r="A193" s="112" t="s">
        <v>344</v>
      </c>
      <c r="B193" s="113" t="s">
        <v>345</v>
      </c>
      <c r="C193" s="114">
        <f>C195+C196+C197</f>
        <v>185371</v>
      </c>
      <c r="D193" s="114">
        <f>F195+E196+E197</f>
        <v>185371</v>
      </c>
      <c r="E193" s="114">
        <v>185371</v>
      </c>
      <c r="F193" s="115">
        <v>236744.6</v>
      </c>
      <c r="G193" s="115">
        <f>G195+G196+G197</f>
        <v>164443.5</v>
      </c>
      <c r="H193" s="115">
        <f>H195+H196+H197</f>
        <v>401188.10000000003</v>
      </c>
      <c r="I193" s="115">
        <f>I195+I196+I197</f>
        <v>0</v>
      </c>
      <c r="J193" s="115">
        <f>J195+J196+J197</f>
        <v>0</v>
      </c>
      <c r="K193" s="115">
        <f>K195+K196+K197</f>
        <v>0</v>
      </c>
      <c r="L193" s="116"/>
      <c r="M193" s="116"/>
      <c r="N193" s="116"/>
      <c r="O193" s="116"/>
      <c r="P193" s="116"/>
      <c r="Q193" s="116"/>
      <c r="R193" s="116"/>
      <c r="S193" s="116"/>
      <c r="T193" s="116"/>
      <c r="U193" s="116"/>
      <c r="V193" s="116"/>
      <c r="W193" s="116"/>
      <c r="X193" s="116"/>
      <c r="Y193" s="117"/>
    </row>
    <row r="194" spans="1:25" x14ac:dyDescent="0.3">
      <c r="A194" s="112" t="s">
        <v>12</v>
      </c>
      <c r="B194" s="113"/>
      <c r="C194" s="119"/>
      <c r="D194" s="119"/>
      <c r="E194" s="119"/>
      <c r="F194" s="115"/>
      <c r="G194" s="115"/>
      <c r="H194" s="120"/>
      <c r="I194" s="115"/>
      <c r="J194" s="35"/>
      <c r="K194" s="46">
        <f t="shared" si="33"/>
        <v>0</v>
      </c>
      <c r="L194" s="3"/>
      <c r="M194" s="3"/>
      <c r="N194" s="3"/>
      <c r="O194" s="3"/>
      <c r="P194" s="3"/>
      <c r="Q194" s="3"/>
      <c r="R194" s="3"/>
      <c r="S194" s="3"/>
      <c r="T194" s="3"/>
      <c r="U194" s="3"/>
      <c r="V194" s="3"/>
      <c r="W194" s="3"/>
      <c r="X194" s="3"/>
      <c r="Y194" s="52"/>
    </row>
    <row r="195" spans="1:25" s="129" customFormat="1" ht="32.25" hidden="1" customHeight="1" x14ac:dyDescent="0.35">
      <c r="A195" s="121" t="s">
        <v>346</v>
      </c>
      <c r="B195" s="122" t="s">
        <v>347</v>
      </c>
      <c r="C195" s="123"/>
      <c r="D195" s="123">
        <v>0</v>
      </c>
      <c r="E195" s="123">
        <v>0</v>
      </c>
      <c r="F195" s="124">
        <v>0</v>
      </c>
      <c r="G195" s="124"/>
      <c r="H195" s="125">
        <f>F195+G195</f>
        <v>0</v>
      </c>
      <c r="I195" s="124"/>
      <c r="J195" s="126"/>
      <c r="K195" s="63">
        <f t="shared" si="33"/>
        <v>0</v>
      </c>
      <c r="L195" s="127"/>
      <c r="M195" s="127"/>
      <c r="N195" s="127"/>
      <c r="O195" s="127"/>
      <c r="P195" s="127"/>
      <c r="Q195" s="127"/>
      <c r="R195" s="127"/>
      <c r="S195" s="127"/>
      <c r="T195" s="127"/>
      <c r="U195" s="127"/>
      <c r="V195" s="127"/>
      <c r="W195" s="127"/>
      <c r="X195" s="127"/>
      <c r="Y195" s="128"/>
    </row>
    <row r="196" spans="1:25" s="129" customFormat="1" ht="47.25" x14ac:dyDescent="0.25">
      <c r="A196" s="121" t="s">
        <v>348</v>
      </c>
      <c r="B196" s="122" t="s">
        <v>349</v>
      </c>
      <c r="C196" s="123">
        <f>198412.9-13041.9</f>
        <v>185371</v>
      </c>
      <c r="D196" s="123">
        <v>185371</v>
      </c>
      <c r="E196" s="123">
        <v>185371</v>
      </c>
      <c r="F196" s="124">
        <v>230111.6</v>
      </c>
      <c r="G196" s="124">
        <f>156586.6+3607.5</f>
        <v>160194.1</v>
      </c>
      <c r="H196" s="125">
        <f>F196+G196</f>
        <v>390305.7</v>
      </c>
      <c r="I196" s="124"/>
      <c r="J196" s="130"/>
      <c r="K196" s="63">
        <f t="shared" si="33"/>
        <v>0</v>
      </c>
      <c r="L196" s="127"/>
      <c r="M196" s="127"/>
      <c r="N196" s="127"/>
      <c r="O196" s="127"/>
      <c r="P196" s="127"/>
      <c r="Q196" s="127"/>
      <c r="R196" s="127"/>
      <c r="S196" s="127"/>
      <c r="T196" s="127"/>
      <c r="U196" s="127"/>
      <c r="V196" s="127"/>
      <c r="W196" s="127"/>
      <c r="X196" s="127"/>
      <c r="Y196" s="128"/>
    </row>
    <row r="197" spans="1:25" ht="34.5" customHeight="1" x14ac:dyDescent="0.25">
      <c r="A197" s="121" t="s">
        <v>350</v>
      </c>
      <c r="B197" s="122" t="s">
        <v>351</v>
      </c>
      <c r="C197" s="123"/>
      <c r="D197" s="123">
        <v>0</v>
      </c>
      <c r="E197" s="123">
        <v>0</v>
      </c>
      <c r="F197" s="124">
        <v>6633</v>
      </c>
      <c r="G197" s="124">
        <v>4249.3999999999996</v>
      </c>
      <c r="H197" s="125">
        <f>F197+G197</f>
        <v>10882.4</v>
      </c>
      <c r="I197" s="124"/>
      <c r="J197" s="66"/>
      <c r="K197" s="46">
        <f t="shared" si="33"/>
        <v>0</v>
      </c>
      <c r="L197" s="3"/>
      <c r="M197" s="3"/>
      <c r="N197" s="3"/>
      <c r="O197" s="3"/>
      <c r="P197" s="3"/>
      <c r="Q197" s="3"/>
      <c r="R197" s="3"/>
      <c r="S197" s="3"/>
      <c r="T197" s="3"/>
      <c r="U197" s="3"/>
      <c r="V197" s="3"/>
      <c r="W197" s="3"/>
      <c r="X197" s="3"/>
      <c r="Y197" s="52"/>
    </row>
    <row r="198" spans="1:25" s="118" customFormat="1" ht="31.5" x14ac:dyDescent="0.25">
      <c r="A198" s="112" t="s">
        <v>352</v>
      </c>
      <c r="B198" s="131" t="s">
        <v>353</v>
      </c>
      <c r="C198" s="114">
        <f>SUM(C200:C217)</f>
        <v>586483</v>
      </c>
      <c r="D198" s="114">
        <f>SUM(D200:D217)</f>
        <v>869493.52202000003</v>
      </c>
      <c r="E198" s="114">
        <v>891646.20629</v>
      </c>
      <c r="F198" s="115">
        <v>1164076.9612199999</v>
      </c>
      <c r="G198" s="115">
        <f>SUM(G200:G217)</f>
        <v>1009950.3</v>
      </c>
      <c r="H198" s="115">
        <f>SUM(H200:H217)</f>
        <v>2174027.2612199998</v>
      </c>
      <c r="I198" s="115">
        <f>SUM(I200:I217)</f>
        <v>420409</v>
      </c>
      <c r="J198" s="115">
        <f>SUM(J200:J217)</f>
        <v>84070.9</v>
      </c>
      <c r="K198" s="115">
        <f>SUM(K200:K217)</f>
        <v>504479.89999999997</v>
      </c>
      <c r="L198" s="116"/>
      <c r="M198" s="116"/>
      <c r="N198" s="116"/>
      <c r="O198" s="116"/>
      <c r="P198" s="116"/>
      <c r="Q198" s="116"/>
      <c r="R198" s="116"/>
      <c r="S198" s="116"/>
      <c r="T198" s="116"/>
      <c r="U198" s="116"/>
      <c r="V198" s="116"/>
      <c r="W198" s="116"/>
      <c r="X198" s="116"/>
      <c r="Y198" s="117"/>
    </row>
    <row r="199" spans="1:25" x14ac:dyDescent="0.25">
      <c r="A199" s="112" t="s">
        <v>12</v>
      </c>
      <c r="B199" s="131"/>
      <c r="C199" s="132"/>
      <c r="D199" s="132"/>
      <c r="E199" s="132"/>
      <c r="F199" s="124"/>
      <c r="G199" s="124"/>
      <c r="H199" s="125"/>
      <c r="I199" s="115"/>
      <c r="J199" s="66"/>
      <c r="K199" s="46">
        <f t="shared" si="33"/>
        <v>0</v>
      </c>
      <c r="L199" s="3"/>
      <c r="M199" s="3"/>
      <c r="N199" s="3"/>
      <c r="O199" s="3"/>
      <c r="P199" s="3"/>
      <c r="Q199" s="3"/>
      <c r="R199" s="3"/>
      <c r="S199" s="3"/>
      <c r="T199" s="3"/>
      <c r="U199" s="3"/>
      <c r="V199" s="3"/>
      <c r="W199" s="3"/>
      <c r="X199" s="3"/>
      <c r="Y199" s="52"/>
    </row>
    <row r="200" spans="1:25" s="129" customFormat="1" ht="78.75" x14ac:dyDescent="0.25">
      <c r="A200" s="121" t="s">
        <v>354</v>
      </c>
      <c r="B200" s="133" t="s">
        <v>355</v>
      </c>
      <c r="C200" s="123">
        <f>10692.8+76998.5</f>
        <v>87691.3</v>
      </c>
      <c r="D200" s="123">
        <v>161657.70000000001</v>
      </c>
      <c r="E200" s="123">
        <v>161657.70000000001</v>
      </c>
      <c r="F200" s="124">
        <v>178711.5</v>
      </c>
      <c r="G200" s="124">
        <f>-1448.4-14757.7</f>
        <v>-16206.1</v>
      </c>
      <c r="H200" s="125">
        <f t="shared" ref="H200:H216" si="38">F200+G200</f>
        <v>162505.4</v>
      </c>
      <c r="I200" s="124">
        <v>98801.3</v>
      </c>
      <c r="J200" s="124">
        <v>22363.9</v>
      </c>
      <c r="K200" s="124">
        <f t="shared" si="33"/>
        <v>121165.20000000001</v>
      </c>
      <c r="L200" s="127"/>
      <c r="M200" s="127"/>
      <c r="N200" s="127"/>
      <c r="O200" s="127"/>
      <c r="P200" s="127"/>
      <c r="Q200" s="127"/>
      <c r="R200" s="127"/>
      <c r="S200" s="127"/>
      <c r="T200" s="127"/>
      <c r="U200" s="127"/>
      <c r="V200" s="127"/>
      <c r="W200" s="127"/>
      <c r="X200" s="127"/>
      <c r="Y200" s="128"/>
    </row>
    <row r="201" spans="1:25" s="129" customFormat="1" ht="47.25" x14ac:dyDescent="0.25">
      <c r="A201" s="121" t="s">
        <v>356</v>
      </c>
      <c r="B201" s="133" t="s">
        <v>357</v>
      </c>
      <c r="C201" s="123"/>
      <c r="D201" s="123">
        <v>196057.9</v>
      </c>
      <c r="E201" s="123">
        <v>196057.9</v>
      </c>
      <c r="F201" s="124">
        <v>319471.90000000002</v>
      </c>
      <c r="G201" s="124">
        <f>-61707</f>
        <v>-61707</v>
      </c>
      <c r="H201" s="125">
        <f t="shared" si="38"/>
        <v>257764.90000000002</v>
      </c>
      <c r="I201" s="124">
        <v>0</v>
      </c>
      <c r="J201" s="124">
        <v>61707</v>
      </c>
      <c r="K201" s="124">
        <f t="shared" si="33"/>
        <v>61707</v>
      </c>
      <c r="L201" s="127"/>
      <c r="M201" s="127"/>
      <c r="N201" s="127"/>
      <c r="O201" s="127"/>
      <c r="P201" s="127"/>
      <c r="Q201" s="127"/>
      <c r="R201" s="127"/>
      <c r="S201" s="127"/>
      <c r="T201" s="127"/>
      <c r="U201" s="127"/>
      <c r="V201" s="127"/>
      <c r="W201" s="127"/>
      <c r="X201" s="127"/>
      <c r="Y201" s="128"/>
    </row>
    <row r="202" spans="1:25" s="129" customFormat="1" ht="78.75" x14ac:dyDescent="0.25">
      <c r="A202" s="121" t="s">
        <v>358</v>
      </c>
      <c r="B202" s="133" t="s">
        <v>359</v>
      </c>
      <c r="C202" s="123">
        <v>5369</v>
      </c>
      <c r="D202" s="123">
        <v>5369</v>
      </c>
      <c r="E202" s="123">
        <v>5369</v>
      </c>
      <c r="F202" s="124">
        <v>16375</v>
      </c>
      <c r="G202" s="124">
        <v>0</v>
      </c>
      <c r="H202" s="125">
        <f t="shared" si="38"/>
        <v>16375</v>
      </c>
      <c r="I202" s="124">
        <v>0</v>
      </c>
      <c r="J202" s="130"/>
      <c r="K202" s="63">
        <f t="shared" si="33"/>
        <v>0</v>
      </c>
      <c r="L202" s="127"/>
      <c r="M202" s="127"/>
      <c r="N202" s="127"/>
      <c r="O202" s="127"/>
      <c r="P202" s="127"/>
      <c r="Q202" s="127"/>
      <c r="R202" s="127"/>
      <c r="S202" s="127"/>
      <c r="T202" s="127"/>
      <c r="U202" s="127"/>
      <c r="V202" s="127"/>
      <c r="W202" s="127"/>
      <c r="X202" s="127"/>
      <c r="Y202" s="128"/>
    </row>
    <row r="203" spans="1:25" s="129" customFormat="1" ht="59.25" customHeight="1" x14ac:dyDescent="0.25">
      <c r="A203" s="121" t="s">
        <v>360</v>
      </c>
      <c r="B203" s="133" t="s">
        <v>361</v>
      </c>
      <c r="C203" s="123"/>
      <c r="D203" s="123"/>
      <c r="E203" s="123"/>
      <c r="F203" s="124">
        <v>0</v>
      </c>
      <c r="G203" s="124">
        <v>1087443.5</v>
      </c>
      <c r="H203" s="125">
        <f t="shared" si="38"/>
        <v>1087443.5</v>
      </c>
      <c r="I203" s="124">
        <v>0</v>
      </c>
      <c r="J203" s="130"/>
      <c r="K203" s="63"/>
      <c r="L203" s="127"/>
      <c r="M203" s="127"/>
      <c r="N203" s="127"/>
      <c r="O203" s="127"/>
      <c r="P203" s="127"/>
      <c r="Q203" s="127"/>
      <c r="R203" s="127"/>
      <c r="S203" s="127"/>
      <c r="T203" s="127"/>
      <c r="U203" s="127"/>
      <c r="V203" s="127"/>
      <c r="W203" s="127"/>
      <c r="X203" s="127"/>
      <c r="Y203" s="128"/>
    </row>
    <row r="204" spans="1:25" s="129" customFormat="1" ht="63" x14ac:dyDescent="0.25">
      <c r="A204" s="121" t="s">
        <v>362</v>
      </c>
      <c r="B204" s="133" t="s">
        <v>363</v>
      </c>
      <c r="C204" s="123">
        <f>75000-62471.3-5369</f>
        <v>7159.6999999999971</v>
      </c>
      <c r="D204" s="123">
        <v>7159.6999999999971</v>
      </c>
      <c r="E204" s="123">
        <v>7159.6999999999971</v>
      </c>
      <c r="F204" s="124">
        <v>20432.199999999997</v>
      </c>
      <c r="G204" s="124">
        <v>0</v>
      </c>
      <c r="H204" s="125">
        <f t="shared" si="38"/>
        <v>20432.199999999997</v>
      </c>
      <c r="I204" s="124">
        <f>75000-10187.6</f>
        <v>64812.4</v>
      </c>
      <c r="J204" s="124"/>
      <c r="K204" s="124">
        <f>I204+J204</f>
        <v>64812.4</v>
      </c>
      <c r="L204" s="127"/>
      <c r="M204" s="127"/>
      <c r="N204" s="127"/>
      <c r="O204" s="127"/>
      <c r="P204" s="127"/>
      <c r="Q204" s="127"/>
      <c r="R204" s="127"/>
      <c r="S204" s="127"/>
      <c r="T204" s="127"/>
      <c r="U204" s="127"/>
      <c r="V204" s="127"/>
      <c r="W204" s="127"/>
      <c r="X204" s="127"/>
      <c r="Y204" s="128"/>
    </row>
    <row r="205" spans="1:25" s="129" customFormat="1" ht="126" hidden="1" x14ac:dyDescent="0.25">
      <c r="A205" s="121" t="s">
        <v>364</v>
      </c>
      <c r="B205" s="133" t="s">
        <v>365</v>
      </c>
      <c r="C205" s="123"/>
      <c r="D205" s="123">
        <v>0</v>
      </c>
      <c r="E205" s="123">
        <v>0</v>
      </c>
      <c r="F205" s="124">
        <v>0</v>
      </c>
      <c r="G205" s="124"/>
      <c r="H205" s="125">
        <f t="shared" si="38"/>
        <v>0</v>
      </c>
      <c r="I205" s="124"/>
      <c r="J205" s="130"/>
      <c r="K205" s="63">
        <f t="shared" si="33"/>
        <v>0</v>
      </c>
      <c r="L205" s="127"/>
      <c r="M205" s="127"/>
      <c r="N205" s="127"/>
      <c r="O205" s="127"/>
      <c r="P205" s="127"/>
      <c r="Q205" s="127"/>
      <c r="R205" s="127"/>
      <c r="S205" s="127"/>
      <c r="T205" s="127"/>
      <c r="U205" s="127"/>
      <c r="V205" s="127"/>
      <c r="W205" s="127"/>
      <c r="X205" s="127"/>
      <c r="Y205" s="128"/>
    </row>
    <row r="206" spans="1:25" s="136" customFormat="1" ht="78.75" x14ac:dyDescent="0.25">
      <c r="A206" s="121" t="s">
        <v>366</v>
      </c>
      <c r="B206" s="133" t="s">
        <v>367</v>
      </c>
      <c r="C206" s="123">
        <f>21900+12623.8+533.7</f>
        <v>35057.5</v>
      </c>
      <c r="D206" s="123">
        <v>43959.8</v>
      </c>
      <c r="E206" s="123">
        <v>43959.8</v>
      </c>
      <c r="F206" s="124">
        <v>43570.3</v>
      </c>
      <c r="G206" s="124">
        <f>-318.7</f>
        <v>-318.7</v>
      </c>
      <c r="H206" s="125">
        <f t="shared" si="38"/>
        <v>43251.600000000006</v>
      </c>
      <c r="I206" s="124">
        <f>23752+13362.2+116.9</f>
        <v>37231.1</v>
      </c>
      <c r="J206" s="124"/>
      <c r="K206" s="124">
        <f t="shared" si="33"/>
        <v>37231.1</v>
      </c>
      <c r="L206" s="134"/>
      <c r="M206" s="134"/>
      <c r="N206" s="134"/>
      <c r="O206" s="134"/>
      <c r="P206" s="134"/>
      <c r="Q206" s="134"/>
      <c r="R206" s="134"/>
      <c r="S206" s="134"/>
      <c r="T206" s="134"/>
      <c r="U206" s="134"/>
      <c r="V206" s="134"/>
      <c r="W206" s="134"/>
      <c r="X206" s="134"/>
      <c r="Y206" s="135"/>
    </row>
    <row r="207" spans="1:25" s="139" customFormat="1" ht="78.75" x14ac:dyDescent="0.25">
      <c r="A207" s="121" t="s">
        <v>368</v>
      </c>
      <c r="B207" s="133" t="s">
        <v>369</v>
      </c>
      <c r="C207" s="123">
        <f>1836.2+788.7+0.5</f>
        <v>2625.4</v>
      </c>
      <c r="D207" s="123">
        <v>2625.4</v>
      </c>
      <c r="E207" s="123">
        <v>2625.4</v>
      </c>
      <c r="F207" s="124">
        <v>2625.4</v>
      </c>
      <c r="G207" s="124">
        <v>0</v>
      </c>
      <c r="H207" s="125">
        <f t="shared" si="38"/>
        <v>2625.4</v>
      </c>
      <c r="I207" s="124">
        <f>1836.2+788.7+0.5</f>
        <v>2625.4</v>
      </c>
      <c r="J207" s="124"/>
      <c r="K207" s="124">
        <f t="shared" si="33"/>
        <v>2625.4</v>
      </c>
      <c r="L207" s="137"/>
      <c r="M207" s="137"/>
      <c r="N207" s="137"/>
      <c r="O207" s="137"/>
      <c r="P207" s="137"/>
      <c r="Q207" s="137"/>
      <c r="R207" s="137"/>
      <c r="S207" s="137"/>
      <c r="T207" s="137"/>
      <c r="U207" s="137"/>
      <c r="V207" s="137"/>
      <c r="W207" s="137"/>
      <c r="X207" s="137"/>
      <c r="Y207" s="138"/>
    </row>
    <row r="208" spans="1:25" s="129" customFormat="1" ht="63" hidden="1" x14ac:dyDescent="0.25">
      <c r="A208" s="121" t="s">
        <v>370</v>
      </c>
      <c r="B208" s="133" t="s">
        <v>371</v>
      </c>
      <c r="C208" s="123"/>
      <c r="D208" s="123">
        <v>0</v>
      </c>
      <c r="E208" s="123">
        <v>0</v>
      </c>
      <c r="F208" s="124">
        <v>0</v>
      </c>
      <c r="G208" s="124"/>
      <c r="H208" s="125">
        <f t="shared" si="38"/>
        <v>0</v>
      </c>
      <c r="I208" s="124"/>
      <c r="J208" s="130"/>
      <c r="K208" s="63">
        <f t="shared" si="33"/>
        <v>0</v>
      </c>
      <c r="L208" s="127"/>
      <c r="M208" s="127"/>
      <c r="N208" s="127"/>
      <c r="O208" s="127"/>
      <c r="P208" s="127"/>
      <c r="Q208" s="127"/>
      <c r="R208" s="127"/>
      <c r="S208" s="127"/>
      <c r="T208" s="127"/>
      <c r="U208" s="127"/>
      <c r="V208" s="127"/>
      <c r="W208" s="127"/>
      <c r="X208" s="127"/>
      <c r="Y208" s="128"/>
    </row>
    <row r="209" spans="1:25" s="129" customFormat="1" ht="47.25" hidden="1" x14ac:dyDescent="0.25">
      <c r="A209" s="121" t="s">
        <v>372</v>
      </c>
      <c r="B209" s="133" t="s">
        <v>373</v>
      </c>
      <c r="C209" s="123"/>
      <c r="D209" s="123">
        <v>0</v>
      </c>
      <c r="E209" s="123">
        <v>0</v>
      </c>
      <c r="F209" s="124">
        <v>0</v>
      </c>
      <c r="G209" s="124"/>
      <c r="H209" s="125">
        <f t="shared" si="38"/>
        <v>0</v>
      </c>
      <c r="I209" s="124"/>
      <c r="J209" s="130"/>
      <c r="K209" s="63">
        <f t="shared" si="33"/>
        <v>0</v>
      </c>
      <c r="L209" s="127"/>
      <c r="M209" s="127"/>
      <c r="N209" s="127"/>
      <c r="O209" s="127"/>
      <c r="P209" s="127"/>
      <c r="Q209" s="127"/>
      <c r="R209" s="127"/>
      <c r="S209" s="127"/>
      <c r="T209" s="127"/>
      <c r="U209" s="127"/>
      <c r="V209" s="127"/>
      <c r="W209" s="127"/>
      <c r="X209" s="127"/>
      <c r="Y209" s="128"/>
    </row>
    <row r="210" spans="1:25" s="129" customFormat="1" ht="78.75" x14ac:dyDescent="0.25">
      <c r="A210" s="121" t="s">
        <v>374</v>
      </c>
      <c r="B210" s="133" t="s">
        <v>375</v>
      </c>
      <c r="C210" s="123">
        <f>16013.5+13263.1+2178.3</f>
        <v>31454.899999999998</v>
      </c>
      <c r="D210" s="123">
        <v>31454.899999999998</v>
      </c>
      <c r="E210" s="123">
        <v>31454.899999999998</v>
      </c>
      <c r="F210" s="124">
        <v>31454.899999999998</v>
      </c>
      <c r="G210" s="124">
        <v>0</v>
      </c>
      <c r="H210" s="125">
        <f t="shared" si="38"/>
        <v>31454.899999999998</v>
      </c>
      <c r="I210" s="124">
        <f>15812.1+12083.2+2201.5</f>
        <v>30096.800000000003</v>
      </c>
      <c r="J210" s="124"/>
      <c r="K210" s="124">
        <f t="shared" si="33"/>
        <v>30096.800000000003</v>
      </c>
      <c r="L210" s="127"/>
      <c r="M210" s="127"/>
      <c r="N210" s="127"/>
      <c r="O210" s="127"/>
      <c r="P210" s="127"/>
      <c r="Q210" s="127"/>
      <c r="R210" s="127"/>
      <c r="S210" s="127"/>
      <c r="T210" s="127"/>
      <c r="U210" s="127"/>
      <c r="V210" s="127"/>
      <c r="W210" s="127"/>
      <c r="X210" s="127"/>
      <c r="Y210" s="128"/>
    </row>
    <row r="211" spans="1:25" s="129" customFormat="1" ht="57" hidden="1" customHeight="1" x14ac:dyDescent="0.25">
      <c r="A211" s="121" t="s">
        <v>376</v>
      </c>
      <c r="B211" s="133" t="s">
        <v>377</v>
      </c>
      <c r="C211" s="123">
        <f>76998.5-76998.5</f>
        <v>0</v>
      </c>
      <c r="D211" s="123">
        <v>0</v>
      </c>
      <c r="E211" s="123">
        <v>0</v>
      </c>
      <c r="F211" s="124">
        <v>0</v>
      </c>
      <c r="G211" s="124">
        <v>0</v>
      </c>
      <c r="H211" s="125">
        <f t="shared" si="38"/>
        <v>0</v>
      </c>
      <c r="I211" s="124">
        <v>0</v>
      </c>
      <c r="J211" s="130"/>
      <c r="K211" s="63">
        <f t="shared" si="33"/>
        <v>0</v>
      </c>
      <c r="L211" s="127"/>
      <c r="M211" s="127"/>
      <c r="N211" s="127"/>
      <c r="O211" s="127"/>
      <c r="P211" s="127"/>
      <c r="Q211" s="127"/>
      <c r="R211" s="127"/>
      <c r="S211" s="127"/>
      <c r="T211" s="127"/>
      <c r="U211" s="127"/>
      <c r="V211" s="127"/>
      <c r="W211" s="127"/>
      <c r="X211" s="127"/>
      <c r="Y211" s="128"/>
    </row>
    <row r="212" spans="1:25" s="129" customFormat="1" ht="39" customHeight="1" x14ac:dyDescent="0.25">
      <c r="A212" s="121" t="s">
        <v>378</v>
      </c>
      <c r="B212" s="133" t="s">
        <v>379</v>
      </c>
      <c r="C212" s="123">
        <f>959.7+81.6</f>
        <v>1041.3</v>
      </c>
      <c r="D212" s="123">
        <v>1818.6999999999998</v>
      </c>
      <c r="E212" s="123">
        <v>1818.6999999999998</v>
      </c>
      <c r="F212" s="124">
        <v>978.15492999999981</v>
      </c>
      <c r="G212" s="124">
        <v>0</v>
      </c>
      <c r="H212" s="125">
        <f t="shared" si="38"/>
        <v>978.15492999999981</v>
      </c>
      <c r="I212" s="124">
        <f>1394.3+79.8</f>
        <v>1474.1</v>
      </c>
      <c r="J212" s="124"/>
      <c r="K212" s="124">
        <f t="shared" si="33"/>
        <v>1474.1</v>
      </c>
      <c r="L212" s="127"/>
      <c r="M212" s="127"/>
      <c r="N212" s="127"/>
      <c r="O212" s="127"/>
      <c r="P212" s="127"/>
      <c r="Q212" s="127"/>
      <c r="R212" s="127"/>
      <c r="S212" s="127"/>
      <c r="T212" s="127"/>
      <c r="U212" s="127"/>
      <c r="V212" s="127"/>
      <c r="W212" s="127"/>
      <c r="X212" s="127"/>
      <c r="Y212" s="128"/>
    </row>
    <row r="213" spans="1:25" s="129" customFormat="1" ht="31.5" x14ac:dyDescent="0.25">
      <c r="A213" s="121" t="s">
        <v>380</v>
      </c>
      <c r="B213" s="133" t="s">
        <v>381</v>
      </c>
      <c r="C213" s="123">
        <f>91.3+60.9</f>
        <v>152.19999999999999</v>
      </c>
      <c r="D213" s="123">
        <v>152.19999999999999</v>
      </c>
      <c r="E213" s="123">
        <v>152.19999999999999</v>
      </c>
      <c r="F213" s="124">
        <v>152.19999999999999</v>
      </c>
      <c r="G213" s="124">
        <v>0</v>
      </c>
      <c r="H213" s="125">
        <f t="shared" si="38"/>
        <v>152.19999999999999</v>
      </c>
      <c r="I213" s="124">
        <f>94.8+57.5</f>
        <v>152.30000000000001</v>
      </c>
      <c r="J213" s="124"/>
      <c r="K213" s="124">
        <f t="shared" si="33"/>
        <v>152.30000000000001</v>
      </c>
      <c r="L213" s="127"/>
      <c r="M213" s="127"/>
      <c r="N213" s="127"/>
      <c r="O213" s="127"/>
      <c r="P213" s="127"/>
      <c r="Q213" s="127"/>
      <c r="R213" s="127"/>
      <c r="S213" s="127"/>
      <c r="T213" s="127"/>
      <c r="U213" s="127"/>
      <c r="V213" s="127"/>
      <c r="W213" s="127"/>
      <c r="X213" s="127"/>
      <c r="Y213" s="128"/>
    </row>
    <row r="214" spans="1:25" s="129" customFormat="1" ht="47.25" x14ac:dyDescent="0.25">
      <c r="A214" s="121" t="s">
        <v>382</v>
      </c>
      <c r="B214" s="133" t="s">
        <v>383</v>
      </c>
      <c r="C214" s="123">
        <f>4358.9+1707.2-7.2</f>
        <v>6058.9</v>
      </c>
      <c r="D214" s="123">
        <v>6058.9</v>
      </c>
      <c r="E214" s="123">
        <v>6059.0172699999994</v>
      </c>
      <c r="F214" s="124">
        <v>6059.0172699999994</v>
      </c>
      <c r="G214" s="124">
        <v>0</v>
      </c>
      <c r="H214" s="125">
        <f t="shared" si="38"/>
        <v>6059.0172699999994</v>
      </c>
      <c r="I214" s="124">
        <v>0</v>
      </c>
      <c r="J214" s="130"/>
      <c r="K214" s="63">
        <f t="shared" si="33"/>
        <v>0</v>
      </c>
      <c r="L214" s="127"/>
      <c r="M214" s="127"/>
      <c r="N214" s="127"/>
      <c r="O214" s="127"/>
      <c r="P214" s="127"/>
      <c r="Q214" s="127"/>
      <c r="R214" s="127"/>
      <c r="S214" s="127"/>
      <c r="T214" s="127"/>
      <c r="U214" s="127"/>
      <c r="V214" s="127"/>
      <c r="W214" s="127"/>
      <c r="X214" s="127"/>
      <c r="Y214" s="128"/>
    </row>
    <row r="215" spans="1:25" s="129" customFormat="1" ht="47.25" x14ac:dyDescent="0.25">
      <c r="A215" s="121" t="s">
        <v>384</v>
      </c>
      <c r="B215" s="133" t="s">
        <v>385</v>
      </c>
      <c r="C215" s="123"/>
      <c r="D215" s="123">
        <v>3306.5220199999999</v>
      </c>
      <c r="E215" s="123">
        <v>3306.5220199999999</v>
      </c>
      <c r="F215" s="124">
        <v>3306.5220199999999</v>
      </c>
      <c r="G215" s="124">
        <v>0</v>
      </c>
      <c r="H215" s="125">
        <f t="shared" si="38"/>
        <v>3306.5220199999999</v>
      </c>
      <c r="I215" s="124">
        <v>0</v>
      </c>
      <c r="J215" s="130"/>
      <c r="K215" s="63">
        <f t="shared" si="33"/>
        <v>0</v>
      </c>
      <c r="L215" s="127"/>
      <c r="M215" s="127"/>
      <c r="N215" s="127"/>
      <c r="O215" s="127"/>
      <c r="P215" s="127"/>
      <c r="Q215" s="127"/>
      <c r="R215" s="127"/>
      <c r="S215" s="127"/>
      <c r="T215" s="127"/>
      <c r="U215" s="127"/>
      <c r="V215" s="127"/>
      <c r="W215" s="127"/>
      <c r="X215" s="127"/>
      <c r="Y215" s="128"/>
    </row>
    <row r="216" spans="1:25" s="129" customFormat="1" ht="42.75" customHeight="1" x14ac:dyDescent="0.25">
      <c r="A216" s="121" t="s">
        <v>386</v>
      </c>
      <c r="B216" s="133" t="s">
        <v>387</v>
      </c>
      <c r="C216" s="123">
        <f>87181.3+321651.6+1039.9</f>
        <v>409872.8</v>
      </c>
      <c r="D216" s="123">
        <v>409872.8</v>
      </c>
      <c r="E216" s="123">
        <v>432025.36699999997</v>
      </c>
      <c r="F216" s="124">
        <v>540939.86699999997</v>
      </c>
      <c r="G216" s="124">
        <f>1698.6-960</f>
        <v>738.59999999999991</v>
      </c>
      <c r="H216" s="125">
        <f t="shared" si="38"/>
        <v>541678.46699999995</v>
      </c>
      <c r="I216" s="124">
        <f>77598.2+105275.9+2341.5</f>
        <v>185215.59999999998</v>
      </c>
      <c r="J216" s="124"/>
      <c r="K216" s="124">
        <f t="shared" si="33"/>
        <v>185215.59999999998</v>
      </c>
      <c r="L216" s="127"/>
      <c r="M216" s="127"/>
      <c r="N216" s="127"/>
      <c r="O216" s="127"/>
      <c r="P216" s="127"/>
      <c r="Q216" s="127"/>
      <c r="R216" s="127"/>
      <c r="S216" s="127"/>
      <c r="T216" s="127"/>
      <c r="U216" s="127"/>
      <c r="V216" s="127"/>
      <c r="W216" s="127"/>
      <c r="X216" s="127"/>
      <c r="Y216" s="128"/>
    </row>
    <row r="217" spans="1:25" s="136" customFormat="1" ht="18" hidden="1" customHeight="1" x14ac:dyDescent="0.25">
      <c r="A217" s="121"/>
      <c r="B217" s="140" t="s">
        <v>388</v>
      </c>
      <c r="C217" s="123"/>
      <c r="D217" s="123">
        <v>0</v>
      </c>
      <c r="E217" s="123">
        <v>0</v>
      </c>
      <c r="F217" s="124">
        <v>0</v>
      </c>
      <c r="G217" s="124"/>
      <c r="H217" s="125">
        <f>C217+G217</f>
        <v>0</v>
      </c>
      <c r="I217" s="124"/>
      <c r="J217" s="130"/>
      <c r="K217" s="63">
        <f t="shared" si="33"/>
        <v>0</v>
      </c>
      <c r="L217" s="134"/>
      <c r="M217" s="134"/>
      <c r="N217" s="134"/>
      <c r="O217" s="134"/>
      <c r="P217" s="134"/>
      <c r="Q217" s="134"/>
      <c r="R217" s="134"/>
      <c r="S217" s="134"/>
      <c r="T217" s="134"/>
      <c r="U217" s="134"/>
      <c r="V217" s="134"/>
      <c r="W217" s="134"/>
      <c r="X217" s="134"/>
      <c r="Y217" s="135"/>
    </row>
    <row r="218" spans="1:25" s="118" customFormat="1" ht="39.75" customHeight="1" x14ac:dyDescent="0.25">
      <c r="A218" s="112" t="s">
        <v>389</v>
      </c>
      <c r="B218" s="141" t="s">
        <v>390</v>
      </c>
      <c r="C218" s="114">
        <f>SUM(C220:C231)</f>
        <v>2052074.2999999998</v>
      </c>
      <c r="D218" s="114">
        <f>SUM(D220:D231)</f>
        <v>2052074.2999999998</v>
      </c>
      <c r="E218" s="114">
        <f t="shared" ref="E218:K218" si="39">SUM(E220:E231)</f>
        <v>2052074.2999999998</v>
      </c>
      <c r="F218" s="115">
        <f t="shared" si="39"/>
        <v>2174220</v>
      </c>
      <c r="G218" s="115">
        <f t="shared" si="39"/>
        <v>8176.5999999999995</v>
      </c>
      <c r="H218" s="115">
        <f t="shared" si="39"/>
        <v>2182396.5999999996</v>
      </c>
      <c r="I218" s="115">
        <f t="shared" si="39"/>
        <v>2174811.3999999994</v>
      </c>
      <c r="J218" s="115">
        <f t="shared" si="39"/>
        <v>0</v>
      </c>
      <c r="K218" s="115">
        <f t="shared" si="39"/>
        <v>2174811.3999999994</v>
      </c>
      <c r="L218" s="116"/>
      <c r="M218" s="116"/>
      <c r="N218" s="116"/>
      <c r="O218" s="116"/>
      <c r="P218" s="116"/>
      <c r="Q218" s="116"/>
      <c r="R218" s="116"/>
      <c r="S218" s="116"/>
      <c r="T218" s="116"/>
      <c r="U218" s="116"/>
      <c r="V218" s="116"/>
      <c r="W218" s="116"/>
      <c r="X218" s="116"/>
      <c r="Y218" s="117"/>
    </row>
    <row r="219" spans="1:25" x14ac:dyDescent="0.25">
      <c r="A219" s="112" t="s">
        <v>12</v>
      </c>
      <c r="B219" s="141"/>
      <c r="C219" s="132"/>
      <c r="D219" s="132"/>
      <c r="E219" s="132"/>
      <c r="F219" s="124"/>
      <c r="G219" s="124"/>
      <c r="H219" s="125"/>
      <c r="I219" s="115"/>
      <c r="J219" s="66"/>
      <c r="K219" s="46">
        <f t="shared" si="33"/>
        <v>0</v>
      </c>
      <c r="L219" s="3"/>
      <c r="M219" s="3"/>
      <c r="N219" s="3"/>
      <c r="O219" s="3"/>
      <c r="P219" s="3"/>
      <c r="Q219" s="3"/>
      <c r="R219" s="3"/>
      <c r="S219" s="3"/>
      <c r="T219" s="3"/>
      <c r="U219" s="3"/>
      <c r="V219" s="3"/>
      <c r="W219" s="3"/>
      <c r="X219" s="3"/>
      <c r="Y219" s="52"/>
    </row>
    <row r="220" spans="1:25" s="129" customFormat="1" ht="47.25" x14ac:dyDescent="0.25">
      <c r="A220" s="121" t="s">
        <v>391</v>
      </c>
      <c r="B220" s="142" t="s">
        <v>392</v>
      </c>
      <c r="C220" s="123">
        <f>2017241.5-6712.5+3046-6304.1</f>
        <v>2007270.9</v>
      </c>
      <c r="D220" s="123">
        <v>2007270.9</v>
      </c>
      <c r="E220" s="123">
        <v>2007270.9</v>
      </c>
      <c r="F220" s="124">
        <v>2129416.6</v>
      </c>
      <c r="G220" s="124">
        <f>-350-9000+14169-3812.3+7164.7</f>
        <v>8171.4</v>
      </c>
      <c r="H220" s="125">
        <f t="shared" ref="H220:H228" si="40">F220+G220</f>
        <v>2137588</v>
      </c>
      <c r="I220" s="124">
        <f>2139977.8-7797.4+3702.3</f>
        <v>2135882.6999999997</v>
      </c>
      <c r="J220" s="124"/>
      <c r="K220" s="124">
        <f t="shared" si="33"/>
        <v>2135882.6999999997</v>
      </c>
      <c r="L220" s="127"/>
      <c r="M220" s="127"/>
      <c r="N220" s="127"/>
      <c r="O220" s="127"/>
      <c r="P220" s="127"/>
      <c r="Q220" s="127"/>
      <c r="R220" s="127"/>
      <c r="S220" s="127"/>
      <c r="T220" s="127"/>
      <c r="U220" s="127"/>
      <c r="V220" s="127"/>
      <c r="W220" s="127"/>
      <c r="X220" s="127"/>
      <c r="Y220" s="128"/>
    </row>
    <row r="221" spans="1:25" s="129" customFormat="1" ht="94.5" hidden="1" x14ac:dyDescent="0.25">
      <c r="A221" s="121" t="s">
        <v>393</v>
      </c>
      <c r="B221" s="142" t="s">
        <v>394</v>
      </c>
      <c r="C221" s="123"/>
      <c r="D221" s="123">
        <v>0</v>
      </c>
      <c r="E221" s="123">
        <v>0</v>
      </c>
      <c r="F221" s="124">
        <v>0</v>
      </c>
      <c r="G221" s="124"/>
      <c r="H221" s="125">
        <f t="shared" si="40"/>
        <v>0</v>
      </c>
      <c r="I221" s="124">
        <v>18532</v>
      </c>
      <c r="J221" s="124"/>
      <c r="K221" s="124">
        <f t="shared" si="33"/>
        <v>18532</v>
      </c>
      <c r="L221" s="127"/>
      <c r="M221" s="127"/>
      <c r="N221" s="127"/>
      <c r="O221" s="127"/>
      <c r="P221" s="127"/>
      <c r="Q221" s="127"/>
      <c r="R221" s="127"/>
      <c r="S221" s="127"/>
      <c r="T221" s="127"/>
      <c r="U221" s="127"/>
      <c r="V221" s="127"/>
      <c r="W221" s="127"/>
      <c r="X221" s="127"/>
      <c r="Y221" s="128"/>
    </row>
    <row r="222" spans="1:25" s="129" customFormat="1" ht="94.5" x14ac:dyDescent="0.25">
      <c r="A222" s="143" t="s">
        <v>393</v>
      </c>
      <c r="B222" s="144" t="s">
        <v>394</v>
      </c>
      <c r="C222" s="123">
        <v>18532</v>
      </c>
      <c r="D222" s="123">
        <v>18532</v>
      </c>
      <c r="E222" s="123">
        <v>18532</v>
      </c>
      <c r="F222" s="124">
        <v>18532</v>
      </c>
      <c r="G222" s="124">
        <v>0</v>
      </c>
      <c r="H222" s="125">
        <f t="shared" si="40"/>
        <v>18532</v>
      </c>
      <c r="I222" s="124">
        <v>0</v>
      </c>
      <c r="J222" s="130"/>
      <c r="K222" s="63">
        <f t="shared" si="33"/>
        <v>0</v>
      </c>
      <c r="L222" s="127"/>
      <c r="M222" s="127"/>
      <c r="N222" s="127"/>
      <c r="O222" s="127"/>
      <c r="P222" s="127"/>
      <c r="Q222" s="127"/>
      <c r="R222" s="127"/>
      <c r="S222" s="127"/>
      <c r="T222" s="127"/>
      <c r="U222" s="127"/>
      <c r="V222" s="127"/>
      <c r="W222" s="127"/>
      <c r="X222" s="127"/>
      <c r="Y222" s="128"/>
    </row>
    <row r="223" spans="1:25" s="129" customFormat="1" ht="56.25" customHeight="1" x14ac:dyDescent="0.25">
      <c r="A223" s="121" t="s">
        <v>395</v>
      </c>
      <c r="B223" s="142" t="s">
        <v>396</v>
      </c>
      <c r="C223" s="123">
        <v>6304.1</v>
      </c>
      <c r="D223" s="123">
        <v>6304.1</v>
      </c>
      <c r="E223" s="123">
        <v>6304.1</v>
      </c>
      <c r="F223" s="124">
        <v>6304.1</v>
      </c>
      <c r="G223" s="124">
        <f>5.2</f>
        <v>5.2</v>
      </c>
      <c r="H223" s="125">
        <f t="shared" si="40"/>
        <v>6309.3</v>
      </c>
      <c r="I223" s="124">
        <v>0</v>
      </c>
      <c r="J223" s="130"/>
      <c r="K223" s="63">
        <f t="shared" si="33"/>
        <v>0</v>
      </c>
      <c r="L223" s="127"/>
      <c r="M223" s="127"/>
      <c r="N223" s="127"/>
      <c r="O223" s="127"/>
      <c r="P223" s="127"/>
      <c r="Q223" s="127"/>
      <c r="R223" s="127"/>
      <c r="S223" s="127"/>
      <c r="T223" s="127"/>
      <c r="U223" s="127"/>
      <c r="V223" s="127"/>
      <c r="W223" s="127"/>
      <c r="X223" s="127"/>
      <c r="Y223" s="128"/>
    </row>
    <row r="224" spans="1:25" s="129" customFormat="1" ht="78.75" x14ac:dyDescent="0.25">
      <c r="A224" s="121" t="s">
        <v>397</v>
      </c>
      <c r="B224" s="142" t="s">
        <v>398</v>
      </c>
      <c r="C224" s="123">
        <f>1.4</f>
        <v>1.4</v>
      </c>
      <c r="D224" s="123">
        <v>1.4</v>
      </c>
      <c r="E224" s="123">
        <v>1.4</v>
      </c>
      <c r="F224" s="124">
        <v>1.4</v>
      </c>
      <c r="G224" s="124">
        <v>0</v>
      </c>
      <c r="H224" s="125">
        <f t="shared" si="40"/>
        <v>1.4</v>
      </c>
      <c r="I224" s="124">
        <v>2.2000000000000002</v>
      </c>
      <c r="J224" s="124"/>
      <c r="K224" s="124">
        <f t="shared" si="33"/>
        <v>2.2000000000000002</v>
      </c>
      <c r="L224" s="127"/>
      <c r="M224" s="127"/>
      <c r="N224" s="127"/>
      <c r="O224" s="127"/>
      <c r="P224" s="127"/>
      <c r="Q224" s="127"/>
      <c r="R224" s="127"/>
      <c r="S224" s="127"/>
      <c r="T224" s="127"/>
      <c r="U224" s="127"/>
      <c r="V224" s="127"/>
      <c r="W224" s="127"/>
      <c r="X224" s="127"/>
      <c r="Y224" s="128"/>
    </row>
    <row r="225" spans="1:25" s="129" customFormat="1" ht="126" hidden="1" x14ac:dyDescent="0.25">
      <c r="A225" s="121" t="s">
        <v>399</v>
      </c>
      <c r="B225" s="142" t="s">
        <v>400</v>
      </c>
      <c r="C225" s="123"/>
      <c r="D225" s="123">
        <v>0</v>
      </c>
      <c r="E225" s="123">
        <v>0</v>
      </c>
      <c r="F225" s="124">
        <v>0</v>
      </c>
      <c r="G225" s="124"/>
      <c r="H225" s="125">
        <f t="shared" si="40"/>
        <v>0</v>
      </c>
      <c r="I225" s="124"/>
      <c r="J225" s="130"/>
      <c r="K225" s="63">
        <f t="shared" si="33"/>
        <v>0</v>
      </c>
      <c r="L225" s="127"/>
      <c r="M225" s="127"/>
      <c r="N225" s="127"/>
      <c r="O225" s="127"/>
      <c r="P225" s="127"/>
      <c r="Q225" s="127"/>
      <c r="R225" s="127"/>
      <c r="S225" s="127"/>
      <c r="T225" s="127"/>
      <c r="U225" s="127"/>
      <c r="V225" s="127"/>
      <c r="W225" s="127"/>
      <c r="X225" s="127"/>
      <c r="Y225" s="128"/>
    </row>
    <row r="226" spans="1:25" s="129" customFormat="1" ht="78.75" x14ac:dyDescent="0.25">
      <c r="A226" s="121" t="s">
        <v>401</v>
      </c>
      <c r="B226" s="142" t="s">
        <v>402</v>
      </c>
      <c r="C226" s="123">
        <f>9904.9</f>
        <v>9904.9</v>
      </c>
      <c r="D226" s="123">
        <v>9904.9</v>
      </c>
      <c r="E226" s="123">
        <v>9904.9</v>
      </c>
      <c r="F226" s="124">
        <v>9904.9</v>
      </c>
      <c r="G226" s="124">
        <v>0</v>
      </c>
      <c r="H226" s="125">
        <f t="shared" si="40"/>
        <v>9904.9</v>
      </c>
      <c r="I226" s="124">
        <v>10334.4</v>
      </c>
      <c r="J226" s="124"/>
      <c r="K226" s="124">
        <f t="shared" si="33"/>
        <v>10334.4</v>
      </c>
      <c r="L226" s="127"/>
      <c r="M226" s="127"/>
      <c r="N226" s="127"/>
      <c r="O226" s="127"/>
      <c r="P226" s="127"/>
      <c r="Q226" s="127"/>
      <c r="R226" s="127"/>
      <c r="S226" s="127"/>
      <c r="T226" s="127"/>
      <c r="U226" s="127"/>
      <c r="V226" s="127"/>
      <c r="W226" s="127"/>
      <c r="X226" s="127"/>
      <c r="Y226" s="128"/>
    </row>
    <row r="227" spans="1:25" s="129" customFormat="1" ht="94.5" x14ac:dyDescent="0.25">
      <c r="A227" s="121" t="s">
        <v>403</v>
      </c>
      <c r="B227" s="142" t="s">
        <v>404</v>
      </c>
      <c r="C227" s="123">
        <f>2046.6</f>
        <v>2046.6</v>
      </c>
      <c r="D227" s="123">
        <v>2046.6</v>
      </c>
      <c r="E227" s="123">
        <v>2046.6</v>
      </c>
      <c r="F227" s="124">
        <v>2046.6</v>
      </c>
      <c r="G227" s="124">
        <v>0</v>
      </c>
      <c r="H227" s="125">
        <f t="shared" si="40"/>
        <v>2046.6</v>
      </c>
      <c r="I227" s="124">
        <v>2057.3000000000002</v>
      </c>
      <c r="J227" s="124"/>
      <c r="K227" s="124">
        <f t="shared" si="33"/>
        <v>2057.3000000000002</v>
      </c>
      <c r="L227" s="127"/>
      <c r="M227" s="127"/>
      <c r="N227" s="127"/>
      <c r="O227" s="127"/>
      <c r="P227" s="127"/>
      <c r="Q227" s="127"/>
      <c r="R227" s="127"/>
      <c r="S227" s="127"/>
      <c r="T227" s="127"/>
      <c r="U227" s="127"/>
      <c r="V227" s="127"/>
      <c r="W227" s="127"/>
      <c r="X227" s="127"/>
      <c r="Y227" s="128"/>
    </row>
    <row r="228" spans="1:25" s="129" customFormat="1" ht="47.25" x14ac:dyDescent="0.25">
      <c r="A228" s="143" t="s">
        <v>405</v>
      </c>
      <c r="B228" s="144" t="s">
        <v>406</v>
      </c>
      <c r="C228" s="123">
        <f>2120+396.1+5498.3</f>
        <v>8014.4</v>
      </c>
      <c r="D228" s="123">
        <v>8014.4</v>
      </c>
      <c r="E228" s="123">
        <v>8014.4</v>
      </c>
      <c r="F228" s="124">
        <v>8014.4</v>
      </c>
      <c r="G228" s="124">
        <v>0</v>
      </c>
      <c r="H228" s="125">
        <f t="shared" si="40"/>
        <v>8014.4</v>
      </c>
      <c r="I228" s="124">
        <f>2211.8+102.9+5688.1</f>
        <v>8002.8000000000011</v>
      </c>
      <c r="J228" s="124"/>
      <c r="K228" s="124">
        <f>I228+J228</f>
        <v>8002.8000000000011</v>
      </c>
      <c r="L228" s="127"/>
      <c r="M228" s="127"/>
      <c r="N228" s="127"/>
      <c r="O228" s="127"/>
      <c r="P228" s="127"/>
      <c r="Q228" s="127"/>
      <c r="R228" s="127"/>
      <c r="S228" s="127"/>
      <c r="T228" s="127"/>
      <c r="U228" s="127"/>
      <c r="V228" s="127"/>
      <c r="W228" s="127"/>
      <c r="X228" s="127"/>
      <c r="Y228" s="128"/>
    </row>
    <row r="229" spans="1:25" s="129" customFormat="1" ht="47.25" hidden="1" x14ac:dyDescent="0.25">
      <c r="A229" s="121" t="s">
        <v>405</v>
      </c>
      <c r="B229" s="142" t="s">
        <v>406</v>
      </c>
      <c r="C229" s="123"/>
      <c r="D229" s="123">
        <v>0</v>
      </c>
      <c r="E229" s="123">
        <v>0</v>
      </c>
      <c r="F229" s="124">
        <v>0</v>
      </c>
      <c r="G229" s="124"/>
      <c r="H229" s="125">
        <f>C229+G229</f>
        <v>0</v>
      </c>
      <c r="I229" s="124"/>
      <c r="J229" s="130"/>
      <c r="K229" s="63">
        <f t="shared" ref="K229:K244" si="41">I229+J229</f>
        <v>0</v>
      </c>
      <c r="L229" s="127"/>
      <c r="M229" s="127"/>
      <c r="N229" s="127"/>
      <c r="O229" s="127"/>
      <c r="P229" s="127"/>
      <c r="Q229" s="127"/>
      <c r="R229" s="127"/>
      <c r="S229" s="127"/>
      <c r="T229" s="127"/>
      <c r="U229" s="127"/>
      <c r="V229" s="127"/>
      <c r="W229" s="127"/>
      <c r="X229" s="127"/>
      <c r="Y229" s="128"/>
    </row>
    <row r="230" spans="1:25" s="129" customFormat="1" hidden="1" x14ac:dyDescent="0.25">
      <c r="A230" s="121" t="s">
        <v>407</v>
      </c>
      <c r="B230" s="142" t="s">
        <v>408</v>
      </c>
      <c r="C230" s="123"/>
      <c r="D230" s="123">
        <v>0</v>
      </c>
      <c r="E230" s="123">
        <v>0</v>
      </c>
      <c r="F230" s="124">
        <v>0</v>
      </c>
      <c r="G230" s="124"/>
      <c r="H230" s="125">
        <f>C230+G230</f>
        <v>0</v>
      </c>
      <c r="I230" s="124"/>
      <c r="J230" s="130"/>
      <c r="K230" s="63">
        <f t="shared" si="41"/>
        <v>0</v>
      </c>
      <c r="L230" s="127"/>
      <c r="M230" s="127"/>
      <c r="N230" s="127"/>
      <c r="O230" s="127"/>
      <c r="P230" s="127"/>
      <c r="Q230" s="127"/>
      <c r="R230" s="127"/>
      <c r="S230" s="127"/>
      <c r="T230" s="127"/>
      <c r="U230" s="127"/>
      <c r="V230" s="127"/>
      <c r="W230" s="127"/>
      <c r="X230" s="127"/>
      <c r="Y230" s="128"/>
    </row>
    <row r="231" spans="1:25" s="147" customFormat="1" hidden="1" x14ac:dyDescent="0.25">
      <c r="A231" s="121"/>
      <c r="B231" s="142"/>
      <c r="C231" s="123">
        <f>312.9-312.9</f>
        <v>0</v>
      </c>
      <c r="D231" s="123">
        <v>0</v>
      </c>
      <c r="E231" s="123">
        <v>0</v>
      </c>
      <c r="F231" s="124">
        <v>0</v>
      </c>
      <c r="G231" s="124">
        <f>312.9-312.9</f>
        <v>0</v>
      </c>
      <c r="H231" s="125">
        <f>C231+G231</f>
        <v>0</v>
      </c>
      <c r="I231" s="124"/>
      <c r="J231" s="130"/>
      <c r="K231" s="63">
        <f t="shared" si="41"/>
        <v>0</v>
      </c>
      <c r="L231" s="145"/>
      <c r="M231" s="145"/>
      <c r="N231" s="145"/>
      <c r="O231" s="145"/>
      <c r="P231" s="145"/>
      <c r="Q231" s="145"/>
      <c r="R231" s="145"/>
      <c r="S231" s="145"/>
      <c r="T231" s="145"/>
      <c r="U231" s="145"/>
      <c r="V231" s="145"/>
      <c r="W231" s="145"/>
      <c r="X231" s="145"/>
      <c r="Y231" s="146"/>
    </row>
    <row r="232" spans="1:25" s="150" customFormat="1" ht="39.75" customHeight="1" x14ac:dyDescent="0.25">
      <c r="A232" s="112" t="s">
        <v>409</v>
      </c>
      <c r="B232" s="141" t="s">
        <v>410</v>
      </c>
      <c r="C232" s="114">
        <f>C234+C235+C236+C237+C238</f>
        <v>223646.15974</v>
      </c>
      <c r="D232" s="114">
        <f t="shared" ref="D232:K232" si="42">D234+D235+D236+D237+D238</f>
        <v>303538.23574999999</v>
      </c>
      <c r="E232" s="114">
        <f t="shared" si="42"/>
        <v>307010.23574999999</v>
      </c>
      <c r="F232" s="115">
        <f t="shared" si="42"/>
        <v>349001.33574999997</v>
      </c>
      <c r="G232" s="115">
        <f t="shared" si="42"/>
        <v>11189.240689999995</v>
      </c>
      <c r="H232" s="115">
        <f t="shared" si="42"/>
        <v>360190.57643999998</v>
      </c>
      <c r="I232" s="115">
        <f t="shared" si="42"/>
        <v>172224.57102999999</v>
      </c>
      <c r="J232" s="115">
        <f t="shared" si="42"/>
        <v>0</v>
      </c>
      <c r="K232" s="115">
        <f t="shared" si="42"/>
        <v>172224.57102999999</v>
      </c>
      <c r="L232" s="148"/>
      <c r="M232" s="148"/>
      <c r="N232" s="148"/>
      <c r="O232" s="148"/>
      <c r="P232" s="148"/>
      <c r="Q232" s="148"/>
      <c r="R232" s="148"/>
      <c r="S232" s="148"/>
      <c r="T232" s="148"/>
      <c r="U232" s="148"/>
      <c r="V232" s="148"/>
      <c r="W232" s="148"/>
      <c r="X232" s="148"/>
      <c r="Y232" s="149"/>
    </row>
    <row r="233" spans="1:25" s="152" customFormat="1" x14ac:dyDescent="0.25">
      <c r="A233" s="112" t="s">
        <v>12</v>
      </c>
      <c r="B233" s="141"/>
      <c r="C233" s="132"/>
      <c r="D233" s="132">
        <v>0</v>
      </c>
      <c r="E233" s="132"/>
      <c r="F233" s="124"/>
      <c r="G233" s="124"/>
      <c r="H233" s="125"/>
      <c r="I233" s="46"/>
      <c r="J233" s="66"/>
      <c r="K233" s="46">
        <f t="shared" si="41"/>
        <v>0</v>
      </c>
      <c r="L233" s="48"/>
      <c r="M233" s="48"/>
      <c r="N233" s="48"/>
      <c r="O233" s="48"/>
      <c r="P233" s="48"/>
      <c r="Q233" s="48"/>
      <c r="R233" s="48"/>
      <c r="S233" s="48"/>
      <c r="T233" s="48"/>
      <c r="U233" s="48"/>
      <c r="V233" s="48"/>
      <c r="W233" s="48"/>
      <c r="X233" s="48"/>
      <c r="Y233" s="151"/>
    </row>
    <row r="234" spans="1:25" s="155" customFormat="1" ht="86.25" customHeight="1" x14ac:dyDescent="0.25">
      <c r="A234" s="121" t="s">
        <v>411</v>
      </c>
      <c r="B234" s="142" t="s">
        <v>412</v>
      </c>
      <c r="C234" s="123">
        <v>0</v>
      </c>
      <c r="D234" s="123">
        <v>0</v>
      </c>
      <c r="E234" s="123">
        <v>0</v>
      </c>
      <c r="F234" s="124">
        <v>625</v>
      </c>
      <c r="G234" s="124">
        <v>0</v>
      </c>
      <c r="H234" s="125">
        <f t="shared" ref="H234:H243" si="43">F234+G234</f>
        <v>625</v>
      </c>
      <c r="I234" s="63">
        <v>0</v>
      </c>
      <c r="J234" s="130"/>
      <c r="K234" s="63">
        <f>I234+J234</f>
        <v>0</v>
      </c>
      <c r="L234" s="153"/>
      <c r="M234" s="153"/>
      <c r="N234" s="153"/>
      <c r="O234" s="153"/>
      <c r="P234" s="153"/>
      <c r="Q234" s="153"/>
      <c r="R234" s="153"/>
      <c r="S234" s="153"/>
      <c r="T234" s="153"/>
      <c r="U234" s="153"/>
      <c r="V234" s="153"/>
      <c r="W234" s="153"/>
      <c r="X234" s="153"/>
      <c r="Y234" s="154"/>
    </row>
    <row r="235" spans="1:25" s="155" customFormat="1" ht="92.25" customHeight="1" x14ac:dyDescent="0.25">
      <c r="A235" s="121" t="s">
        <v>413</v>
      </c>
      <c r="B235" s="142" t="s">
        <v>414</v>
      </c>
      <c r="C235" s="123">
        <f>41716.1</f>
        <v>41716.1</v>
      </c>
      <c r="D235" s="123">
        <v>41716.1</v>
      </c>
      <c r="E235" s="123">
        <v>41716.1</v>
      </c>
      <c r="F235" s="124">
        <v>75854.5</v>
      </c>
      <c r="G235" s="124">
        <v>0</v>
      </c>
      <c r="H235" s="125">
        <f t="shared" si="43"/>
        <v>75854.5</v>
      </c>
      <c r="I235" s="124">
        <v>41872.300000000003</v>
      </c>
      <c r="J235" s="124"/>
      <c r="K235" s="124">
        <f>I235+J235</f>
        <v>41872.300000000003</v>
      </c>
      <c r="L235" s="153"/>
      <c r="M235" s="153"/>
      <c r="N235" s="153"/>
      <c r="O235" s="153"/>
      <c r="P235" s="153"/>
      <c r="Q235" s="153"/>
      <c r="R235" s="153"/>
      <c r="S235" s="153"/>
      <c r="T235" s="153"/>
      <c r="U235" s="153"/>
      <c r="V235" s="153"/>
      <c r="W235" s="153"/>
      <c r="X235" s="153"/>
      <c r="Y235" s="154"/>
    </row>
    <row r="236" spans="1:25" s="155" customFormat="1" ht="47.25" hidden="1" x14ac:dyDescent="0.25">
      <c r="A236" s="121" t="s">
        <v>415</v>
      </c>
      <c r="B236" s="142" t="s">
        <v>416</v>
      </c>
      <c r="C236" s="123"/>
      <c r="D236" s="123">
        <v>0</v>
      </c>
      <c r="E236" s="123">
        <v>0</v>
      </c>
      <c r="F236" s="124">
        <v>0</v>
      </c>
      <c r="G236" s="124"/>
      <c r="H236" s="125">
        <f t="shared" si="43"/>
        <v>0</v>
      </c>
      <c r="I236" s="63"/>
      <c r="J236" s="130"/>
      <c r="K236" s="63">
        <f t="shared" si="41"/>
        <v>0</v>
      </c>
      <c r="L236" s="153"/>
      <c r="M236" s="153"/>
      <c r="N236" s="153"/>
      <c r="O236" s="153"/>
      <c r="P236" s="153"/>
      <c r="Q236" s="153"/>
      <c r="R236" s="153"/>
      <c r="S236" s="153"/>
      <c r="T236" s="153"/>
      <c r="U236" s="153"/>
      <c r="V236" s="153"/>
      <c r="W236" s="153"/>
      <c r="X236" s="153"/>
      <c r="Y236" s="154"/>
    </row>
    <row r="237" spans="1:25" s="155" customFormat="1" ht="58.5" x14ac:dyDescent="0.25">
      <c r="A237" s="121" t="s">
        <v>417</v>
      </c>
      <c r="B237" s="156" t="s">
        <v>418</v>
      </c>
      <c r="C237" s="123">
        <v>2850</v>
      </c>
      <c r="D237" s="123">
        <v>32363.4</v>
      </c>
      <c r="E237" s="123">
        <v>35835.4</v>
      </c>
      <c r="F237" s="124">
        <v>34663.1</v>
      </c>
      <c r="G237" s="124">
        <f>4214.1-50+90+90+32689.6</f>
        <v>37033.699999999997</v>
      </c>
      <c r="H237" s="125">
        <f t="shared" si="43"/>
        <v>71696.799999999988</v>
      </c>
      <c r="I237" s="124">
        <f>2850</f>
        <v>2850</v>
      </c>
      <c r="J237" s="124"/>
      <c r="K237" s="124">
        <f t="shared" si="41"/>
        <v>2850</v>
      </c>
      <c r="L237" s="153"/>
      <c r="M237" s="153"/>
      <c r="N237" s="153"/>
      <c r="O237" s="153"/>
      <c r="P237" s="153"/>
      <c r="Q237" s="153"/>
      <c r="R237" s="153"/>
      <c r="S237" s="153"/>
      <c r="T237" s="153"/>
      <c r="U237" s="153"/>
      <c r="V237" s="153"/>
      <c r="W237" s="153"/>
      <c r="X237" s="153"/>
      <c r="Y237" s="154"/>
    </row>
    <row r="238" spans="1:25" s="155" customFormat="1" ht="100.5" customHeight="1" x14ac:dyDescent="0.25">
      <c r="A238" s="157" t="s">
        <v>419</v>
      </c>
      <c r="B238" s="158" t="s">
        <v>420</v>
      </c>
      <c r="C238" s="159">
        <v>179080.05974</v>
      </c>
      <c r="D238" s="159">
        <v>229458.73574999999</v>
      </c>
      <c r="E238" s="159">
        <v>229458.73574999999</v>
      </c>
      <c r="F238" s="160">
        <v>237858.73574999999</v>
      </c>
      <c r="G238" s="160">
        <v>-25844.459310000002</v>
      </c>
      <c r="H238" s="161">
        <f>F238+G238</f>
        <v>212014.27643999999</v>
      </c>
      <c r="I238" s="124">
        <v>127502.27103</v>
      </c>
      <c r="J238" s="124"/>
      <c r="K238" s="124">
        <f t="shared" si="41"/>
        <v>127502.27103</v>
      </c>
      <c r="L238" s="153"/>
      <c r="M238" s="153"/>
      <c r="N238" s="153"/>
      <c r="O238" s="153"/>
      <c r="P238" s="153"/>
      <c r="Q238" s="153"/>
      <c r="R238" s="153"/>
      <c r="S238" s="153"/>
      <c r="T238" s="153"/>
      <c r="U238" s="153"/>
      <c r="V238" s="153"/>
      <c r="W238" s="153"/>
      <c r="X238" s="153"/>
      <c r="Y238" s="154"/>
    </row>
    <row r="239" spans="1:25" s="152" customFormat="1" ht="78" hidden="1" x14ac:dyDescent="0.25">
      <c r="A239" s="112" t="s">
        <v>421</v>
      </c>
      <c r="B239" s="193" t="s">
        <v>422</v>
      </c>
      <c r="C239" s="132"/>
      <c r="D239" s="123">
        <v>0</v>
      </c>
      <c r="E239" s="123">
        <v>0</v>
      </c>
      <c r="F239" s="124">
        <v>0</v>
      </c>
      <c r="G239" s="124"/>
      <c r="H239" s="125">
        <f t="shared" si="43"/>
        <v>0</v>
      </c>
      <c r="I239" s="46"/>
      <c r="J239" s="66"/>
      <c r="K239" s="46">
        <f t="shared" si="41"/>
        <v>0</v>
      </c>
      <c r="L239" s="48"/>
      <c r="M239" s="48"/>
      <c r="N239" s="48"/>
      <c r="O239" s="48"/>
      <c r="P239" s="48"/>
      <c r="Q239" s="48"/>
      <c r="R239" s="48"/>
      <c r="S239" s="48"/>
      <c r="T239" s="48"/>
      <c r="U239" s="48"/>
      <c r="V239" s="48"/>
      <c r="W239" s="48"/>
      <c r="X239" s="48"/>
      <c r="Y239" s="151"/>
    </row>
    <row r="240" spans="1:25" s="152" customFormat="1" ht="58.5" x14ac:dyDescent="0.25">
      <c r="A240" s="112" t="s">
        <v>423</v>
      </c>
      <c r="B240" s="193" t="s">
        <v>424</v>
      </c>
      <c r="C240" s="132"/>
      <c r="D240" s="123">
        <v>500</v>
      </c>
      <c r="E240" s="123">
        <v>3699</v>
      </c>
      <c r="F240" s="124">
        <v>186399</v>
      </c>
      <c r="G240" s="124">
        <v>0</v>
      </c>
      <c r="H240" s="125">
        <f t="shared" si="43"/>
        <v>186399</v>
      </c>
      <c r="I240" s="46">
        <v>0</v>
      </c>
      <c r="J240" s="66"/>
      <c r="K240" s="46">
        <f t="shared" si="41"/>
        <v>0</v>
      </c>
      <c r="L240" s="48"/>
      <c r="M240" s="48"/>
      <c r="N240" s="48"/>
      <c r="O240" s="48"/>
      <c r="P240" s="48"/>
      <c r="Q240" s="48"/>
      <c r="R240" s="48"/>
      <c r="S240" s="48"/>
      <c r="T240" s="48"/>
      <c r="U240" s="48"/>
      <c r="V240" s="48"/>
      <c r="W240" s="48"/>
      <c r="X240" s="48"/>
      <c r="Y240" s="151"/>
    </row>
    <row r="241" spans="1:27" s="152" customFormat="1" ht="39" hidden="1" x14ac:dyDescent="0.25">
      <c r="A241" s="162" t="s">
        <v>425</v>
      </c>
      <c r="B241" s="194" t="s">
        <v>426</v>
      </c>
      <c r="C241" s="132"/>
      <c r="D241" s="123">
        <v>0</v>
      </c>
      <c r="E241" s="123">
        <v>0</v>
      </c>
      <c r="F241" s="124">
        <v>0</v>
      </c>
      <c r="G241" s="124">
        <v>0</v>
      </c>
      <c r="H241" s="125">
        <f t="shared" si="43"/>
        <v>0</v>
      </c>
      <c r="I241" s="46"/>
      <c r="J241" s="46"/>
      <c r="K241" s="46">
        <f t="shared" si="41"/>
        <v>0</v>
      </c>
      <c r="L241" s="48"/>
      <c r="M241" s="48"/>
      <c r="N241" s="48"/>
      <c r="O241" s="48"/>
      <c r="P241" s="48"/>
      <c r="Q241" s="48"/>
      <c r="R241" s="48"/>
      <c r="S241" s="48"/>
      <c r="T241" s="48"/>
      <c r="U241" s="48"/>
      <c r="V241" s="48"/>
      <c r="W241" s="48"/>
      <c r="X241" s="48"/>
      <c r="Y241" s="151"/>
    </row>
    <row r="242" spans="1:27" s="152" customFormat="1" ht="156" x14ac:dyDescent="0.25">
      <c r="A242" s="162" t="s">
        <v>427</v>
      </c>
      <c r="B242" s="194" t="s">
        <v>428</v>
      </c>
      <c r="C242" s="132"/>
      <c r="D242" s="123">
        <v>0</v>
      </c>
      <c r="E242" s="123">
        <v>0</v>
      </c>
      <c r="F242" s="124">
        <v>0</v>
      </c>
      <c r="G242" s="124">
        <v>8.14</v>
      </c>
      <c r="H242" s="125">
        <f t="shared" si="43"/>
        <v>8.14</v>
      </c>
      <c r="I242" s="46">
        <v>0</v>
      </c>
      <c r="J242" s="66"/>
      <c r="K242" s="46">
        <f t="shared" si="41"/>
        <v>0</v>
      </c>
      <c r="L242" s="48"/>
      <c r="M242" s="48"/>
      <c r="N242" s="48"/>
      <c r="O242" s="48"/>
      <c r="P242" s="48"/>
      <c r="Q242" s="48"/>
      <c r="R242" s="48"/>
      <c r="S242" s="48"/>
      <c r="T242" s="48"/>
      <c r="U242" s="48"/>
      <c r="V242" s="48"/>
      <c r="W242" s="48"/>
      <c r="X242" s="48"/>
      <c r="Y242" s="151"/>
    </row>
    <row r="243" spans="1:27" s="152" customFormat="1" ht="78" x14ac:dyDescent="0.25">
      <c r="A243" s="162" t="s">
        <v>429</v>
      </c>
      <c r="B243" s="194" t="s">
        <v>430</v>
      </c>
      <c r="C243" s="132"/>
      <c r="D243" s="123">
        <v>0</v>
      </c>
      <c r="E243" s="123">
        <v>0</v>
      </c>
      <c r="F243" s="124">
        <v>0</v>
      </c>
      <c r="G243" s="124">
        <v>-3861.9244800000001</v>
      </c>
      <c r="H243" s="125">
        <f t="shared" si="43"/>
        <v>-3861.9244800000001</v>
      </c>
      <c r="I243" s="46">
        <v>0</v>
      </c>
      <c r="J243" s="66"/>
      <c r="K243" s="46">
        <f t="shared" si="41"/>
        <v>0</v>
      </c>
      <c r="L243" s="48"/>
      <c r="M243" s="48"/>
      <c r="N243" s="48"/>
      <c r="O243" s="48"/>
      <c r="P243" s="48"/>
      <c r="Q243" s="48"/>
      <c r="R243" s="48"/>
      <c r="S243" s="48"/>
      <c r="T243" s="48"/>
      <c r="U243" s="48"/>
      <c r="V243" s="48"/>
      <c r="W243" s="48"/>
      <c r="X243" s="48"/>
      <c r="Y243" s="151"/>
    </row>
    <row r="244" spans="1:27" s="167" customFormat="1" ht="68.25" customHeight="1" x14ac:dyDescent="0.25">
      <c r="A244" s="163" t="s">
        <v>431</v>
      </c>
      <c r="B244" s="195" t="s">
        <v>432</v>
      </c>
      <c r="C244" s="164">
        <f t="shared" ref="C244:I244" si="44">C191+C12</f>
        <v>5459029.7597400006</v>
      </c>
      <c r="D244" s="164">
        <f t="shared" si="44"/>
        <v>5888032.4788000006</v>
      </c>
      <c r="E244" s="164">
        <f t="shared" si="44"/>
        <v>6244101.650390001</v>
      </c>
      <c r="F244" s="13">
        <f t="shared" si="44"/>
        <v>7255019.6300999997</v>
      </c>
      <c r="G244" s="13">
        <f>G191+G12</f>
        <v>1416891.6291999999</v>
      </c>
      <c r="H244" s="13">
        <f t="shared" si="44"/>
        <v>8671911.259300001</v>
      </c>
      <c r="I244" s="13">
        <f t="shared" si="44"/>
        <v>5226025.2710299995</v>
      </c>
      <c r="J244" s="66">
        <f>J191+J12</f>
        <v>84070.9</v>
      </c>
      <c r="K244" s="66">
        <f t="shared" si="41"/>
        <v>5310096.1710299999</v>
      </c>
      <c r="L244" s="165"/>
      <c r="M244" s="165"/>
      <c r="N244" s="165"/>
      <c r="O244" s="165"/>
      <c r="P244" s="165"/>
      <c r="Q244" s="165"/>
      <c r="R244" s="165"/>
      <c r="S244" s="165"/>
      <c r="T244" s="165"/>
      <c r="U244" s="165"/>
      <c r="V244" s="165"/>
      <c r="W244" s="165"/>
      <c r="X244" s="165"/>
      <c r="Y244" s="166"/>
    </row>
    <row r="245" spans="1:27" s="3" customFormat="1" x14ac:dyDescent="0.25">
      <c r="A245" s="1"/>
      <c r="B245" s="2"/>
      <c r="C245" s="168"/>
      <c r="D245" s="168"/>
      <c r="E245" s="168"/>
      <c r="F245" s="169"/>
      <c r="G245" s="169"/>
      <c r="H245" s="169"/>
      <c r="I245" s="170"/>
      <c r="J245" s="6"/>
      <c r="K245" s="171"/>
    </row>
    <row r="246" spans="1:27" s="176" customFormat="1" x14ac:dyDescent="0.25">
      <c r="A246" s="1"/>
      <c r="B246" s="2"/>
      <c r="C246" s="172"/>
      <c r="D246" s="172"/>
      <c r="E246" s="172"/>
      <c r="F246" s="173"/>
      <c r="G246" s="173"/>
      <c r="H246" s="173"/>
      <c r="I246" s="170"/>
      <c r="J246" s="174"/>
      <c r="K246" s="171"/>
      <c r="L246" s="3"/>
      <c r="M246" s="3"/>
      <c r="N246" s="3"/>
      <c r="O246" s="3"/>
      <c r="P246" s="3"/>
      <c r="Q246" s="3"/>
      <c r="R246" s="3"/>
      <c r="S246" s="3"/>
      <c r="T246" s="3"/>
      <c r="U246" s="3"/>
      <c r="V246" s="3"/>
      <c r="W246" s="3"/>
      <c r="X246" s="3"/>
      <c r="Y246" s="175"/>
    </row>
    <row r="247" spans="1:27" x14ac:dyDescent="0.25">
      <c r="A247" s="1"/>
      <c r="B247" s="2"/>
      <c r="C247" s="177"/>
      <c r="D247" s="177"/>
      <c r="E247" s="177"/>
      <c r="F247" s="178"/>
      <c r="G247" s="178"/>
      <c r="H247" s="178"/>
      <c r="I247" s="178"/>
      <c r="J247" s="174"/>
      <c r="K247" s="179"/>
      <c r="L247" s="3"/>
      <c r="M247" s="3"/>
      <c r="N247" s="3"/>
      <c r="O247" s="3"/>
      <c r="P247" s="3"/>
      <c r="Q247" s="3"/>
      <c r="R247" s="3"/>
      <c r="S247" s="3"/>
      <c r="T247" s="3"/>
      <c r="U247" s="3"/>
      <c r="V247" s="3"/>
      <c r="W247" s="3"/>
      <c r="X247" s="3"/>
      <c r="Y247" s="52"/>
    </row>
    <row r="248" spans="1:27" x14ac:dyDescent="0.25">
      <c r="A248" s="1"/>
      <c r="B248" s="180"/>
      <c r="C248" s="172"/>
      <c r="D248" s="172"/>
      <c r="E248" s="172"/>
      <c r="F248" s="173"/>
      <c r="G248" s="173"/>
      <c r="H248" s="173"/>
      <c r="I248" s="170"/>
      <c r="J248" s="174"/>
      <c r="K248" s="171"/>
      <c r="L248" s="3"/>
      <c r="M248" s="3"/>
      <c r="N248" s="3"/>
      <c r="O248" s="3"/>
      <c r="P248" s="3"/>
      <c r="Q248" s="3"/>
      <c r="R248" s="3"/>
      <c r="S248" s="3"/>
      <c r="T248" s="3"/>
      <c r="U248" s="3"/>
      <c r="V248" s="3"/>
      <c r="W248" s="3"/>
      <c r="X248" s="3"/>
      <c r="Y248" s="52"/>
    </row>
    <row r="249" spans="1:27" x14ac:dyDescent="0.25">
      <c r="A249" s="1"/>
      <c r="B249" s="2"/>
      <c r="C249" s="181"/>
      <c r="D249" s="181"/>
      <c r="E249" s="181"/>
      <c r="F249" s="182"/>
      <c r="G249" s="182"/>
      <c r="H249" s="182"/>
      <c r="I249" s="182"/>
      <c r="J249" s="174"/>
      <c r="K249" s="7"/>
      <c r="L249" s="3"/>
      <c r="M249" s="3"/>
      <c r="N249" s="3"/>
      <c r="O249" s="3"/>
      <c r="P249" s="3"/>
      <c r="Q249" s="3"/>
      <c r="R249" s="3"/>
      <c r="S249" s="3"/>
      <c r="T249" s="3"/>
      <c r="U249" s="3"/>
      <c r="V249" s="3"/>
      <c r="W249" s="3"/>
      <c r="X249" s="3"/>
      <c r="Y249" s="3"/>
      <c r="Z249" s="3"/>
      <c r="AA249" s="52"/>
    </row>
    <row r="250" spans="1:27" x14ac:dyDescent="0.25">
      <c r="A250" s="1"/>
      <c r="B250" s="2"/>
      <c r="C250" s="183"/>
      <c r="D250" s="183"/>
      <c r="E250" s="183"/>
      <c r="F250" s="184"/>
      <c r="G250" s="184"/>
      <c r="H250" s="184"/>
      <c r="I250" s="182"/>
      <c r="J250" s="6"/>
      <c r="K250" s="7"/>
      <c r="L250" s="3"/>
      <c r="M250" s="3"/>
      <c r="N250" s="3"/>
      <c r="O250" s="3"/>
      <c r="P250" s="3"/>
      <c r="Q250" s="3"/>
      <c r="R250" s="3"/>
      <c r="S250" s="3"/>
      <c r="T250" s="3"/>
      <c r="U250" s="3"/>
      <c r="V250" s="3"/>
      <c r="W250" s="3"/>
      <c r="X250" s="3"/>
      <c r="Y250" s="3"/>
      <c r="Z250" s="3"/>
      <c r="AA250" s="52"/>
    </row>
    <row r="251" spans="1:27" x14ac:dyDescent="0.25">
      <c r="A251" s="1"/>
      <c r="B251" s="2"/>
      <c r="C251" s="183"/>
      <c r="D251" s="183"/>
      <c r="E251" s="183"/>
      <c r="F251" s="184"/>
      <c r="G251" s="184"/>
      <c r="H251" s="185"/>
      <c r="I251" s="182"/>
      <c r="J251" s="6"/>
      <c r="K251" s="7"/>
      <c r="L251" s="3"/>
      <c r="M251" s="3"/>
      <c r="N251" s="3"/>
      <c r="O251" s="3"/>
      <c r="P251" s="3"/>
      <c r="Q251" s="3"/>
      <c r="R251" s="3"/>
      <c r="S251" s="3"/>
      <c r="T251" s="3"/>
      <c r="U251" s="3"/>
      <c r="V251" s="3"/>
      <c r="W251" s="3"/>
      <c r="X251" s="3"/>
      <c r="Y251" s="3"/>
      <c r="Z251" s="3"/>
      <c r="AA251" s="52"/>
    </row>
    <row r="252" spans="1:27" x14ac:dyDescent="0.25">
      <c r="A252" s="1"/>
      <c r="B252" s="2"/>
      <c r="C252" s="183"/>
      <c r="D252" s="181">
        <f>D12+D191</f>
        <v>5888032.4788000006</v>
      </c>
      <c r="E252" s="183"/>
      <c r="F252" s="184"/>
      <c r="G252" s="184"/>
      <c r="H252" s="184"/>
      <c r="I252" s="182"/>
      <c r="J252" s="6"/>
      <c r="K252" s="7"/>
      <c r="L252" s="3"/>
      <c r="M252" s="3"/>
      <c r="N252" s="3"/>
      <c r="O252" s="3"/>
      <c r="P252" s="3"/>
      <c r="Q252" s="3"/>
      <c r="R252" s="3"/>
      <c r="S252" s="3"/>
      <c r="T252" s="3"/>
      <c r="U252" s="3"/>
      <c r="V252" s="3"/>
      <c r="W252" s="3"/>
      <c r="X252" s="3"/>
      <c r="Y252" s="3"/>
      <c r="Z252" s="3"/>
      <c r="AA252" s="52"/>
    </row>
    <row r="253" spans="1:27" x14ac:dyDescent="0.25">
      <c r="A253" s="1"/>
      <c r="B253" s="2"/>
      <c r="C253" s="183"/>
      <c r="D253" s="181"/>
      <c r="E253" s="183"/>
      <c r="F253" s="184"/>
      <c r="G253" s="184"/>
      <c r="H253" s="184"/>
      <c r="I253" s="182"/>
      <c r="J253" s="6"/>
      <c r="K253" s="7"/>
      <c r="L253" s="3"/>
      <c r="M253" s="3"/>
      <c r="N253" s="3"/>
      <c r="O253" s="3"/>
      <c r="P253" s="3"/>
      <c r="Q253" s="3"/>
      <c r="R253" s="3"/>
      <c r="S253" s="3"/>
      <c r="T253" s="3"/>
      <c r="U253" s="3"/>
      <c r="V253" s="3"/>
      <c r="W253" s="3"/>
      <c r="X253" s="3"/>
      <c r="Y253" s="3"/>
      <c r="Z253" s="3"/>
      <c r="AA253" s="52"/>
    </row>
    <row r="254" spans="1:27" x14ac:dyDescent="0.25">
      <c r="A254" s="1"/>
      <c r="B254" s="2"/>
      <c r="C254" s="183"/>
      <c r="D254" s="181"/>
      <c r="E254" s="183"/>
      <c r="F254" s="184"/>
      <c r="G254" s="184"/>
      <c r="H254" s="185"/>
      <c r="I254" s="182"/>
      <c r="J254" s="6"/>
      <c r="K254" s="7"/>
      <c r="L254" s="3"/>
      <c r="M254" s="3"/>
      <c r="N254" s="3"/>
      <c r="O254" s="3"/>
      <c r="P254" s="3"/>
      <c r="Q254" s="3"/>
      <c r="R254" s="3"/>
      <c r="S254" s="3"/>
      <c r="T254" s="3"/>
      <c r="U254" s="3"/>
      <c r="V254" s="3"/>
      <c r="W254" s="3"/>
      <c r="X254" s="3"/>
      <c r="Y254" s="3"/>
      <c r="Z254" s="3"/>
      <c r="AA254" s="52"/>
    </row>
    <row r="255" spans="1:27" x14ac:dyDescent="0.25">
      <c r="A255" s="1"/>
      <c r="B255" s="2"/>
      <c r="C255" s="183"/>
      <c r="D255" s="181"/>
      <c r="E255" s="183"/>
      <c r="F255" s="184"/>
      <c r="G255" s="184"/>
      <c r="H255" s="185"/>
      <c r="I255" s="182"/>
      <c r="J255" s="6"/>
      <c r="K255" s="7"/>
      <c r="L255" s="3"/>
      <c r="M255" s="3"/>
      <c r="N255" s="3"/>
      <c r="O255" s="3"/>
      <c r="P255" s="3"/>
      <c r="Q255" s="3"/>
      <c r="R255" s="3"/>
      <c r="S255" s="3"/>
      <c r="T255" s="3"/>
      <c r="U255" s="3"/>
      <c r="V255" s="3"/>
      <c r="W255" s="3"/>
      <c r="X255" s="3"/>
      <c r="Y255" s="3"/>
      <c r="Z255" s="3"/>
      <c r="AA255" s="52"/>
    </row>
    <row r="256" spans="1:27" x14ac:dyDescent="0.25">
      <c r="A256" s="1"/>
      <c r="B256" s="2"/>
      <c r="C256" s="183"/>
      <c r="D256" s="181"/>
      <c r="E256" s="183"/>
      <c r="F256" s="184"/>
      <c r="G256" s="184"/>
      <c r="H256" s="185"/>
      <c r="I256" s="182"/>
      <c r="J256" s="6"/>
      <c r="K256" s="7"/>
      <c r="L256" s="3"/>
      <c r="M256" s="3"/>
      <c r="N256" s="3"/>
      <c r="O256" s="3"/>
      <c r="P256" s="3"/>
      <c r="Q256" s="3"/>
      <c r="R256" s="3"/>
      <c r="S256" s="3"/>
      <c r="T256" s="3"/>
      <c r="U256" s="3"/>
      <c r="V256" s="3"/>
      <c r="W256" s="3"/>
      <c r="X256" s="3"/>
      <c r="Y256" s="3"/>
      <c r="Z256" s="3"/>
      <c r="AA256" s="52"/>
    </row>
    <row r="257" spans="1:27" x14ac:dyDescent="0.25">
      <c r="A257" s="1"/>
      <c r="B257" s="2"/>
      <c r="C257" s="183"/>
      <c r="D257" s="181"/>
      <c r="E257" s="183"/>
      <c r="F257" s="184"/>
      <c r="G257" s="184"/>
      <c r="H257" s="185"/>
      <c r="I257" s="182"/>
      <c r="J257" s="6"/>
      <c r="K257" s="7"/>
      <c r="L257" s="3"/>
      <c r="M257" s="3"/>
      <c r="N257" s="3"/>
      <c r="O257" s="3"/>
      <c r="P257" s="3"/>
      <c r="Q257" s="3"/>
      <c r="R257" s="3"/>
      <c r="S257" s="3"/>
      <c r="T257" s="3"/>
      <c r="U257" s="3"/>
      <c r="V257" s="3"/>
      <c r="W257" s="3"/>
      <c r="X257" s="3"/>
      <c r="Y257" s="3"/>
      <c r="Z257" s="3"/>
      <c r="AA257" s="52"/>
    </row>
    <row r="258" spans="1:27" x14ac:dyDescent="0.25">
      <c r="A258" s="1"/>
      <c r="B258" s="2"/>
      <c r="C258" s="183"/>
      <c r="D258" s="181"/>
      <c r="E258" s="183"/>
      <c r="F258" s="184"/>
      <c r="G258" s="184"/>
      <c r="H258" s="185"/>
      <c r="I258" s="182"/>
      <c r="J258" s="6"/>
      <c r="K258" s="7"/>
      <c r="L258" s="3"/>
      <c r="M258" s="3"/>
      <c r="N258" s="3"/>
      <c r="O258" s="3"/>
      <c r="P258" s="3"/>
      <c r="Q258" s="3"/>
      <c r="R258" s="3"/>
      <c r="S258" s="3"/>
      <c r="T258" s="3"/>
      <c r="U258" s="3"/>
      <c r="V258" s="3"/>
      <c r="W258" s="3"/>
      <c r="X258" s="3"/>
      <c r="Y258" s="3"/>
      <c r="Z258" s="3"/>
      <c r="AA258" s="52"/>
    </row>
    <row r="259" spans="1:27" x14ac:dyDescent="0.25">
      <c r="A259" s="1"/>
      <c r="B259" s="2"/>
      <c r="C259" s="183"/>
      <c r="D259" s="181"/>
      <c r="E259" s="183"/>
      <c r="F259" s="184"/>
      <c r="G259" s="184"/>
      <c r="H259" s="184"/>
      <c r="I259" s="182"/>
      <c r="J259" s="6"/>
      <c r="K259" s="7"/>
      <c r="L259" s="3"/>
      <c r="M259" s="3"/>
      <c r="N259" s="3"/>
      <c r="O259" s="3"/>
      <c r="P259" s="3"/>
      <c r="Q259" s="3"/>
      <c r="R259" s="3"/>
      <c r="S259" s="3"/>
      <c r="T259" s="3"/>
      <c r="U259" s="3"/>
      <c r="V259" s="3"/>
      <c r="W259" s="3"/>
      <c r="X259" s="3"/>
      <c r="Y259" s="3"/>
      <c r="Z259" s="3"/>
      <c r="AA259" s="52"/>
    </row>
    <row r="260" spans="1:27" x14ac:dyDescent="0.25">
      <c r="A260" s="1"/>
      <c r="B260" s="2"/>
      <c r="C260" s="183"/>
      <c r="D260" s="181"/>
      <c r="E260" s="183"/>
      <c r="F260" s="184"/>
      <c r="G260" s="184"/>
      <c r="H260" s="184"/>
      <c r="I260" s="182"/>
      <c r="J260" s="6"/>
      <c r="K260" s="7"/>
      <c r="L260" s="3"/>
      <c r="M260" s="3"/>
      <c r="N260" s="3"/>
      <c r="O260" s="3"/>
      <c r="P260" s="3"/>
      <c r="Q260" s="3"/>
      <c r="R260" s="3"/>
      <c r="S260" s="3"/>
      <c r="T260" s="3"/>
      <c r="U260" s="3"/>
      <c r="V260" s="3"/>
      <c r="W260" s="3"/>
      <c r="X260" s="3"/>
      <c r="Y260" s="3"/>
      <c r="Z260" s="3"/>
      <c r="AA260" s="52"/>
    </row>
    <row r="261" spans="1:27" x14ac:dyDescent="0.25">
      <c r="A261" s="1"/>
      <c r="B261" s="2"/>
      <c r="C261" s="183"/>
      <c r="D261" s="181"/>
      <c r="E261" s="183"/>
      <c r="F261" s="184"/>
      <c r="G261" s="184"/>
      <c r="H261" s="184"/>
      <c r="I261" s="182"/>
      <c r="J261" s="6"/>
      <c r="K261" s="7"/>
      <c r="L261" s="3"/>
      <c r="M261" s="3"/>
      <c r="N261" s="3"/>
      <c r="O261" s="3"/>
      <c r="P261" s="3"/>
      <c r="Q261" s="3"/>
      <c r="R261" s="3"/>
      <c r="S261" s="3"/>
      <c r="T261" s="3"/>
      <c r="U261" s="3"/>
      <c r="V261" s="3"/>
      <c r="W261" s="3"/>
      <c r="X261" s="3"/>
      <c r="Y261" s="3"/>
      <c r="Z261" s="3"/>
      <c r="AA261" s="52"/>
    </row>
    <row r="262" spans="1:27" x14ac:dyDescent="0.25">
      <c r="A262" s="1"/>
      <c r="B262" s="2"/>
      <c r="C262" s="183"/>
      <c r="D262" s="181"/>
      <c r="E262" s="183"/>
      <c r="F262" s="184"/>
      <c r="G262" s="184"/>
      <c r="H262" s="184"/>
      <c r="I262" s="182"/>
      <c r="J262" s="6"/>
      <c r="K262" s="7"/>
    </row>
    <row r="263" spans="1:27" x14ac:dyDescent="0.25">
      <c r="A263" s="1"/>
      <c r="B263" s="2"/>
      <c r="C263" s="183"/>
      <c r="D263" s="183"/>
      <c r="E263" s="183"/>
      <c r="F263" s="184"/>
      <c r="G263" s="184"/>
      <c r="H263" s="184"/>
      <c r="I263" s="182"/>
      <c r="J263" s="6"/>
      <c r="K263" s="7"/>
    </row>
    <row r="264" spans="1:27" x14ac:dyDescent="0.25">
      <c r="A264" s="1"/>
      <c r="B264" s="2"/>
      <c r="C264" s="183"/>
      <c r="D264" s="183"/>
      <c r="E264" s="183"/>
      <c r="F264" s="184"/>
      <c r="G264" s="184"/>
      <c r="H264" s="184"/>
      <c r="I264" s="182"/>
      <c r="J264" s="6"/>
      <c r="K264" s="7"/>
    </row>
    <row r="265" spans="1:27" x14ac:dyDescent="0.25">
      <c r="A265" s="1"/>
      <c r="B265" s="2"/>
      <c r="C265" s="183"/>
      <c r="D265" s="183"/>
      <c r="E265" s="183"/>
      <c r="F265" s="184"/>
      <c r="G265" s="184"/>
      <c r="H265" s="184"/>
      <c r="I265" s="184"/>
      <c r="J265" s="6"/>
      <c r="K265" s="7"/>
    </row>
    <row r="266" spans="1:27" x14ac:dyDescent="0.25">
      <c r="A266" s="1"/>
      <c r="B266" s="2"/>
      <c r="C266" s="183"/>
      <c r="D266" s="183"/>
      <c r="E266" s="183"/>
      <c r="F266" s="184"/>
      <c r="G266" s="184"/>
      <c r="H266" s="184"/>
      <c r="I266" s="184"/>
      <c r="J266" s="6"/>
      <c r="K266" s="7"/>
    </row>
    <row r="267" spans="1:27" x14ac:dyDescent="0.25">
      <c r="A267" s="1"/>
      <c r="B267" s="2"/>
      <c r="C267" s="183"/>
      <c r="D267" s="183"/>
      <c r="E267" s="183"/>
      <c r="F267" s="184"/>
      <c r="G267" s="184"/>
      <c r="H267" s="184"/>
      <c r="I267" s="184"/>
      <c r="J267" s="6"/>
      <c r="K267" s="7"/>
    </row>
    <row r="268" spans="1:27" x14ac:dyDescent="0.25">
      <c r="A268" s="1"/>
      <c r="B268" s="2"/>
      <c r="C268" s="183"/>
      <c r="D268" s="183"/>
      <c r="E268" s="183"/>
      <c r="F268" s="184"/>
      <c r="G268" s="184"/>
      <c r="H268" s="184"/>
      <c r="I268" s="184"/>
      <c r="J268" s="6"/>
      <c r="K268" s="7"/>
    </row>
    <row r="269" spans="1:27" x14ac:dyDescent="0.25">
      <c r="A269" s="1"/>
      <c r="B269" s="2"/>
      <c r="C269" s="183"/>
      <c r="D269" s="183"/>
      <c r="E269" s="183"/>
      <c r="F269" s="184"/>
      <c r="G269" s="184"/>
      <c r="H269" s="184"/>
      <c r="I269" s="184"/>
      <c r="J269" s="6"/>
      <c r="K269" s="7"/>
    </row>
    <row r="270" spans="1:27" x14ac:dyDescent="0.25">
      <c r="A270" s="1"/>
      <c r="B270" s="2"/>
      <c r="C270" s="183"/>
      <c r="D270" s="183"/>
      <c r="E270" s="183"/>
      <c r="F270" s="184"/>
      <c r="G270" s="184"/>
      <c r="H270" s="184"/>
      <c r="I270" s="184"/>
      <c r="J270" s="6"/>
      <c r="K270" s="7"/>
    </row>
    <row r="271" spans="1:27" x14ac:dyDescent="0.25">
      <c r="A271" s="1"/>
      <c r="B271" s="2"/>
      <c r="C271" s="183"/>
      <c r="D271" s="183"/>
      <c r="E271" s="183"/>
      <c r="F271" s="184"/>
      <c r="G271" s="184"/>
      <c r="H271" s="184"/>
      <c r="I271" s="184"/>
      <c r="J271" s="6"/>
      <c r="K271" s="7"/>
    </row>
    <row r="272" spans="1:27" x14ac:dyDescent="0.25">
      <c r="A272" s="1"/>
      <c r="B272" s="2"/>
      <c r="C272" s="183"/>
      <c r="D272" s="183"/>
      <c r="E272" s="183"/>
      <c r="F272" s="184"/>
      <c r="G272" s="184"/>
      <c r="H272" s="184"/>
      <c r="I272" s="184"/>
      <c r="J272" s="6"/>
      <c r="K272" s="7"/>
    </row>
    <row r="273" spans="1:11" x14ac:dyDescent="0.25">
      <c r="A273" s="186"/>
      <c r="B273" s="105"/>
      <c r="C273" s="105"/>
      <c r="D273" s="105"/>
      <c r="E273" s="105"/>
      <c r="F273" s="187"/>
      <c r="G273" s="187"/>
      <c r="H273" s="187"/>
      <c r="I273" s="187"/>
      <c r="J273" s="6"/>
      <c r="K273" s="187"/>
    </row>
    <row r="274" spans="1:11" x14ac:dyDescent="0.25">
      <c r="A274" s="186"/>
      <c r="B274" s="105"/>
      <c r="C274" s="105"/>
      <c r="D274" s="105"/>
      <c r="E274" s="105"/>
      <c r="F274" s="187"/>
      <c r="G274" s="187"/>
      <c r="H274" s="187"/>
      <c r="I274" s="187"/>
      <c r="J274" s="6"/>
      <c r="K274" s="187"/>
    </row>
  </sheetData>
  <autoFilter ref="A11:AD11" xr:uid="{674A3818-A43F-42C0-8E2A-A2C1EA54DD04}"/>
  <mergeCells count="8">
    <mergeCell ref="C1:K1"/>
    <mergeCell ref="A3:J3"/>
    <mergeCell ref="A4:J4"/>
    <mergeCell ref="A5:J5"/>
    <mergeCell ref="A9:A10"/>
    <mergeCell ref="B9:B10"/>
    <mergeCell ref="C9:H9"/>
    <mergeCell ref="I9:K9"/>
  </mergeCells>
  <printOptions horizontalCentered="1"/>
  <pageMargins left="0.15748031496062992" right="0.15748031496062992" top="0.47244094488188981" bottom="0.15748031496062992" header="0.19685039370078741" footer="0.15748031496062992"/>
  <pageSetup paperSize="9" scale="23" fitToHeight="7"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2</vt:i4>
      </vt:variant>
    </vt:vector>
  </HeadingPairs>
  <TitlesOfParts>
    <vt:vector size="4" baseType="lpstr">
      <vt:lpstr>Приложение к пояснительной</vt:lpstr>
      <vt:lpstr>Лист1</vt:lpstr>
      <vt:lpstr>'Приложение к пояснительной'!Заголовки_для_печати</vt:lpstr>
      <vt:lpstr>'Приложение к пояснительной'!Область_печати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Угарова Анна Владимировна</dc:creator>
  <cp:lastModifiedBy>Зайцева Мария Петровна</cp:lastModifiedBy>
  <dcterms:created xsi:type="dcterms:W3CDTF">2015-06-05T18:19:34Z</dcterms:created>
  <dcterms:modified xsi:type="dcterms:W3CDTF">2024-12-05T11:12:17Z</dcterms:modified>
</cp:coreProperties>
</file>