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21840" windowHeight="12225"/>
  </bookViews>
  <sheets>
    <sheet name="проект сокращен." sheetId="1" r:id="rId1"/>
  </sheets>
  <definedNames>
    <definedName name="_xlnm.Print_Titles" localSheetId="0">'проект сокращен.'!$8:$10</definedName>
  </definedNames>
  <calcPr calcId="145621"/>
</workbook>
</file>

<file path=xl/calcChain.xml><?xml version="1.0" encoding="utf-8"?>
<calcChain xmlns="http://schemas.openxmlformats.org/spreadsheetml/2006/main">
  <c r="M15" i="1" l="1"/>
  <c r="O15" i="1" s="1"/>
  <c r="Q15" i="1" s="1"/>
  <c r="S15" i="1" s="1"/>
  <c r="L15" i="1"/>
  <c r="N15" i="1" s="1"/>
  <c r="P15" i="1" s="1"/>
  <c r="R15" i="1" s="1"/>
  <c r="Q42" i="1" l="1"/>
  <c r="S42" i="1" s="1"/>
  <c r="O90" i="1" l="1"/>
  <c r="N90" i="1"/>
  <c r="P90" i="1" s="1"/>
  <c r="R90" i="1" s="1"/>
  <c r="S90" i="1" l="1"/>
  <c r="Q90" i="1"/>
  <c r="Q13" i="1" l="1"/>
  <c r="P13" i="1"/>
  <c r="K70" i="1" l="1"/>
  <c r="M70" i="1" s="1"/>
  <c r="M89" i="1"/>
  <c r="O89" i="1" s="1"/>
  <c r="Q89" i="1" s="1"/>
  <c r="S89" i="1" s="1"/>
  <c r="L89" i="1"/>
  <c r="N89" i="1" s="1"/>
  <c r="P89" i="1" s="1"/>
  <c r="R89" i="1" s="1"/>
  <c r="M42" i="1"/>
  <c r="L42" i="1"/>
  <c r="N42" i="1" s="1"/>
  <c r="P42" i="1" s="1"/>
  <c r="R42" i="1" s="1"/>
  <c r="M37" i="1"/>
  <c r="O37" i="1" s="1"/>
  <c r="Q37" i="1" s="1"/>
  <c r="S37" i="1" s="1"/>
  <c r="L37" i="1"/>
  <c r="N37" i="1" s="1"/>
  <c r="P37" i="1" s="1"/>
  <c r="R37" i="1" s="1"/>
  <c r="M26" i="1"/>
  <c r="O26" i="1" s="1"/>
  <c r="Q26" i="1" s="1"/>
  <c r="L26" i="1"/>
  <c r="N26" i="1" s="1"/>
  <c r="P26" i="1" s="1"/>
  <c r="R26" i="1" s="1"/>
  <c r="M23" i="1"/>
  <c r="O23" i="1" s="1"/>
  <c r="Q23" i="1" s="1"/>
  <c r="S23" i="1" s="1"/>
  <c r="L23" i="1"/>
  <c r="N23" i="1" s="1"/>
  <c r="P23" i="1" s="1"/>
  <c r="R23" i="1" s="1"/>
  <c r="M17" i="1"/>
  <c r="O17" i="1" s="1"/>
  <c r="Q17" i="1" s="1"/>
  <c r="S17" i="1" s="1"/>
  <c r="L17" i="1"/>
  <c r="N17" i="1" s="1"/>
  <c r="P17" i="1" s="1"/>
  <c r="R17" i="1" l="1"/>
  <c r="R20" i="1" s="1"/>
  <c r="P20" i="1"/>
  <c r="Q20" i="1"/>
  <c r="S26" i="1"/>
  <c r="S20" i="1" s="1"/>
  <c r="N20" i="1"/>
  <c r="O20" i="1"/>
  <c r="L20" i="1"/>
  <c r="M20" i="1"/>
</calcChain>
</file>

<file path=xl/comments1.xml><?xml version="1.0" encoding="utf-8"?>
<comments xmlns="http://schemas.openxmlformats.org/spreadsheetml/2006/main">
  <authors>
    <author>Танская Диляра Нугмановна</author>
  </authors>
  <commentList>
    <comment ref="P35" authorId="0">
      <text>
        <r>
          <rPr>
            <b/>
            <sz val="9"/>
            <color indexed="81"/>
            <rFont val="Tahoma"/>
            <family val="2"/>
            <charset val="204"/>
          </rPr>
          <t>Макро 1, 2 варианты прогноз РФ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37" authorId="0">
      <text>
        <r>
          <rPr>
            <b/>
            <sz val="9"/>
            <color indexed="81"/>
            <rFont val="Tahoma"/>
            <family val="2"/>
            <charset val="204"/>
          </rPr>
          <t>макро рф 1 вариант инвестиции 102,9%</t>
        </r>
      </text>
    </comment>
    <comment ref="Q37" authorId="0">
      <text>
        <r>
          <rPr>
            <b/>
            <sz val="9"/>
            <color indexed="81"/>
            <rFont val="Tahoma"/>
            <family val="2"/>
            <charset val="204"/>
          </rPr>
          <t>макро рф 2 вариант инвестиции 103,1%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38" authorId="0">
      <text>
        <r>
          <rPr>
            <b/>
            <sz val="9"/>
            <color indexed="81"/>
            <rFont val="Tahoma"/>
            <family val="2"/>
            <charset val="204"/>
          </rPr>
          <t>дефляторы рф по 1 варианту 103,1, по 2 вар. 103,3. темп роста (сниж) 99,8 и 99,8, ставим 100.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R38" authorId="0">
      <text>
        <r>
          <rPr>
            <b/>
            <sz val="9"/>
            <color indexed="81"/>
            <rFont val="Tahoma"/>
            <family val="2"/>
            <charset val="204"/>
          </rPr>
          <t>дефляторы рф по 1 варианту 103,1, по 2 вар. 103,3. темп роста (сниж) 99,8 и 99,8, ставим 100.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<sst xmlns="http://schemas.openxmlformats.org/spreadsheetml/2006/main" count="159" uniqueCount="108">
  <si>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</si>
  <si>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</si>
  <si>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</si>
  <si>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</si>
  <si>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</si>
  <si>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</si>
  <si>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</si>
  <si>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Демографическая ситуация</t>
  </si>
  <si>
    <t>Численность населения (среднегодовая)</t>
  </si>
  <si>
    <t>тыс. человек</t>
  </si>
  <si>
    <t>% к предыдущему году</t>
  </si>
  <si>
    <t>2. Производство товаров и услуг</t>
  </si>
  <si>
    <t>Объем отгруженных товаров собственного производства, выполненных работ и услуг собственными силами (C+D+E)</t>
  </si>
  <si>
    <t xml:space="preserve">млн. рублей </t>
  </si>
  <si>
    <t xml:space="preserve">Индекс промышленного производства </t>
  </si>
  <si>
    <t>% к предыдущему году в сопоставимых ценах</t>
  </si>
  <si>
    <t>2.1.1. 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</si>
  <si>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</si>
  <si>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Индекс производства - РАЗДЕЛ C: Добыча полезных ископаемых</t>
  </si>
  <si>
    <t>2.1.2.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</si>
  <si>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</si>
  <si>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Индекс производства - РАЗДЕЛ D: Обрабатывающие производства</t>
  </si>
  <si>
    <t>2.1.3. 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</si>
  <si>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</si>
  <si>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Индекс производства - РАЗДЕЛ E: Производство и распределение электроэнергии, газа и воды</t>
  </si>
  <si>
    <t>2.2. Сельское хозяйство</t>
  </si>
  <si>
    <t>Продукция сельского хозяйства (без учета населения)</t>
  </si>
  <si>
    <t>млн.рублей</t>
  </si>
  <si>
    <t>Индекс производства продукции сельского хозяйства</t>
  </si>
  <si>
    <t>2.3. Строительство и инвестиции</t>
  </si>
  <si>
    <t>Объем работ, выполненных по виду деятельности "Строительство" (Раздел F)</t>
  </si>
  <si>
    <t>Индекс производства по виду деятельности "Строительство" (Раздел F)</t>
  </si>
  <si>
    <t>Ввод в действие жилых домов за счет всех источников финансирования</t>
  </si>
  <si>
    <t>тыс. кв. м. в общей площади</t>
  </si>
  <si>
    <t>Удельный вес жилых домов, построенных населением</t>
  </si>
  <si>
    <t>%</t>
  </si>
  <si>
    <t xml:space="preserve">Объем инвестиций в основной капитал за счет всех источников финансирования </t>
  </si>
  <si>
    <t>Индекс физического объема</t>
  </si>
  <si>
    <t>2.4.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</si>
  <si>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</si>
  <si>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</si>
  <si>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 xml:space="preserve"> в том числе федерального значения</t>
  </si>
  <si>
    <t>Плотность автомобильных дорог общего пользования с твердым покрытием</t>
  </si>
  <si>
    <t>на конец года; км путей на 10000 кв.км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</si>
  <si>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</si>
  <si>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на конец года; %</t>
  </si>
  <si>
    <t>Объем услуг связи</t>
  </si>
  <si>
    <t>Наличие квартирных телефонных аппаратов сети общего пользования на 1 000 человек населения</t>
  </si>
  <si>
    <t>на конец года; штук</t>
  </si>
  <si>
    <t>Охват населения услугой:</t>
  </si>
  <si>
    <t xml:space="preserve"> телевизионным вещанием</t>
  </si>
  <si>
    <t xml:space="preserve"> радиовещанием</t>
  </si>
  <si>
    <t>3. Рынок товаров и услуг</t>
  </si>
  <si>
    <t>3.1. Торговля и общественное питание</t>
  </si>
  <si>
    <t>Оборот розничной торговли</t>
  </si>
  <si>
    <t>в ценах соответствующих лет; млн. рублей</t>
  </si>
  <si>
    <t>Оборот общественного питания</t>
  </si>
  <si>
    <t xml:space="preserve">3.2. Платные услуги населению </t>
  </si>
  <si>
    <t>Объем платных услуг населению</t>
  </si>
  <si>
    <t>млн. рублей</t>
  </si>
  <si>
    <t xml:space="preserve">Число малых, включая микропредприятия, 
и средних предприятий (на конец года)
</t>
  </si>
  <si>
    <t>тыс. единиц</t>
  </si>
  <si>
    <t xml:space="preserve">Среднесписочная численность работников (без внешних совместителей) малых, включая микропредприятия, и средних предприятий
</t>
  </si>
  <si>
    <t xml:space="preserve">Оборот средних предприятий, включая микропредприятия
</t>
  </si>
  <si>
    <t>млрд. рублей</t>
  </si>
  <si>
    <t>Среднемесячная номинальная начисленная заработная плата в целом по региону</t>
  </si>
  <si>
    <t>рублей</t>
  </si>
  <si>
    <t>Среднедушевые денежные доходы населения (в месяц)</t>
  </si>
  <si>
    <t>Реальные денежные доходы населения</t>
  </si>
  <si>
    <t>Численность экономически активного населения</t>
  </si>
  <si>
    <t>Среднегодовая численность занятых в экономике</t>
  </si>
  <si>
    <t>Среднесписочная численность работников организаций (без внешних совместителей)</t>
  </si>
  <si>
    <t xml:space="preserve">Численность детей 
в дошкольных образовательных учреждениях
</t>
  </si>
  <si>
    <t>человек</t>
  </si>
  <si>
    <t>Обеспеченность:</t>
  </si>
  <si>
    <t xml:space="preserve"> дошкольными образовательными учреждениями</t>
  </si>
  <si>
    <t xml:space="preserve">мест 
на 1 000 детей в возрасте 
1-6 лет
</t>
  </si>
  <si>
    <t xml:space="preserve"> общедоступными библиотеками</t>
  </si>
  <si>
    <t xml:space="preserve">учреждений 
на 100 тыс. населения
</t>
  </si>
  <si>
    <t xml:space="preserve"> учреждениями культурно-досугового типа</t>
  </si>
  <si>
    <t>Обеспеченность объектами физической культуры и спорта</t>
  </si>
  <si>
    <t>Удельный вес населения, систематически занимающего физической культурой и спортом</t>
  </si>
  <si>
    <t>2.1. Промышленное производство</t>
  </si>
  <si>
    <t>4. Малое и среднее предпринимательство</t>
  </si>
  <si>
    <t>Численность обучающихся в общеобразовательных учреждениях (без вечерних (сменных) общеобразовательных учреждений (на начало учебного года)</t>
  </si>
  <si>
    <t>5. Отрасли социальной сферы</t>
  </si>
  <si>
    <t>5.1. Образование</t>
  </si>
  <si>
    <t>5.2. Культура</t>
  </si>
  <si>
    <t>5.3. Физическая культура и спорт</t>
  </si>
  <si>
    <t xml:space="preserve">Уровень зарегистрированной безработицы 
(на конец года)
</t>
  </si>
  <si>
    <t xml:space="preserve">Численность безработных, зарегистрированных в службе занятости (на конец года)
</t>
  </si>
  <si>
    <t xml:space="preserve">Приложение </t>
  </si>
  <si>
    <t>к постановлению администрации</t>
  </si>
  <si>
    <t>Нефтеюганского района</t>
  </si>
  <si>
    <t>6. Труд и занятость</t>
  </si>
  <si>
    <t>7. Уровень жизни населения</t>
  </si>
  <si>
    <t>Выпуск товаров и услуг</t>
  </si>
  <si>
    <t xml:space="preserve"> в том числе среднесписочная численность работников предприятий муниципальной формы собственности</t>
  </si>
  <si>
    <t>Обеспеченность населения объектами жилья</t>
  </si>
  <si>
    <t>тыс. кв. м на тыс. человек</t>
  </si>
  <si>
    <t>Производство товаров и услуг предприятиями муниципальной формы собственности</t>
  </si>
  <si>
    <t>Эффективность использования муниципальной собственности</t>
  </si>
  <si>
    <t xml:space="preserve"> Доходы, полученные от продажи имущества, находящегося в муниципальной собственности</t>
  </si>
  <si>
    <t xml:space="preserve"> Сдача в аренду имущества, находящегося в муниципальной собственности</t>
  </si>
  <si>
    <t>Производственная деятельность предприятий муниципальной формы собственности</t>
  </si>
  <si>
    <t xml:space="preserve"> Из общего объема инвестиций в основной капитал: инвестиции в основной капитал предприятий муниципальной формы собственности</t>
  </si>
  <si>
    <t>Прогноз социально-экономического развития Нефтеюганского района на долгосрочный период</t>
  </si>
  <si>
    <t>от 22.09.2016 № 1488-па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</si>
</sst>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2" xfId="1" applyFont="1" applyBorder="1" applyAlignment="1" applyProtection="1">
      <alignment horizontal="centerContinuous" vertical="center" wrapText="1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165" fontId="6" fillId="2" borderId="2" xfId="0" applyNumberFormat="1" applyFont="1" applyFill="1" applyBorder="1" applyAlignment="1" applyProtection="1">
      <alignment horizontal="center" vertical="center" wrapText="1"/>
    </xf>
    <xf numFmtId="164" fontId="6" fillId="2" borderId="6" xfId="1" applyNumberFormat="1" applyFont="1" applyFill="1" applyBorder="1" applyAlignment="1" applyProtection="1">
      <alignment horizontal="center" vertical="center"/>
    </xf>
    <xf numFmtId="164" fontId="6" fillId="2" borderId="6" xfId="1" applyNumberFormat="1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left" vertical="top" wrapText="1"/>
    </xf>
    <xf numFmtId="165" fontId="6" fillId="2" borderId="6" xfId="1" applyNumberFormat="1" applyFont="1" applyFill="1" applyBorder="1" applyAlignment="1" applyProtection="1">
      <alignment horizontal="center" vertical="center" wrapText="1"/>
    </xf>
    <xf numFmtId="165" fontId="6" fillId="2" borderId="2" xfId="1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left" vertical="center" wrapText="1" shrinkToFit="1"/>
    </xf>
    <xf numFmtId="0" fontId="6" fillId="2" borderId="6" xfId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center" vertical="center" wrapText="1"/>
    </xf>
    <xf numFmtId="0" fontId="5" fillId="2" borderId="7" xfId="1" applyFont="1" applyFill="1" applyBorder="1" applyAlignment="1" applyProtection="1">
      <alignment horizontal="left" vertical="center"/>
    </xf>
    <xf numFmtId="164" fontId="5" fillId="2" borderId="6" xfId="1" applyNumberFormat="1" applyFont="1" applyFill="1" applyBorder="1" applyAlignment="1" applyProtection="1">
      <alignment horizontal="center" vertical="center"/>
    </xf>
    <xf numFmtId="164" fontId="5" fillId="2" borderId="2" xfId="1" applyNumberFormat="1" applyFont="1" applyFill="1" applyBorder="1" applyAlignment="1" applyProtection="1">
      <alignment horizontal="center" vertical="center"/>
    </xf>
    <xf numFmtId="164" fontId="5" fillId="2" borderId="2" xfId="1" applyNumberFormat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" xfId="1" applyNumberFormat="1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left" vertical="center" wrapText="1" shrinkToFit="1"/>
    </xf>
    <xf numFmtId="0" fontId="5" fillId="2" borderId="7" xfId="1" applyFont="1" applyFill="1" applyBorder="1" applyAlignment="1" applyProtection="1">
      <alignment horizontal="left" vertical="center" wrapText="1"/>
    </xf>
    <xf numFmtId="0" fontId="6" fillId="2" borderId="6" xfId="1" applyFont="1" applyFill="1" applyBorder="1" applyAlignment="1" applyProtection="1">
      <alignment horizontal="left" vertical="center" wrapText="1"/>
    </xf>
    <xf numFmtId="164" fontId="6" fillId="2" borderId="2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/>
    <xf numFmtId="0" fontId="7" fillId="2" borderId="2" xfId="0" applyFont="1" applyFill="1" applyBorder="1"/>
    <xf numFmtId="0" fontId="6" fillId="2" borderId="8" xfId="1" applyFont="1" applyFill="1" applyBorder="1" applyAlignment="1" applyProtection="1">
      <alignment horizontal="left" vertical="center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6" xfId="1" applyFont="1" applyFill="1" applyBorder="1" applyAlignment="1" applyProtection="1">
      <alignment horizontal="center" vertical="top" wrapText="1"/>
    </xf>
    <xf numFmtId="166" fontId="6" fillId="2" borderId="6" xfId="1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/>
    <xf numFmtId="0" fontId="6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vertical="top" wrapText="1"/>
    </xf>
    <xf numFmtId="3" fontId="6" fillId="2" borderId="6" xfId="1" applyNumberFormat="1" applyFont="1" applyFill="1" applyBorder="1" applyAlignment="1" applyProtection="1">
      <alignment horizontal="center" vertical="center"/>
    </xf>
    <xf numFmtId="3" fontId="6" fillId="2" borderId="2" xfId="1" applyNumberFormat="1" applyFont="1" applyFill="1" applyBorder="1" applyAlignment="1" applyProtection="1">
      <alignment horizontal="center" vertical="center"/>
    </xf>
    <xf numFmtId="3" fontId="6" fillId="2" borderId="2" xfId="1" applyNumberFormat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left" vertical="center"/>
    </xf>
    <xf numFmtId="0" fontId="6" fillId="2" borderId="6" xfId="1" applyFont="1" applyFill="1" applyBorder="1" applyAlignment="1" applyProtection="1">
      <alignment horizontal="left" vertical="top"/>
    </xf>
    <xf numFmtId="0" fontId="3" fillId="0" borderId="0" xfId="0" applyFont="1" applyAlignment="1">
      <alignment horizontal="left"/>
    </xf>
    <xf numFmtId="0" fontId="5" fillId="2" borderId="7" xfId="0" applyFont="1" applyFill="1" applyBorder="1" applyAlignment="1" applyProtection="1">
      <alignment horizontal="left" vertical="top" wrapText="1"/>
    </xf>
    <xf numFmtId="0" fontId="7" fillId="2" borderId="2" xfId="0" applyFont="1" applyFill="1" applyBorder="1" applyAlignment="1">
      <alignment wrapText="1"/>
    </xf>
    <xf numFmtId="0" fontId="3" fillId="0" borderId="0" xfId="0" applyFont="1" applyAlignment="1">
      <alignment horizontal="left"/>
    </xf>
    <xf numFmtId="2" fontId="6" fillId="2" borderId="6" xfId="1" applyNumberFormat="1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left" vertical="top" wrapText="1"/>
    </xf>
    <xf numFmtId="0" fontId="5" fillId="2" borderId="5" xfId="1" applyFont="1" applyFill="1" applyBorder="1" applyAlignment="1" applyProtection="1">
      <alignment horizontal="left" vertical="center" wrapText="1"/>
    </xf>
    <xf numFmtId="0" fontId="5" fillId="2" borderId="2" xfId="1" applyFont="1" applyFill="1" applyBorder="1" applyAlignment="1" applyProtection="1">
      <alignment horizontal="left" vertical="center"/>
    </xf>
    <xf numFmtId="0" fontId="6" fillId="2" borderId="6" xfId="0" applyFont="1" applyFill="1" applyBorder="1" applyAlignment="1">
      <alignment vertical="top" wrapText="1"/>
    </xf>
    <xf numFmtId="165" fontId="6" fillId="2" borderId="6" xfId="1" applyNumberFormat="1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left" vertical="center" wrapText="1" shrinkToFit="1"/>
    </xf>
    <xf numFmtId="0" fontId="3" fillId="0" borderId="0" xfId="0" applyFont="1" applyAlignment="1"/>
    <xf numFmtId="0" fontId="1" fillId="0" borderId="0" xfId="0" applyFont="1" applyAlignment="1"/>
    <xf numFmtId="165" fontId="6" fillId="2" borderId="7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left"/>
    </xf>
    <xf numFmtId="0" fontId="5" fillId="2" borderId="4" xfId="1" applyFont="1" applyFill="1" applyBorder="1" applyAlignment="1" applyProtection="1">
      <alignment horizontal="left" vertical="center"/>
    </xf>
    <xf numFmtId="0" fontId="5" fillId="2" borderId="5" xfId="1" applyFont="1" applyFill="1" applyBorder="1" applyAlignment="1" applyProtection="1">
      <alignment horizontal="left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top" wrapText="1"/>
    </xf>
    <xf numFmtId="0" fontId="5" fillId="2" borderId="5" xfId="0" applyFont="1" applyFill="1" applyBorder="1" applyAlignment="1" applyProtection="1">
      <alignment horizontal="left" vertical="top" wrapText="1"/>
    </xf>
    <xf numFmtId="0" fontId="5" fillId="2" borderId="4" xfId="0" applyFont="1" applyFill="1" applyBorder="1" applyAlignment="1" applyProtection="1">
      <alignment horizontal="left" vertical="center" wrapText="1" shrinkToFit="1"/>
    </xf>
    <xf numFmtId="0" fontId="5" fillId="2" borderId="5" xfId="0" applyFont="1" applyFill="1" applyBorder="1" applyAlignment="1" applyProtection="1">
      <alignment horizontal="left" vertical="center" wrapText="1" shrinkToFit="1"/>
    </xf>
    <xf numFmtId="0" fontId="5" fillId="2" borderId="4" xfId="1" applyFont="1" applyFill="1" applyBorder="1" applyAlignment="1" applyProtection="1">
      <alignment horizontal="left" vertical="center" wrapText="1"/>
    </xf>
    <xf numFmtId="0" fontId="5" fillId="2" borderId="5" xfId="1" applyFont="1" applyFill="1" applyBorder="1" applyAlignment="1" applyProtection="1">
      <alignment horizontal="left" vertical="center" wrapText="1"/>
    </xf>
    <xf numFmtId="0" fontId="6" fillId="2" borderId="4" xfId="1" applyFont="1" applyFill="1" applyBorder="1" applyAlignment="1" applyProtection="1">
      <alignment horizontal="left" vertical="center" wrapText="1"/>
    </xf>
    <xf numFmtId="0" fontId="6" fillId="2" borderId="5" xfId="1" applyFont="1" applyFill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 shrinkToFit="1"/>
    </xf>
    <xf numFmtId="0" fontId="6" fillId="2" borderId="5" xfId="0" applyFont="1" applyFill="1" applyBorder="1" applyAlignment="1" applyProtection="1">
      <alignment horizontal="left" vertical="center" wrapText="1" shrinkToFit="1"/>
    </xf>
    <xf numFmtId="0" fontId="5" fillId="2" borderId="4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S91"/>
  <sheetViews>
    <sheetView tabSelected="1" zoomScale="106" zoomScaleNormal="106" workbookViewId="0">
      <pane ySplit="10" topLeftCell="A62" activePane="bottomLeft" state="frozen"/>
      <selection pane="bottomLeft" activeCell="T65" sqref="T65"/>
    </sheetView>
  </sheetViews>
  <sheetFormatPr defaultRowHeight="15" x14ac:dyDescent="0.25"/>
  <cols>
    <col min="1" max="1" width="30.7109375" customWidth="1"/>
    <col min="2" max="2" width="10.42578125" customWidth="1"/>
    <col min="3" max="3" width="9.7109375" customWidth="1"/>
    <col min="5" max="6" width="9.5703125" customWidth="1"/>
    <col min="7" max="7" width="9.85546875" customWidth="1"/>
    <col min="12" max="12" width="10.140625" customWidth="1"/>
    <col min="13" max="13" width="10.42578125" customWidth="1"/>
    <col min="14" max="15" width="10" customWidth="1"/>
    <col min="16" max="16" width="10.5703125" customWidth="1"/>
    <col min="17" max="17" width="10" customWidth="1"/>
    <col min="18" max="18" width="9.7109375" customWidth="1"/>
    <col min="19" max="19" width="10" customWidth="1"/>
  </cols>
  <sheetData>
    <row r="1" spans="1:19" ht="15" customHeight="1" x14ac:dyDescent="0.25">
      <c r="A1" s="60"/>
      <c r="B1" s="60"/>
      <c r="C1" s="60"/>
      <c r="D1" s="60"/>
      <c r="E1" s="1"/>
      <c r="F1" s="1"/>
      <c r="G1" s="1"/>
      <c r="H1" s="2"/>
      <c r="I1" s="3"/>
      <c r="J1" s="3"/>
      <c r="K1" s="3"/>
      <c r="O1" s="59"/>
      <c r="P1" s="62" t="s">
        <v>91</v>
      </c>
      <c r="Q1" s="62"/>
      <c r="R1" s="62"/>
      <c r="S1" s="62"/>
    </row>
    <row r="2" spans="1:19" ht="15" customHeight="1" x14ac:dyDescent="0.25">
      <c r="A2" s="60"/>
      <c r="B2" s="60"/>
      <c r="C2" s="60"/>
      <c r="D2" s="60"/>
      <c r="E2" s="1"/>
      <c r="F2" s="1"/>
      <c r="G2" s="1"/>
      <c r="H2" s="2"/>
      <c r="I2" s="3"/>
      <c r="J2" s="3"/>
      <c r="K2" s="3"/>
      <c r="O2" s="59"/>
      <c r="P2" s="62" t="s">
        <v>92</v>
      </c>
      <c r="Q2" s="62"/>
      <c r="R2" s="62"/>
      <c r="S2" s="62"/>
    </row>
    <row r="3" spans="1:19" ht="15" customHeight="1" x14ac:dyDescent="0.25">
      <c r="A3" s="60"/>
      <c r="B3" s="60"/>
      <c r="C3" s="60"/>
      <c r="D3" s="60"/>
      <c r="E3" s="1"/>
      <c r="F3" s="1"/>
      <c r="G3" s="1"/>
      <c r="H3" s="2"/>
      <c r="I3" s="3"/>
      <c r="J3" s="3"/>
      <c r="K3" s="3"/>
      <c r="O3" s="59"/>
      <c r="P3" s="62" t="s">
        <v>93</v>
      </c>
      <c r="Q3" s="62"/>
      <c r="R3" s="62"/>
      <c r="S3" s="62"/>
    </row>
    <row r="4" spans="1:19" ht="15" customHeight="1" x14ac:dyDescent="0.25">
      <c r="A4" s="60"/>
      <c r="B4" s="60"/>
      <c r="C4" s="60"/>
      <c r="D4" s="60"/>
      <c r="E4" s="1"/>
      <c r="F4" s="1"/>
      <c r="G4" s="1"/>
      <c r="H4" s="2"/>
      <c r="I4" s="3"/>
      <c r="J4" s="3"/>
      <c r="K4" s="3"/>
      <c r="O4" s="59"/>
      <c r="P4" s="62" t="s">
        <v>107</v>
      </c>
      <c r="Q4" s="62"/>
      <c r="R4" s="62"/>
      <c r="S4" s="62"/>
    </row>
    <row r="5" spans="1:19" ht="15" customHeight="1" x14ac:dyDescent="0.25">
      <c r="A5" s="60"/>
      <c r="B5" s="60"/>
      <c r="C5" s="60"/>
      <c r="D5" s="60"/>
      <c r="E5" s="1"/>
      <c r="F5" s="1"/>
      <c r="G5" s="1"/>
      <c r="H5" s="4"/>
      <c r="I5" s="4"/>
      <c r="J5" s="4"/>
      <c r="K5" s="5"/>
      <c r="O5" s="62"/>
      <c r="P5" s="62"/>
      <c r="Q5" s="62"/>
      <c r="R5" s="62"/>
      <c r="S5" s="48"/>
    </row>
    <row r="6" spans="1:19" ht="15" customHeight="1" x14ac:dyDescent="0.25">
      <c r="A6" s="1"/>
      <c r="B6" s="70" t="s">
        <v>106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51"/>
      <c r="R6" s="51"/>
      <c r="S6" s="51"/>
    </row>
    <row r="7" spans="1:19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9" ht="15" customHeight="1" x14ac:dyDescent="0.25">
      <c r="A8" s="65" t="s">
        <v>0</v>
      </c>
      <c r="B8" s="72" t="s">
        <v>1</v>
      </c>
      <c r="C8" s="6" t="s">
        <v>2</v>
      </c>
      <c r="D8" s="6" t="s">
        <v>2</v>
      </c>
      <c r="E8" s="6" t="s">
        <v>3</v>
      </c>
      <c r="F8" s="69" t="s">
        <v>4</v>
      </c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</row>
    <row r="9" spans="1:19" x14ac:dyDescent="0.25">
      <c r="A9" s="71"/>
      <c r="B9" s="73"/>
      <c r="C9" s="65">
        <v>2014</v>
      </c>
      <c r="D9" s="65">
        <v>2015</v>
      </c>
      <c r="E9" s="65">
        <v>2016</v>
      </c>
      <c r="F9" s="67">
        <v>2017</v>
      </c>
      <c r="G9" s="68"/>
      <c r="H9" s="67">
        <v>2018</v>
      </c>
      <c r="I9" s="68"/>
      <c r="J9" s="67">
        <v>2019</v>
      </c>
      <c r="K9" s="68"/>
      <c r="L9" s="67">
        <v>2020</v>
      </c>
      <c r="M9" s="68"/>
      <c r="N9" s="67">
        <v>2021</v>
      </c>
      <c r="O9" s="68"/>
      <c r="P9" s="67">
        <v>2022</v>
      </c>
      <c r="Q9" s="68"/>
      <c r="R9" s="67">
        <v>2023</v>
      </c>
      <c r="S9" s="68"/>
    </row>
    <row r="10" spans="1:19" x14ac:dyDescent="0.25">
      <c r="A10" s="66"/>
      <c r="B10" s="74"/>
      <c r="C10" s="66"/>
      <c r="D10" s="66"/>
      <c r="E10" s="66"/>
      <c r="F10" s="7" t="s">
        <v>5</v>
      </c>
      <c r="G10" s="8" t="s">
        <v>6</v>
      </c>
      <c r="H10" s="7" t="s">
        <v>5</v>
      </c>
      <c r="I10" s="8" t="s">
        <v>6</v>
      </c>
      <c r="J10" s="7" t="s">
        <v>5</v>
      </c>
      <c r="K10" s="8" t="s">
        <v>6</v>
      </c>
      <c r="L10" s="7" t="s">
        <v>5</v>
      </c>
      <c r="M10" s="8" t="s">
        <v>6</v>
      </c>
      <c r="N10" s="7" t="s">
        <v>5</v>
      </c>
      <c r="O10" s="8" t="s">
        <v>6</v>
      </c>
      <c r="P10" s="7" t="s">
        <v>5</v>
      </c>
      <c r="Q10" s="8" t="s">
        <v>6</v>
      </c>
      <c r="R10" s="7" t="s">
        <v>5</v>
      </c>
      <c r="S10" s="8" t="s">
        <v>6</v>
      </c>
    </row>
    <row r="11" spans="1:19" x14ac:dyDescent="0.25">
      <c r="A11" s="63" t="s">
        <v>7</v>
      </c>
      <c r="B11" s="64"/>
      <c r="C11" s="21"/>
      <c r="D11" s="27"/>
      <c r="E11" s="27"/>
      <c r="F11" s="25"/>
      <c r="G11" s="26"/>
      <c r="H11" s="25"/>
      <c r="I11" s="26"/>
      <c r="J11" s="25"/>
      <c r="K11" s="26"/>
      <c r="L11" s="25"/>
      <c r="M11" s="26"/>
      <c r="N11" s="25"/>
      <c r="O11" s="26"/>
      <c r="P11" s="35"/>
      <c r="Q11" s="35"/>
      <c r="R11" s="35"/>
      <c r="S11" s="35"/>
    </row>
    <row r="12" spans="1:19" ht="36.75" customHeight="1" x14ac:dyDescent="0.25">
      <c r="A12" s="17" t="s">
        <v>8</v>
      </c>
      <c r="B12" s="9" t="s">
        <v>9</v>
      </c>
      <c r="C12" s="9">
        <v>44.4</v>
      </c>
      <c r="D12" s="11">
        <v>44.86</v>
      </c>
      <c r="E12" s="11">
        <v>44.9</v>
      </c>
      <c r="F12" s="11">
        <v>44.9</v>
      </c>
      <c r="G12" s="11">
        <v>45</v>
      </c>
      <c r="H12" s="11">
        <v>44.9</v>
      </c>
      <c r="I12" s="11">
        <v>45</v>
      </c>
      <c r="J12" s="11">
        <v>44.9</v>
      </c>
      <c r="K12" s="11">
        <v>45</v>
      </c>
      <c r="L12" s="11">
        <v>45</v>
      </c>
      <c r="M12" s="11">
        <v>45.2</v>
      </c>
      <c r="N12" s="11">
        <v>45.1</v>
      </c>
      <c r="O12" s="11">
        <v>45.2</v>
      </c>
      <c r="P12" s="11">
        <v>45.2</v>
      </c>
      <c r="Q12" s="11">
        <v>45.3</v>
      </c>
      <c r="R12" s="11">
        <v>45.2</v>
      </c>
      <c r="S12" s="11">
        <v>45.3</v>
      </c>
    </row>
    <row r="13" spans="1:19" ht="38.25" x14ac:dyDescent="0.25">
      <c r="A13" s="18"/>
      <c r="B13" s="9" t="s">
        <v>10</v>
      </c>
      <c r="C13" s="9">
        <v>100.5</v>
      </c>
      <c r="D13" s="11">
        <v>101.03603603603604</v>
      </c>
      <c r="E13" s="11">
        <v>100.08916629514044</v>
      </c>
      <c r="F13" s="11">
        <v>100</v>
      </c>
      <c r="G13" s="11">
        <v>100.22271714922049</v>
      </c>
      <c r="H13" s="11">
        <v>100</v>
      </c>
      <c r="I13" s="11">
        <v>100</v>
      </c>
      <c r="J13" s="11">
        <v>100</v>
      </c>
      <c r="K13" s="11">
        <v>100</v>
      </c>
      <c r="L13" s="19">
        <v>100.2</v>
      </c>
      <c r="M13" s="20">
        <v>100.4</v>
      </c>
      <c r="N13" s="19">
        <v>100.2</v>
      </c>
      <c r="O13" s="11">
        <v>100</v>
      </c>
      <c r="P13" s="11">
        <f>P12/N12*100</f>
        <v>100.22172949002217</v>
      </c>
      <c r="Q13" s="11">
        <f>Q12/O12*100</f>
        <v>100.22123893805308</v>
      </c>
      <c r="R13" s="11">
        <v>100</v>
      </c>
      <c r="S13" s="11">
        <v>100</v>
      </c>
    </row>
    <row r="14" spans="1:19" x14ac:dyDescent="0.25">
      <c r="A14" s="63" t="s">
        <v>11</v>
      </c>
      <c r="B14" s="64"/>
      <c r="C14" s="21"/>
      <c r="D14" s="22"/>
      <c r="E14" s="22"/>
      <c r="F14" s="23"/>
      <c r="G14" s="24"/>
      <c r="H14" s="23"/>
      <c r="I14" s="24"/>
      <c r="J14" s="23"/>
      <c r="K14" s="24"/>
      <c r="L14" s="25"/>
      <c r="M14" s="26"/>
      <c r="N14" s="25"/>
      <c r="O14" s="26"/>
      <c r="P14" s="35"/>
      <c r="Q14" s="35"/>
      <c r="R14" s="35"/>
      <c r="S14" s="35"/>
    </row>
    <row r="15" spans="1:19" ht="25.5" x14ac:dyDescent="0.25">
      <c r="A15" s="55" t="s">
        <v>96</v>
      </c>
      <c r="B15" s="9" t="s">
        <v>13</v>
      </c>
      <c r="C15" s="10">
        <v>211413.9</v>
      </c>
      <c r="D15" s="10">
        <v>252737.3</v>
      </c>
      <c r="E15" s="10">
        <v>251616.6</v>
      </c>
      <c r="F15" s="10">
        <v>250374.7</v>
      </c>
      <c r="G15" s="10">
        <v>251465.5</v>
      </c>
      <c r="H15" s="10">
        <v>249936.9</v>
      </c>
      <c r="I15" s="10">
        <v>252054.9</v>
      </c>
      <c r="J15" s="10">
        <v>250045.9</v>
      </c>
      <c r="K15" s="10">
        <v>253540.9</v>
      </c>
      <c r="L15" s="10">
        <f>J15*99.9%</f>
        <v>249795.85410000003</v>
      </c>
      <c r="M15" s="10">
        <f>K15*100.2%</f>
        <v>254047.98180000001</v>
      </c>
      <c r="N15" s="10">
        <f>L15*99.9%</f>
        <v>249546.05824590006</v>
      </c>
      <c r="O15" s="10">
        <f>M15*100.4%</f>
        <v>255064.17372720002</v>
      </c>
      <c r="P15" s="10">
        <f>N15</f>
        <v>249546.05824590006</v>
      </c>
      <c r="Q15" s="10">
        <f>O15</f>
        <v>255064.17372720002</v>
      </c>
      <c r="R15" s="10">
        <f>P15</f>
        <v>249546.05824590006</v>
      </c>
      <c r="S15" s="10">
        <f>Q15</f>
        <v>255064.17372720002</v>
      </c>
    </row>
    <row r="16" spans="1:19" x14ac:dyDescent="0.25">
      <c r="A16" s="63" t="s">
        <v>82</v>
      </c>
      <c r="B16" s="64"/>
      <c r="C16" s="21"/>
      <c r="D16" s="27"/>
      <c r="E16" s="27"/>
      <c r="F16" s="25"/>
      <c r="G16" s="26"/>
      <c r="H16" s="25"/>
      <c r="I16" s="26"/>
      <c r="J16" s="25"/>
      <c r="K16" s="26"/>
      <c r="L16" s="25"/>
      <c r="M16" s="26"/>
      <c r="N16" s="25"/>
      <c r="O16" s="26"/>
      <c r="P16" s="35"/>
      <c r="Q16" s="35"/>
      <c r="R16" s="35"/>
      <c r="S16" s="35"/>
    </row>
    <row r="17" spans="1:19" ht="51" x14ac:dyDescent="0.25">
      <c r="A17" s="17" t="s">
        <v>12</v>
      </c>
      <c r="B17" s="9" t="s">
        <v>13</v>
      </c>
      <c r="C17" s="10">
        <v>201091.1</v>
      </c>
      <c r="D17" s="28">
        <v>239272.90000000002</v>
      </c>
      <c r="E17" s="28">
        <v>240545.50744840005</v>
      </c>
      <c r="F17" s="28">
        <v>239358.17852643036</v>
      </c>
      <c r="G17" s="28">
        <v>240401.00298480864</v>
      </c>
      <c r="H17" s="28">
        <v>238939.70169777982</v>
      </c>
      <c r="I17" s="28">
        <v>240964.51881271348</v>
      </c>
      <c r="J17" s="28">
        <v>239043.89535354805</v>
      </c>
      <c r="K17" s="28">
        <v>242385.07372340548</v>
      </c>
      <c r="L17" s="28">
        <f>J17*99.9%</f>
        <v>238804.85145819452</v>
      </c>
      <c r="M17" s="28">
        <f>K17*100.2%</f>
        <v>242869.84387085229</v>
      </c>
      <c r="N17" s="28">
        <f>L17*99.9%</f>
        <v>238566.04660673634</v>
      </c>
      <c r="O17" s="28">
        <f>M17*100.4%</f>
        <v>243841.3232463357</v>
      </c>
      <c r="P17" s="28">
        <f>N17</f>
        <v>238566.04660673634</v>
      </c>
      <c r="Q17" s="28">
        <f>O17</f>
        <v>243841.3232463357</v>
      </c>
      <c r="R17" s="28">
        <f>P17</f>
        <v>238566.04660673634</v>
      </c>
      <c r="S17" s="28">
        <f>Q17</f>
        <v>243841.3232463357</v>
      </c>
    </row>
    <row r="18" spans="1:19" ht="63.75" x14ac:dyDescent="0.25">
      <c r="A18" s="17" t="s">
        <v>14</v>
      </c>
      <c r="B18" s="9" t="s">
        <v>15</v>
      </c>
      <c r="C18" s="9">
        <v>100.5</v>
      </c>
      <c r="D18" s="18">
        <v>98.8</v>
      </c>
      <c r="E18" s="11">
        <v>99</v>
      </c>
      <c r="F18" s="19">
        <v>98.1</v>
      </c>
      <c r="G18" s="20">
        <v>99.5</v>
      </c>
      <c r="H18" s="29">
        <v>99</v>
      </c>
      <c r="I18" s="20">
        <v>99.7</v>
      </c>
      <c r="J18" s="19">
        <v>98.9</v>
      </c>
      <c r="K18" s="20">
        <v>99.3</v>
      </c>
      <c r="L18" s="19">
        <v>98.9</v>
      </c>
      <c r="M18" s="20">
        <v>99.3</v>
      </c>
      <c r="N18" s="19">
        <v>98.9</v>
      </c>
      <c r="O18" s="20">
        <v>99.3</v>
      </c>
      <c r="P18" s="19">
        <v>98.9</v>
      </c>
      <c r="Q18" s="20">
        <v>99.4</v>
      </c>
      <c r="R18" s="19">
        <v>98.9</v>
      </c>
      <c r="S18" s="20">
        <v>99.4</v>
      </c>
    </row>
    <row r="19" spans="1:19" x14ac:dyDescent="0.25">
      <c r="A19" s="77" t="s">
        <v>16</v>
      </c>
      <c r="B19" s="78"/>
      <c r="C19" s="30"/>
      <c r="D19" s="27"/>
      <c r="E19" s="27"/>
      <c r="F19" s="25"/>
      <c r="G19" s="26"/>
      <c r="H19" s="25"/>
      <c r="I19" s="26"/>
      <c r="J19" s="25"/>
      <c r="K19" s="26"/>
      <c r="L19" s="25"/>
      <c r="M19" s="26"/>
      <c r="N19" s="25"/>
      <c r="O19" s="26"/>
      <c r="P19" s="35"/>
      <c r="Q19" s="35"/>
      <c r="R19" s="35"/>
      <c r="S19" s="35"/>
    </row>
    <row r="20" spans="1:19" ht="70.5" customHeight="1" x14ac:dyDescent="0.25">
      <c r="A20" s="17" t="s">
        <v>17</v>
      </c>
      <c r="B20" s="9" t="s">
        <v>13</v>
      </c>
      <c r="C20" s="10">
        <v>181312.5</v>
      </c>
      <c r="D20" s="10">
        <v>219244.90000000002</v>
      </c>
      <c r="E20" s="10">
        <v>219627.44940000004</v>
      </c>
      <c r="F20" s="10">
        <v>217529.04329940001</v>
      </c>
      <c r="G20" s="10">
        <v>218413.20171300002</v>
      </c>
      <c r="H20" s="10">
        <v>216131.82923525164</v>
      </c>
      <c r="I20" s="10">
        <v>217665.43777778102</v>
      </c>
      <c r="J20" s="10">
        <v>215193.96520246257</v>
      </c>
      <c r="K20" s="10">
        <v>217590.85910073301</v>
      </c>
      <c r="L20" s="10">
        <f>L17-L23-L26</f>
        <v>214551.7724755799</v>
      </c>
      <c r="M20" s="10">
        <f t="shared" ref="M20:S20" si="0">M17-M23-M26</f>
        <v>217560.1223050516</v>
      </c>
      <c r="N20" s="10">
        <f t="shared" si="0"/>
        <v>213901.50641649688</v>
      </c>
      <c r="O20" s="10">
        <f t="shared" si="0"/>
        <v>217934.56765041637</v>
      </c>
      <c r="P20" s="10">
        <f t="shared" si="0"/>
        <v>213901.50641649688</v>
      </c>
      <c r="Q20" s="10">
        <f t="shared" si="0"/>
        <v>217934.56765041637</v>
      </c>
      <c r="R20" s="10">
        <f t="shared" si="0"/>
        <v>213901.50641649688</v>
      </c>
      <c r="S20" s="10">
        <f t="shared" si="0"/>
        <v>217934.56765041637</v>
      </c>
    </row>
    <row r="21" spans="1:19" ht="63.75" x14ac:dyDescent="0.25">
      <c r="A21" s="17" t="s">
        <v>18</v>
      </c>
      <c r="B21" s="9" t="s">
        <v>15</v>
      </c>
      <c r="C21" s="11">
        <v>106.3800763208291</v>
      </c>
      <c r="D21" s="11">
        <v>120.92100654946572</v>
      </c>
      <c r="E21" s="11">
        <v>100.1744849709161</v>
      </c>
      <c r="F21" s="11">
        <v>99.044561093646237</v>
      </c>
      <c r="G21" s="11">
        <v>99.447133001672967</v>
      </c>
      <c r="H21" s="11">
        <v>99.357688498530621</v>
      </c>
      <c r="I21" s="11">
        <v>99.657637940676508</v>
      </c>
      <c r="J21" s="11">
        <v>99.56606852581244</v>
      </c>
      <c r="K21" s="11">
        <v>99.9</v>
      </c>
      <c r="L21" s="11">
        <v>99.6</v>
      </c>
      <c r="M21" s="11">
        <v>100</v>
      </c>
      <c r="N21" s="11">
        <v>99.6</v>
      </c>
      <c r="O21" s="11">
        <v>100</v>
      </c>
      <c r="P21" s="11">
        <v>99.6</v>
      </c>
      <c r="Q21" s="11">
        <v>100</v>
      </c>
      <c r="R21" s="11">
        <v>99.6</v>
      </c>
      <c r="S21" s="11">
        <v>100</v>
      </c>
    </row>
    <row r="22" spans="1:19" x14ac:dyDescent="0.25">
      <c r="A22" s="63" t="s">
        <v>19</v>
      </c>
      <c r="B22" s="64"/>
      <c r="C22" s="21"/>
      <c r="D22" s="27"/>
      <c r="E22" s="27"/>
      <c r="F22" s="25"/>
      <c r="G22" s="26"/>
      <c r="H22" s="25"/>
      <c r="I22" s="26"/>
      <c r="J22" s="25"/>
      <c r="K22" s="26"/>
      <c r="L22" s="25"/>
      <c r="M22" s="26"/>
      <c r="N22" s="25"/>
      <c r="O22" s="26"/>
      <c r="P22" s="35"/>
      <c r="Q22" s="35"/>
      <c r="R22" s="35"/>
      <c r="S22" s="35"/>
    </row>
    <row r="23" spans="1:19" ht="71.25" customHeight="1" x14ac:dyDescent="0.25">
      <c r="A23" s="17" t="s">
        <v>20</v>
      </c>
      <c r="B23" s="9" t="s">
        <v>13</v>
      </c>
      <c r="C23" s="10">
        <v>8870.4</v>
      </c>
      <c r="D23" s="10">
        <v>9457.4000000000015</v>
      </c>
      <c r="E23" s="10">
        <v>9567.6754570000012</v>
      </c>
      <c r="F23" s="10">
        <v>9761.6354635056923</v>
      </c>
      <c r="G23" s="10">
        <v>9860.1444805495648</v>
      </c>
      <c r="H23" s="10">
        <v>10010.783730800575</v>
      </c>
      <c r="I23" s="10">
        <v>10387.213572580187</v>
      </c>
      <c r="J23" s="10">
        <v>10290.595626141267</v>
      </c>
      <c r="K23" s="10">
        <v>11045.671060627235</v>
      </c>
      <c r="L23" s="10">
        <f>J23*102.6%</f>
        <v>10558.151112420939</v>
      </c>
      <c r="M23" s="10">
        <f>K23*102.8%</f>
        <v>11354.949850324798</v>
      </c>
      <c r="N23" s="10">
        <f>L23*102.6%</f>
        <v>10832.663041343883</v>
      </c>
      <c r="O23" s="10">
        <f>M23*102.8%</f>
        <v>11672.888446133893</v>
      </c>
      <c r="P23" s="10">
        <f>N23</f>
        <v>10832.663041343883</v>
      </c>
      <c r="Q23" s="10">
        <f>O23</f>
        <v>11672.888446133893</v>
      </c>
      <c r="R23" s="10">
        <f>P23</f>
        <v>10832.663041343883</v>
      </c>
      <c r="S23" s="10">
        <f>Q23</f>
        <v>11672.888446133893</v>
      </c>
    </row>
    <row r="24" spans="1:19" ht="63.75" x14ac:dyDescent="0.25">
      <c r="A24" s="17" t="s">
        <v>21</v>
      </c>
      <c r="B24" s="9" t="s">
        <v>15</v>
      </c>
      <c r="C24" s="11">
        <v>97</v>
      </c>
      <c r="D24" s="11">
        <v>91.438691620938656</v>
      </c>
      <c r="E24" s="11">
        <v>95.801158121890779</v>
      </c>
      <c r="F24" s="11">
        <v>98.672381764368808</v>
      </c>
      <c r="G24" s="11">
        <v>100.64145034561956</v>
      </c>
      <c r="H24" s="11">
        <v>98.23019248375914</v>
      </c>
      <c r="I24" s="11">
        <v>102.27713591145063</v>
      </c>
      <c r="J24" s="11">
        <v>99.9</v>
      </c>
      <c r="K24" s="11">
        <v>104.97444789351078</v>
      </c>
      <c r="L24" s="19">
        <v>99.9</v>
      </c>
      <c r="M24" s="20">
        <v>100.5</v>
      </c>
      <c r="N24" s="19">
        <v>99.9</v>
      </c>
      <c r="O24" s="20">
        <v>100.6</v>
      </c>
      <c r="P24" s="19">
        <v>99.9</v>
      </c>
      <c r="Q24" s="20">
        <v>100.5</v>
      </c>
      <c r="R24" s="19">
        <v>99.9</v>
      </c>
      <c r="S24" s="20">
        <v>100.5</v>
      </c>
    </row>
    <row r="25" spans="1:19" ht="25.5" customHeight="1" x14ac:dyDescent="0.25">
      <c r="A25" s="79" t="s">
        <v>22</v>
      </c>
      <c r="B25" s="80"/>
      <c r="C25" s="31"/>
      <c r="D25" s="27"/>
      <c r="E25" s="27"/>
      <c r="F25" s="25"/>
      <c r="G25" s="26"/>
      <c r="H25" s="25"/>
      <c r="I25" s="26"/>
      <c r="J25" s="25"/>
      <c r="K25" s="26"/>
      <c r="L25" s="25"/>
      <c r="M25" s="26"/>
      <c r="N25" s="25"/>
      <c r="O25" s="26"/>
      <c r="P25" s="35"/>
      <c r="Q25" s="35"/>
      <c r="R25" s="35"/>
      <c r="S25" s="35"/>
    </row>
    <row r="26" spans="1:19" ht="84.75" customHeight="1" x14ac:dyDescent="0.25">
      <c r="A26" s="17" t="s">
        <v>23</v>
      </c>
      <c r="B26" s="9" t="s">
        <v>13</v>
      </c>
      <c r="C26" s="10">
        <v>10908.2</v>
      </c>
      <c r="D26" s="10">
        <v>10570.6</v>
      </c>
      <c r="E26" s="10">
        <v>11350.382591400001</v>
      </c>
      <c r="F26" s="10">
        <v>12067.499763524653</v>
      </c>
      <c r="G26" s="10">
        <v>12127.656791259073</v>
      </c>
      <c r="H26" s="10">
        <v>12797.088731727592</v>
      </c>
      <c r="I26" s="10">
        <v>12911.867462352257</v>
      </c>
      <c r="J26" s="10">
        <v>13559.334524944215</v>
      </c>
      <c r="K26" s="10">
        <v>13748.543562045223</v>
      </c>
      <c r="L26" s="10">
        <f>J26*101%</f>
        <v>13694.927870193658</v>
      </c>
      <c r="M26" s="10">
        <f>K26*101.5%</f>
        <v>13954.771715475899</v>
      </c>
      <c r="N26" s="10">
        <f>L26*101%</f>
        <v>13831.877148895595</v>
      </c>
      <c r="O26" s="10">
        <f>M26*102%</f>
        <v>14233.867149785417</v>
      </c>
      <c r="P26" s="10">
        <f>N26</f>
        <v>13831.877148895595</v>
      </c>
      <c r="Q26" s="10">
        <f>O26</f>
        <v>14233.867149785417</v>
      </c>
      <c r="R26" s="10">
        <f>P26</f>
        <v>13831.877148895595</v>
      </c>
      <c r="S26" s="10">
        <f>Q26</f>
        <v>14233.867149785417</v>
      </c>
    </row>
    <row r="27" spans="1:19" ht="63.75" x14ac:dyDescent="0.25">
      <c r="A27" s="17" t="s">
        <v>24</v>
      </c>
      <c r="B27" s="9" t="s">
        <v>15</v>
      </c>
      <c r="C27" s="11">
        <v>109.3</v>
      </c>
      <c r="D27" s="11">
        <v>96.905080581580833</v>
      </c>
      <c r="E27" s="11">
        <v>107.37689999999999</v>
      </c>
      <c r="F27" s="11">
        <v>106.318</v>
      </c>
      <c r="G27" s="11">
        <v>106.84799999999998</v>
      </c>
      <c r="H27" s="11">
        <v>106.04590000000003</v>
      </c>
      <c r="I27" s="11">
        <v>106.46629999999999</v>
      </c>
      <c r="J27" s="11">
        <v>105.95640000000002</v>
      </c>
      <c r="K27" s="11">
        <v>106.47990000000003</v>
      </c>
      <c r="L27" s="19">
        <v>100.1</v>
      </c>
      <c r="M27" s="20">
        <v>100.3</v>
      </c>
      <c r="N27" s="19">
        <v>100.1</v>
      </c>
      <c r="O27" s="20">
        <v>100.3</v>
      </c>
      <c r="P27" s="19">
        <v>100.1</v>
      </c>
      <c r="Q27" s="20">
        <v>100.3</v>
      </c>
      <c r="R27" s="19">
        <v>100.1</v>
      </c>
      <c r="S27" s="20">
        <v>100.3</v>
      </c>
    </row>
    <row r="28" spans="1:19" ht="32.25" customHeight="1" x14ac:dyDescent="0.25">
      <c r="A28" s="77" t="s">
        <v>104</v>
      </c>
      <c r="B28" s="78"/>
      <c r="C28" s="11"/>
      <c r="D28" s="11"/>
      <c r="E28" s="11"/>
      <c r="F28" s="11"/>
      <c r="G28" s="11"/>
      <c r="H28" s="11"/>
      <c r="I28" s="11"/>
      <c r="J28" s="11"/>
      <c r="K28" s="11"/>
      <c r="L28" s="18"/>
      <c r="M28" s="9"/>
      <c r="N28" s="18"/>
      <c r="O28" s="9"/>
      <c r="P28" s="18"/>
      <c r="Q28" s="9"/>
      <c r="R28" s="18"/>
      <c r="S28" s="9"/>
    </row>
    <row r="29" spans="1:19" ht="38.25" x14ac:dyDescent="0.25">
      <c r="A29" s="58" t="s">
        <v>100</v>
      </c>
      <c r="B29" s="9" t="s">
        <v>13</v>
      </c>
      <c r="C29" s="15">
        <v>697.8</v>
      </c>
      <c r="D29" s="15">
        <v>614.9</v>
      </c>
      <c r="E29" s="15">
        <v>652.5</v>
      </c>
      <c r="F29" s="15">
        <v>640.5</v>
      </c>
      <c r="G29" s="15">
        <v>656.7</v>
      </c>
      <c r="H29" s="15">
        <v>638.1</v>
      </c>
      <c r="I29" s="15">
        <v>662.2</v>
      </c>
      <c r="J29" s="15">
        <v>645.4</v>
      </c>
      <c r="K29" s="15">
        <v>667.2</v>
      </c>
      <c r="L29" s="15">
        <v>647.70000000000005</v>
      </c>
      <c r="M29" s="15">
        <v>671.9</v>
      </c>
      <c r="N29" s="15">
        <v>651.1</v>
      </c>
      <c r="O29" s="15">
        <v>675.6</v>
      </c>
      <c r="P29" s="15">
        <v>651.1</v>
      </c>
      <c r="Q29" s="15">
        <v>675.6</v>
      </c>
      <c r="R29" s="15">
        <v>651.1</v>
      </c>
      <c r="S29" s="15">
        <v>675.6</v>
      </c>
    </row>
    <row r="30" spans="1:19" ht="25.5" customHeight="1" x14ac:dyDescent="0.25">
      <c r="A30" s="83" t="s">
        <v>101</v>
      </c>
      <c r="B30" s="84"/>
      <c r="C30" s="61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</row>
    <row r="31" spans="1:19" ht="39.75" customHeight="1" x14ac:dyDescent="0.25">
      <c r="A31" s="32" t="s">
        <v>102</v>
      </c>
      <c r="B31" s="9" t="s">
        <v>59</v>
      </c>
      <c r="C31" s="57">
        <v>1.7789999999999999</v>
      </c>
      <c r="D31" s="57">
        <v>1.893</v>
      </c>
      <c r="E31" s="57">
        <v>21.428000000000001</v>
      </c>
      <c r="F31" s="57">
        <v>5.3959999999999999</v>
      </c>
      <c r="G31" s="57">
        <v>5.3959999999999999</v>
      </c>
      <c r="H31" s="57">
        <v>5.2969999999999997</v>
      </c>
      <c r="I31" s="57">
        <v>5.2969999999999997</v>
      </c>
      <c r="J31" s="57">
        <v>5.2409999999999997</v>
      </c>
      <c r="K31" s="57">
        <v>5.2409999999999997</v>
      </c>
      <c r="L31" s="57">
        <v>5</v>
      </c>
      <c r="M31" s="57">
        <v>5</v>
      </c>
      <c r="N31" s="57">
        <v>5</v>
      </c>
      <c r="O31" s="57">
        <v>5</v>
      </c>
      <c r="P31" s="57">
        <v>5</v>
      </c>
      <c r="Q31" s="57">
        <v>5</v>
      </c>
      <c r="R31" s="57">
        <v>5</v>
      </c>
      <c r="S31" s="57">
        <v>5</v>
      </c>
    </row>
    <row r="32" spans="1:19" ht="39.75" customHeight="1" x14ac:dyDescent="0.25">
      <c r="A32" s="32" t="s">
        <v>103</v>
      </c>
      <c r="B32" s="9" t="s">
        <v>59</v>
      </c>
      <c r="C32" s="57">
        <v>9.5</v>
      </c>
      <c r="D32" s="57">
        <v>7.0860000000000003</v>
      </c>
      <c r="E32" s="57">
        <v>9.0429999999999993</v>
      </c>
      <c r="F32" s="57">
        <v>9.6489999999999991</v>
      </c>
      <c r="G32" s="57">
        <v>11.619</v>
      </c>
      <c r="H32" s="57">
        <v>9.6489999999999991</v>
      </c>
      <c r="I32" s="57">
        <v>11.619</v>
      </c>
      <c r="J32" s="57">
        <v>9.6489999999999991</v>
      </c>
      <c r="K32" s="57">
        <v>11.619</v>
      </c>
      <c r="L32" s="57">
        <v>9.6489999999999991</v>
      </c>
      <c r="M32" s="57">
        <v>11.619</v>
      </c>
      <c r="N32" s="57">
        <v>9.6489999999999991</v>
      </c>
      <c r="O32" s="57">
        <v>11.619</v>
      </c>
      <c r="P32" s="57">
        <v>9.6489999999999991</v>
      </c>
      <c r="Q32" s="57">
        <v>11.619</v>
      </c>
      <c r="R32" s="57">
        <v>9.6489999999999991</v>
      </c>
      <c r="S32" s="57">
        <v>11.619</v>
      </c>
    </row>
    <row r="33" spans="1:19" x14ac:dyDescent="0.25">
      <c r="A33" s="63" t="s">
        <v>25</v>
      </c>
      <c r="B33" s="64"/>
      <c r="C33" s="21"/>
      <c r="D33" s="27"/>
      <c r="E33" s="27"/>
      <c r="F33" s="25"/>
      <c r="G33" s="26"/>
      <c r="H33" s="25"/>
      <c r="I33" s="26"/>
      <c r="J33" s="25"/>
      <c r="K33" s="26"/>
      <c r="L33" s="25"/>
      <c r="M33" s="26"/>
      <c r="N33" s="25"/>
      <c r="O33" s="26"/>
      <c r="P33" s="35"/>
      <c r="Q33" s="35"/>
      <c r="R33" s="35"/>
      <c r="S33" s="35"/>
    </row>
    <row r="34" spans="1:19" ht="25.5" x14ac:dyDescent="0.25">
      <c r="A34" s="32" t="s">
        <v>26</v>
      </c>
      <c r="B34" s="9" t="s">
        <v>27</v>
      </c>
      <c r="C34" s="10">
        <v>274.89999999999998</v>
      </c>
      <c r="D34" s="10">
        <v>250</v>
      </c>
      <c r="E34" s="10">
        <v>262.5</v>
      </c>
      <c r="F34" s="10">
        <v>273</v>
      </c>
      <c r="G34" s="10">
        <v>276</v>
      </c>
      <c r="H34" s="10">
        <v>284</v>
      </c>
      <c r="I34" s="10">
        <v>289.8</v>
      </c>
      <c r="J34" s="10">
        <v>295.39999999999998</v>
      </c>
      <c r="K34" s="10">
        <v>304.3</v>
      </c>
      <c r="L34" s="19">
        <v>307.2</v>
      </c>
      <c r="M34" s="20">
        <v>319.5</v>
      </c>
      <c r="N34" s="20">
        <v>319.5</v>
      </c>
      <c r="O34" s="20">
        <v>335.5</v>
      </c>
      <c r="P34" s="33">
        <v>335.5</v>
      </c>
      <c r="Q34" s="33">
        <v>340</v>
      </c>
      <c r="R34" s="33">
        <v>340</v>
      </c>
      <c r="S34" s="33">
        <v>350</v>
      </c>
    </row>
    <row r="35" spans="1:19" ht="63.75" x14ac:dyDescent="0.25">
      <c r="A35" s="32" t="s">
        <v>28</v>
      </c>
      <c r="B35" s="9" t="s">
        <v>15</v>
      </c>
      <c r="C35" s="9">
        <v>102.3</v>
      </c>
      <c r="D35" s="11">
        <v>105.77</v>
      </c>
      <c r="E35" s="11">
        <v>100.4</v>
      </c>
      <c r="F35" s="11">
        <v>98.3</v>
      </c>
      <c r="G35" s="11">
        <v>100.25</v>
      </c>
      <c r="H35" s="11">
        <v>99.3</v>
      </c>
      <c r="I35" s="11">
        <v>101.31</v>
      </c>
      <c r="J35" s="11">
        <v>100</v>
      </c>
      <c r="K35" s="11">
        <v>102.2</v>
      </c>
      <c r="L35" s="19">
        <v>100.4</v>
      </c>
      <c r="M35" s="20">
        <v>102.4</v>
      </c>
      <c r="N35" s="29">
        <v>100.7</v>
      </c>
      <c r="O35" s="20">
        <v>101.9</v>
      </c>
      <c r="P35" s="33">
        <v>101.4</v>
      </c>
      <c r="Q35" s="33">
        <v>101.9</v>
      </c>
      <c r="R35" s="33">
        <v>101.5</v>
      </c>
      <c r="S35" s="33">
        <v>101.9</v>
      </c>
    </row>
    <row r="36" spans="1:19" x14ac:dyDescent="0.25">
      <c r="A36" s="79" t="s">
        <v>29</v>
      </c>
      <c r="B36" s="80"/>
      <c r="C36" s="31"/>
      <c r="D36" s="27"/>
      <c r="E36" s="27"/>
      <c r="F36" s="25"/>
      <c r="G36" s="26"/>
      <c r="H36" s="25"/>
      <c r="I36" s="26"/>
      <c r="J36" s="25"/>
      <c r="K36" s="26"/>
      <c r="L36" s="25"/>
      <c r="M36" s="26"/>
      <c r="N36" s="25"/>
      <c r="O36" s="26"/>
      <c r="P36" s="35"/>
      <c r="Q36" s="35"/>
      <c r="R36" s="35"/>
      <c r="S36" s="35"/>
    </row>
    <row r="37" spans="1:19" ht="63.75" x14ac:dyDescent="0.25">
      <c r="A37" s="32" t="s">
        <v>30</v>
      </c>
      <c r="B37" s="9" t="s">
        <v>55</v>
      </c>
      <c r="C37" s="10">
        <v>3167.7</v>
      </c>
      <c r="D37" s="10">
        <v>4651.7</v>
      </c>
      <c r="E37" s="10">
        <v>4744.7</v>
      </c>
      <c r="F37" s="10">
        <v>4763.7</v>
      </c>
      <c r="G37" s="10">
        <v>4782.7</v>
      </c>
      <c r="H37" s="10">
        <v>4859</v>
      </c>
      <c r="I37" s="10">
        <v>4974</v>
      </c>
      <c r="J37" s="10">
        <v>4956.2</v>
      </c>
      <c r="K37" s="10">
        <v>5173</v>
      </c>
      <c r="L37" s="10">
        <f>J37*106.5%</f>
        <v>5278.3529999999992</v>
      </c>
      <c r="M37" s="10">
        <f>K37*108.4%</f>
        <v>5607.5320000000002</v>
      </c>
      <c r="N37" s="10">
        <f>L37*111.4%</f>
        <v>5880.0852419999992</v>
      </c>
      <c r="O37" s="10">
        <f>M37*108%</f>
        <v>6056.1345600000004</v>
      </c>
      <c r="P37" s="10">
        <f>N37*102.9%</f>
        <v>6050.6077140179996</v>
      </c>
      <c r="Q37" s="10">
        <f>O37*103.1%</f>
        <v>6243.8747313599997</v>
      </c>
      <c r="R37" s="10">
        <f>P37</f>
        <v>6050.6077140179996</v>
      </c>
      <c r="S37" s="10">
        <f>Q37</f>
        <v>6243.8747313599997</v>
      </c>
    </row>
    <row r="38" spans="1:19" ht="63.75" x14ac:dyDescent="0.25">
      <c r="A38" s="32" t="s">
        <v>31</v>
      </c>
      <c r="B38" s="9" t="s">
        <v>15</v>
      </c>
      <c r="C38" s="9">
        <v>138.5</v>
      </c>
      <c r="D38" s="9">
        <v>121.9</v>
      </c>
      <c r="E38" s="9">
        <v>98.2</v>
      </c>
      <c r="F38" s="12">
        <v>96</v>
      </c>
      <c r="G38" s="9">
        <v>96.7</v>
      </c>
      <c r="H38" s="9">
        <v>96.7</v>
      </c>
      <c r="I38" s="9">
        <v>98.6</v>
      </c>
      <c r="J38" s="9">
        <v>96.9</v>
      </c>
      <c r="K38" s="9">
        <v>98.8</v>
      </c>
      <c r="L38" s="19">
        <v>100.5</v>
      </c>
      <c r="M38" s="33">
        <v>101</v>
      </c>
      <c r="N38" s="19">
        <v>100.5</v>
      </c>
      <c r="O38" s="33">
        <v>101</v>
      </c>
      <c r="P38" s="29">
        <v>100</v>
      </c>
      <c r="Q38" s="29">
        <v>100</v>
      </c>
      <c r="R38" s="29">
        <v>100</v>
      </c>
      <c r="S38" s="29">
        <v>100</v>
      </c>
    </row>
    <row r="39" spans="1:19" ht="51.75" customHeight="1" x14ac:dyDescent="0.25">
      <c r="A39" s="32" t="s">
        <v>32</v>
      </c>
      <c r="B39" s="9" t="s">
        <v>33</v>
      </c>
      <c r="C39" s="9">
        <v>11.7</v>
      </c>
      <c r="D39" s="9">
        <v>34.200000000000003</v>
      </c>
      <c r="E39" s="9">
        <v>21.2</v>
      </c>
      <c r="F39" s="9">
        <v>21.4</v>
      </c>
      <c r="G39" s="9">
        <v>22.7</v>
      </c>
      <c r="H39" s="9">
        <v>22.5</v>
      </c>
      <c r="I39" s="9">
        <v>23.8</v>
      </c>
      <c r="J39" s="9">
        <v>24.7</v>
      </c>
      <c r="K39" s="12">
        <v>26</v>
      </c>
      <c r="L39" s="19">
        <v>32.5</v>
      </c>
      <c r="M39" s="20">
        <v>32.6</v>
      </c>
      <c r="N39" s="19">
        <v>32.6</v>
      </c>
      <c r="O39" s="20">
        <v>32.6</v>
      </c>
      <c r="P39" s="20">
        <v>32.6</v>
      </c>
      <c r="Q39" s="20">
        <v>32.6</v>
      </c>
      <c r="R39" s="20">
        <v>32.6</v>
      </c>
      <c r="S39" s="20">
        <v>32.6</v>
      </c>
    </row>
    <row r="40" spans="1:19" ht="33" customHeight="1" x14ac:dyDescent="0.25">
      <c r="A40" s="32" t="s">
        <v>34</v>
      </c>
      <c r="B40" s="9" t="s">
        <v>35</v>
      </c>
      <c r="C40" s="9">
        <v>41.6</v>
      </c>
      <c r="D40" s="12">
        <v>10.53</v>
      </c>
      <c r="E40" s="12">
        <v>23.5</v>
      </c>
      <c r="F40" s="12">
        <v>22.03</v>
      </c>
      <c r="G40" s="12">
        <v>23.3</v>
      </c>
      <c r="H40" s="12">
        <v>16.809999999999999</v>
      </c>
      <c r="I40" s="12">
        <v>17.7</v>
      </c>
      <c r="J40" s="12">
        <v>15.3</v>
      </c>
      <c r="K40" s="12">
        <v>16.100000000000001</v>
      </c>
      <c r="L40" s="12">
        <v>12.3</v>
      </c>
      <c r="M40" s="12">
        <v>12.3</v>
      </c>
      <c r="N40" s="12">
        <v>12.3</v>
      </c>
      <c r="O40" s="12">
        <v>12.3</v>
      </c>
      <c r="P40" s="12">
        <v>12.3</v>
      </c>
      <c r="Q40" s="12">
        <v>12.3</v>
      </c>
      <c r="R40" s="12">
        <v>12.3</v>
      </c>
      <c r="S40" s="12">
        <v>12.3</v>
      </c>
    </row>
    <row r="41" spans="1:19" ht="39" customHeight="1" x14ac:dyDescent="0.25">
      <c r="A41" s="32" t="s">
        <v>98</v>
      </c>
      <c r="B41" s="9" t="s">
        <v>99</v>
      </c>
      <c r="C41" s="9">
        <v>14.5</v>
      </c>
      <c r="D41" s="12">
        <v>15.1</v>
      </c>
      <c r="E41" s="12">
        <v>15.3</v>
      </c>
      <c r="F41" s="12">
        <v>15.1</v>
      </c>
      <c r="G41" s="12">
        <v>15.4</v>
      </c>
      <c r="H41" s="12">
        <v>15.4</v>
      </c>
      <c r="I41" s="12">
        <v>16</v>
      </c>
      <c r="J41" s="12">
        <v>16</v>
      </c>
      <c r="K41" s="12">
        <v>16.600000000000001</v>
      </c>
      <c r="L41" s="12">
        <v>16.600000000000001</v>
      </c>
      <c r="M41" s="12">
        <v>17.2</v>
      </c>
      <c r="N41" s="12">
        <v>17.2</v>
      </c>
      <c r="O41" s="12">
        <v>17.8</v>
      </c>
      <c r="P41" s="12">
        <v>17.2</v>
      </c>
      <c r="Q41" s="12">
        <v>17.8</v>
      </c>
      <c r="R41" s="12">
        <v>17.2</v>
      </c>
      <c r="S41" s="12">
        <v>17.8</v>
      </c>
    </row>
    <row r="42" spans="1:19" ht="63.75" x14ac:dyDescent="0.25">
      <c r="A42" s="32" t="s">
        <v>36</v>
      </c>
      <c r="B42" s="9" t="s">
        <v>55</v>
      </c>
      <c r="C42" s="10">
        <v>67558.899999999994</v>
      </c>
      <c r="D42" s="10">
        <v>148994</v>
      </c>
      <c r="E42" s="10">
        <v>160618.51188000001</v>
      </c>
      <c r="F42" s="10">
        <v>161903.45997503999</v>
      </c>
      <c r="G42" s="10">
        <v>166722.01533144002</v>
      </c>
      <c r="H42" s="10">
        <v>166760.56377429119</v>
      </c>
      <c r="I42" s="10">
        <v>175558.28214400634</v>
      </c>
      <c r="J42" s="10">
        <v>173764.50745281141</v>
      </c>
      <c r="K42" s="10">
        <v>188022.92017623078</v>
      </c>
      <c r="L42" s="10">
        <f>J42*101%</f>
        <v>175502.15252733952</v>
      </c>
      <c r="M42" s="10">
        <f>K42*101.9%</f>
        <v>191595.35565957919</v>
      </c>
      <c r="N42" s="10">
        <f>L42*101.2%</f>
        <v>177608.17835766761</v>
      </c>
      <c r="O42" s="10">
        <v>191595.4</v>
      </c>
      <c r="P42" s="10">
        <f>N42</f>
        <v>177608.17835766761</v>
      </c>
      <c r="Q42" s="10">
        <f>O42</f>
        <v>191595.4</v>
      </c>
      <c r="R42" s="10">
        <f>P42</f>
        <v>177608.17835766761</v>
      </c>
      <c r="S42" s="10">
        <f>Q42</f>
        <v>191595.4</v>
      </c>
    </row>
    <row r="43" spans="1:19" ht="63.75" x14ac:dyDescent="0.25">
      <c r="A43" s="32" t="s">
        <v>37</v>
      </c>
      <c r="B43" s="9" t="s">
        <v>15</v>
      </c>
      <c r="C43" s="9">
        <v>97.6</v>
      </c>
      <c r="D43" s="12">
        <v>192.94786596291942</v>
      </c>
      <c r="E43" s="12">
        <v>101.7</v>
      </c>
      <c r="F43" s="12">
        <v>100.5</v>
      </c>
      <c r="G43" s="9">
        <v>101.3</v>
      </c>
      <c r="H43" s="12">
        <v>100.4</v>
      </c>
      <c r="I43" s="12">
        <v>101.2</v>
      </c>
      <c r="J43" s="9">
        <v>100.4</v>
      </c>
      <c r="K43" s="12">
        <v>100.8</v>
      </c>
      <c r="L43" s="9">
        <v>100.4</v>
      </c>
      <c r="M43" s="12">
        <v>101</v>
      </c>
      <c r="N43" s="9">
        <v>100.4</v>
      </c>
      <c r="O43" s="12">
        <v>101</v>
      </c>
      <c r="P43" s="9">
        <v>100.4</v>
      </c>
      <c r="Q43" s="12">
        <v>101</v>
      </c>
      <c r="R43" s="9">
        <v>100.4</v>
      </c>
      <c r="S43" s="12">
        <v>101</v>
      </c>
    </row>
    <row r="44" spans="1:19" ht="64.5" customHeight="1" x14ac:dyDescent="0.25">
      <c r="A44" s="36" t="s">
        <v>105</v>
      </c>
      <c r="B44" s="9" t="s">
        <v>55</v>
      </c>
      <c r="C44" s="57">
        <v>20.5</v>
      </c>
      <c r="D44" s="57">
        <v>31.1</v>
      </c>
      <c r="E44" s="57">
        <v>21.6</v>
      </c>
      <c r="F44" s="57">
        <v>17.600000000000001</v>
      </c>
      <c r="G44" s="57">
        <v>17.600000000000001</v>
      </c>
      <c r="H44" s="57">
        <v>17.600000000000001</v>
      </c>
      <c r="I44" s="57">
        <v>17.600000000000001</v>
      </c>
      <c r="J44" s="57">
        <v>18.600000000000001</v>
      </c>
      <c r="K44" s="57">
        <v>18.600000000000001</v>
      </c>
      <c r="L44" s="57">
        <v>18.600000000000001</v>
      </c>
      <c r="M44" s="57">
        <v>18.600000000000001</v>
      </c>
      <c r="N44" s="57">
        <v>18.600000000000001</v>
      </c>
      <c r="O44" s="57">
        <v>18.600000000000001</v>
      </c>
      <c r="P44" s="57">
        <v>18.600000000000001</v>
      </c>
      <c r="Q44" s="57">
        <v>18.600000000000001</v>
      </c>
      <c r="R44" s="57">
        <v>18.600000000000001</v>
      </c>
      <c r="S44" s="57">
        <v>18.600000000000001</v>
      </c>
    </row>
    <row r="45" spans="1:19" x14ac:dyDescent="0.25">
      <c r="A45" s="79" t="s">
        <v>38</v>
      </c>
      <c r="B45" s="80"/>
      <c r="C45" s="31"/>
      <c r="D45" s="27"/>
      <c r="E45" s="27"/>
      <c r="F45" s="25"/>
      <c r="G45" s="26"/>
      <c r="H45" s="25"/>
      <c r="I45" s="26"/>
      <c r="J45" s="25"/>
      <c r="K45" s="26"/>
      <c r="L45" s="25"/>
      <c r="M45" s="26"/>
      <c r="N45" s="25"/>
      <c r="O45" s="26"/>
      <c r="P45" s="35"/>
      <c r="Q45" s="35"/>
      <c r="R45" s="35"/>
      <c r="S45" s="35"/>
    </row>
    <row r="46" spans="1:19" ht="76.5" customHeight="1" x14ac:dyDescent="0.25">
      <c r="A46" s="32" t="s">
        <v>39</v>
      </c>
      <c r="B46" s="9" t="s">
        <v>40</v>
      </c>
      <c r="C46" s="10">
        <v>531.79999999999995</v>
      </c>
      <c r="D46" s="10">
        <v>544.79999999999995</v>
      </c>
      <c r="E46" s="10">
        <v>544.79999999999995</v>
      </c>
      <c r="F46" s="10">
        <v>546.6</v>
      </c>
      <c r="G46" s="10">
        <v>546.6</v>
      </c>
      <c r="H46" s="10">
        <v>547.70000000000005</v>
      </c>
      <c r="I46" s="10">
        <v>547.70000000000005</v>
      </c>
      <c r="J46" s="10">
        <v>547.70000000000005</v>
      </c>
      <c r="K46" s="10">
        <v>547.70000000000005</v>
      </c>
      <c r="L46" s="19">
        <v>552.20000000000005</v>
      </c>
      <c r="M46" s="19">
        <v>552.20000000000005</v>
      </c>
      <c r="N46" s="19">
        <v>552.20000000000005</v>
      </c>
      <c r="O46" s="19">
        <v>552.20000000000005</v>
      </c>
      <c r="P46" s="19">
        <v>552.20000000000005</v>
      </c>
      <c r="Q46" s="19">
        <v>552.20000000000005</v>
      </c>
      <c r="R46" s="19">
        <v>552.20000000000005</v>
      </c>
      <c r="S46" s="19">
        <v>552.20000000000005</v>
      </c>
    </row>
    <row r="47" spans="1:19" x14ac:dyDescent="0.25">
      <c r="A47" s="32" t="s">
        <v>41</v>
      </c>
      <c r="B47" s="9" t="s">
        <v>40</v>
      </c>
      <c r="C47" s="9">
        <v>242.9</v>
      </c>
      <c r="D47" s="18">
        <v>238.5</v>
      </c>
      <c r="E47" s="18">
        <v>238.5</v>
      </c>
      <c r="F47" s="19">
        <v>238.5</v>
      </c>
      <c r="G47" s="20">
        <v>238.5</v>
      </c>
      <c r="H47" s="19">
        <v>238.5</v>
      </c>
      <c r="I47" s="20">
        <v>238.5</v>
      </c>
      <c r="J47" s="19">
        <v>238.5</v>
      </c>
      <c r="K47" s="20">
        <v>238.5</v>
      </c>
      <c r="L47" s="20">
        <v>238.5</v>
      </c>
      <c r="M47" s="20">
        <v>238.5</v>
      </c>
      <c r="N47" s="20">
        <v>238.5</v>
      </c>
      <c r="O47" s="20">
        <v>238.5</v>
      </c>
      <c r="P47" s="20">
        <v>238.5</v>
      </c>
      <c r="Q47" s="20">
        <v>238.5</v>
      </c>
      <c r="R47" s="20">
        <v>238.5</v>
      </c>
      <c r="S47" s="20">
        <v>238.5</v>
      </c>
    </row>
    <row r="48" spans="1:19" ht="63.75" x14ac:dyDescent="0.25">
      <c r="A48" s="32" t="s">
        <v>42</v>
      </c>
      <c r="B48" s="9" t="s">
        <v>43</v>
      </c>
      <c r="C48" s="9">
        <v>215.3</v>
      </c>
      <c r="D48" s="12">
        <v>220.6</v>
      </c>
      <c r="E48" s="12">
        <v>220.6</v>
      </c>
      <c r="F48" s="12">
        <v>221.3</v>
      </c>
      <c r="G48" s="12">
        <v>221.3</v>
      </c>
      <c r="H48" s="12">
        <v>221.7</v>
      </c>
      <c r="I48" s="12">
        <v>221.7</v>
      </c>
      <c r="J48" s="12">
        <v>221.7</v>
      </c>
      <c r="K48" s="12">
        <v>221.7</v>
      </c>
      <c r="L48" s="12">
        <v>223.6</v>
      </c>
      <c r="M48" s="12">
        <v>223.6</v>
      </c>
      <c r="N48" s="12">
        <v>223.6</v>
      </c>
      <c r="O48" s="12">
        <v>223.6</v>
      </c>
      <c r="P48" s="12">
        <v>223.6</v>
      </c>
      <c r="Q48" s="12">
        <v>223.6</v>
      </c>
      <c r="R48" s="12">
        <v>223.6</v>
      </c>
      <c r="S48" s="12">
        <v>223.6</v>
      </c>
    </row>
    <row r="49" spans="1:19" ht="51" x14ac:dyDescent="0.25">
      <c r="A49" s="32" t="s">
        <v>44</v>
      </c>
      <c r="B49" s="9" t="s">
        <v>45</v>
      </c>
      <c r="C49" s="9">
        <v>98.7</v>
      </c>
      <c r="D49" s="18">
        <v>98.7</v>
      </c>
      <c r="E49" s="18">
        <v>98.7</v>
      </c>
      <c r="F49" s="19">
        <v>98.5</v>
      </c>
      <c r="G49" s="20">
        <v>98.5</v>
      </c>
      <c r="H49" s="19">
        <v>98.4</v>
      </c>
      <c r="I49" s="20">
        <v>98.4</v>
      </c>
      <c r="J49" s="19">
        <v>98.4</v>
      </c>
      <c r="K49" s="20">
        <v>98.4</v>
      </c>
      <c r="L49" s="19">
        <v>98.3</v>
      </c>
      <c r="M49" s="19">
        <v>98.3</v>
      </c>
      <c r="N49" s="19">
        <v>98.3</v>
      </c>
      <c r="O49" s="19">
        <v>98.3</v>
      </c>
      <c r="P49" s="19">
        <v>98.3</v>
      </c>
      <c r="Q49" s="19">
        <v>98.3</v>
      </c>
      <c r="R49" s="19">
        <v>98.3</v>
      </c>
      <c r="S49" s="19">
        <v>98.3</v>
      </c>
    </row>
    <row r="50" spans="1:19" ht="63.75" x14ac:dyDescent="0.25">
      <c r="A50" s="32" t="s">
        <v>46</v>
      </c>
      <c r="B50" s="9" t="s">
        <v>55</v>
      </c>
      <c r="C50" s="9">
        <v>72.900000000000006</v>
      </c>
      <c r="D50" s="18">
        <v>77.099999999999994</v>
      </c>
      <c r="E50" s="18">
        <v>74.5</v>
      </c>
      <c r="F50" s="19">
        <v>73.599999999999994</v>
      </c>
      <c r="G50" s="20">
        <v>73.8</v>
      </c>
      <c r="H50" s="19">
        <v>73.900000000000006</v>
      </c>
      <c r="I50" s="20">
        <v>74.2</v>
      </c>
      <c r="J50" s="19">
        <v>74.3</v>
      </c>
      <c r="K50" s="20">
        <v>74.599999999999994</v>
      </c>
      <c r="L50" s="19">
        <v>74.599999999999994</v>
      </c>
      <c r="M50" s="20">
        <v>74.8</v>
      </c>
      <c r="N50" s="19">
        <v>74.599999999999994</v>
      </c>
      <c r="O50" s="20">
        <v>75.3</v>
      </c>
      <c r="P50" s="19">
        <v>74.599999999999994</v>
      </c>
      <c r="Q50" s="20">
        <v>75.3</v>
      </c>
      <c r="R50" s="19">
        <v>74.599999999999994</v>
      </c>
      <c r="S50" s="20">
        <v>75.3</v>
      </c>
    </row>
    <row r="51" spans="1:19" ht="38.25" x14ac:dyDescent="0.25">
      <c r="A51" s="32" t="s">
        <v>47</v>
      </c>
      <c r="B51" s="9" t="s">
        <v>48</v>
      </c>
      <c r="C51" s="9">
        <v>111.5</v>
      </c>
      <c r="D51" s="9">
        <v>112</v>
      </c>
      <c r="E51" s="9">
        <v>112</v>
      </c>
      <c r="F51" s="9">
        <v>112</v>
      </c>
      <c r="G51" s="9">
        <v>112</v>
      </c>
      <c r="H51" s="9">
        <v>112</v>
      </c>
      <c r="I51" s="9">
        <v>112</v>
      </c>
      <c r="J51" s="9">
        <v>112</v>
      </c>
      <c r="K51" s="9">
        <v>112</v>
      </c>
      <c r="L51" s="9">
        <v>112</v>
      </c>
      <c r="M51" s="9">
        <v>112</v>
      </c>
      <c r="N51" s="9">
        <v>112</v>
      </c>
      <c r="O51" s="9">
        <v>112</v>
      </c>
      <c r="P51" s="9">
        <v>112</v>
      </c>
      <c r="Q51" s="9">
        <v>112</v>
      </c>
      <c r="R51" s="9">
        <v>112</v>
      </c>
      <c r="S51" s="9">
        <v>112</v>
      </c>
    </row>
    <row r="52" spans="1:19" x14ac:dyDescent="0.25">
      <c r="A52" s="81" t="s">
        <v>49</v>
      </c>
      <c r="B52" s="82"/>
      <c r="C52" s="9"/>
      <c r="D52" s="27"/>
      <c r="E52" s="27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35"/>
      <c r="Q52" s="35"/>
      <c r="R52" s="35"/>
      <c r="S52" s="35"/>
    </row>
    <row r="53" spans="1:19" ht="25.5" x14ac:dyDescent="0.25">
      <c r="A53" s="32" t="s">
        <v>50</v>
      </c>
      <c r="B53" s="9" t="s">
        <v>45</v>
      </c>
      <c r="C53" s="12">
        <v>94</v>
      </c>
      <c r="D53" s="18">
        <v>99.4</v>
      </c>
      <c r="E53" s="18">
        <v>99.4</v>
      </c>
      <c r="F53" s="18">
        <v>99.4</v>
      </c>
      <c r="G53" s="18">
        <v>99.4</v>
      </c>
      <c r="H53" s="18">
        <v>99.4</v>
      </c>
      <c r="I53" s="18">
        <v>99.4</v>
      </c>
      <c r="J53" s="18">
        <v>99.4</v>
      </c>
      <c r="K53" s="18">
        <v>99.4</v>
      </c>
      <c r="L53" s="18">
        <v>99.4</v>
      </c>
      <c r="M53" s="18">
        <v>99.4</v>
      </c>
      <c r="N53" s="18">
        <v>99.4</v>
      </c>
      <c r="O53" s="18">
        <v>99.4</v>
      </c>
      <c r="P53" s="18">
        <v>99.4</v>
      </c>
      <c r="Q53" s="18">
        <v>99.4</v>
      </c>
      <c r="R53" s="18">
        <v>99.4</v>
      </c>
      <c r="S53" s="18">
        <v>99.4</v>
      </c>
    </row>
    <row r="54" spans="1:19" ht="25.5" x14ac:dyDescent="0.25">
      <c r="A54" s="32" t="s">
        <v>51</v>
      </c>
      <c r="B54" s="9" t="s">
        <v>45</v>
      </c>
      <c r="C54" s="9">
        <v>84.5</v>
      </c>
      <c r="D54" s="18">
        <v>99.4</v>
      </c>
      <c r="E54" s="18">
        <v>99.4</v>
      </c>
      <c r="F54" s="18">
        <v>99.4</v>
      </c>
      <c r="G54" s="18">
        <v>99.4</v>
      </c>
      <c r="H54" s="18">
        <v>99.4</v>
      </c>
      <c r="I54" s="18">
        <v>99.4</v>
      </c>
      <c r="J54" s="18">
        <v>99.4</v>
      </c>
      <c r="K54" s="18">
        <v>99.4</v>
      </c>
      <c r="L54" s="18">
        <v>99.4</v>
      </c>
      <c r="M54" s="18">
        <v>99.4</v>
      </c>
      <c r="N54" s="18">
        <v>99.4</v>
      </c>
      <c r="O54" s="18">
        <v>99.4</v>
      </c>
      <c r="P54" s="18">
        <v>99.4</v>
      </c>
      <c r="Q54" s="18">
        <v>99.4</v>
      </c>
      <c r="R54" s="18">
        <v>99.4</v>
      </c>
      <c r="S54" s="18">
        <v>99.4</v>
      </c>
    </row>
    <row r="55" spans="1:19" x14ac:dyDescent="0.25">
      <c r="A55" s="79" t="s">
        <v>52</v>
      </c>
      <c r="B55" s="80"/>
      <c r="C55" s="31"/>
      <c r="D55" s="27"/>
      <c r="E55" s="27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35"/>
      <c r="Q55" s="35"/>
      <c r="R55" s="35"/>
      <c r="S55" s="35"/>
    </row>
    <row r="56" spans="1:19" ht="15.75" customHeight="1" x14ac:dyDescent="0.25">
      <c r="A56" s="79" t="s">
        <v>53</v>
      </c>
      <c r="B56" s="80"/>
      <c r="C56" s="54"/>
      <c r="D56" s="34"/>
      <c r="E56" s="34"/>
      <c r="F56" s="34"/>
      <c r="G56" s="34"/>
      <c r="H56" s="34"/>
      <c r="I56" s="34"/>
      <c r="J56" s="34"/>
      <c r="K56" s="34"/>
      <c r="L56" s="35"/>
      <c r="M56" s="35"/>
      <c r="N56" s="35"/>
      <c r="O56" s="35"/>
      <c r="P56" s="35"/>
      <c r="Q56" s="35"/>
      <c r="R56" s="35"/>
      <c r="S56" s="35"/>
    </row>
    <row r="57" spans="1:19" ht="63.75" x14ac:dyDescent="0.25">
      <c r="A57" s="32" t="s">
        <v>54</v>
      </c>
      <c r="B57" s="9" t="s">
        <v>55</v>
      </c>
      <c r="C57" s="10">
        <v>858.41079999999999</v>
      </c>
      <c r="D57" s="10">
        <v>1048.8</v>
      </c>
      <c r="E57" s="10">
        <v>1127.5</v>
      </c>
      <c r="F57" s="10">
        <v>1185</v>
      </c>
      <c r="G57" s="10">
        <v>1189.5</v>
      </c>
      <c r="H57" s="10">
        <v>1232.4000000000001</v>
      </c>
      <c r="I57" s="10">
        <v>1246.5999999999999</v>
      </c>
      <c r="J57" s="10">
        <v>1281.7</v>
      </c>
      <c r="K57" s="10">
        <v>1300.2</v>
      </c>
      <c r="L57" s="10">
        <v>1336.8</v>
      </c>
      <c r="M57" s="10">
        <v>1356.1</v>
      </c>
      <c r="N57" s="10">
        <v>1388.9</v>
      </c>
      <c r="O57" s="10">
        <v>1415.7</v>
      </c>
      <c r="P57" s="10">
        <v>1389</v>
      </c>
      <c r="Q57" s="10">
        <v>1416</v>
      </c>
      <c r="R57" s="10">
        <v>1389</v>
      </c>
      <c r="S57" s="10">
        <v>1416</v>
      </c>
    </row>
    <row r="58" spans="1:19" ht="63.75" x14ac:dyDescent="0.25">
      <c r="A58" s="32"/>
      <c r="B58" s="9" t="s">
        <v>15</v>
      </c>
      <c r="C58" s="10">
        <v>100.2</v>
      </c>
      <c r="D58" s="18">
        <v>122.2</v>
      </c>
      <c r="E58" s="18">
        <v>99.8</v>
      </c>
      <c r="F58" s="18">
        <v>100.1</v>
      </c>
      <c r="G58" s="18">
        <v>100.1</v>
      </c>
      <c r="H58" s="18">
        <v>99.9</v>
      </c>
      <c r="I58" s="11">
        <v>100</v>
      </c>
      <c r="J58" s="18">
        <v>100.2</v>
      </c>
      <c r="K58" s="18">
        <v>100.3</v>
      </c>
      <c r="L58" s="18">
        <v>100.7</v>
      </c>
      <c r="M58" s="11">
        <v>101</v>
      </c>
      <c r="N58" s="18">
        <v>100.6</v>
      </c>
      <c r="O58" s="18">
        <v>101.5</v>
      </c>
      <c r="P58" s="18">
        <v>100.6</v>
      </c>
      <c r="Q58" s="18">
        <v>101.5</v>
      </c>
      <c r="R58" s="18">
        <v>100.6</v>
      </c>
      <c r="S58" s="18">
        <v>101.5</v>
      </c>
    </row>
    <row r="59" spans="1:19" ht="63.75" x14ac:dyDescent="0.25">
      <c r="A59" s="36" t="s">
        <v>56</v>
      </c>
      <c r="B59" s="9" t="s">
        <v>55</v>
      </c>
      <c r="C59" s="10">
        <v>668.88189999999997</v>
      </c>
      <c r="D59" s="10">
        <v>783.3</v>
      </c>
      <c r="E59" s="10">
        <v>835.8</v>
      </c>
      <c r="F59" s="10">
        <v>881.8</v>
      </c>
      <c r="G59" s="10">
        <v>885.9</v>
      </c>
      <c r="H59" s="10">
        <v>918.8</v>
      </c>
      <c r="I59" s="10">
        <v>931.1</v>
      </c>
      <c r="J59" s="10">
        <v>955.6</v>
      </c>
      <c r="K59" s="10">
        <v>971.2</v>
      </c>
      <c r="L59" s="10">
        <v>996.6</v>
      </c>
      <c r="M59" s="10">
        <v>1012.9</v>
      </c>
      <c r="N59" s="10">
        <v>1035.5</v>
      </c>
      <c r="O59" s="10">
        <v>1057.5</v>
      </c>
      <c r="P59" s="10">
        <v>1036</v>
      </c>
      <c r="Q59" s="10">
        <v>1058</v>
      </c>
      <c r="R59" s="10">
        <v>1036</v>
      </c>
      <c r="S59" s="10">
        <v>1058</v>
      </c>
    </row>
    <row r="60" spans="1:19" ht="63.75" x14ac:dyDescent="0.25">
      <c r="A60" s="37"/>
      <c r="B60" s="9" t="s">
        <v>15</v>
      </c>
      <c r="C60" s="18">
        <v>102.3</v>
      </c>
      <c r="D60" s="18">
        <v>117.1</v>
      </c>
      <c r="E60" s="18">
        <v>99.1</v>
      </c>
      <c r="F60" s="18">
        <v>100.5</v>
      </c>
      <c r="G60" s="18">
        <v>100.6</v>
      </c>
      <c r="H60" s="18">
        <v>100.1</v>
      </c>
      <c r="I60" s="18">
        <v>100.3</v>
      </c>
      <c r="J60" s="18">
        <v>100.2</v>
      </c>
      <c r="K60" s="18">
        <v>100.3</v>
      </c>
      <c r="L60" s="18">
        <v>100.7</v>
      </c>
      <c r="M60" s="11">
        <v>101</v>
      </c>
      <c r="N60" s="18">
        <v>100.6</v>
      </c>
      <c r="O60" s="18">
        <v>101.5</v>
      </c>
      <c r="P60" s="18">
        <v>100.6</v>
      </c>
      <c r="Q60" s="18">
        <v>101.5</v>
      </c>
      <c r="R60" s="18">
        <v>100.6</v>
      </c>
      <c r="S60" s="18">
        <v>101.5</v>
      </c>
    </row>
    <row r="61" spans="1:19" x14ac:dyDescent="0.25">
      <c r="A61" s="75" t="s">
        <v>57</v>
      </c>
      <c r="B61" s="76"/>
      <c r="C61" s="53"/>
      <c r="D61" s="34"/>
      <c r="E61" s="34"/>
      <c r="F61" s="34"/>
      <c r="G61" s="34"/>
      <c r="H61" s="34"/>
      <c r="I61" s="34"/>
      <c r="J61" s="34"/>
      <c r="K61" s="34"/>
      <c r="L61" s="35"/>
      <c r="M61" s="35"/>
      <c r="N61" s="35"/>
      <c r="O61" s="35"/>
      <c r="P61" s="35"/>
      <c r="Q61" s="35"/>
      <c r="R61" s="35"/>
      <c r="S61" s="35"/>
    </row>
    <row r="62" spans="1:19" ht="24" customHeight="1" x14ac:dyDescent="0.25">
      <c r="A62" s="14" t="s">
        <v>58</v>
      </c>
      <c r="B62" s="38" t="s">
        <v>59</v>
      </c>
      <c r="C62" s="10">
        <v>719.85500000000002</v>
      </c>
      <c r="D62" s="10">
        <v>719.1</v>
      </c>
      <c r="E62" s="10">
        <v>773.8</v>
      </c>
      <c r="F62" s="10">
        <v>809.4</v>
      </c>
      <c r="G62" s="10">
        <v>813.3</v>
      </c>
      <c r="H62" s="10">
        <v>843.4</v>
      </c>
      <c r="I62" s="10">
        <v>855.5</v>
      </c>
      <c r="J62" s="10">
        <v>881.3</v>
      </c>
      <c r="K62" s="10">
        <v>896.6</v>
      </c>
      <c r="L62" s="10">
        <v>919.2</v>
      </c>
      <c r="M62" s="10">
        <v>935.2</v>
      </c>
      <c r="N62" s="10">
        <v>955.1</v>
      </c>
      <c r="O62" s="10">
        <v>976.3</v>
      </c>
      <c r="P62" s="10">
        <v>955.1</v>
      </c>
      <c r="Q62" s="10">
        <v>976.3</v>
      </c>
      <c r="R62" s="10">
        <v>955.1</v>
      </c>
      <c r="S62" s="10">
        <v>976.3</v>
      </c>
    </row>
    <row r="63" spans="1:19" ht="63.75" customHeight="1" x14ac:dyDescent="0.25">
      <c r="A63" s="37"/>
      <c r="B63" s="38" t="s">
        <v>15</v>
      </c>
      <c r="C63" s="18">
        <v>94.7</v>
      </c>
      <c r="D63" s="18">
        <v>99.9</v>
      </c>
      <c r="E63" s="18">
        <v>100.4</v>
      </c>
      <c r="F63" s="18">
        <v>99.4</v>
      </c>
      <c r="G63" s="18">
        <v>99.4</v>
      </c>
      <c r="H63" s="18">
        <v>100.1</v>
      </c>
      <c r="I63" s="18">
        <v>100.1</v>
      </c>
      <c r="J63" s="18">
        <v>99.9</v>
      </c>
      <c r="K63" s="11">
        <v>100</v>
      </c>
      <c r="L63" s="18">
        <v>100.9</v>
      </c>
      <c r="M63" s="18">
        <v>101.3</v>
      </c>
      <c r="N63" s="10">
        <v>100.5</v>
      </c>
      <c r="O63" s="10">
        <v>101.8</v>
      </c>
      <c r="P63" s="10">
        <v>100.5</v>
      </c>
      <c r="Q63" s="10">
        <v>101.8</v>
      </c>
      <c r="R63" s="10">
        <v>100.5</v>
      </c>
      <c r="S63" s="10">
        <v>101.8</v>
      </c>
    </row>
    <row r="64" spans="1:19" ht="18" customHeight="1" x14ac:dyDescent="0.25">
      <c r="A64" s="75" t="s">
        <v>83</v>
      </c>
      <c r="B64" s="76"/>
      <c r="C64" s="53"/>
      <c r="D64" s="34"/>
      <c r="E64" s="34"/>
      <c r="F64" s="34"/>
      <c r="G64" s="34"/>
      <c r="H64" s="34"/>
      <c r="I64" s="34"/>
      <c r="J64" s="34"/>
      <c r="K64" s="34"/>
      <c r="L64" s="35"/>
      <c r="M64" s="35"/>
      <c r="N64" s="35"/>
      <c r="O64" s="35"/>
      <c r="P64" s="35"/>
      <c r="Q64" s="35"/>
      <c r="R64" s="35"/>
      <c r="S64" s="35"/>
    </row>
    <row r="65" spans="1:19" ht="54.75" customHeight="1" x14ac:dyDescent="0.25">
      <c r="A65" s="14" t="s">
        <v>60</v>
      </c>
      <c r="B65" s="13" t="s">
        <v>61</v>
      </c>
      <c r="C65" s="39">
        <v>0.28000000000000003</v>
      </c>
      <c r="D65" s="39">
        <v>0.28999999999999998</v>
      </c>
      <c r="E65" s="39">
        <v>0.29099999999999998</v>
      </c>
      <c r="F65" s="39">
        <v>0.29599999999999999</v>
      </c>
      <c r="G65" s="39">
        <v>0.29599999999999999</v>
      </c>
      <c r="H65" s="39">
        <v>0.29799999999999999</v>
      </c>
      <c r="I65" s="39">
        <v>0.29799999999999999</v>
      </c>
      <c r="J65" s="39">
        <v>0.29899999999999999</v>
      </c>
      <c r="K65" s="39">
        <v>0.29899999999999999</v>
      </c>
      <c r="L65" s="39">
        <v>0.30199999999999999</v>
      </c>
      <c r="M65" s="39">
        <v>0.30199999999999999</v>
      </c>
      <c r="N65" s="39">
        <v>0.30399999999999999</v>
      </c>
      <c r="O65" s="39">
        <v>0.30399999999999999</v>
      </c>
      <c r="P65" s="39">
        <v>0.30399999999999999</v>
      </c>
      <c r="Q65" s="39">
        <v>0.30399999999999999</v>
      </c>
      <c r="R65" s="39">
        <v>0.30399999999999999</v>
      </c>
      <c r="S65" s="39">
        <v>0.30399999999999999</v>
      </c>
    </row>
    <row r="66" spans="1:19" ht="68.25" customHeight="1" x14ac:dyDescent="0.25">
      <c r="A66" s="14" t="s">
        <v>62</v>
      </c>
      <c r="B66" s="13" t="s">
        <v>9</v>
      </c>
      <c r="C66" s="13">
        <v>4.9000000000000004</v>
      </c>
      <c r="D66" s="11">
        <v>5.4660000000000002</v>
      </c>
      <c r="E66" s="11">
        <v>5.4770000000000003</v>
      </c>
      <c r="F66" s="11">
        <v>5.4880000000000004</v>
      </c>
      <c r="G66" s="11">
        <v>5.4880000000000004</v>
      </c>
      <c r="H66" s="11">
        <v>5.4989999999999997</v>
      </c>
      <c r="I66" s="11">
        <v>5.4989999999999997</v>
      </c>
      <c r="J66" s="11">
        <v>5.51</v>
      </c>
      <c r="K66" s="11">
        <v>5.51</v>
      </c>
      <c r="L66" s="11">
        <v>5.5209999999999999</v>
      </c>
      <c r="M66" s="11">
        <v>5.5209999999999999</v>
      </c>
      <c r="N66" s="11">
        <v>5.532</v>
      </c>
      <c r="O66" s="11">
        <v>5.532</v>
      </c>
      <c r="P66" s="11">
        <v>5.532</v>
      </c>
      <c r="Q66" s="11">
        <v>5.532</v>
      </c>
      <c r="R66" s="11">
        <v>5.532</v>
      </c>
      <c r="S66" s="11">
        <v>5.532</v>
      </c>
    </row>
    <row r="67" spans="1:19" ht="38.25" customHeight="1" x14ac:dyDescent="0.25">
      <c r="A67" s="14" t="s">
        <v>63</v>
      </c>
      <c r="B67" s="9" t="s">
        <v>64</v>
      </c>
      <c r="C67" s="12">
        <v>7.8869999999999996</v>
      </c>
      <c r="D67" s="12">
        <v>8.9</v>
      </c>
      <c r="E67" s="12">
        <v>9.1999999999999993</v>
      </c>
      <c r="F67" s="12">
        <v>9.4209999999999994</v>
      </c>
      <c r="G67" s="12">
        <v>9.5030000000000001</v>
      </c>
      <c r="H67" s="12">
        <v>9.6370000000000005</v>
      </c>
      <c r="I67" s="12">
        <v>9.8650000000000002</v>
      </c>
      <c r="J67" s="12">
        <v>9.7240000000000002</v>
      </c>
      <c r="K67" s="12">
        <v>10.071999999999999</v>
      </c>
      <c r="L67" s="12">
        <v>10.055</v>
      </c>
      <c r="M67" s="12">
        <v>10.334</v>
      </c>
      <c r="N67" s="12">
        <v>10.356</v>
      </c>
      <c r="O67" s="12">
        <v>10.654</v>
      </c>
      <c r="P67" s="12">
        <v>10.356</v>
      </c>
      <c r="Q67" s="12">
        <v>10.654</v>
      </c>
      <c r="R67" s="12">
        <v>10.356</v>
      </c>
      <c r="S67" s="12">
        <v>10.654</v>
      </c>
    </row>
    <row r="68" spans="1:19" ht="12.75" customHeight="1" x14ac:dyDescent="0.25">
      <c r="A68" s="75" t="s">
        <v>85</v>
      </c>
      <c r="B68" s="76"/>
      <c r="C68" s="53"/>
      <c r="D68" s="40"/>
      <c r="E68" s="34"/>
      <c r="F68" s="34"/>
      <c r="G68" s="34"/>
      <c r="H68" s="34"/>
      <c r="I68" s="34"/>
      <c r="J68" s="34"/>
      <c r="K68" s="34"/>
      <c r="L68" s="35"/>
      <c r="M68" s="35"/>
      <c r="N68" s="35"/>
      <c r="O68" s="35"/>
      <c r="P68" s="35"/>
      <c r="Q68" s="35"/>
      <c r="R68" s="35"/>
      <c r="S68" s="35"/>
    </row>
    <row r="69" spans="1:19" ht="12.75" customHeight="1" x14ac:dyDescent="0.25">
      <c r="A69" s="75" t="s">
        <v>86</v>
      </c>
      <c r="B69" s="76"/>
      <c r="C69" s="49"/>
      <c r="D69" s="40"/>
      <c r="E69" s="34"/>
      <c r="F69" s="34"/>
      <c r="G69" s="34"/>
      <c r="H69" s="34"/>
      <c r="I69" s="34"/>
      <c r="J69" s="34"/>
      <c r="K69" s="34"/>
      <c r="L69" s="35"/>
      <c r="M69" s="35"/>
      <c r="N69" s="35"/>
      <c r="O69" s="35"/>
      <c r="P69" s="35"/>
      <c r="Q69" s="35"/>
      <c r="R69" s="35"/>
      <c r="S69" s="35"/>
    </row>
    <row r="70" spans="1:19" ht="41.25" customHeight="1" x14ac:dyDescent="0.25">
      <c r="A70" s="42" t="s">
        <v>72</v>
      </c>
      <c r="B70" s="9" t="s">
        <v>73</v>
      </c>
      <c r="C70" s="43">
        <v>2413</v>
      </c>
      <c r="D70" s="43">
        <v>2449</v>
      </c>
      <c r="E70" s="43">
        <v>2449</v>
      </c>
      <c r="F70" s="44">
        <v>2449</v>
      </c>
      <c r="G70" s="45">
        <v>2449</v>
      </c>
      <c r="H70" s="44">
        <v>2449</v>
      </c>
      <c r="I70" s="45">
        <v>2449</v>
      </c>
      <c r="J70" s="44">
        <v>2449</v>
      </c>
      <c r="K70" s="45">
        <f>2449+50</f>
        <v>2499</v>
      </c>
      <c r="L70" s="44">
        <v>2499</v>
      </c>
      <c r="M70" s="45">
        <f>K70+150-76</f>
        <v>2573</v>
      </c>
      <c r="N70" s="44">
        <v>2449</v>
      </c>
      <c r="O70" s="45">
        <v>2573</v>
      </c>
      <c r="P70" s="44">
        <v>2449</v>
      </c>
      <c r="Q70" s="45">
        <v>2573</v>
      </c>
      <c r="R70" s="44">
        <v>2449</v>
      </c>
      <c r="S70" s="45">
        <v>2573</v>
      </c>
    </row>
    <row r="71" spans="1:19" ht="69" customHeight="1" x14ac:dyDescent="0.25">
      <c r="A71" s="41" t="s">
        <v>84</v>
      </c>
      <c r="B71" s="9" t="s">
        <v>73</v>
      </c>
      <c r="C71" s="43">
        <v>4711</v>
      </c>
      <c r="D71" s="43">
        <v>4800</v>
      </c>
      <c r="E71" s="43">
        <v>4849</v>
      </c>
      <c r="F71" s="44">
        <v>4906</v>
      </c>
      <c r="G71" s="45">
        <v>4906</v>
      </c>
      <c r="H71" s="44">
        <v>4930</v>
      </c>
      <c r="I71" s="45">
        <v>4930</v>
      </c>
      <c r="J71" s="44">
        <v>4977</v>
      </c>
      <c r="K71" s="45">
        <v>4977</v>
      </c>
      <c r="L71" s="44">
        <v>5078</v>
      </c>
      <c r="M71" s="45">
        <v>5078</v>
      </c>
      <c r="N71" s="44">
        <v>5167</v>
      </c>
      <c r="O71" s="45">
        <v>5167</v>
      </c>
      <c r="P71" s="44">
        <v>5167</v>
      </c>
      <c r="Q71" s="45">
        <v>5167</v>
      </c>
      <c r="R71" s="44">
        <v>5167</v>
      </c>
      <c r="S71" s="45">
        <v>5167</v>
      </c>
    </row>
    <row r="72" spans="1:19" ht="12.75" customHeight="1" x14ac:dyDescent="0.25">
      <c r="A72" s="41" t="s">
        <v>74</v>
      </c>
      <c r="B72" s="50"/>
      <c r="C72" s="49"/>
      <c r="D72" s="40"/>
      <c r="E72" s="34"/>
      <c r="F72" s="34"/>
      <c r="G72" s="34"/>
      <c r="H72" s="34"/>
      <c r="I72" s="34"/>
      <c r="J72" s="34"/>
      <c r="K72" s="34"/>
      <c r="L72" s="35"/>
      <c r="M72" s="35"/>
      <c r="N72" s="35"/>
      <c r="O72" s="35"/>
      <c r="P72" s="35"/>
      <c r="Q72" s="35"/>
      <c r="R72" s="35"/>
      <c r="S72" s="35"/>
    </row>
    <row r="73" spans="1:19" ht="51" customHeight="1" x14ac:dyDescent="0.25">
      <c r="A73" s="42" t="s">
        <v>75</v>
      </c>
      <c r="B73" s="38" t="s">
        <v>76</v>
      </c>
      <c r="C73" s="43">
        <v>412</v>
      </c>
      <c r="D73" s="43">
        <v>421</v>
      </c>
      <c r="E73" s="43">
        <v>426</v>
      </c>
      <c r="F73" s="44">
        <v>431</v>
      </c>
      <c r="G73" s="45">
        <v>431</v>
      </c>
      <c r="H73" s="44">
        <v>431</v>
      </c>
      <c r="I73" s="45">
        <v>431</v>
      </c>
      <c r="J73" s="44">
        <v>431</v>
      </c>
      <c r="K73" s="45">
        <v>443</v>
      </c>
      <c r="L73" s="44">
        <v>431</v>
      </c>
      <c r="M73" s="45">
        <v>461</v>
      </c>
      <c r="N73" s="44">
        <v>431</v>
      </c>
      <c r="O73" s="45">
        <v>461</v>
      </c>
      <c r="P73" s="44">
        <v>431</v>
      </c>
      <c r="Q73" s="45">
        <v>461</v>
      </c>
      <c r="R73" s="44">
        <v>431</v>
      </c>
      <c r="S73" s="45">
        <v>461</v>
      </c>
    </row>
    <row r="74" spans="1:19" ht="12.75" customHeight="1" x14ac:dyDescent="0.25">
      <c r="A74" s="85" t="s">
        <v>87</v>
      </c>
      <c r="B74" s="86"/>
      <c r="C74" s="49"/>
      <c r="D74" s="40"/>
      <c r="E74" s="34"/>
      <c r="F74" s="34"/>
      <c r="G74" s="34"/>
      <c r="H74" s="34"/>
      <c r="I74" s="34"/>
      <c r="J74" s="34"/>
      <c r="K74" s="34"/>
      <c r="L74" s="35"/>
      <c r="M74" s="35"/>
      <c r="N74" s="35"/>
      <c r="O74" s="35"/>
      <c r="P74" s="35"/>
      <c r="Q74" s="35"/>
      <c r="R74" s="35"/>
      <c r="S74" s="35"/>
    </row>
    <row r="75" spans="1:19" ht="12.75" customHeight="1" x14ac:dyDescent="0.25">
      <c r="A75" s="46" t="s">
        <v>74</v>
      </c>
      <c r="B75" s="49"/>
      <c r="C75" s="49"/>
      <c r="D75" s="40"/>
      <c r="E75" s="34"/>
      <c r="F75" s="34"/>
      <c r="G75" s="34"/>
      <c r="H75" s="34"/>
      <c r="I75" s="34"/>
      <c r="J75" s="34"/>
      <c r="K75" s="34"/>
      <c r="L75" s="35"/>
      <c r="M75" s="35"/>
      <c r="N75" s="35"/>
      <c r="O75" s="35"/>
      <c r="P75" s="35"/>
      <c r="Q75" s="35"/>
      <c r="R75" s="35"/>
      <c r="S75" s="35"/>
    </row>
    <row r="76" spans="1:19" ht="37.5" customHeight="1" x14ac:dyDescent="0.25">
      <c r="A76" s="47" t="s">
        <v>77</v>
      </c>
      <c r="B76" s="38" t="s">
        <v>78</v>
      </c>
      <c r="C76" s="12">
        <v>6.2</v>
      </c>
      <c r="D76" s="12">
        <v>6.2804000000000002</v>
      </c>
      <c r="E76" s="12">
        <v>6.2859999999999996</v>
      </c>
      <c r="F76" s="12">
        <v>6.2859999999999996</v>
      </c>
      <c r="G76" s="12">
        <v>6.3</v>
      </c>
      <c r="H76" s="12">
        <v>6.2859999999999996</v>
      </c>
      <c r="I76" s="12">
        <v>6.3</v>
      </c>
      <c r="J76" s="12">
        <v>6.2859999999999996</v>
      </c>
      <c r="K76" s="12">
        <v>6.3</v>
      </c>
      <c r="L76" s="12">
        <v>6.2859999999999996</v>
      </c>
      <c r="M76" s="12">
        <v>6.3</v>
      </c>
      <c r="N76" s="12">
        <v>6.2859999999999996</v>
      </c>
      <c r="O76" s="12">
        <v>6.3</v>
      </c>
      <c r="P76" s="12">
        <v>6.2859999999999996</v>
      </c>
      <c r="Q76" s="12">
        <v>6.3</v>
      </c>
      <c r="R76" s="12">
        <v>6.2859999999999996</v>
      </c>
      <c r="S76" s="12">
        <v>6.3</v>
      </c>
    </row>
    <row r="77" spans="1:19" ht="42" customHeight="1" x14ac:dyDescent="0.25">
      <c r="A77" s="42" t="s">
        <v>79</v>
      </c>
      <c r="B77" s="38" t="s">
        <v>78</v>
      </c>
      <c r="C77" s="12">
        <v>3.1</v>
      </c>
      <c r="D77" s="12">
        <v>4.4859999999999998</v>
      </c>
      <c r="E77" s="12">
        <v>4.49</v>
      </c>
      <c r="F77" s="12">
        <v>4.49</v>
      </c>
      <c r="G77" s="12">
        <v>4.5</v>
      </c>
      <c r="H77" s="12">
        <v>4.49</v>
      </c>
      <c r="I77" s="12">
        <v>4.5</v>
      </c>
      <c r="J77" s="12">
        <v>4.9390000000000001</v>
      </c>
      <c r="K77" s="12">
        <v>4.95</v>
      </c>
      <c r="L77" s="12">
        <v>4.9390000000000001</v>
      </c>
      <c r="M77" s="12">
        <v>4.95</v>
      </c>
      <c r="N77" s="12">
        <v>4.9390000000000001</v>
      </c>
      <c r="O77" s="12">
        <v>4.95</v>
      </c>
      <c r="P77" s="12">
        <v>4.9390000000000001</v>
      </c>
      <c r="Q77" s="12">
        <v>4.95</v>
      </c>
      <c r="R77" s="12">
        <v>4.9390000000000001</v>
      </c>
      <c r="S77" s="12">
        <v>4.95</v>
      </c>
    </row>
    <row r="78" spans="1:19" ht="12.75" customHeight="1" x14ac:dyDescent="0.25">
      <c r="A78" s="79" t="s">
        <v>88</v>
      </c>
      <c r="B78" s="80"/>
      <c r="C78" s="49"/>
      <c r="D78" s="40"/>
      <c r="E78" s="34"/>
      <c r="F78" s="34"/>
      <c r="G78" s="34"/>
      <c r="H78" s="34"/>
      <c r="I78" s="34"/>
      <c r="J78" s="34"/>
      <c r="K78" s="34"/>
      <c r="L78" s="35"/>
      <c r="M78" s="35"/>
      <c r="N78" s="35"/>
      <c r="O78" s="35"/>
      <c r="P78" s="35"/>
      <c r="Q78" s="35"/>
      <c r="R78" s="35"/>
      <c r="S78" s="35"/>
    </row>
    <row r="79" spans="1:19" ht="30" customHeight="1" x14ac:dyDescent="0.25">
      <c r="A79" s="32" t="s">
        <v>80</v>
      </c>
      <c r="B79" s="9" t="s">
        <v>35</v>
      </c>
      <c r="C79" s="9">
        <v>19.8</v>
      </c>
      <c r="D79" s="12">
        <v>20.3</v>
      </c>
      <c r="E79" s="12">
        <v>32</v>
      </c>
      <c r="F79" s="12">
        <v>32</v>
      </c>
      <c r="G79" s="12">
        <v>35</v>
      </c>
      <c r="H79" s="12">
        <v>35</v>
      </c>
      <c r="I79" s="12">
        <v>38</v>
      </c>
      <c r="J79" s="12">
        <v>38</v>
      </c>
      <c r="K79" s="12">
        <v>40</v>
      </c>
      <c r="L79" s="12">
        <v>40</v>
      </c>
      <c r="M79" s="12">
        <v>43</v>
      </c>
      <c r="N79" s="12">
        <v>40</v>
      </c>
      <c r="O79" s="12">
        <v>43</v>
      </c>
      <c r="P79" s="12">
        <v>40</v>
      </c>
      <c r="Q79" s="12">
        <v>43</v>
      </c>
      <c r="R79" s="12">
        <v>40</v>
      </c>
      <c r="S79" s="12">
        <v>43</v>
      </c>
    </row>
    <row r="80" spans="1:19" ht="46.5" customHeight="1" x14ac:dyDescent="0.25">
      <c r="A80" s="32" t="s">
        <v>81</v>
      </c>
      <c r="B80" s="9" t="s">
        <v>35</v>
      </c>
      <c r="C80" s="9">
        <v>28.7</v>
      </c>
      <c r="D80" s="12">
        <v>30.2</v>
      </c>
      <c r="E80" s="12">
        <v>33.299999999999997</v>
      </c>
      <c r="F80" s="12">
        <v>34.5</v>
      </c>
      <c r="G80" s="12">
        <v>35.5</v>
      </c>
      <c r="H80" s="12">
        <v>36.5</v>
      </c>
      <c r="I80" s="12">
        <v>37.1</v>
      </c>
      <c r="J80" s="12">
        <v>38</v>
      </c>
      <c r="K80" s="12">
        <v>38.9</v>
      </c>
      <c r="L80" s="12">
        <v>40</v>
      </c>
      <c r="M80" s="12">
        <v>40.5</v>
      </c>
      <c r="N80" s="12">
        <v>40.5</v>
      </c>
      <c r="O80" s="12">
        <v>41.9</v>
      </c>
      <c r="P80" s="12">
        <v>40</v>
      </c>
      <c r="Q80" s="12">
        <v>43</v>
      </c>
      <c r="R80" s="12">
        <v>40</v>
      </c>
      <c r="S80" s="12">
        <v>43</v>
      </c>
    </row>
    <row r="81" spans="1:19" ht="12.75" customHeight="1" x14ac:dyDescent="0.25">
      <c r="A81" s="75" t="s">
        <v>94</v>
      </c>
      <c r="B81" s="76"/>
      <c r="C81" s="49"/>
      <c r="D81" s="40"/>
      <c r="E81" s="34"/>
      <c r="F81" s="34"/>
      <c r="G81" s="34"/>
      <c r="H81" s="34"/>
      <c r="I81" s="34"/>
      <c r="J81" s="34"/>
      <c r="K81" s="34"/>
      <c r="L81" s="35"/>
      <c r="M81" s="35"/>
      <c r="N81" s="35"/>
      <c r="O81" s="35"/>
      <c r="P81" s="35"/>
      <c r="Q81" s="35"/>
      <c r="R81" s="35"/>
      <c r="S81" s="35"/>
    </row>
    <row r="82" spans="1:19" ht="31.5" customHeight="1" x14ac:dyDescent="0.25">
      <c r="A82" s="42" t="s">
        <v>69</v>
      </c>
      <c r="B82" s="9" t="s">
        <v>9</v>
      </c>
      <c r="C82" s="10">
        <v>28.812999999999999</v>
      </c>
      <c r="D82" s="10">
        <v>31.065000000000001</v>
      </c>
      <c r="E82" s="10">
        <v>31.181999999999999</v>
      </c>
      <c r="F82" s="10">
        <v>31.263000000000002</v>
      </c>
      <c r="G82" s="10">
        <v>31.257999999999999</v>
      </c>
      <c r="H82" s="10">
        <v>31.343</v>
      </c>
      <c r="I82" s="10">
        <v>31.338000000000001</v>
      </c>
      <c r="J82" s="10">
        <v>31.343</v>
      </c>
      <c r="K82" s="10">
        <v>31.338000000000001</v>
      </c>
      <c r="L82" s="10">
        <v>31.338000000000001</v>
      </c>
      <c r="M82" s="10">
        <v>31.338000000000001</v>
      </c>
      <c r="N82" s="10">
        <v>31.338000000000001</v>
      </c>
      <c r="O82" s="10">
        <v>31.338000000000001</v>
      </c>
      <c r="P82" s="10">
        <v>31.338000000000001</v>
      </c>
      <c r="Q82" s="10">
        <v>31.338000000000001</v>
      </c>
      <c r="R82" s="10">
        <v>31.338000000000001</v>
      </c>
      <c r="S82" s="10">
        <v>31.338000000000001</v>
      </c>
    </row>
    <row r="83" spans="1:19" ht="29.25" customHeight="1" x14ac:dyDescent="0.25">
      <c r="A83" s="42" t="s">
        <v>70</v>
      </c>
      <c r="B83" s="9" t="s">
        <v>9</v>
      </c>
      <c r="C83" s="10">
        <v>28.771999999999998</v>
      </c>
      <c r="D83" s="28">
        <v>31.039000000000001</v>
      </c>
      <c r="E83" s="28">
        <v>31.146999999999998</v>
      </c>
      <c r="F83" s="28">
        <v>31.228000000000002</v>
      </c>
      <c r="G83" s="28">
        <v>31.228000000000002</v>
      </c>
      <c r="H83" s="28">
        <v>31.312999999999999</v>
      </c>
      <c r="I83" s="28">
        <v>31.312999999999999</v>
      </c>
      <c r="J83" s="28">
        <v>31.312999999999999</v>
      </c>
      <c r="K83" s="28">
        <v>31.312999999999999</v>
      </c>
      <c r="L83" s="28">
        <v>31.312999999999999</v>
      </c>
      <c r="M83" s="28">
        <v>31.312999999999999</v>
      </c>
      <c r="N83" s="28">
        <v>31.312999999999999</v>
      </c>
      <c r="O83" s="28">
        <v>31.312999999999999</v>
      </c>
      <c r="P83" s="10">
        <v>31.338000000000001</v>
      </c>
      <c r="Q83" s="10">
        <v>31.338000000000001</v>
      </c>
      <c r="R83" s="10">
        <v>31.338000000000001</v>
      </c>
      <c r="S83" s="10">
        <v>31.338000000000001</v>
      </c>
    </row>
    <row r="84" spans="1:19" ht="42.75" customHeight="1" x14ac:dyDescent="0.25">
      <c r="A84" s="42" t="s">
        <v>71</v>
      </c>
      <c r="B84" s="9" t="s">
        <v>9</v>
      </c>
      <c r="C84" s="9">
        <v>26.3</v>
      </c>
      <c r="D84" s="9">
        <v>28.5</v>
      </c>
      <c r="E84" s="9">
        <v>28.2</v>
      </c>
      <c r="F84" s="9">
        <v>28.2</v>
      </c>
      <c r="G84" s="9">
        <v>28.2</v>
      </c>
      <c r="H84" s="9">
        <v>28.2</v>
      </c>
      <c r="I84" s="9">
        <v>28.2</v>
      </c>
      <c r="J84" s="9">
        <v>28.2</v>
      </c>
      <c r="K84" s="9">
        <v>28.2</v>
      </c>
      <c r="L84" s="9">
        <v>28.2</v>
      </c>
      <c r="M84" s="9">
        <v>28.3</v>
      </c>
      <c r="N84" s="9">
        <v>28.2</v>
      </c>
      <c r="O84" s="9">
        <v>28.3</v>
      </c>
      <c r="P84" s="9">
        <v>28.2</v>
      </c>
      <c r="Q84" s="9">
        <v>28.3</v>
      </c>
      <c r="R84" s="9">
        <v>28.2</v>
      </c>
      <c r="S84" s="9">
        <v>28.3</v>
      </c>
    </row>
    <row r="85" spans="1:19" ht="50.25" customHeight="1" x14ac:dyDescent="0.25">
      <c r="A85" s="56" t="s">
        <v>97</v>
      </c>
      <c r="B85" s="9" t="s">
        <v>9</v>
      </c>
      <c r="C85" s="12">
        <v>0.69599999999999995</v>
      </c>
      <c r="D85" s="12">
        <v>0.74</v>
      </c>
      <c r="E85" s="12">
        <v>0.74299999999999999</v>
      </c>
      <c r="F85" s="12">
        <v>0.68899999999999995</v>
      </c>
      <c r="G85" s="12">
        <v>0.755</v>
      </c>
      <c r="H85" s="12">
        <v>0.68300000000000005</v>
      </c>
      <c r="I85" s="12">
        <v>0.76200000000000001</v>
      </c>
      <c r="J85" s="12">
        <v>0.68300000000000005</v>
      </c>
      <c r="K85" s="12">
        <v>0.77</v>
      </c>
      <c r="L85" s="12">
        <v>0.68700000000000006</v>
      </c>
      <c r="M85" s="12">
        <v>0.77800000000000002</v>
      </c>
      <c r="N85" s="12">
        <v>0.69</v>
      </c>
      <c r="O85" s="12">
        <v>0.78600000000000003</v>
      </c>
      <c r="P85" s="12">
        <v>0.69</v>
      </c>
      <c r="Q85" s="12">
        <v>0.78600000000000003</v>
      </c>
      <c r="R85" s="12">
        <v>0.69</v>
      </c>
      <c r="S85" s="12">
        <v>0.78600000000000003</v>
      </c>
    </row>
    <row r="86" spans="1:19" ht="42.75" customHeight="1" x14ac:dyDescent="0.25">
      <c r="A86" s="14" t="s">
        <v>89</v>
      </c>
      <c r="B86" s="9" t="s">
        <v>35</v>
      </c>
      <c r="C86" s="52">
        <v>0.15</v>
      </c>
      <c r="D86" s="52">
        <v>0.09</v>
      </c>
      <c r="E86" s="52">
        <v>0.11</v>
      </c>
      <c r="F86" s="52">
        <v>0.11</v>
      </c>
      <c r="G86" s="52">
        <v>0.1</v>
      </c>
      <c r="H86" s="52">
        <v>0.1</v>
      </c>
      <c r="I86" s="52">
        <v>0.08</v>
      </c>
      <c r="J86" s="52">
        <v>0.1</v>
      </c>
      <c r="K86" s="52">
        <v>0.08</v>
      </c>
      <c r="L86" s="52">
        <v>0.1</v>
      </c>
      <c r="M86" s="52">
        <v>0.08</v>
      </c>
      <c r="N86" s="52">
        <v>0.1</v>
      </c>
      <c r="O86" s="52">
        <v>0.08</v>
      </c>
      <c r="P86" s="52">
        <v>0.1</v>
      </c>
      <c r="Q86" s="52">
        <v>0.08</v>
      </c>
      <c r="R86" s="52">
        <v>0.1</v>
      </c>
      <c r="S86" s="52">
        <v>0.08</v>
      </c>
    </row>
    <row r="87" spans="1:19" ht="42.75" customHeight="1" x14ac:dyDescent="0.25">
      <c r="A87" s="14" t="s">
        <v>90</v>
      </c>
      <c r="B87" s="9" t="s">
        <v>9</v>
      </c>
      <c r="C87" s="52">
        <v>0.04</v>
      </c>
      <c r="D87" s="52">
        <v>2.5999999999999999E-2</v>
      </c>
      <c r="E87" s="52">
        <v>3.5000000000000003E-2</v>
      </c>
      <c r="F87" s="52">
        <v>0.03</v>
      </c>
      <c r="G87" s="52">
        <v>3.5000000000000003E-2</v>
      </c>
      <c r="H87" s="52">
        <v>2.5000000000000001E-2</v>
      </c>
      <c r="I87" s="52">
        <v>0.03</v>
      </c>
      <c r="J87" s="52">
        <v>2.5000000000000001E-2</v>
      </c>
      <c r="K87" s="52">
        <v>0.03</v>
      </c>
      <c r="L87" s="52">
        <v>2.5000000000000001E-2</v>
      </c>
      <c r="M87" s="52">
        <v>0.03</v>
      </c>
      <c r="N87" s="52">
        <v>2.5000000000000001E-2</v>
      </c>
      <c r="O87" s="52">
        <v>0.03</v>
      </c>
      <c r="P87" s="52">
        <v>2.5000000000000001E-2</v>
      </c>
      <c r="Q87" s="52">
        <v>0.03</v>
      </c>
      <c r="R87" s="52">
        <v>2.5000000000000001E-2</v>
      </c>
      <c r="S87" s="52">
        <v>0.03</v>
      </c>
    </row>
    <row r="88" spans="1:19" x14ac:dyDescent="0.25">
      <c r="A88" s="75" t="s">
        <v>95</v>
      </c>
      <c r="B88" s="76"/>
      <c r="C88" s="53"/>
      <c r="D88" s="40"/>
      <c r="E88" s="34"/>
      <c r="F88" s="34"/>
      <c r="G88" s="34"/>
      <c r="H88" s="34"/>
      <c r="I88" s="34"/>
      <c r="J88" s="34"/>
      <c r="K88" s="34"/>
      <c r="L88" s="35"/>
      <c r="M88" s="35"/>
      <c r="N88" s="35"/>
      <c r="O88" s="35"/>
      <c r="P88" s="35"/>
      <c r="Q88" s="35"/>
      <c r="R88" s="35"/>
      <c r="S88" s="35"/>
    </row>
    <row r="89" spans="1:19" ht="41.25" customHeight="1" x14ac:dyDescent="0.25">
      <c r="A89" s="41" t="s">
        <v>65</v>
      </c>
      <c r="B89" s="9" t="s">
        <v>66</v>
      </c>
      <c r="C89" s="15">
        <v>62359.8</v>
      </c>
      <c r="D89" s="15">
        <v>66428.896911914198</v>
      </c>
      <c r="E89" s="15">
        <v>68249.506378651917</v>
      </c>
      <c r="F89" s="15">
        <v>69482.469205853849</v>
      </c>
      <c r="G89" s="15">
        <v>69947.041161311674</v>
      </c>
      <c r="H89" s="15">
        <v>71747.801730251027</v>
      </c>
      <c r="I89" s="15">
        <v>72683.543705384567</v>
      </c>
      <c r="J89" s="15">
        <v>74551.482059282367</v>
      </c>
      <c r="K89" s="15">
        <v>75681.04996927148</v>
      </c>
      <c r="L89" s="16">
        <f>J89*103.3%</f>
        <v>77011.680967238673</v>
      </c>
      <c r="M89" s="16">
        <f>K89*103.9%</f>
        <v>78632.610918073085</v>
      </c>
      <c r="N89" s="16">
        <f>L89*103.3%</f>
        <v>79553.066439157541</v>
      </c>
      <c r="O89" s="16">
        <f>M89*104.2%</f>
        <v>81935.180576632163</v>
      </c>
      <c r="P89" s="16">
        <f>N89*104%</f>
        <v>82735.189096723843</v>
      </c>
      <c r="Q89" s="16">
        <f>O89*104%</f>
        <v>85212.58779969746</v>
      </c>
      <c r="R89" s="16">
        <f>P89*104%</f>
        <v>86044.596660592797</v>
      </c>
      <c r="S89" s="16">
        <f>Q89*104%</f>
        <v>88621.091311685363</v>
      </c>
    </row>
    <row r="90" spans="1:19" ht="25.5" x14ac:dyDescent="0.25">
      <c r="A90" s="42" t="s">
        <v>67</v>
      </c>
      <c r="B90" s="9" t="s">
        <v>66</v>
      </c>
      <c r="C90" s="15">
        <v>42196.800000000003</v>
      </c>
      <c r="D90" s="15">
        <v>47072.744835785408</v>
      </c>
      <c r="E90" s="15">
        <v>48349.109131403115</v>
      </c>
      <c r="F90" s="15">
        <v>49906.087602078689</v>
      </c>
      <c r="G90" s="15">
        <v>50090</v>
      </c>
      <c r="H90" s="15">
        <v>52206.198960653317</v>
      </c>
      <c r="I90" s="15">
        <v>52706.296296296299</v>
      </c>
      <c r="J90" s="15">
        <v>54981.254639940606</v>
      </c>
      <c r="K90" s="15">
        <v>55615.370370370365</v>
      </c>
      <c r="L90" s="16">
        <v>56308.2</v>
      </c>
      <c r="M90" s="16">
        <v>56308.2</v>
      </c>
      <c r="N90" s="16">
        <f>L90*103%</f>
        <v>57997.445999999996</v>
      </c>
      <c r="O90" s="16">
        <f>M90*103.5%</f>
        <v>58278.986999999994</v>
      </c>
      <c r="P90" s="16">
        <f>N90*102.5%</f>
        <v>59447.38214999999</v>
      </c>
      <c r="Q90" s="16">
        <f>P90</f>
        <v>59447.38214999999</v>
      </c>
      <c r="R90" s="16">
        <f>P90*102.5%</f>
        <v>60933.566703749988</v>
      </c>
      <c r="S90" s="16">
        <f>R90</f>
        <v>60933.566703749988</v>
      </c>
    </row>
    <row r="91" spans="1:19" ht="26.25" customHeight="1" x14ac:dyDescent="0.25">
      <c r="A91" s="41" t="s">
        <v>68</v>
      </c>
      <c r="B91" s="9" t="s">
        <v>35</v>
      </c>
      <c r="C91" s="10">
        <v>112.4</v>
      </c>
      <c r="D91" s="10">
        <v>99.215847132160476</v>
      </c>
      <c r="E91" s="10">
        <v>95.593140509524261</v>
      </c>
      <c r="F91" s="10">
        <v>97.856114612969563</v>
      </c>
      <c r="G91" s="10">
        <v>98.674888086197285</v>
      </c>
      <c r="H91" s="10">
        <v>99.978373787168692</v>
      </c>
      <c r="I91" s="10">
        <v>101.21457489878543</v>
      </c>
      <c r="J91" s="10">
        <v>101.21472050454047</v>
      </c>
      <c r="K91" s="10">
        <v>101.49945442557139</v>
      </c>
      <c r="L91" s="10">
        <v>101.2</v>
      </c>
      <c r="M91" s="10">
        <v>101.4</v>
      </c>
      <c r="N91" s="10">
        <v>101.2</v>
      </c>
      <c r="O91" s="10">
        <v>101.4</v>
      </c>
      <c r="P91" s="10">
        <v>101.2</v>
      </c>
      <c r="Q91" s="10">
        <v>101.4</v>
      </c>
      <c r="R91" s="10">
        <v>101.2</v>
      </c>
      <c r="S91" s="10">
        <v>101.4</v>
      </c>
    </row>
  </sheetData>
  <mergeCells count="41">
    <mergeCell ref="A88:B88"/>
    <mergeCell ref="A81:B81"/>
    <mergeCell ref="A68:B68"/>
    <mergeCell ref="A69:B69"/>
    <mergeCell ref="A74:B74"/>
    <mergeCell ref="A78:B78"/>
    <mergeCell ref="A64:B64"/>
    <mergeCell ref="A16:B16"/>
    <mergeCell ref="A19:B19"/>
    <mergeCell ref="A22:B22"/>
    <mergeCell ref="A25:B25"/>
    <mergeCell ref="A33:B33"/>
    <mergeCell ref="A36:B36"/>
    <mergeCell ref="A45:B45"/>
    <mergeCell ref="A52:B52"/>
    <mergeCell ref="A55:B55"/>
    <mergeCell ref="A56:B56"/>
    <mergeCell ref="A61:B61"/>
    <mergeCell ref="A28:B28"/>
    <mergeCell ref="A30:B30"/>
    <mergeCell ref="A14:B14"/>
    <mergeCell ref="A8:A10"/>
    <mergeCell ref="B8:B10"/>
    <mergeCell ref="C9:C10"/>
    <mergeCell ref="D9:D10"/>
    <mergeCell ref="P1:S1"/>
    <mergeCell ref="P2:S2"/>
    <mergeCell ref="P3:S3"/>
    <mergeCell ref="P4:S4"/>
    <mergeCell ref="A11:B11"/>
    <mergeCell ref="E9:E10"/>
    <mergeCell ref="F9:G9"/>
    <mergeCell ref="O5:R5"/>
    <mergeCell ref="P9:Q9"/>
    <mergeCell ref="R9:S9"/>
    <mergeCell ref="F8:S8"/>
    <mergeCell ref="H9:I9"/>
    <mergeCell ref="J9:K9"/>
    <mergeCell ref="L9:M9"/>
    <mergeCell ref="N9:O9"/>
    <mergeCell ref="B6:P6"/>
  </mergeCells>
  <printOptions horizontalCentered="1"/>
  <pageMargins left="0" right="0" top="0.35433070866141736" bottom="0" header="0.31496062992125984" footer="0.31496062992125984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сокращен.</vt:lpstr>
      <vt:lpstr>'проект сокращен.'!Заголовки_для_печати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Танская Диляра Нугмановна</dc:creator>
  <cp:lastModifiedBy>Танская Диляра Нугмановна</cp:lastModifiedBy>
  <cp:lastPrinted>2016-09-28T10:30:06Z</cp:lastPrinted>
  <dcterms:created xsi:type="dcterms:W3CDTF">2016-09-19T03:48:55Z</dcterms:created>
  <dcterms:modified xsi:type="dcterms:W3CDTF">2016-10-31T09:28:32Z</dcterms:modified>
</cp:coreProperties>
</file>