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3683E9EF-0455-4037-8E6E-2537565C8E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 " sheetId="9" r:id="rId1"/>
    <sheet name="таблица № 2 13.12.16" sheetId="8" state="hidden" r:id="rId2"/>
    <sheet name="таблица 1" sheetId="6" state="hidden" r:id="rId3"/>
    <sheet name="таблица № 2" sheetId="4" state="hidden" r:id="rId4"/>
  </sheets>
  <definedNames>
    <definedName name="_xlnm.Print_Titles" localSheetId="0">'КП '!$A:$B,'КП '!$11:$12</definedName>
    <definedName name="_xlnm.Print_Titles" localSheetId="2">'таблица 1'!$A:$B,'таблица 1'!$18:$19</definedName>
    <definedName name="_xlnm.Print_Titles" localSheetId="3">'таблица № 2'!$A:$B,'таблица № 2'!$9:$10</definedName>
    <definedName name="_xlnm.Print_Titles" localSheetId="1">'таблица № 2 13.12.16'!$A:$B,'таблица № 2 13.12.16'!$9:$10</definedName>
    <definedName name="_xlnm.Print_Area" localSheetId="0">'КП '!$A$1:$Q$283</definedName>
    <definedName name="_xlnm.Print_Area" localSheetId="2">'таблица 1'!$A$1:$P$82</definedName>
    <definedName name="_xlnm.Print_Area" localSheetId="3">'таблица № 2'!$A$1:$E$30</definedName>
    <definedName name="_xlnm.Print_Area" localSheetId="1">'таблица № 2 13.12.16'!$A$1:$D$28</definedName>
  </definedNames>
  <calcPr calcId="181029"/>
</workbook>
</file>

<file path=xl/calcChain.xml><?xml version="1.0" encoding="utf-8"?>
<calcChain xmlns="http://schemas.openxmlformats.org/spreadsheetml/2006/main">
  <c r="C28" i="9" l="1"/>
  <c r="L121" i="9"/>
  <c r="P79" i="9"/>
  <c r="K65" i="9"/>
  <c r="P65" i="9"/>
  <c r="J205" i="9"/>
  <c r="K191" i="9"/>
  <c r="J191" i="9"/>
  <c r="I191" i="9"/>
  <c r="P64" i="9" l="1"/>
  <c r="Q163" i="9"/>
  <c r="M121" i="9"/>
  <c r="N121" i="9"/>
  <c r="O121" i="9"/>
  <c r="P121" i="9"/>
  <c r="Q121" i="9"/>
  <c r="H121" i="9"/>
  <c r="I121" i="9"/>
  <c r="K121" i="9"/>
  <c r="J121" i="9"/>
  <c r="M58" i="9"/>
  <c r="J198" i="9" l="1"/>
  <c r="M51" i="9" l="1"/>
  <c r="I184" i="9" l="1"/>
  <c r="I254" i="9"/>
  <c r="I251" i="9"/>
  <c r="H254" i="9"/>
  <c r="J226" i="9"/>
  <c r="I205" i="9"/>
  <c r="G205" i="9"/>
  <c r="I219" i="9"/>
  <c r="G219" i="9"/>
  <c r="I212" i="9"/>
  <c r="H212" i="9"/>
  <c r="G191" i="9"/>
  <c r="Q156" i="9" l="1"/>
  <c r="P156" i="9"/>
  <c r="H24" i="9" l="1"/>
  <c r="H17" i="9" s="1"/>
  <c r="C104" i="9" l="1"/>
  <c r="Q229" i="9" l="1"/>
  <c r="Q230" i="9"/>
  <c r="Q228" i="9"/>
  <c r="Q227" i="9"/>
  <c r="Q226" i="9"/>
  <c r="Q223" i="9" l="1"/>
  <c r="F198" i="9"/>
  <c r="E191" i="9"/>
  <c r="F184" i="9"/>
  <c r="G55" i="9" l="1"/>
  <c r="H55" i="9"/>
  <c r="I55" i="9"/>
  <c r="J55" i="9"/>
  <c r="K55" i="9"/>
  <c r="L55" i="9"/>
  <c r="M55" i="9"/>
  <c r="N55" i="9"/>
  <c r="O55" i="9"/>
  <c r="P55" i="9"/>
  <c r="F55" i="9"/>
  <c r="I17" i="9"/>
  <c r="J17" i="9"/>
  <c r="K17" i="9"/>
  <c r="L17" i="9"/>
  <c r="M17" i="9"/>
  <c r="N17" i="9"/>
  <c r="O17" i="9"/>
  <c r="P17" i="9"/>
  <c r="Q17" i="9"/>
  <c r="G17" i="9"/>
  <c r="E17" i="9" l="1"/>
  <c r="P184" i="9"/>
  <c r="P198" i="9"/>
  <c r="Q114" i="9"/>
  <c r="Q159" i="9" l="1"/>
  <c r="Q117" i="9" s="1"/>
  <c r="O198" i="9" l="1"/>
  <c r="O226" i="9" l="1"/>
  <c r="O107" i="9"/>
  <c r="M184" i="9" l="1"/>
  <c r="M188" i="9"/>
  <c r="N247" i="9" l="1"/>
  <c r="Q58" i="9" l="1"/>
  <c r="Q55" i="9" s="1"/>
  <c r="E55" i="9" s="1"/>
  <c r="Q51" i="9"/>
  <c r="O98" i="9" l="1"/>
  <c r="N104" i="9" l="1"/>
  <c r="C188" i="9" l="1"/>
  <c r="C195" i="9" s="1"/>
  <c r="C202" i="9" s="1"/>
  <c r="C209" i="9" s="1"/>
  <c r="C125" i="9"/>
  <c r="C132" i="9"/>
  <c r="C153" i="9" s="1"/>
  <c r="C34" i="9"/>
  <c r="C69" i="9" s="1"/>
  <c r="C118" i="9" s="1"/>
  <c r="C167" i="9" l="1"/>
  <c r="C160" i="9"/>
  <c r="G184" i="9"/>
  <c r="H184" i="9"/>
  <c r="H114" i="9" l="1"/>
  <c r="L93" i="9"/>
  <c r="J72" i="9"/>
  <c r="J184" i="9" l="1"/>
  <c r="K184" i="9"/>
  <c r="L184" i="9"/>
  <c r="N184" i="9"/>
  <c r="O184" i="9"/>
  <c r="E219" i="9" l="1"/>
  <c r="M93" i="9" l="1"/>
  <c r="E93" i="9"/>
  <c r="J65" i="9"/>
  <c r="Q103" i="9" l="1"/>
  <c r="G226" i="9" l="1"/>
  <c r="Q174" i="9" l="1"/>
  <c r="E225" i="9"/>
  <c r="I226" i="9" l="1"/>
  <c r="H226" i="9"/>
  <c r="N226" i="9" l="1"/>
  <c r="K226" i="9"/>
  <c r="F226" i="9"/>
  <c r="P226" i="9"/>
  <c r="M226" i="9"/>
  <c r="L226" i="9"/>
  <c r="E236" i="9"/>
  <c r="E235" i="9"/>
  <c r="E234" i="9"/>
  <c r="E233" i="9"/>
  <c r="E232" i="9"/>
  <c r="E231" i="9"/>
  <c r="P230" i="9"/>
  <c r="O230" i="9"/>
  <c r="N230" i="9"/>
  <c r="M230" i="9"/>
  <c r="L230" i="9"/>
  <c r="K230" i="9"/>
  <c r="J230" i="9"/>
  <c r="I230" i="9"/>
  <c r="H230" i="9"/>
  <c r="G230" i="9"/>
  <c r="F230" i="9"/>
  <c r="E226" i="9" l="1"/>
  <c r="N251" i="9"/>
  <c r="E250" i="9"/>
  <c r="E249" i="9"/>
  <c r="E248" i="9"/>
  <c r="E247" i="9"/>
  <c r="E246" i="9"/>
  <c r="E245" i="9"/>
  <c r="Q244" i="9"/>
  <c r="P244" i="9"/>
  <c r="O244" i="9"/>
  <c r="N244" i="9"/>
  <c r="M244" i="9"/>
  <c r="L244" i="9"/>
  <c r="K244" i="9"/>
  <c r="J244" i="9"/>
  <c r="I244" i="9"/>
  <c r="H244" i="9"/>
  <c r="G244" i="9"/>
  <c r="F244" i="9"/>
  <c r="F65" i="9"/>
  <c r="Q65" i="9"/>
  <c r="O65" i="9"/>
  <c r="N65" i="9"/>
  <c r="M65" i="9"/>
  <c r="I65" i="9"/>
  <c r="E89" i="9"/>
  <c r="E88" i="9"/>
  <c r="E87" i="9"/>
  <c r="G83" i="9"/>
  <c r="E86" i="9"/>
  <c r="E85" i="9"/>
  <c r="E84" i="9"/>
  <c r="Q83" i="9"/>
  <c r="P83" i="9"/>
  <c r="O83" i="9"/>
  <c r="N83" i="9"/>
  <c r="M83" i="9"/>
  <c r="L83" i="9"/>
  <c r="K83" i="9"/>
  <c r="J83" i="9"/>
  <c r="I83" i="9"/>
  <c r="H83" i="9"/>
  <c r="F83" i="9"/>
  <c r="E244" i="9" l="1"/>
  <c r="E83" i="9"/>
  <c r="E194" i="9" l="1"/>
  <c r="E193" i="9"/>
  <c r="E192" i="9"/>
  <c r="E190" i="9"/>
  <c r="E189" i="9"/>
  <c r="Q188" i="9"/>
  <c r="P188" i="9"/>
  <c r="O188" i="9"/>
  <c r="N188" i="9"/>
  <c r="L188" i="9"/>
  <c r="K188" i="9"/>
  <c r="J188" i="9"/>
  <c r="I188" i="9"/>
  <c r="H188" i="9"/>
  <c r="G188" i="9"/>
  <c r="F188" i="9"/>
  <c r="P187" i="9"/>
  <c r="O187" i="9"/>
  <c r="N187" i="9"/>
  <c r="M187" i="9"/>
  <c r="L187" i="9"/>
  <c r="K187" i="9"/>
  <c r="K181" i="9" s="1"/>
  <c r="J187" i="9"/>
  <c r="J181" i="9" s="1"/>
  <c r="I187" i="9"/>
  <c r="I181" i="9" s="1"/>
  <c r="H187" i="9"/>
  <c r="G187" i="9"/>
  <c r="F187" i="9"/>
  <c r="E186" i="9"/>
  <c r="E185" i="9"/>
  <c r="Q184" i="9"/>
  <c r="E183" i="9"/>
  <c r="E182" i="9"/>
  <c r="E257" i="9"/>
  <c r="E256" i="9"/>
  <c r="E255" i="9"/>
  <c r="E254" i="9"/>
  <c r="E253" i="9"/>
  <c r="E252" i="9"/>
  <c r="Q251" i="9"/>
  <c r="P251" i="9"/>
  <c r="O251" i="9"/>
  <c r="M251" i="9"/>
  <c r="L251" i="9"/>
  <c r="K251" i="9"/>
  <c r="J251" i="9"/>
  <c r="H251" i="9"/>
  <c r="G251" i="9"/>
  <c r="F251" i="9"/>
  <c r="E243" i="9"/>
  <c r="E242" i="9"/>
  <c r="E241" i="9"/>
  <c r="E240" i="9"/>
  <c r="E239" i="9"/>
  <c r="E238" i="9"/>
  <c r="Q237" i="9"/>
  <c r="P237" i="9"/>
  <c r="O237" i="9"/>
  <c r="N237" i="9"/>
  <c r="M237" i="9"/>
  <c r="L237" i="9"/>
  <c r="K237" i="9"/>
  <c r="J237" i="9"/>
  <c r="I237" i="9"/>
  <c r="H237" i="9"/>
  <c r="G237" i="9"/>
  <c r="F237" i="9"/>
  <c r="E229" i="9"/>
  <c r="E228" i="9"/>
  <c r="E227" i="9"/>
  <c r="N223" i="9"/>
  <c r="M223" i="9"/>
  <c r="L223" i="9"/>
  <c r="K223" i="9"/>
  <c r="J223" i="9"/>
  <c r="I223" i="9"/>
  <c r="H223" i="9"/>
  <c r="G223" i="9"/>
  <c r="E224" i="9"/>
  <c r="P223" i="9"/>
  <c r="O223" i="9"/>
  <c r="F223" i="9"/>
  <c r="E222" i="9"/>
  <c r="E221" i="9"/>
  <c r="E220" i="9"/>
  <c r="E218" i="9"/>
  <c r="E217" i="9"/>
  <c r="Q216" i="9"/>
  <c r="P216" i="9"/>
  <c r="O216" i="9"/>
  <c r="N216" i="9"/>
  <c r="M216" i="9"/>
  <c r="L216" i="9"/>
  <c r="K216" i="9"/>
  <c r="J216" i="9"/>
  <c r="I216" i="9"/>
  <c r="H216" i="9"/>
  <c r="G216" i="9"/>
  <c r="F216" i="9"/>
  <c r="E215" i="9"/>
  <c r="E214" i="9"/>
  <c r="E213" i="9"/>
  <c r="N209" i="9"/>
  <c r="M209" i="9"/>
  <c r="L209" i="9"/>
  <c r="K209" i="9"/>
  <c r="I198" i="9"/>
  <c r="E211" i="9"/>
  <c r="E210" i="9"/>
  <c r="Q209" i="9"/>
  <c r="P209" i="9"/>
  <c r="O209" i="9"/>
  <c r="H209" i="9"/>
  <c r="G209" i="9"/>
  <c r="F209" i="9"/>
  <c r="E208" i="9"/>
  <c r="E207" i="9"/>
  <c r="E206" i="9"/>
  <c r="E205" i="9"/>
  <c r="E204" i="9"/>
  <c r="E203" i="9"/>
  <c r="Q202" i="9"/>
  <c r="P202" i="9"/>
  <c r="O202" i="9"/>
  <c r="N202" i="9"/>
  <c r="M202" i="9"/>
  <c r="L202" i="9"/>
  <c r="K202" i="9"/>
  <c r="J202" i="9"/>
  <c r="I202" i="9"/>
  <c r="H202" i="9"/>
  <c r="G202" i="9"/>
  <c r="F202" i="9"/>
  <c r="Q201" i="9"/>
  <c r="P201" i="9"/>
  <c r="O201" i="9"/>
  <c r="N201" i="9"/>
  <c r="M201" i="9"/>
  <c r="L201" i="9"/>
  <c r="K201" i="9"/>
  <c r="J201" i="9"/>
  <c r="I201" i="9"/>
  <c r="H201" i="9"/>
  <c r="G201" i="9"/>
  <c r="F201" i="9"/>
  <c r="E200" i="9"/>
  <c r="E199" i="9"/>
  <c r="Q198" i="9"/>
  <c r="H198" i="9"/>
  <c r="G198" i="9"/>
  <c r="E197" i="9"/>
  <c r="E196" i="9"/>
  <c r="E180" i="9"/>
  <c r="E179" i="9"/>
  <c r="E178" i="9"/>
  <c r="E177" i="9"/>
  <c r="E176" i="9"/>
  <c r="E175" i="9"/>
  <c r="P174" i="9"/>
  <c r="O174" i="9"/>
  <c r="N174" i="9"/>
  <c r="M174" i="9"/>
  <c r="L174" i="9"/>
  <c r="K174" i="9"/>
  <c r="J174" i="9"/>
  <c r="I174" i="9"/>
  <c r="H174" i="9"/>
  <c r="G174" i="9"/>
  <c r="F174" i="9"/>
  <c r="Q195" i="9" l="1"/>
  <c r="L198" i="9"/>
  <c r="L195" i="9" s="1"/>
  <c r="E174" i="9"/>
  <c r="M198" i="9"/>
  <c r="M195" i="9" s="1"/>
  <c r="E212" i="9"/>
  <c r="N198" i="9"/>
  <c r="N195" i="9" s="1"/>
  <c r="E216" i="9"/>
  <c r="J195" i="9"/>
  <c r="E188" i="9"/>
  <c r="E187" i="9"/>
  <c r="M181" i="9"/>
  <c r="F195" i="9"/>
  <c r="G195" i="9"/>
  <c r="G181" i="9"/>
  <c r="O181" i="9"/>
  <c r="L181" i="9"/>
  <c r="O195" i="9"/>
  <c r="P195" i="9"/>
  <c r="N181" i="9"/>
  <c r="H195" i="9"/>
  <c r="E201" i="9"/>
  <c r="E251" i="9"/>
  <c r="H181" i="9"/>
  <c r="P181" i="9"/>
  <c r="E202" i="9"/>
  <c r="F181" i="9"/>
  <c r="K198" i="9"/>
  <c r="K195" i="9" s="1"/>
  <c r="E237" i="9"/>
  <c r="Q181" i="9"/>
  <c r="I195" i="9"/>
  <c r="E223" i="9"/>
  <c r="I209" i="9"/>
  <c r="E184" i="9"/>
  <c r="J209" i="9"/>
  <c r="E195" i="9" l="1"/>
  <c r="E181" i="9"/>
  <c r="E209" i="9"/>
  <c r="E198" i="9"/>
  <c r="E121" i="9"/>
  <c r="F98" i="9" l="1"/>
  <c r="G98" i="9"/>
  <c r="H98" i="9"/>
  <c r="I98" i="9"/>
  <c r="J98" i="9"/>
  <c r="K98" i="9"/>
  <c r="L98" i="9"/>
  <c r="M98" i="9"/>
  <c r="M97" i="9" s="1"/>
  <c r="N98" i="9"/>
  <c r="F99" i="9"/>
  <c r="G99" i="9"/>
  <c r="H99" i="9"/>
  <c r="I99" i="9"/>
  <c r="J99" i="9"/>
  <c r="L99" i="9"/>
  <c r="K99" i="9"/>
  <c r="M99" i="9"/>
  <c r="N99" i="9"/>
  <c r="O99" i="9"/>
  <c r="O100" i="9"/>
  <c r="N100" i="9"/>
  <c r="M100" i="9"/>
  <c r="L100" i="9"/>
  <c r="K100" i="9"/>
  <c r="J100" i="9"/>
  <c r="I100" i="9"/>
  <c r="H100" i="9"/>
  <c r="G100" i="9"/>
  <c r="F100" i="9"/>
  <c r="F101" i="9"/>
  <c r="G101" i="9"/>
  <c r="H101" i="9"/>
  <c r="I101" i="9"/>
  <c r="J101" i="9"/>
  <c r="K101" i="9"/>
  <c r="L101" i="9"/>
  <c r="M101" i="9"/>
  <c r="N101" i="9"/>
  <c r="O101" i="9"/>
  <c r="P98" i="9"/>
  <c r="P99" i="9"/>
  <c r="P100" i="9"/>
  <c r="P101" i="9"/>
  <c r="F102" i="9"/>
  <c r="G102" i="9"/>
  <c r="H102" i="9"/>
  <c r="I102" i="9"/>
  <c r="J102" i="9"/>
  <c r="K102" i="9"/>
  <c r="L102" i="9"/>
  <c r="M102" i="9"/>
  <c r="N102" i="9"/>
  <c r="O102" i="9"/>
  <c r="P102" i="9"/>
  <c r="F103" i="9"/>
  <c r="G103" i="9"/>
  <c r="H103" i="9"/>
  <c r="I103" i="9"/>
  <c r="J103" i="9"/>
  <c r="K103" i="9"/>
  <c r="L103" i="9"/>
  <c r="M103" i="9"/>
  <c r="N103" i="9"/>
  <c r="O103" i="9"/>
  <c r="P103" i="9"/>
  <c r="Q98" i="9"/>
  <c r="Q99" i="9"/>
  <c r="Q100" i="9"/>
  <c r="Q101" i="9"/>
  <c r="Q102" i="9"/>
  <c r="E110" i="9"/>
  <c r="E103" i="9" s="1"/>
  <c r="E109" i="9"/>
  <c r="E108" i="9"/>
  <c r="E107" i="9"/>
  <c r="E106" i="9"/>
  <c r="E105" i="9"/>
  <c r="F104" i="9"/>
  <c r="G104" i="9"/>
  <c r="H104" i="9"/>
  <c r="I104" i="9"/>
  <c r="J104" i="9"/>
  <c r="K104" i="9"/>
  <c r="L104" i="9"/>
  <c r="M104" i="9"/>
  <c r="O104" i="9"/>
  <c r="P104" i="9"/>
  <c r="Q104" i="9"/>
  <c r="L65" i="9"/>
  <c r="H65" i="9"/>
  <c r="G65" i="9"/>
  <c r="E104" i="9" l="1"/>
  <c r="O97" i="9"/>
  <c r="N97" i="9"/>
  <c r="G97" i="9"/>
  <c r="I97" i="9"/>
  <c r="E99" i="9"/>
  <c r="H97" i="9"/>
  <c r="F97" i="9"/>
  <c r="E101" i="9"/>
  <c r="L97" i="9"/>
  <c r="E100" i="9"/>
  <c r="K97" i="9"/>
  <c r="P97" i="9"/>
  <c r="J97" i="9"/>
  <c r="Q97" i="9"/>
  <c r="E102" i="9"/>
  <c r="E98" i="9"/>
  <c r="E75" i="9"/>
  <c r="E74" i="9"/>
  <c r="E73" i="9"/>
  <c r="E71" i="9"/>
  <c r="E70" i="9"/>
  <c r="F69" i="9"/>
  <c r="G69" i="9"/>
  <c r="H69" i="9"/>
  <c r="I69" i="9"/>
  <c r="Q69" i="9"/>
  <c r="P69" i="9"/>
  <c r="O69" i="9"/>
  <c r="N69" i="9"/>
  <c r="M69" i="9"/>
  <c r="L69" i="9"/>
  <c r="K69" i="9"/>
  <c r="I76" i="9"/>
  <c r="E97" i="9" l="1"/>
  <c r="J69" i="9"/>
  <c r="E72" i="9"/>
  <c r="E69" i="9" s="1"/>
  <c r="Q118" i="9" l="1"/>
  <c r="E138" i="9"/>
  <c r="E131" i="9" l="1"/>
  <c r="E128" i="9"/>
  <c r="S25" i="9" s="1"/>
  <c r="E127" i="9"/>
  <c r="E126" i="9"/>
  <c r="Q125" i="9"/>
  <c r="P125" i="9"/>
  <c r="O125" i="9"/>
  <c r="N125" i="9"/>
  <c r="M125" i="9"/>
  <c r="L125" i="9"/>
  <c r="K125" i="9"/>
  <c r="J125" i="9"/>
  <c r="I125" i="9"/>
  <c r="H125" i="9"/>
  <c r="G125" i="9"/>
  <c r="F125" i="9"/>
  <c r="E125" i="9" l="1"/>
  <c r="P117" i="9" l="1"/>
  <c r="E145" i="9"/>
  <c r="E124" i="9"/>
  <c r="N51" i="9" l="1"/>
  <c r="N90" i="9" l="1"/>
  <c r="Q21" i="9"/>
  <c r="Q20" i="9" l="1"/>
  <c r="Q64" i="9" l="1"/>
  <c r="P62" i="9"/>
  <c r="O64" i="9"/>
  <c r="N64" i="9"/>
  <c r="M64" i="9"/>
  <c r="M62" i="9" s="1"/>
  <c r="L64" i="9"/>
  <c r="K64" i="9"/>
  <c r="J64" i="9"/>
  <c r="I64" i="9"/>
  <c r="H64" i="9"/>
  <c r="G64" i="9"/>
  <c r="I62" i="9"/>
  <c r="G62" i="9"/>
  <c r="F62" i="9"/>
  <c r="O76" i="9"/>
  <c r="N76" i="9"/>
  <c r="M76" i="9"/>
  <c r="L62" i="9" l="1"/>
  <c r="N62" i="9"/>
  <c r="Q62" i="9"/>
  <c r="J62" i="9"/>
  <c r="O62" i="9"/>
  <c r="K62" i="9"/>
  <c r="M90" i="9" l="1"/>
  <c r="G114" i="9" l="1"/>
  <c r="F114" i="9" l="1"/>
  <c r="H62" i="9" l="1"/>
  <c r="E68" i="9"/>
  <c r="E67" i="9"/>
  <c r="E66" i="9"/>
  <c r="E63" i="9"/>
  <c r="E56" i="9"/>
  <c r="E57" i="9"/>
  <c r="E58" i="9"/>
  <c r="E59" i="9"/>
  <c r="E60" i="9"/>
  <c r="E61" i="9"/>
  <c r="P118" i="9" l="1"/>
  <c r="O118" i="9"/>
  <c r="N118" i="9"/>
  <c r="M118" i="9"/>
  <c r="L118" i="9"/>
  <c r="K118" i="9"/>
  <c r="J118" i="9"/>
  <c r="I118" i="9"/>
  <c r="H118" i="9"/>
  <c r="G118" i="9"/>
  <c r="F118" i="9"/>
  <c r="E96" i="9"/>
  <c r="E95" i="9"/>
  <c r="E94" i="9"/>
  <c r="E92" i="9"/>
  <c r="F64" i="9" s="1"/>
  <c r="E64" i="9" s="1"/>
  <c r="E91" i="9"/>
  <c r="Q90" i="9"/>
  <c r="P90" i="9"/>
  <c r="O90" i="9"/>
  <c r="L90" i="9"/>
  <c r="K90" i="9"/>
  <c r="J90" i="9"/>
  <c r="I90" i="9"/>
  <c r="G90" i="9"/>
  <c r="F90" i="9"/>
  <c r="E82" i="9"/>
  <c r="E81" i="9"/>
  <c r="E80" i="9"/>
  <c r="E79" i="9"/>
  <c r="E65" i="9" s="1"/>
  <c r="E78" i="9"/>
  <c r="E77" i="9"/>
  <c r="Q76" i="9"/>
  <c r="P76" i="9"/>
  <c r="L76" i="9"/>
  <c r="K76" i="9"/>
  <c r="J76" i="9"/>
  <c r="H76" i="9"/>
  <c r="G76" i="9"/>
  <c r="F76" i="9"/>
  <c r="E118" i="9" l="1"/>
  <c r="E76" i="9"/>
  <c r="E90" i="9"/>
  <c r="G167" i="9"/>
  <c r="H167" i="9"/>
  <c r="I167" i="9"/>
  <c r="J167" i="9"/>
  <c r="K167" i="9"/>
  <c r="L167" i="9"/>
  <c r="M167" i="9"/>
  <c r="N167" i="9"/>
  <c r="O167" i="9"/>
  <c r="P167" i="9"/>
  <c r="Q167" i="9"/>
  <c r="F167" i="9"/>
  <c r="G160" i="9"/>
  <c r="H160" i="9"/>
  <c r="I160" i="9"/>
  <c r="J160" i="9"/>
  <c r="K160" i="9"/>
  <c r="L160" i="9"/>
  <c r="M160" i="9"/>
  <c r="N160" i="9"/>
  <c r="O160" i="9"/>
  <c r="P160" i="9"/>
  <c r="Q160" i="9"/>
  <c r="F160" i="9"/>
  <c r="F24" i="9"/>
  <c r="E62" i="9" l="1"/>
  <c r="E156" i="9"/>
  <c r="Q261" i="9" l="1"/>
  <c r="E163" i="9" l="1"/>
  <c r="E135" i="9" l="1"/>
  <c r="K114" i="9"/>
  <c r="I114" i="9" l="1"/>
  <c r="M114" i="9"/>
  <c r="J114" i="9"/>
  <c r="E173" i="9" l="1"/>
  <c r="E170" i="9"/>
  <c r="E169" i="9"/>
  <c r="E168" i="9"/>
  <c r="E166" i="9"/>
  <c r="E162" i="9"/>
  <c r="E161" i="9"/>
  <c r="E159" i="9"/>
  <c r="Q155" i="9"/>
  <c r="P155" i="9" s="1"/>
  <c r="Q154" i="9"/>
  <c r="P154" i="9" s="1"/>
  <c r="O154" i="9" s="1"/>
  <c r="E152" i="9"/>
  <c r="E149" i="9"/>
  <c r="Q148" i="9"/>
  <c r="P148" i="9" s="1"/>
  <c r="O148" i="9" s="1"/>
  <c r="N148" i="9" s="1"/>
  <c r="M148" i="9" s="1"/>
  <c r="L148" i="9" s="1"/>
  <c r="K148" i="9" s="1"/>
  <c r="J148" i="9" s="1"/>
  <c r="I148" i="9" s="1"/>
  <c r="H148" i="9" s="1"/>
  <c r="G148" i="9" s="1"/>
  <c r="F148" i="9" s="1"/>
  <c r="E148" i="9" s="1"/>
  <c r="Q147" i="9"/>
  <c r="P147" i="9" s="1"/>
  <c r="E142" i="9"/>
  <c r="E114" i="9" s="1"/>
  <c r="Q141" i="9"/>
  <c r="P141" i="9" s="1"/>
  <c r="Q140" i="9"/>
  <c r="L132" i="9"/>
  <c r="K132" i="9"/>
  <c r="J132" i="9"/>
  <c r="I132" i="9"/>
  <c r="H132" i="9"/>
  <c r="G117" i="9"/>
  <c r="F117" i="9"/>
  <c r="E134" i="9"/>
  <c r="E133" i="9"/>
  <c r="Q132" i="9"/>
  <c r="P132" i="9"/>
  <c r="O132" i="9"/>
  <c r="N132" i="9"/>
  <c r="M132" i="9"/>
  <c r="E120" i="9"/>
  <c r="E119" i="9"/>
  <c r="O117" i="9"/>
  <c r="N117" i="9"/>
  <c r="M117" i="9"/>
  <c r="Q116" i="9"/>
  <c r="P116" i="9"/>
  <c r="O116" i="9"/>
  <c r="N116" i="9"/>
  <c r="M116" i="9"/>
  <c r="L116" i="9"/>
  <c r="K116" i="9"/>
  <c r="J116" i="9"/>
  <c r="I116" i="9"/>
  <c r="H116" i="9"/>
  <c r="G116" i="9"/>
  <c r="F116" i="9"/>
  <c r="E116" i="9"/>
  <c r="Q115" i="9"/>
  <c r="P115" i="9"/>
  <c r="N115" i="9"/>
  <c r="M115" i="9"/>
  <c r="L115" i="9"/>
  <c r="K115" i="9"/>
  <c r="J115" i="9"/>
  <c r="I115" i="9"/>
  <c r="H115" i="9"/>
  <c r="G115" i="9"/>
  <c r="F115" i="9"/>
  <c r="E115" i="9"/>
  <c r="E54" i="9"/>
  <c r="E53" i="9"/>
  <c r="E52" i="9"/>
  <c r="E51" i="9"/>
  <c r="E50" i="9"/>
  <c r="E49" i="9"/>
  <c r="Q54" i="9"/>
  <c r="Q264" i="9" s="1"/>
  <c r="P54" i="9"/>
  <c r="O54" i="9"/>
  <c r="N54" i="9"/>
  <c r="M54" i="9"/>
  <c r="M264" i="9" s="1"/>
  <c r="L54" i="9"/>
  <c r="K54" i="9"/>
  <c r="J54" i="9"/>
  <c r="I54" i="9"/>
  <c r="H54" i="9"/>
  <c r="G54" i="9"/>
  <c r="F54" i="9"/>
  <c r="Q53" i="9"/>
  <c r="P53" i="9"/>
  <c r="O53" i="9"/>
  <c r="N53" i="9"/>
  <c r="M53" i="9"/>
  <c r="L53" i="9"/>
  <c r="K53" i="9"/>
  <c r="J53" i="9"/>
  <c r="I53" i="9"/>
  <c r="H53" i="9"/>
  <c r="G53" i="9"/>
  <c r="F53" i="9"/>
  <c r="Q52" i="9"/>
  <c r="P52" i="9"/>
  <c r="O52" i="9"/>
  <c r="N52" i="9"/>
  <c r="M52" i="9"/>
  <c r="L52" i="9"/>
  <c r="K52" i="9"/>
  <c r="J52" i="9"/>
  <c r="I52" i="9"/>
  <c r="H52" i="9"/>
  <c r="G52" i="9"/>
  <c r="F52" i="9"/>
  <c r="P51" i="9"/>
  <c r="O51" i="9"/>
  <c r="M261" i="9"/>
  <c r="L51" i="9"/>
  <c r="K51" i="9"/>
  <c r="K261" i="9" s="1"/>
  <c r="J51" i="9"/>
  <c r="J261" i="9" s="1"/>
  <c r="I51" i="9"/>
  <c r="I261" i="9" s="1"/>
  <c r="H51" i="9"/>
  <c r="H261" i="9" s="1"/>
  <c r="G51" i="9"/>
  <c r="G261" i="9" s="1"/>
  <c r="F51" i="9"/>
  <c r="F261" i="9" s="1"/>
  <c r="Q50" i="9"/>
  <c r="P50" i="9"/>
  <c r="O50" i="9"/>
  <c r="L50" i="9"/>
  <c r="K50" i="9"/>
  <c r="J50" i="9"/>
  <c r="I50" i="9"/>
  <c r="H50" i="9"/>
  <c r="G50" i="9"/>
  <c r="F50" i="9"/>
  <c r="Q49" i="9"/>
  <c r="P49" i="9"/>
  <c r="O49" i="9"/>
  <c r="N49" i="9"/>
  <c r="N48" i="9" s="1"/>
  <c r="M49" i="9"/>
  <c r="M48" i="9" s="1"/>
  <c r="L49" i="9"/>
  <c r="K49" i="9"/>
  <c r="J49" i="9"/>
  <c r="I49" i="9"/>
  <c r="H49" i="9"/>
  <c r="H48" i="9" s="1"/>
  <c r="G49" i="9"/>
  <c r="F49" i="9"/>
  <c r="F48" i="9" s="1"/>
  <c r="E47" i="9"/>
  <c r="E46" i="9"/>
  <c r="E45" i="9"/>
  <c r="E43" i="9"/>
  <c r="E42" i="9"/>
  <c r="Q41" i="9"/>
  <c r="P41" i="9"/>
  <c r="O41" i="9"/>
  <c r="N41" i="9"/>
  <c r="M41" i="9"/>
  <c r="L41" i="9"/>
  <c r="K41" i="9"/>
  <c r="J41" i="9"/>
  <c r="I41" i="9"/>
  <c r="H41" i="9"/>
  <c r="G41" i="9"/>
  <c r="F41" i="9"/>
  <c r="E27" i="9"/>
  <c r="E26" i="9"/>
  <c r="E25" i="9"/>
  <c r="E24" i="9"/>
  <c r="E23" i="9"/>
  <c r="E22" i="9"/>
  <c r="E15" i="9" s="1"/>
  <c r="P21" i="9"/>
  <c r="O21" i="9"/>
  <c r="N21" i="9"/>
  <c r="M21" i="9"/>
  <c r="L21" i="9"/>
  <c r="K21" i="9"/>
  <c r="J21" i="9"/>
  <c r="I21" i="9"/>
  <c r="H21" i="9"/>
  <c r="G21" i="9"/>
  <c r="F21" i="9"/>
  <c r="P20" i="9"/>
  <c r="O20" i="9"/>
  <c r="N20" i="9"/>
  <c r="M20" i="9"/>
  <c r="K20" i="9"/>
  <c r="J20" i="9"/>
  <c r="I20" i="9"/>
  <c r="H20" i="9"/>
  <c r="G20" i="9"/>
  <c r="F20" i="9"/>
  <c r="Q19" i="9"/>
  <c r="P19" i="9"/>
  <c r="O19" i="9"/>
  <c r="N19" i="9"/>
  <c r="M19" i="9"/>
  <c r="L19" i="9"/>
  <c r="K19" i="9"/>
  <c r="J19" i="9"/>
  <c r="I19" i="9"/>
  <c r="H19" i="9"/>
  <c r="G19" i="9"/>
  <c r="F19" i="9"/>
  <c r="Q18" i="9"/>
  <c r="P18" i="9"/>
  <c r="O18" i="9"/>
  <c r="N18" i="9"/>
  <c r="M18" i="9"/>
  <c r="L18" i="9"/>
  <c r="K18" i="9"/>
  <c r="J18" i="9"/>
  <c r="I18" i="9"/>
  <c r="H18" i="9"/>
  <c r="G18" i="9"/>
  <c r="F18" i="9"/>
  <c r="Q16" i="9"/>
  <c r="P16" i="9"/>
  <c r="O16" i="9"/>
  <c r="N16" i="9"/>
  <c r="M16" i="9"/>
  <c r="L16" i="9"/>
  <c r="K16" i="9"/>
  <c r="J16" i="9"/>
  <c r="I16" i="9"/>
  <c r="H16" i="9"/>
  <c r="G16" i="9"/>
  <c r="F16" i="9"/>
  <c r="Q15" i="9"/>
  <c r="P15" i="9"/>
  <c r="O15" i="9"/>
  <c r="N15" i="9"/>
  <c r="M15" i="9"/>
  <c r="L15" i="9"/>
  <c r="K15" i="9"/>
  <c r="J15" i="9"/>
  <c r="I15" i="9"/>
  <c r="H15" i="9"/>
  <c r="G15" i="9"/>
  <c r="F15" i="9"/>
  <c r="N264" i="9" l="1"/>
  <c r="G48" i="9"/>
  <c r="O48" i="9"/>
  <c r="P48" i="9"/>
  <c r="I48" i="9"/>
  <c r="Q48" i="9"/>
  <c r="F14" i="9"/>
  <c r="J48" i="9"/>
  <c r="K48" i="9"/>
  <c r="H14" i="9"/>
  <c r="L48" i="9"/>
  <c r="F263" i="9"/>
  <c r="F264" i="9"/>
  <c r="E264" i="9" s="1"/>
  <c r="N263" i="9"/>
  <c r="G263" i="9"/>
  <c r="O263" i="9"/>
  <c r="G264" i="9"/>
  <c r="O264" i="9"/>
  <c r="H263" i="9"/>
  <c r="P263" i="9"/>
  <c r="Q260" i="9"/>
  <c r="P264" i="9"/>
  <c r="M262" i="9"/>
  <c r="J262" i="9"/>
  <c r="Q263" i="9"/>
  <c r="K262" i="9"/>
  <c r="L262" i="9"/>
  <c r="I263" i="9"/>
  <c r="F262" i="9"/>
  <c r="G262" i="9"/>
  <c r="K263" i="9"/>
  <c r="J263" i="9"/>
  <c r="H262" i="9"/>
  <c r="L263" i="9"/>
  <c r="N262" i="9"/>
  <c r="P262" i="9"/>
  <c r="I262" i="9"/>
  <c r="Q262" i="9"/>
  <c r="M263" i="9"/>
  <c r="P140" i="9"/>
  <c r="P139" i="9" s="1"/>
  <c r="Q139" i="9"/>
  <c r="E261" i="9"/>
  <c r="G132" i="9"/>
  <c r="G14" i="9"/>
  <c r="Q146" i="9"/>
  <c r="Q112" i="9"/>
  <c r="K117" i="9"/>
  <c r="K264" i="9" s="1"/>
  <c r="E167" i="9"/>
  <c r="I117" i="9"/>
  <c r="I264" i="9" s="1"/>
  <c r="L117" i="9"/>
  <c r="L264" i="9" s="1"/>
  <c r="O155" i="9"/>
  <c r="N155" i="9" s="1"/>
  <c r="M155" i="9" s="1"/>
  <c r="L155" i="9" s="1"/>
  <c r="K155" i="9" s="1"/>
  <c r="J155" i="9" s="1"/>
  <c r="I155" i="9" s="1"/>
  <c r="H155" i="9" s="1"/>
  <c r="G155" i="9" s="1"/>
  <c r="F155" i="9" s="1"/>
  <c r="E155" i="9" s="1"/>
  <c r="P153" i="9"/>
  <c r="H117" i="9"/>
  <c r="H264" i="9" s="1"/>
  <c r="Q153" i="9"/>
  <c r="N114" i="9"/>
  <c r="N261" i="9" s="1"/>
  <c r="J117" i="9"/>
  <c r="J264" i="9" s="1"/>
  <c r="O114" i="9"/>
  <c r="F132" i="9"/>
  <c r="P113" i="9"/>
  <c r="P260" i="9" s="1"/>
  <c r="P114" i="9"/>
  <c r="P261" i="9" s="1"/>
  <c r="E41" i="9"/>
  <c r="Q113" i="9"/>
  <c r="L114" i="9"/>
  <c r="L261" i="9" s="1"/>
  <c r="E160" i="9"/>
  <c r="K14" i="9"/>
  <c r="N14" i="9"/>
  <c r="I14" i="9"/>
  <c r="Q14" i="9"/>
  <c r="E19" i="9"/>
  <c r="E263" i="9" s="1"/>
  <c r="E18" i="9"/>
  <c r="E262" i="9" s="1"/>
  <c r="O14" i="9"/>
  <c r="O147" i="9"/>
  <c r="P146" i="9"/>
  <c r="N154" i="9"/>
  <c r="E48" i="9"/>
  <c r="J14" i="9"/>
  <c r="E20" i="9"/>
  <c r="L14" i="9"/>
  <c r="E21" i="9"/>
  <c r="E16" i="9"/>
  <c r="E14" i="9" s="1"/>
  <c r="P14" i="9"/>
  <c r="E132" i="9"/>
  <c r="M14" i="9"/>
  <c r="O141" i="9"/>
  <c r="E117" i="9" l="1"/>
  <c r="O111" i="9"/>
  <c r="O261" i="9"/>
  <c r="P258" i="9"/>
  <c r="O140" i="9"/>
  <c r="N140" i="9" s="1"/>
  <c r="M140" i="9" s="1"/>
  <c r="L140" i="9" s="1"/>
  <c r="K140" i="9" s="1"/>
  <c r="P112" i="9"/>
  <c r="P111" i="9" s="1"/>
  <c r="Q111" i="9"/>
  <c r="O153" i="9"/>
  <c r="Q258" i="9"/>
  <c r="E230" i="9" s="1"/>
  <c r="O146" i="9"/>
  <c r="N147" i="9"/>
  <c r="O113" i="9"/>
  <c r="O260" i="9" s="1"/>
  <c r="N141" i="9"/>
  <c r="M154" i="9"/>
  <c r="N153" i="9"/>
  <c r="O258" i="9" l="1"/>
  <c r="O112" i="9"/>
  <c r="O139" i="9"/>
  <c r="M141" i="9"/>
  <c r="N113" i="9"/>
  <c r="N260" i="9" s="1"/>
  <c r="N258" i="9" s="1"/>
  <c r="N139" i="9"/>
  <c r="L154" i="9"/>
  <c r="M153" i="9"/>
  <c r="J140" i="9"/>
  <c r="M147" i="9"/>
  <c r="N146" i="9"/>
  <c r="N112" i="9"/>
  <c r="N111" i="9" l="1"/>
  <c r="I140" i="9"/>
  <c r="L153" i="9"/>
  <c r="K154" i="9"/>
  <c r="M146" i="9"/>
  <c r="L147" i="9"/>
  <c r="M112" i="9"/>
  <c r="L141" i="9"/>
  <c r="M113" i="9"/>
  <c r="M260" i="9" s="1"/>
  <c r="M139" i="9"/>
  <c r="M258" i="9" l="1"/>
  <c r="M111" i="9"/>
  <c r="K153" i="9"/>
  <c r="J154" i="9"/>
  <c r="L146" i="9"/>
  <c r="K147" i="9"/>
  <c r="L112" i="9"/>
  <c r="K141" i="9"/>
  <c r="L113" i="9"/>
  <c r="L260" i="9" s="1"/>
  <c r="L139" i="9"/>
  <c r="H140" i="9"/>
  <c r="L258" i="9" l="1"/>
  <c r="L111" i="9"/>
  <c r="I154" i="9"/>
  <c r="J153" i="9"/>
  <c r="K113" i="9"/>
  <c r="K260" i="9" s="1"/>
  <c r="J141" i="9"/>
  <c r="K139" i="9"/>
  <c r="J147" i="9"/>
  <c r="K146" i="9"/>
  <c r="K112" i="9"/>
  <c r="G140" i="9"/>
  <c r="K258" i="9" l="1"/>
  <c r="J146" i="9"/>
  <c r="I147" i="9"/>
  <c r="J112" i="9"/>
  <c r="J113" i="9"/>
  <c r="J260" i="9" s="1"/>
  <c r="I141" i="9"/>
  <c r="J139" i="9"/>
  <c r="F140" i="9"/>
  <c r="H154" i="9"/>
  <c r="I153" i="9"/>
  <c r="K111" i="9"/>
  <c r="J258" i="9" l="1"/>
  <c r="H141" i="9"/>
  <c r="I113" i="9"/>
  <c r="I260" i="9" s="1"/>
  <c r="I258" i="9" s="1"/>
  <c r="I139" i="9"/>
  <c r="J111" i="9"/>
  <c r="G154" i="9"/>
  <c r="H153" i="9"/>
  <c r="H147" i="9"/>
  <c r="I146" i="9"/>
  <c r="I112" i="9"/>
  <c r="E140" i="9"/>
  <c r="G147" i="9" l="1"/>
  <c r="H146" i="9"/>
  <c r="H112" i="9"/>
  <c r="F154" i="9"/>
  <c r="G153" i="9"/>
  <c r="I111" i="9"/>
  <c r="G141" i="9"/>
  <c r="H113" i="9"/>
  <c r="H260" i="9" s="1"/>
  <c r="H258" i="9" s="1"/>
  <c r="H139" i="9"/>
  <c r="H111" i="9" l="1"/>
  <c r="E154" i="9"/>
  <c r="E153" i="9" s="1"/>
  <c r="F153" i="9"/>
  <c r="G113" i="9"/>
  <c r="G260" i="9" s="1"/>
  <c r="G258" i="9" s="1"/>
  <c r="F141" i="9"/>
  <c r="G139" i="9"/>
  <c r="G146" i="9"/>
  <c r="F147" i="9"/>
  <c r="G112" i="9"/>
  <c r="F146" i="9" l="1"/>
  <c r="E147" i="9"/>
  <c r="F112" i="9"/>
  <c r="F259" i="9" s="1"/>
  <c r="E141" i="9"/>
  <c r="E139" i="9" s="1"/>
  <c r="F113" i="9"/>
  <c r="F260" i="9" s="1"/>
  <c r="F139" i="9"/>
  <c r="F258" i="9" l="1"/>
  <c r="E113" i="9"/>
  <c r="E260" i="9" s="1"/>
  <c r="E146" i="9"/>
  <c r="E112" i="9"/>
  <c r="E111" i="9" l="1"/>
  <c r="E259" i="9"/>
  <c r="E258" i="9" s="1"/>
  <c r="P65" i="6" l="1"/>
  <c r="O65" i="6"/>
  <c r="N65" i="6"/>
  <c r="M65" i="6"/>
  <c r="L65" i="6"/>
  <c r="K65" i="6"/>
  <c r="J65" i="6"/>
  <c r="I65" i="6"/>
  <c r="H65" i="6"/>
  <c r="G65" i="6"/>
  <c r="F65" i="6"/>
  <c r="E65" i="6"/>
  <c r="D63" i="6"/>
  <c r="D60" i="6"/>
  <c r="D59" i="6"/>
  <c r="D58" i="6"/>
  <c r="P57" i="6"/>
  <c r="O57" i="6"/>
  <c r="N57" i="6"/>
  <c r="M57" i="6"/>
  <c r="L57" i="6"/>
  <c r="K57" i="6"/>
  <c r="J57" i="6"/>
  <c r="I57" i="6"/>
  <c r="H57" i="6"/>
  <c r="G57" i="6"/>
  <c r="F57" i="6"/>
  <c r="E57" i="6"/>
  <c r="D56" i="6"/>
  <c r="D53" i="6"/>
  <c r="D46" i="6" s="1"/>
  <c r="D52" i="6"/>
  <c r="D45" i="6" s="1"/>
  <c r="D51" i="6"/>
  <c r="P50" i="6"/>
  <c r="O50" i="6"/>
  <c r="N50" i="6"/>
  <c r="M50" i="6"/>
  <c r="L50" i="6"/>
  <c r="K50" i="6"/>
  <c r="J50" i="6"/>
  <c r="I50" i="6"/>
  <c r="H50" i="6"/>
  <c r="G50" i="6"/>
  <c r="F50" i="6"/>
  <c r="E50" i="6"/>
  <c r="P43" i="6"/>
  <c r="O43" i="6"/>
  <c r="N43" i="6"/>
  <c r="M43" i="6"/>
  <c r="L43" i="6"/>
  <c r="K43" i="6"/>
  <c r="J43" i="6"/>
  <c r="I43" i="6"/>
  <c r="H43" i="6"/>
  <c r="G43" i="6"/>
  <c r="F43" i="6"/>
  <c r="E43" i="6"/>
  <c r="D41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D34" i="6"/>
  <c r="D25" i="6" s="1"/>
  <c r="D31" i="6"/>
  <c r="D24" i="6" s="1"/>
  <c r="D30" i="6"/>
  <c r="D23" i="6" s="1"/>
  <c r="D29" i="6"/>
  <c r="P28" i="6"/>
  <c r="O28" i="6"/>
  <c r="N28" i="6"/>
  <c r="M28" i="6"/>
  <c r="L28" i="6"/>
  <c r="K28" i="6"/>
  <c r="J28" i="6"/>
  <c r="I28" i="6"/>
  <c r="H28" i="6"/>
  <c r="G28" i="6"/>
  <c r="F28" i="6"/>
  <c r="E28" i="6"/>
  <c r="P21" i="6"/>
  <c r="O21" i="6"/>
  <c r="N21" i="6"/>
  <c r="M21" i="6"/>
  <c r="L21" i="6"/>
  <c r="K21" i="6"/>
  <c r="J21" i="6"/>
  <c r="I21" i="6"/>
  <c r="H21" i="6"/>
  <c r="G21" i="6"/>
  <c r="F21" i="6"/>
  <c r="E21" i="6"/>
  <c r="D28" i="6" l="1"/>
  <c r="D35" i="6"/>
  <c r="D68" i="6"/>
  <c r="D67" i="6"/>
  <c r="D22" i="6"/>
  <c r="D57" i="6"/>
  <c r="D50" i="6"/>
  <c r="D21" i="6"/>
  <c r="D44" i="6"/>
  <c r="D49" i="6"/>
  <c r="D69" i="6" s="1"/>
  <c r="D66" i="6" l="1"/>
  <c r="D65" i="6"/>
  <c r="D43" i="6"/>
  <c r="F111" i="9" l="1"/>
  <c r="G111" i="9" l="1"/>
</calcChain>
</file>

<file path=xl/sharedStrings.xml><?xml version="1.0" encoding="utf-8"?>
<sst xmlns="http://schemas.openxmlformats.org/spreadsheetml/2006/main" count="552" uniqueCount="153">
  <si>
    <t xml:space="preserve">№ </t>
  </si>
  <si>
    <t>Основное мероприятие</t>
  </si>
  <si>
    <t>1.</t>
  </si>
  <si>
    <t>1.1.</t>
  </si>
  <si>
    <t>1.2.</t>
  </si>
  <si>
    <t>……</t>
  </si>
  <si>
    <t>2.</t>
  </si>
  <si>
    <t>2.1.</t>
  </si>
  <si>
    <t>2.2.</t>
  </si>
  <si>
    <t>ФБ</t>
  </si>
  <si>
    <t>БАО</t>
  </si>
  <si>
    <t>МБ</t>
  </si>
  <si>
    <t>Наименование мероприятия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</si>
  <si>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</si>
  <si>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</si>
  <si>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</si>
  <si>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</si>
  <si>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</si>
  <si>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</si>
  <si>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</si>
  <si>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</si>
  <si>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</si>
  <si>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</si>
  <si>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</si>
  <si>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</si>
  <si>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мероприятие</t>
  </si>
  <si>
    <t>к распоряжению администрации</t>
  </si>
  <si>
    <t>Нефтеюганского района</t>
  </si>
  <si>
    <t>от  _____________ № _________</t>
  </si>
  <si>
    <t xml:space="preserve">Целевой показатель </t>
  </si>
  <si>
    <t>Наименовавние целевого показателя 
(идентично таблице 1 МП)</t>
  </si>
  <si>
    <t>Исполнитель</t>
  </si>
  <si>
    <t>№ телефона</t>
  </si>
  <si>
    <t>Таблица № 1</t>
  </si>
  <si>
    <t>Источники финансирования</t>
  </si>
  <si>
    <t>всего</t>
  </si>
  <si>
    <t>* заполняется при наличии информации в таблице 2</t>
  </si>
  <si>
    <t>Всего</t>
  </si>
  <si>
    <t>(подпись)</t>
  </si>
  <si>
    <t>Ф.И.О.</t>
  </si>
  <si>
    <t>"______"________________201_______</t>
  </si>
  <si>
    <t xml:space="preserve">КОМПЛЕКСНЫЙ ПЛАН </t>
  </si>
  <si>
    <t>к муниципальной программе  " _____________________________________________________________________________  "  на __________год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</si>
  <si>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</si>
  <si>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</si>
  <si>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</si>
  <si>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поселений *</t>
  </si>
  <si>
    <t>иные источники</t>
  </si>
  <si>
    <t>средства по Соглашениям по передаче полномочий*</t>
  </si>
  <si>
    <t>Ответственные должностные лица по  реализации мероприятий комплексного плана  
к муниципальной программе   " ___________________________________________________________________  "  на __________год</t>
  </si>
  <si>
    <t>…</t>
  </si>
  <si>
    <t>Таблица № 2</t>
  </si>
  <si>
    <t>Исполнитель мероприятия
( структурное подразделение, ФИО, должность, № тел.)</t>
  </si>
  <si>
    <t>Исполнитель
 (структурное подразделение, ФИО, должность, № тел. )</t>
  </si>
  <si>
    <t xml:space="preserve">Всего по муниципальной программе
</t>
  </si>
  <si>
    <t>Главный бухгалтер МКУ</t>
  </si>
  <si>
    <t>Главный бухгалтер ГРБС</t>
  </si>
  <si>
    <t>иные источники*</t>
  </si>
  <si>
    <t>Ответственный исполнитель</t>
  </si>
  <si>
    <t>Ответственные должностные лица по  реализации мероприятий комплексного плана  
к муниципальной программе   " ___________________________________________________  "  на __________год</t>
  </si>
  <si>
    <t>Основное мероприятие
(номер целевого показателя из таблицы 1)</t>
  </si>
  <si>
    <r>
      <t xml:space="preserve">Основное мероприятие </t>
    </r>
    <r>
      <rPr>
        <sz val="14"/>
        <color theme="1"/>
        <rFont val="Times New Roman"/>
        <family val="1"/>
        <charset val="204"/>
      </rPr>
      <t>(номер целевого показателя из таблицы 1)</t>
    </r>
  </si>
  <si>
    <t>1.3.</t>
  </si>
  <si>
    <t>1.4.</t>
  </si>
  <si>
    <t>Проведение социологического опроса</t>
  </si>
  <si>
    <t>Оказание информационной поддержки социально ориентированным 
некоммерческим организациям Нефтеюганского района</t>
  </si>
  <si>
    <t>Оказание консультационной поддержки социально ориентированным 
некоммерческим организациям Нефтеюганского района</t>
  </si>
  <si>
    <t>Оказание имущественной поддержки социально ориентированным 
некоммерческим организациям Нефтеюганского района</t>
  </si>
  <si>
    <t xml:space="preserve">            </t>
  </si>
  <si>
    <t>Информационно-презентационное обеспечение мероприятий, развитие территориального маркетинга и брендинга</t>
  </si>
  <si>
    <t>Приобретение (изготовление) методических и иных материалов для развития форм  непосредственного  осуществления населением местного самоуправления и участия населения в осуществлении местного самоуправления</t>
  </si>
  <si>
    <t>С.М. Бабин</t>
  </si>
  <si>
    <t>Основное мероприятие "Развитие форм непосредственного осуществления населением местного самоуправления в Нефтеюганском районе"(3)</t>
  </si>
  <si>
    <t>250-137  Пикулина Н.А.</t>
  </si>
  <si>
    <t xml:space="preserve">(куратор ответственного исполнителя) </t>
  </si>
  <si>
    <t>МУ "Многофункциональный центр предоставления государственных и муниципальных услуг" ( главный бухгалтер 276723)</t>
  </si>
  <si>
    <t xml:space="preserve">Администрация Нефтеюганского района (Управление по связям с общественностью) </t>
  </si>
  <si>
    <t>Структурный элемент (основное мероприятие) муниципальной программы/мероприятия</t>
  </si>
  <si>
    <t>Основное мероприятие: "Оказание  поддержки социально ориентированным некоммерческим организациям в Нефтеюганском районе" (№1,2)</t>
  </si>
  <si>
    <t>Оказание финансовой поддержки социально ориентированным 
некоммерческим организациям Нефтеюганского района путем предоставления на конкурсной основе субсидий</t>
  </si>
  <si>
    <t>Подготовка и размещение информации в СМИ о социально – экономическом, общественном развитии Нефтеюганского района</t>
  </si>
  <si>
    <t xml:space="preserve"> Основное
 мероприятие: Подготовка и размещение информации в СМИ в рамках муниципального задания</t>
  </si>
  <si>
    <t>Основное мероприятие: "Реализация инициативных проектов в Нефтеюганском районе"</t>
  </si>
  <si>
    <t>Ответственный исполнитель, соисполнитель мероприятия
(структурное подразделение, 
ФИО, должность, № телефона)</t>
  </si>
  <si>
    <t>Директор МКУ "Управление по делам администрации Нефтеюганского района"</t>
  </si>
  <si>
    <t>Директор Департамента культуры и спорта Нефтеюганского района</t>
  </si>
  <si>
    <t>Начальник управления по вопросам местного самоуправления и обращениям граждан</t>
  </si>
  <si>
    <t>Директор МКУ "Управление капитального строительства и жилищно-коммунального комплекса Нефтеюганского района"</t>
  </si>
  <si>
    <t>А.Н.Кривуля</t>
  </si>
  <si>
    <t>А.В.Губатенко</t>
  </si>
  <si>
    <t>А.Ю.Андреевский</t>
  </si>
  <si>
    <t>С.Е.Михалева</t>
  </si>
  <si>
    <t>Основное мероприятие Организация деятельности многопрофильного ресурсного центра по развитию социально ориентированных некоммерческих организаций, добровольческих (волонтерских) объединений, креативных сообществ и инициативных проектов»</t>
  </si>
  <si>
    <t>1.1.1.</t>
  </si>
  <si>
    <t>1.1.2.</t>
  </si>
  <si>
    <t>1.1.3.</t>
  </si>
  <si>
    <t>1.1.4.</t>
  </si>
  <si>
    <t>1.2.1.</t>
  </si>
  <si>
    <t>1.3.1.</t>
  </si>
  <si>
    <t>Основное мероприятие "Обеспечение доступа граждан к социально, экономически и общественно значимой информации"</t>
  </si>
  <si>
    <t>1.4.1.</t>
  </si>
  <si>
    <t>Управление по связям с общественностью/Департамент образования  Нефтеюганского района/Департамент культуры и спорта Нефтеюганского района/Отдел по делам молодежи администрации Нефтеюганского района</t>
  </si>
  <si>
    <t>Управление по связям с общественностью администрации Нефтеюганского района/Отдел по делам молодежи администрации Нефтеюганского района</t>
  </si>
  <si>
    <t>Директор Департамента образования Нефтеюганского района</t>
  </si>
  <si>
    <t>Начальник отдела по делам молодежи</t>
  </si>
  <si>
    <t xml:space="preserve">Региональный проект "Социальная активность" </t>
  </si>
  <si>
    <t xml:space="preserve"> "Создание условий для вовлечения молодежи в активную социальную деятельность. Поддержка
общественных инициатив и проектов, в том числе в сфере добровольчества (волонтерства)"  </t>
  </si>
  <si>
    <t xml:space="preserve"> "Организация и проведение мероприятий, направленных на раскрытие и реализацию творческого и научного потенциала молодежи. Создание Федерации интеллектуальных игр. Участие в окружных  и иных  мероприятиях по направлению " </t>
  </si>
  <si>
    <t xml:space="preserve"> "Организация мероприятий, направленных на профессиональную ориентацию и  временную занятость несовершеннолетних граждан.
Ведение банка данных о молодых предпринимателях Нефтеюганского района. Участие в окружных  и иных мероприятиях по направлению "</t>
  </si>
  <si>
    <t xml:space="preserve">  "Ведение реестра детских, молодежных и волонтерских организций. Организация и проведение мероприятий, направленных на обмен опытом и развитие молодежного лидерства. Организация и проведенение ежеквартальной районной школы специалистов, работающих в сфере государственной молодежной политики  "</t>
  </si>
  <si>
    <t xml:space="preserve"> "Создание условий для развития 
гражданско-патриотических, военно-патриотических качеств молодежи"    
</t>
  </si>
  <si>
    <t xml:space="preserve"> "Организация и проведение мероприятий гражданско-патриотического и правового воспитания допризывной молодежи. Организация месячника оборонно-массовой и спортивной работы, посвященного Дню Защитиника Отечества в образовательных учреждениях "</t>
  </si>
  <si>
    <t>"Проведение мероприятий по формированию  положительной мотивации  и подготовки допризывной молодежи к прохождению военной службы. Создание клуба технического моделирования. Развитие материально-технической базы  кадетских классов и военно-патриотических клубов и объединений "</t>
  </si>
  <si>
    <t xml:space="preserve"> "Обеспечение развития молодежной политики и патриотического воспитания граждан на территории Нефтеюганского района" 
</t>
  </si>
  <si>
    <t xml:space="preserve"> "Обеспечение деятельности муниципального автономного учреждения Нефтеюганского района «Комплексный молодежный центр"</t>
  </si>
  <si>
    <t>Д.Б. Смоленчук</t>
  </si>
  <si>
    <t>3.1.</t>
  </si>
  <si>
    <t>3.2.</t>
  </si>
  <si>
    <t>3.2.1.</t>
  </si>
  <si>
    <t>3.3.</t>
  </si>
  <si>
    <t>3.3.1.</t>
  </si>
  <si>
    <t>3.3.2.</t>
  </si>
  <si>
    <t>3.4.</t>
  </si>
  <si>
    <t>3.4.1.</t>
  </si>
  <si>
    <t>,</t>
  </si>
  <si>
    <t>-</t>
  </si>
  <si>
    <t>3.3.3.</t>
  </si>
  <si>
    <t>3.4.2.</t>
  </si>
  <si>
    <t xml:space="preserve">Управление по связям с общественностью администрации Нефтеюганского района </t>
  </si>
  <si>
    <t>Управление по вопросам местного самоуправления и обращениям граждан администрации Нефтеюганского района</t>
  </si>
  <si>
    <t>Департамент имущественных отношений Нефтеюганского района (Ткаченко Р.В. начальник отдела формирования и управления имуществом 290-043)</t>
  </si>
  <si>
    <t>Управление по вопросам местного самоуправления и обращениям граждан администрации Нефтеюганского района (Андреевская Л.М. заместитель начальника управления   248-560)</t>
  </si>
  <si>
    <t xml:space="preserve">Департамент образования Нефтеюганского района (Пайвина С.Д. заместитель директора департамента образования 223-816) </t>
  </si>
  <si>
    <t xml:space="preserve">Управление по связям с общественностью администрации Нефтеюганского района /  Департамент образования Нефтеюганского района; Департамент культуры и спорта Нефтеюганского района ; Департамент строительства и жилищно-коммунального комплекса Нефтеюганского района; Отдел по делам молодежи администрации Нефтеюганского района </t>
  </si>
  <si>
    <t>Департамент строительства и жилищно-коммунального комплекса Нефтеюганского района (Юношева К.В. заместитель директора 250-194 )</t>
  </si>
  <si>
    <t>Департамент культуры и спорта Нефтеюганского района (Андреевский А.Ю. директор департамента 316-411)</t>
  </si>
  <si>
    <t>О.В. Бородкина</t>
  </si>
  <si>
    <t>Начальник  управления по связям с общественностью</t>
  </si>
  <si>
    <t>Е.Ф. Сиротина</t>
  </si>
  <si>
    <t>к муниципальной программе  Нефтеюганского района "Развитие гражданского общества" на 2024 год</t>
  </si>
  <si>
    <r>
      <t xml:space="preserve">                                                    "___" ______</t>
    </r>
    <r>
      <rPr>
        <sz val="12"/>
        <color theme="1"/>
        <rFont val="Times New Roman"/>
        <family val="1"/>
        <charset val="204"/>
      </rPr>
      <t>_______2024</t>
    </r>
  </si>
  <si>
    <t xml:space="preserve">Отдел по делам молодежи администрации Нефтеюганского района (Гусельщиков К.А. специалист-эксперт 220-363) </t>
  </si>
  <si>
    <t xml:space="preserve">Департамент образования Нефтеюганского района ( (Пайвина С.Д. заместитель директора департамента образования 223-816) /Отдел по делам молодежи администрации Нефтеюганского района (Гусельщиков К.А. специалист-эксперт  220-363)  </t>
  </si>
  <si>
    <t xml:space="preserve">Отдел по делам молодежи администрации Нефтеюганского района (Гусельщиков К.А. специалист-эксперт  220-363)  </t>
  </si>
  <si>
    <t xml:space="preserve">Департамент образования Нефтеюганского района (Пайвина С.Д. заместитель директора департамента образования 223-816) /Отдел по делам молодежи администрации Нефтеюганского района (Гусельщиков К.А. специалист-эксперт  220-363)  </t>
  </si>
  <si>
    <t>Управление по связям с общественностью администрации Нефтеюганского района  (Сиротина Е.Ф. начальник управления 256-815)</t>
  </si>
  <si>
    <t xml:space="preserve">Проведение обучающих тренингов, семинаров, мастер-классов для сотрудников СОНКО и гражданских активистов с целью повышения профессиональных компетенций. 
</t>
  </si>
  <si>
    <t>"Реализация инициативных проектов в Нефтеюганском районе"</t>
  </si>
  <si>
    <t>2.1.1.</t>
  </si>
  <si>
    <t>2.1.2.</t>
  </si>
  <si>
    <t>2.1.4.</t>
  </si>
  <si>
    <t>2.1.3.</t>
  </si>
  <si>
    <t>Заместитель главы района________________________________________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</si>
</sst>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0000_р_._-;\-* #,##0.00000_р_._-;_-* &quot;-&quot;?????_р_._-;_-@_-"/>
    <numFmt numFmtId="167" formatCode="_-* #,##0.00_р_._-;\-* #,##0.00_р_._-;_-* \-??_р_._-;_-@_-"/>
    <numFmt numFmtId="168" formatCode="_-* #,##0.00000_р_._-;\-* #,##0.00000_р_._-;_-* &quot;-&quot;??_р_._-;_-@_-"/>
    <numFmt numFmtId="169" formatCode="_-* #,##0.00000\ _₽_-;\-* #,##0.00000\ _₽_-;_-* &quot;-&quot;??\ _₽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vertical="center" wrapText="1"/>
    </xf>
    <xf numFmtId="165" fontId="2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1" fillId="0" borderId="2" xfId="0" applyNumberFormat="1" applyFont="1" applyBorder="1"/>
    <xf numFmtId="165" fontId="1" fillId="0" borderId="2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165" fontId="1" fillId="0" borderId="1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9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" fontId="6" fillId="0" borderId="0" xfId="0" applyNumberFormat="1" applyFont="1"/>
    <xf numFmtId="0" fontId="6" fillId="0" borderId="0" xfId="0" applyFont="1"/>
    <xf numFmtId="49" fontId="6" fillId="0" borderId="0" xfId="0" applyNumberFormat="1" applyFont="1"/>
    <xf numFmtId="167" fontId="19" fillId="0" borderId="17" xfId="0" applyNumberFormat="1" applyFont="1" applyBorder="1" applyAlignment="1">
      <alignment horizontal="left" vertical="center" wrapText="1"/>
    </xf>
    <xf numFmtId="167" fontId="20" fillId="0" borderId="17" xfId="0" applyNumberFormat="1" applyFont="1" applyBorder="1" applyAlignment="1">
      <alignment horizontal="left" vertical="center" wrapText="1"/>
    </xf>
    <xf numFmtId="167" fontId="20" fillId="0" borderId="17" xfId="0" applyNumberFormat="1" applyFont="1" applyBorder="1" applyAlignment="1">
      <alignment vertical="center" wrapText="1"/>
    </xf>
    <xf numFmtId="164" fontId="1" fillId="0" borderId="0" xfId="1" applyFont="1" applyFill="1"/>
    <xf numFmtId="166" fontId="1" fillId="0" borderId="0" xfId="1" applyNumberFormat="1" applyFont="1" applyFill="1"/>
    <xf numFmtId="166" fontId="1" fillId="0" borderId="0" xfId="0" applyNumberFormat="1" applyFont="1"/>
    <xf numFmtId="0" fontId="7" fillId="0" borderId="0" xfId="0" applyFont="1"/>
    <xf numFmtId="166" fontId="6" fillId="0" borderId="0" xfId="0" applyNumberFormat="1" applyFont="1"/>
    <xf numFmtId="166" fontId="3" fillId="0" borderId="0" xfId="0" applyNumberFormat="1" applyFont="1"/>
    <xf numFmtId="0" fontId="19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vertical="center" wrapText="1"/>
    </xf>
    <xf numFmtId="167" fontId="6" fillId="2" borderId="0" xfId="0" applyNumberFormat="1" applyFont="1" applyFill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164" fontId="3" fillId="0" borderId="2" xfId="1" applyFont="1" applyFill="1" applyBorder="1" applyAlignment="1">
      <alignment horizontal="left" vertical="center" wrapText="1"/>
    </xf>
    <xf numFmtId="168" fontId="10" fillId="0" borderId="2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169" fontId="10" fillId="0" borderId="17" xfId="1" applyNumberFormat="1" applyFont="1" applyFill="1" applyBorder="1" applyAlignment="1">
      <alignment horizontal="right" vertical="center" wrapText="1"/>
    </xf>
    <xf numFmtId="168" fontId="12" fillId="0" borderId="0" xfId="0" applyNumberFormat="1" applyFont="1" applyAlignment="1">
      <alignment vertical="center"/>
    </xf>
    <xf numFmtId="168" fontId="15" fillId="0" borderId="0" xfId="0" applyNumberFormat="1" applyFont="1" applyAlignment="1">
      <alignment vertical="center"/>
    </xf>
    <xf numFmtId="168" fontId="12" fillId="0" borderId="0" xfId="0" applyNumberFormat="1" applyFont="1" applyAlignment="1">
      <alignment horizontal="left" vertical="center"/>
    </xf>
    <xf numFmtId="168" fontId="13" fillId="0" borderId="0" xfId="0" applyNumberFormat="1" applyFont="1"/>
    <xf numFmtId="168" fontId="1" fillId="0" borderId="2" xfId="0" applyNumberFormat="1" applyFont="1" applyBorder="1" applyAlignment="1">
      <alignment horizontal="center" vertical="center" wrapText="1"/>
    </xf>
    <xf numFmtId="168" fontId="1" fillId="0" borderId="2" xfId="0" applyNumberFormat="1" applyFont="1" applyBorder="1" applyAlignment="1">
      <alignment horizontal="center" vertical="center"/>
    </xf>
    <xf numFmtId="168" fontId="10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68" fontId="2" fillId="0" borderId="2" xfId="0" applyNumberFormat="1" applyFont="1" applyBorder="1" applyAlignment="1">
      <alignment horizontal="center" vertical="center"/>
    </xf>
    <xf numFmtId="168" fontId="21" fillId="0" borderId="2" xfId="0" applyNumberFormat="1" applyFont="1" applyBorder="1" applyAlignment="1">
      <alignment horizontal="center" vertical="center"/>
    </xf>
    <xf numFmtId="168" fontId="10" fillId="0" borderId="2" xfId="0" applyNumberFormat="1" applyFont="1" applyBorder="1" applyAlignment="1">
      <alignment horizontal="center" vertical="center"/>
    </xf>
    <xf numFmtId="168" fontId="10" fillId="0" borderId="0" xfId="0" applyNumberFormat="1" applyFont="1"/>
    <xf numFmtId="168" fontId="1" fillId="0" borderId="0" xfId="0" applyNumberFormat="1" applyFont="1"/>
    <xf numFmtId="168" fontId="1" fillId="0" borderId="2" xfId="0" applyNumberFormat="1" applyFont="1" applyBorder="1" applyAlignment="1">
      <alignment horizontal="left" vertical="center" indent="1"/>
    </xf>
    <xf numFmtId="168" fontId="21" fillId="0" borderId="17" xfId="0" applyNumberFormat="1" applyFont="1" applyBorder="1" applyAlignment="1">
      <alignment vertical="center" wrapText="1"/>
    </xf>
    <xf numFmtId="168" fontId="10" fillId="0" borderId="17" xfId="0" applyNumberFormat="1" applyFont="1" applyBorder="1" applyAlignment="1">
      <alignment vertical="center" wrapText="1"/>
    </xf>
    <xf numFmtId="168" fontId="18" fillId="0" borderId="17" xfId="0" applyNumberFormat="1" applyFont="1" applyBorder="1" applyAlignment="1">
      <alignment vertical="center" wrapText="1"/>
    </xf>
    <xf numFmtId="168" fontId="13" fillId="0" borderId="17" xfId="0" applyNumberFormat="1" applyFont="1" applyBorder="1" applyAlignment="1">
      <alignment vertical="center" wrapText="1"/>
    </xf>
    <xf numFmtId="168" fontId="10" fillId="0" borderId="17" xfId="0" applyNumberFormat="1" applyFont="1" applyBorder="1" applyAlignment="1">
      <alignment horizontal="center" vertical="center" wrapText="1"/>
    </xf>
    <xf numFmtId="168" fontId="21" fillId="0" borderId="17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vertical="center" wrapText="1"/>
    </xf>
    <xf numFmtId="168" fontId="5" fillId="0" borderId="0" xfId="0" applyNumberFormat="1" applyFont="1" applyAlignment="1">
      <alignment vertical="center"/>
    </xf>
    <xf numFmtId="168" fontId="3" fillId="0" borderId="4" xfId="0" applyNumberFormat="1" applyFont="1" applyBorder="1" applyAlignment="1">
      <alignment horizontal="center" vertical="top" wrapText="1"/>
    </xf>
    <xf numFmtId="168" fontId="3" fillId="0" borderId="0" xfId="0" applyNumberFormat="1" applyFont="1" applyAlignment="1">
      <alignment horizontal="center" vertical="center" wrapText="1"/>
    </xf>
    <xf numFmtId="168" fontId="17" fillId="0" borderId="1" xfId="0" applyNumberFormat="1" applyFont="1" applyBorder="1" applyAlignment="1">
      <alignment vertical="center" wrapText="1"/>
    </xf>
    <xf numFmtId="168" fontId="16" fillId="0" borderId="0" xfId="0" applyNumberFormat="1" applyFont="1" applyAlignment="1">
      <alignment horizontal="left" vertical="center" wrapText="1"/>
    </xf>
    <xf numFmtId="168" fontId="3" fillId="0" borderId="0" xfId="0" applyNumberFormat="1" applyFont="1" applyAlignment="1">
      <alignment horizontal="center" vertical="top" wrapText="1"/>
    </xf>
    <xf numFmtId="168" fontId="3" fillId="0" borderId="1" xfId="0" applyNumberFormat="1" applyFont="1" applyBorder="1" applyAlignment="1">
      <alignment horizontal="center" vertical="top" wrapText="1"/>
    </xf>
    <xf numFmtId="168" fontId="5" fillId="0" borderId="0" xfId="0" applyNumberFormat="1" applyFont="1"/>
    <xf numFmtId="168" fontId="3" fillId="0" borderId="4" xfId="0" applyNumberFormat="1" applyFont="1" applyBorder="1" applyAlignment="1">
      <alignment horizontal="center" vertical="center" wrapText="1"/>
    </xf>
    <xf numFmtId="168" fontId="8" fillId="0" borderId="0" xfId="0" applyNumberFormat="1" applyFont="1"/>
    <xf numFmtId="168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8" fontId="1" fillId="0" borderId="2" xfId="0" applyNumberFormat="1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167" fontId="21" fillId="0" borderId="16" xfId="0" applyNumberFormat="1" applyFont="1" applyBorder="1" applyAlignment="1">
      <alignment horizontal="center" vertical="center" wrapText="1"/>
    </xf>
    <xf numFmtId="167" fontId="21" fillId="0" borderId="18" xfId="0" applyNumberFormat="1" applyFont="1" applyBorder="1" applyAlignment="1">
      <alignment horizontal="center" vertical="center" wrapText="1"/>
    </xf>
    <xf numFmtId="167" fontId="21" fillId="0" borderId="19" xfId="0" applyNumberFormat="1" applyFont="1" applyBorder="1" applyAlignment="1">
      <alignment horizontal="center" vertical="center" wrapText="1"/>
    </xf>
    <xf numFmtId="167" fontId="10" fillId="0" borderId="17" xfId="0" applyNumberFormat="1" applyFont="1" applyBorder="1" applyAlignment="1">
      <alignment horizontal="center" vertical="center" wrapText="1"/>
    </xf>
    <xf numFmtId="167" fontId="21" fillId="0" borderId="1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7" fontId="10" fillId="0" borderId="16" xfId="0" applyNumberFormat="1" applyFont="1" applyBorder="1" applyAlignment="1">
      <alignment horizontal="center" vertical="center" wrapText="1"/>
    </xf>
    <xf numFmtId="167" fontId="10" fillId="0" borderId="18" xfId="0" applyNumberFormat="1" applyFont="1" applyBorder="1" applyAlignment="1">
      <alignment horizontal="center" vertical="center" wrapText="1"/>
    </xf>
    <xf numFmtId="167" fontId="10" fillId="0" borderId="19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168" fontId="3" fillId="0" borderId="0" xfId="0" applyNumberFormat="1" applyFont="1" applyAlignment="1">
      <alignment horizontal="center" vertical="top"/>
    </xf>
    <xf numFmtId="168" fontId="8" fillId="0" borderId="0" xfId="0" applyNumberFormat="1" applyFont="1" applyAlignment="1">
      <alignment horizontal="center" vertical="top"/>
    </xf>
    <xf numFmtId="168" fontId="12" fillId="0" borderId="0" xfId="0" applyNumberFormat="1" applyFont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/>
    </xf>
    <xf numFmtId="168" fontId="6" fillId="0" borderId="0" xfId="0" applyNumberFormat="1" applyFont="1" applyAlignment="1">
      <alignment horizontal="right" vertical="center"/>
    </xf>
    <xf numFmtId="168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49" fontId="21" fillId="0" borderId="16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83"/>
  <sheetViews>
    <sheetView showGridLines="0" tabSelected="1" view="pageBreakPreview" zoomScale="60" zoomScaleNormal="100" workbookViewId="0">
      <pane ySplit="12" topLeftCell="A45" activePane="bottomLeft" state="frozen"/>
      <selection pane="bottomLeft" activeCell="M4" sqref="M4:Q4"/>
    </sheetView>
  </sheetViews>
  <sheetFormatPr defaultRowHeight="15" x14ac:dyDescent="0.25"/>
  <cols>
    <col min="1" max="1" width="12.7109375" style="2" customWidth="1"/>
    <col min="2" max="2" width="20" style="1" customWidth="1"/>
    <col min="3" max="3" width="37" style="1" customWidth="1"/>
    <col min="4" max="4" width="12.5703125" style="3" customWidth="1"/>
    <col min="5" max="5" width="21.7109375" style="92" customWidth="1"/>
    <col min="6" max="6" width="17" style="92" customWidth="1"/>
    <col min="7" max="7" width="18.85546875" style="92" customWidth="1"/>
    <col min="8" max="8" width="21.28515625" style="92" customWidth="1"/>
    <col min="9" max="9" width="21.85546875" style="92" customWidth="1"/>
    <col min="10" max="10" width="19.7109375" style="92" customWidth="1"/>
    <col min="11" max="11" width="20.28515625" style="92" customWidth="1"/>
    <col min="12" max="12" width="20" style="91" customWidth="1"/>
    <col min="13" max="13" width="18.42578125" style="92" customWidth="1"/>
    <col min="14" max="14" width="27.140625" style="92" customWidth="1"/>
    <col min="15" max="15" width="18.28515625" style="92" customWidth="1"/>
    <col min="16" max="16" width="18.140625" style="92" customWidth="1"/>
    <col min="17" max="17" width="18.5703125" style="92" customWidth="1"/>
    <col min="18" max="18" width="9.140625" style="1"/>
    <col min="19" max="19" width="32.42578125" style="1" customWidth="1"/>
    <col min="20" max="20" width="9.140625" style="1"/>
    <col min="21" max="21" width="14.42578125" style="1" bestFit="1" customWidth="1"/>
    <col min="22" max="22" width="17.7109375" style="1" bestFit="1" customWidth="1"/>
    <col min="23" max="16384" width="9.140625" style="1"/>
  </cols>
  <sheetData>
    <row r="1" spans="1:17" s="53" customFormat="1" ht="21" customHeight="1" x14ac:dyDescent="0.25">
      <c r="A1" s="56"/>
      <c r="B1" s="56"/>
      <c r="C1" s="56"/>
      <c r="D1" s="54"/>
      <c r="E1" s="80"/>
      <c r="F1" s="80"/>
      <c r="G1" s="80"/>
      <c r="H1" s="80"/>
      <c r="I1" s="80"/>
      <c r="J1" s="80"/>
      <c r="K1" s="80"/>
      <c r="L1" s="155"/>
      <c r="M1" s="80"/>
      <c r="N1" s="80"/>
      <c r="O1" s="80"/>
      <c r="P1" s="80"/>
      <c r="Q1" s="80"/>
    </row>
    <row r="2" spans="1:17" s="53" customFormat="1" ht="21" customHeight="1" x14ac:dyDescent="0.25">
      <c r="A2" s="56"/>
      <c r="B2" s="56"/>
      <c r="C2" s="56"/>
      <c r="D2" s="54"/>
      <c r="E2" s="80"/>
      <c r="F2" s="80"/>
      <c r="G2" s="80"/>
      <c r="H2" s="80"/>
      <c r="I2" s="80"/>
      <c r="J2" s="80"/>
      <c r="K2" s="80"/>
      <c r="L2" s="155"/>
      <c r="M2" s="81" t="s">
        <v>45</v>
      </c>
      <c r="N2" s="80"/>
      <c r="O2" s="80"/>
      <c r="P2" s="80"/>
      <c r="Q2" s="80"/>
    </row>
    <row r="3" spans="1:17" s="53" customFormat="1" ht="21" customHeight="1" x14ac:dyDescent="0.25">
      <c r="A3" s="56"/>
      <c r="B3" s="56"/>
      <c r="C3" s="56"/>
      <c r="D3" s="54"/>
      <c r="E3" s="80"/>
      <c r="F3" s="80"/>
      <c r="G3" s="80"/>
      <c r="H3" s="80"/>
      <c r="I3" s="80"/>
      <c r="J3" s="80"/>
      <c r="K3" s="80"/>
      <c r="L3" s="155"/>
      <c r="M3" s="82" t="s">
        <v>152</v>
      </c>
      <c r="N3" s="82"/>
      <c r="O3" s="82" t="s">
        <v>136</v>
      </c>
      <c r="P3" s="80"/>
      <c r="Q3" s="80"/>
    </row>
    <row r="4" spans="1:17" s="53" customFormat="1" ht="21" customHeight="1" x14ac:dyDescent="0.25">
      <c r="A4" s="56"/>
      <c r="B4" s="56"/>
      <c r="C4" s="56"/>
      <c r="D4" s="54"/>
      <c r="E4" s="80"/>
      <c r="F4" s="80"/>
      <c r="G4" s="80"/>
      <c r="H4" s="80"/>
      <c r="I4" s="80"/>
      <c r="J4" s="80"/>
      <c r="K4" s="80"/>
      <c r="L4" s="155"/>
      <c r="M4" s="156" t="s">
        <v>74</v>
      </c>
      <c r="N4" s="156"/>
      <c r="O4" s="156"/>
      <c r="P4" s="156"/>
      <c r="Q4" s="156"/>
    </row>
    <row r="5" spans="1:17" s="53" customFormat="1" ht="21" customHeight="1" x14ac:dyDescent="0.25">
      <c r="A5" s="56"/>
      <c r="B5" s="56"/>
      <c r="C5" s="56"/>
      <c r="D5" s="54"/>
      <c r="E5" s="80"/>
      <c r="F5" s="80"/>
      <c r="G5" s="80"/>
      <c r="H5" s="80"/>
      <c r="I5" s="80"/>
      <c r="J5" s="80"/>
      <c r="K5" s="80"/>
      <c r="L5" s="155"/>
      <c r="M5" s="82"/>
      <c r="N5" s="82"/>
      <c r="O5" s="82"/>
      <c r="P5" s="80"/>
      <c r="Q5" s="80"/>
    </row>
    <row r="6" spans="1:17" s="53" customFormat="1" ht="21" hidden="1" customHeight="1" x14ac:dyDescent="0.25">
      <c r="A6" s="56"/>
      <c r="B6" s="57"/>
      <c r="C6" s="56"/>
      <c r="D6" s="54"/>
      <c r="E6" s="80"/>
      <c r="F6" s="80"/>
      <c r="G6" s="80"/>
      <c r="H6" s="80"/>
      <c r="I6" s="80"/>
      <c r="J6" s="80"/>
      <c r="K6" s="80"/>
      <c r="L6" s="155"/>
      <c r="M6" s="157"/>
      <c r="N6" s="157"/>
      <c r="O6" s="157"/>
      <c r="P6" s="157"/>
      <c r="Q6" s="157"/>
    </row>
    <row r="7" spans="1:17" s="53" customFormat="1" ht="21" customHeight="1" x14ac:dyDescent="0.25">
      <c r="A7" s="56"/>
      <c r="B7" s="56"/>
      <c r="C7" s="56"/>
      <c r="D7" s="54"/>
      <c r="E7" s="80"/>
      <c r="F7" s="80"/>
      <c r="G7" s="80"/>
      <c r="H7" s="80"/>
      <c r="I7" s="80"/>
      <c r="J7" s="80"/>
      <c r="K7" s="80"/>
      <c r="L7" s="155"/>
      <c r="M7" s="158" t="s">
        <v>140</v>
      </c>
      <c r="N7" s="158"/>
      <c r="O7" s="158"/>
      <c r="P7" s="158"/>
      <c r="Q7" s="158"/>
    </row>
    <row r="8" spans="1:17" ht="30" customHeight="1" x14ac:dyDescent="0.25">
      <c r="A8" s="163" t="s">
        <v>41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</row>
    <row r="9" spans="1:17" ht="22.5" customHeight="1" x14ac:dyDescent="0.25">
      <c r="A9" s="164" t="s">
        <v>139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</row>
    <row r="10" spans="1:17" ht="23.25" customHeight="1" x14ac:dyDescent="0.25">
      <c r="A10" s="45"/>
      <c r="B10" s="46"/>
      <c r="C10" s="165" t="s">
        <v>68</v>
      </c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83"/>
      <c r="P10" s="166" t="s">
        <v>43</v>
      </c>
      <c r="Q10" s="166"/>
    </row>
    <row r="11" spans="1:17" ht="42.75" customHeight="1" x14ac:dyDescent="0.25">
      <c r="A11" s="112" t="s">
        <v>0</v>
      </c>
      <c r="B11" s="112" t="s">
        <v>77</v>
      </c>
      <c r="C11" s="113" t="s">
        <v>83</v>
      </c>
      <c r="D11" s="112" t="s">
        <v>34</v>
      </c>
      <c r="E11" s="127" t="s">
        <v>37</v>
      </c>
      <c r="F11" s="127" t="s">
        <v>44</v>
      </c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</row>
    <row r="12" spans="1:17" ht="46.5" customHeight="1" x14ac:dyDescent="0.25">
      <c r="A12" s="112"/>
      <c r="B12" s="112"/>
      <c r="C12" s="115"/>
      <c r="D12" s="112"/>
      <c r="E12" s="127"/>
      <c r="F12" s="84" t="s">
        <v>13</v>
      </c>
      <c r="G12" s="84" t="s">
        <v>14</v>
      </c>
      <c r="H12" s="84" t="s">
        <v>15</v>
      </c>
      <c r="I12" s="84" t="s">
        <v>16</v>
      </c>
      <c r="J12" s="84" t="s">
        <v>17</v>
      </c>
      <c r="K12" s="84" t="s">
        <v>18</v>
      </c>
      <c r="L12" s="86" t="s">
        <v>19</v>
      </c>
      <c r="M12" s="84" t="s">
        <v>20</v>
      </c>
      <c r="N12" s="84" t="s">
        <v>21</v>
      </c>
      <c r="O12" s="84" t="s">
        <v>22</v>
      </c>
      <c r="P12" s="84" t="s">
        <v>23</v>
      </c>
      <c r="Q12" s="84" t="s">
        <v>24</v>
      </c>
    </row>
    <row r="13" spans="1:17" s="3" customFormat="1" ht="15" customHeight="1" x14ac:dyDescent="0.2">
      <c r="A13" s="11">
        <v>1</v>
      </c>
      <c r="B13" s="11">
        <v>2</v>
      </c>
      <c r="C13" s="11">
        <v>3</v>
      </c>
      <c r="D13" s="8">
        <v>4</v>
      </c>
      <c r="E13" s="12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  <c r="K13" s="8">
        <v>11</v>
      </c>
      <c r="L13" s="87">
        <v>12</v>
      </c>
      <c r="M13" s="8">
        <v>13</v>
      </c>
      <c r="N13" s="8">
        <v>14</v>
      </c>
      <c r="O13" s="8">
        <v>15</v>
      </c>
      <c r="P13" s="8">
        <v>16</v>
      </c>
      <c r="Q13" s="8">
        <v>17</v>
      </c>
    </row>
    <row r="14" spans="1:17" s="3" customFormat="1" ht="16.5" customHeight="1" x14ac:dyDescent="0.2">
      <c r="A14" s="162" t="s">
        <v>3</v>
      </c>
      <c r="B14" s="122" t="s">
        <v>78</v>
      </c>
      <c r="C14" s="122" t="s">
        <v>128</v>
      </c>
      <c r="D14" s="47" t="s">
        <v>35</v>
      </c>
      <c r="E14" s="88">
        <f>SUM(E15:E20)</f>
        <v>4700</v>
      </c>
      <c r="F14" s="88">
        <f>SUM(F15:F20)</f>
        <v>0</v>
      </c>
      <c r="G14" s="88">
        <f t="shared" ref="G14:Q14" si="0">SUM(G15:G20)</f>
        <v>0</v>
      </c>
      <c r="H14" s="88">
        <f>SUM(H15:H20)</f>
        <v>0</v>
      </c>
      <c r="I14" s="88">
        <f t="shared" si="0"/>
        <v>2600</v>
      </c>
      <c r="J14" s="88">
        <f t="shared" si="0"/>
        <v>0</v>
      </c>
      <c r="K14" s="88">
        <f t="shared" si="0"/>
        <v>0</v>
      </c>
      <c r="L14" s="89">
        <f t="shared" si="0"/>
        <v>0</v>
      </c>
      <c r="M14" s="88">
        <f t="shared" si="0"/>
        <v>0</v>
      </c>
      <c r="N14" s="88">
        <f t="shared" si="0"/>
        <v>0</v>
      </c>
      <c r="O14" s="88">
        <f t="shared" si="0"/>
        <v>0</v>
      </c>
      <c r="P14" s="88">
        <f t="shared" si="0"/>
        <v>0</v>
      </c>
      <c r="Q14" s="88">
        <f t="shared" si="0"/>
        <v>2100</v>
      </c>
    </row>
    <row r="15" spans="1:17" s="3" customFormat="1" ht="15" customHeight="1" x14ac:dyDescent="0.2">
      <c r="A15" s="162"/>
      <c r="B15" s="114"/>
      <c r="C15" s="123"/>
      <c r="D15" s="48" t="s">
        <v>9</v>
      </c>
      <c r="E15" s="85">
        <f t="shared" ref="E15:Q20" si="1">E22</f>
        <v>0</v>
      </c>
      <c r="F15" s="85">
        <f t="shared" si="1"/>
        <v>0</v>
      </c>
      <c r="G15" s="85">
        <f t="shared" si="1"/>
        <v>0</v>
      </c>
      <c r="H15" s="85">
        <f t="shared" si="1"/>
        <v>0</v>
      </c>
      <c r="I15" s="85">
        <f t="shared" si="1"/>
        <v>0</v>
      </c>
      <c r="J15" s="85">
        <f t="shared" si="1"/>
        <v>0</v>
      </c>
      <c r="K15" s="85">
        <f t="shared" si="1"/>
        <v>0</v>
      </c>
      <c r="L15" s="90">
        <f t="shared" si="1"/>
        <v>0</v>
      </c>
      <c r="M15" s="85">
        <f t="shared" si="1"/>
        <v>0</v>
      </c>
      <c r="N15" s="85">
        <f t="shared" si="1"/>
        <v>0</v>
      </c>
      <c r="O15" s="85">
        <f t="shared" si="1"/>
        <v>0</v>
      </c>
      <c r="P15" s="85">
        <f t="shared" si="1"/>
        <v>0</v>
      </c>
      <c r="Q15" s="85">
        <f t="shared" si="1"/>
        <v>0</v>
      </c>
    </row>
    <row r="16" spans="1:17" s="3" customFormat="1" ht="15" customHeight="1" x14ac:dyDescent="0.2">
      <c r="A16" s="162"/>
      <c r="B16" s="114"/>
      <c r="C16" s="123"/>
      <c r="D16" s="48" t="s">
        <v>10</v>
      </c>
      <c r="E16" s="85">
        <f t="shared" si="1"/>
        <v>0</v>
      </c>
      <c r="F16" s="85">
        <f t="shared" si="1"/>
        <v>0</v>
      </c>
      <c r="G16" s="85">
        <f t="shared" si="1"/>
        <v>0</v>
      </c>
      <c r="H16" s="85">
        <f t="shared" si="1"/>
        <v>0</v>
      </c>
      <c r="I16" s="85">
        <f t="shared" si="1"/>
        <v>0</v>
      </c>
      <c r="J16" s="85">
        <f t="shared" si="1"/>
        <v>0</v>
      </c>
      <c r="K16" s="85">
        <f t="shared" si="1"/>
        <v>0</v>
      </c>
      <c r="L16" s="90">
        <f t="shared" si="1"/>
        <v>0</v>
      </c>
      <c r="M16" s="85">
        <f t="shared" si="1"/>
        <v>0</v>
      </c>
      <c r="N16" s="85">
        <f t="shared" si="1"/>
        <v>0</v>
      </c>
      <c r="O16" s="85">
        <f t="shared" si="1"/>
        <v>0</v>
      </c>
      <c r="P16" s="85">
        <f t="shared" si="1"/>
        <v>0</v>
      </c>
      <c r="Q16" s="85">
        <f t="shared" si="1"/>
        <v>0</v>
      </c>
    </row>
    <row r="17" spans="1:19" s="3" customFormat="1" ht="15" customHeight="1" x14ac:dyDescent="0.2">
      <c r="A17" s="162"/>
      <c r="B17" s="114"/>
      <c r="C17" s="123"/>
      <c r="D17" s="48" t="s">
        <v>11</v>
      </c>
      <c r="E17" s="85">
        <f>SUM(F17:Q17)</f>
        <v>2600</v>
      </c>
      <c r="F17" s="85">
        <v>0</v>
      </c>
      <c r="G17" s="85">
        <f>G24+G31+G37+G44</f>
        <v>0</v>
      </c>
      <c r="H17" s="85">
        <f>H24+H31+H37+H44</f>
        <v>0</v>
      </c>
      <c r="I17" s="85">
        <f t="shared" ref="I17:Q17" si="2">I24+I31+I37+I44</f>
        <v>2600</v>
      </c>
      <c r="J17" s="85">
        <f t="shared" si="2"/>
        <v>0</v>
      </c>
      <c r="K17" s="85">
        <f t="shared" si="2"/>
        <v>0</v>
      </c>
      <c r="L17" s="85">
        <f t="shared" si="2"/>
        <v>0</v>
      </c>
      <c r="M17" s="85">
        <f t="shared" si="2"/>
        <v>0</v>
      </c>
      <c r="N17" s="85">
        <f t="shared" si="2"/>
        <v>0</v>
      </c>
      <c r="O17" s="85">
        <f t="shared" si="2"/>
        <v>0</v>
      </c>
      <c r="P17" s="85">
        <f t="shared" si="2"/>
        <v>0</v>
      </c>
      <c r="Q17" s="85">
        <f t="shared" si="2"/>
        <v>0</v>
      </c>
    </row>
    <row r="18" spans="1:19" s="3" customFormat="1" ht="53.25" customHeight="1" x14ac:dyDescent="0.2">
      <c r="A18" s="162"/>
      <c r="B18" s="114"/>
      <c r="C18" s="123"/>
      <c r="D18" s="49" t="s">
        <v>48</v>
      </c>
      <c r="E18" s="85">
        <f>SUM(F18:Q18)</f>
        <v>0</v>
      </c>
      <c r="F18" s="85">
        <f t="shared" si="1"/>
        <v>0</v>
      </c>
      <c r="G18" s="85">
        <f t="shared" si="1"/>
        <v>0</v>
      </c>
      <c r="H18" s="85">
        <f t="shared" si="1"/>
        <v>0</v>
      </c>
      <c r="I18" s="85">
        <f t="shared" si="1"/>
        <v>0</v>
      </c>
      <c r="J18" s="85">
        <f t="shared" si="1"/>
        <v>0</v>
      </c>
      <c r="K18" s="85">
        <f t="shared" si="1"/>
        <v>0</v>
      </c>
      <c r="L18" s="90">
        <f t="shared" si="1"/>
        <v>0</v>
      </c>
      <c r="M18" s="85">
        <f t="shared" si="1"/>
        <v>0</v>
      </c>
      <c r="N18" s="85">
        <f t="shared" si="1"/>
        <v>0</v>
      </c>
      <c r="O18" s="85">
        <f t="shared" si="1"/>
        <v>0</v>
      </c>
      <c r="P18" s="85">
        <f t="shared" si="1"/>
        <v>0</v>
      </c>
      <c r="Q18" s="85">
        <f t="shared" si="1"/>
        <v>0</v>
      </c>
    </row>
    <row r="19" spans="1:19" s="3" customFormat="1" ht="25.5" customHeight="1" x14ac:dyDescent="0.2">
      <c r="A19" s="162"/>
      <c r="B19" s="114"/>
      <c r="C19" s="123"/>
      <c r="D19" s="49" t="s">
        <v>46</v>
      </c>
      <c r="E19" s="85">
        <f>SUM(F19:Q19)</f>
        <v>0</v>
      </c>
      <c r="F19" s="85">
        <f t="shared" si="1"/>
        <v>0</v>
      </c>
      <c r="G19" s="85">
        <f t="shared" si="1"/>
        <v>0</v>
      </c>
      <c r="H19" s="85">
        <f t="shared" si="1"/>
        <v>0</v>
      </c>
      <c r="I19" s="85">
        <f t="shared" si="1"/>
        <v>0</v>
      </c>
      <c r="J19" s="85">
        <f t="shared" si="1"/>
        <v>0</v>
      </c>
      <c r="K19" s="85">
        <f t="shared" si="1"/>
        <v>0</v>
      </c>
      <c r="L19" s="90">
        <f t="shared" si="1"/>
        <v>0</v>
      </c>
      <c r="M19" s="85">
        <f t="shared" si="1"/>
        <v>0</v>
      </c>
      <c r="N19" s="85">
        <f t="shared" si="1"/>
        <v>0</v>
      </c>
      <c r="O19" s="85">
        <f t="shared" si="1"/>
        <v>0</v>
      </c>
      <c r="P19" s="85">
        <f t="shared" si="1"/>
        <v>0</v>
      </c>
      <c r="Q19" s="85">
        <f t="shared" si="1"/>
        <v>0</v>
      </c>
    </row>
    <row r="20" spans="1:19" s="3" customFormat="1" ht="36.75" customHeight="1" x14ac:dyDescent="0.2">
      <c r="A20" s="162"/>
      <c r="B20" s="115"/>
      <c r="C20" s="124"/>
      <c r="D20" s="49" t="s">
        <v>57</v>
      </c>
      <c r="E20" s="85">
        <f>SUM(F20:Q20)</f>
        <v>2100</v>
      </c>
      <c r="F20" s="85">
        <f t="shared" si="1"/>
        <v>0</v>
      </c>
      <c r="G20" s="85">
        <f t="shared" si="1"/>
        <v>0</v>
      </c>
      <c r="H20" s="85">
        <f t="shared" si="1"/>
        <v>0</v>
      </c>
      <c r="I20" s="85">
        <f t="shared" si="1"/>
        <v>0</v>
      </c>
      <c r="J20" s="85">
        <f t="shared" si="1"/>
        <v>0</v>
      </c>
      <c r="K20" s="85">
        <f t="shared" si="1"/>
        <v>0</v>
      </c>
      <c r="L20" s="90"/>
      <c r="M20" s="85">
        <f t="shared" si="1"/>
        <v>0</v>
      </c>
      <c r="N20" s="85">
        <f t="shared" si="1"/>
        <v>0</v>
      </c>
      <c r="O20" s="85">
        <f t="shared" si="1"/>
        <v>0</v>
      </c>
      <c r="P20" s="85">
        <f t="shared" si="1"/>
        <v>0</v>
      </c>
      <c r="Q20" s="85">
        <f t="shared" si="1"/>
        <v>2100</v>
      </c>
    </row>
    <row r="21" spans="1:19" s="3" customFormat="1" ht="15.75" customHeight="1" x14ac:dyDescent="0.2">
      <c r="A21" s="113" t="s">
        <v>93</v>
      </c>
      <c r="B21" s="113" t="s">
        <v>79</v>
      </c>
      <c r="C21" s="113" t="s">
        <v>145</v>
      </c>
      <c r="D21" s="47" t="s">
        <v>35</v>
      </c>
      <c r="E21" s="85">
        <f t="shared" ref="E21:P21" si="3">SUM(E22:E27)</f>
        <v>4700</v>
      </c>
      <c r="F21" s="85">
        <f t="shared" si="3"/>
        <v>0</v>
      </c>
      <c r="G21" s="85">
        <f t="shared" si="3"/>
        <v>0</v>
      </c>
      <c r="H21" s="85">
        <f t="shared" si="3"/>
        <v>0</v>
      </c>
      <c r="I21" s="85">
        <f t="shared" si="3"/>
        <v>2600</v>
      </c>
      <c r="J21" s="88">
        <f t="shared" si="3"/>
        <v>0</v>
      </c>
      <c r="K21" s="88">
        <f t="shared" si="3"/>
        <v>0</v>
      </c>
      <c r="L21" s="89">
        <f t="shared" si="3"/>
        <v>0</v>
      </c>
      <c r="M21" s="88">
        <f t="shared" si="3"/>
        <v>0</v>
      </c>
      <c r="N21" s="88">
        <f t="shared" si="3"/>
        <v>0</v>
      </c>
      <c r="O21" s="88">
        <f t="shared" si="3"/>
        <v>0</v>
      </c>
      <c r="P21" s="88">
        <f t="shared" si="3"/>
        <v>0</v>
      </c>
      <c r="Q21" s="88">
        <f>SUM(Q22:Q27)</f>
        <v>2100</v>
      </c>
    </row>
    <row r="22" spans="1:19" s="3" customFormat="1" ht="15" customHeight="1" x14ac:dyDescent="0.2">
      <c r="A22" s="114"/>
      <c r="B22" s="114"/>
      <c r="C22" s="114"/>
      <c r="D22" s="48" t="s">
        <v>9</v>
      </c>
      <c r="E22" s="85">
        <f t="shared" ref="E22:E27" si="4">SUM(F22:Q22)</f>
        <v>0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L22" s="90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</row>
    <row r="23" spans="1:19" s="3" customFormat="1" ht="15" customHeight="1" x14ac:dyDescent="0.2">
      <c r="A23" s="114"/>
      <c r="B23" s="114"/>
      <c r="C23" s="114"/>
      <c r="D23" s="48" t="s">
        <v>10</v>
      </c>
      <c r="E23" s="85">
        <f t="shared" si="4"/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90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</row>
    <row r="24" spans="1:19" s="3" customFormat="1" ht="15" customHeight="1" x14ac:dyDescent="0.2">
      <c r="A24" s="114"/>
      <c r="B24" s="114"/>
      <c r="C24" s="114"/>
      <c r="D24" s="48" t="s">
        <v>11</v>
      </c>
      <c r="E24" s="85">
        <f t="shared" si="4"/>
        <v>2600</v>
      </c>
      <c r="F24" s="85">
        <f>F17</f>
        <v>0</v>
      </c>
      <c r="G24" s="85"/>
      <c r="H24" s="85">
        <f>2600-2600</f>
        <v>0</v>
      </c>
      <c r="I24" s="85">
        <v>2600</v>
      </c>
      <c r="J24" s="85">
        <v>0</v>
      </c>
      <c r="K24" s="85">
        <v>0</v>
      </c>
      <c r="L24" s="90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</row>
    <row r="25" spans="1:19" s="3" customFormat="1" ht="50.25" customHeight="1" x14ac:dyDescent="0.2">
      <c r="A25" s="114"/>
      <c r="B25" s="114"/>
      <c r="C25" s="114"/>
      <c r="D25" s="49" t="s">
        <v>48</v>
      </c>
      <c r="E25" s="85">
        <f t="shared" si="4"/>
        <v>0</v>
      </c>
      <c r="F25" s="85">
        <v>0</v>
      </c>
      <c r="G25" s="85">
        <v>0</v>
      </c>
      <c r="H25" s="85">
        <v>0</v>
      </c>
      <c r="I25" s="85">
        <v>0</v>
      </c>
      <c r="J25" s="85">
        <v>0</v>
      </c>
      <c r="K25" s="85">
        <v>0</v>
      </c>
      <c r="L25" s="90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S25" s="69">
        <f>E247+E233+E128</f>
        <v>11411.999999999998</v>
      </c>
    </row>
    <row r="26" spans="1:19" s="3" customFormat="1" ht="24.75" customHeight="1" x14ac:dyDescent="0.2">
      <c r="A26" s="114"/>
      <c r="B26" s="114"/>
      <c r="C26" s="114"/>
      <c r="D26" s="49" t="s">
        <v>46</v>
      </c>
      <c r="E26" s="85">
        <f t="shared" si="4"/>
        <v>0</v>
      </c>
      <c r="F26" s="85">
        <v>0</v>
      </c>
      <c r="G26" s="85">
        <v>0</v>
      </c>
      <c r="H26" s="85">
        <v>0</v>
      </c>
      <c r="I26" s="85">
        <v>0</v>
      </c>
      <c r="J26" s="85">
        <v>0</v>
      </c>
      <c r="K26" s="85">
        <v>0</v>
      </c>
      <c r="L26" s="90">
        <v>0</v>
      </c>
      <c r="M26" s="85">
        <v>0</v>
      </c>
      <c r="N26" s="85">
        <v>0</v>
      </c>
      <c r="O26" s="85">
        <v>0</v>
      </c>
      <c r="P26" s="85">
        <v>0</v>
      </c>
      <c r="Q26" s="85">
        <v>0</v>
      </c>
    </row>
    <row r="27" spans="1:19" s="3" customFormat="1" ht="45" customHeight="1" x14ac:dyDescent="0.2">
      <c r="A27" s="115"/>
      <c r="B27" s="115"/>
      <c r="C27" s="115"/>
      <c r="D27" s="49" t="s">
        <v>57</v>
      </c>
      <c r="E27" s="85">
        <f t="shared" si="4"/>
        <v>2100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90"/>
      <c r="M27" s="85">
        <v>0</v>
      </c>
      <c r="N27" s="85">
        <v>0</v>
      </c>
      <c r="O27" s="85">
        <v>0</v>
      </c>
      <c r="P27" s="85">
        <v>0</v>
      </c>
      <c r="Q27" s="85">
        <v>2100</v>
      </c>
    </row>
    <row r="28" spans="1:19" s="3" customFormat="1" ht="15.75" customHeight="1" x14ac:dyDescent="0.2">
      <c r="A28" s="113" t="s">
        <v>94</v>
      </c>
      <c r="B28" s="159" t="s">
        <v>65</v>
      </c>
      <c r="C28" s="113" t="str">
        <f>C21</f>
        <v>Управление по связям с общественностью администрации Нефтеюганского района  (Сиротина Е.Ф. начальник управления 256-815)</v>
      </c>
      <c r="D28" s="50" t="s">
        <v>35</v>
      </c>
      <c r="E28" s="85">
        <v>0</v>
      </c>
      <c r="F28" s="85">
        <v>0</v>
      </c>
      <c r="G28" s="85">
        <v>0</v>
      </c>
      <c r="H28" s="85">
        <v>0</v>
      </c>
      <c r="I28" s="85">
        <v>0</v>
      </c>
      <c r="J28" s="85">
        <v>0</v>
      </c>
      <c r="K28" s="85">
        <v>0</v>
      </c>
      <c r="L28" s="90">
        <v>0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</row>
    <row r="29" spans="1:19" s="3" customFormat="1" ht="15" customHeight="1" x14ac:dyDescent="0.2">
      <c r="A29" s="114"/>
      <c r="B29" s="160"/>
      <c r="C29" s="114"/>
      <c r="D29" s="49" t="s">
        <v>9</v>
      </c>
      <c r="E29" s="85">
        <v>0</v>
      </c>
      <c r="F29" s="85">
        <v>0</v>
      </c>
      <c r="G29" s="85">
        <v>0</v>
      </c>
      <c r="H29" s="85">
        <v>0</v>
      </c>
      <c r="I29" s="85">
        <v>0</v>
      </c>
      <c r="J29" s="85">
        <v>0</v>
      </c>
      <c r="K29" s="85">
        <v>0</v>
      </c>
      <c r="L29" s="90">
        <v>0</v>
      </c>
      <c r="M29" s="85">
        <v>0</v>
      </c>
      <c r="N29" s="85">
        <v>0</v>
      </c>
      <c r="O29" s="85">
        <v>0</v>
      </c>
      <c r="P29" s="85">
        <v>0</v>
      </c>
      <c r="Q29" s="85">
        <v>0</v>
      </c>
    </row>
    <row r="30" spans="1:19" s="3" customFormat="1" ht="15" customHeight="1" x14ac:dyDescent="0.2">
      <c r="A30" s="114"/>
      <c r="B30" s="160"/>
      <c r="C30" s="114"/>
      <c r="D30" s="49" t="s">
        <v>10</v>
      </c>
      <c r="E30" s="85">
        <v>0</v>
      </c>
      <c r="F30" s="85">
        <v>0</v>
      </c>
      <c r="G30" s="85">
        <v>0</v>
      </c>
      <c r="H30" s="85">
        <v>0</v>
      </c>
      <c r="I30" s="85">
        <v>0</v>
      </c>
      <c r="J30" s="85">
        <v>0</v>
      </c>
      <c r="K30" s="85">
        <v>0</v>
      </c>
      <c r="L30" s="90">
        <v>0</v>
      </c>
      <c r="M30" s="85">
        <v>0</v>
      </c>
      <c r="N30" s="85">
        <v>0</v>
      </c>
      <c r="O30" s="85">
        <v>0</v>
      </c>
      <c r="P30" s="85">
        <v>0</v>
      </c>
      <c r="Q30" s="85">
        <v>0</v>
      </c>
    </row>
    <row r="31" spans="1:19" s="3" customFormat="1" ht="15" customHeight="1" x14ac:dyDescent="0.2">
      <c r="A31" s="114"/>
      <c r="B31" s="160"/>
      <c r="C31" s="114"/>
      <c r="D31" s="49" t="s">
        <v>11</v>
      </c>
      <c r="E31" s="85">
        <v>0</v>
      </c>
      <c r="F31" s="85"/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90">
        <v>0</v>
      </c>
      <c r="M31" s="85">
        <v>0</v>
      </c>
      <c r="N31" s="85">
        <v>0</v>
      </c>
      <c r="O31" s="85">
        <v>0</v>
      </c>
      <c r="P31" s="85">
        <v>0</v>
      </c>
      <c r="Q31" s="85">
        <v>0</v>
      </c>
    </row>
    <row r="32" spans="1:19" s="3" customFormat="1" ht="50.25" customHeight="1" x14ac:dyDescent="0.2">
      <c r="A32" s="114"/>
      <c r="B32" s="160"/>
      <c r="C32" s="114"/>
      <c r="D32" s="49" t="s">
        <v>48</v>
      </c>
      <c r="E32" s="85">
        <v>0</v>
      </c>
      <c r="F32" s="85">
        <v>0</v>
      </c>
      <c r="G32" s="85">
        <v>0</v>
      </c>
      <c r="H32" s="85">
        <v>0</v>
      </c>
      <c r="I32" s="85">
        <v>0</v>
      </c>
      <c r="J32" s="85">
        <v>0</v>
      </c>
      <c r="K32" s="85">
        <v>0</v>
      </c>
      <c r="L32" s="90">
        <v>0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</row>
    <row r="33" spans="1:17" s="3" customFormat="1" ht="57.75" customHeight="1" x14ac:dyDescent="0.2">
      <c r="A33" s="115"/>
      <c r="B33" s="161"/>
      <c r="C33" s="115"/>
      <c r="D33" s="49" t="s">
        <v>46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90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</row>
    <row r="34" spans="1:17" s="3" customFormat="1" ht="18" customHeight="1" x14ac:dyDescent="0.2">
      <c r="A34" s="112" t="s">
        <v>95</v>
      </c>
      <c r="B34" s="112" t="s">
        <v>66</v>
      </c>
      <c r="C34" s="112" t="str">
        <f>C28</f>
        <v>Управление по связям с общественностью администрации Нефтеюганского района  (Сиротина Е.Ф. начальник управления 256-815)</v>
      </c>
      <c r="D34" s="50" t="s">
        <v>35</v>
      </c>
      <c r="E34" s="85">
        <v>0</v>
      </c>
      <c r="F34" s="85">
        <v>0</v>
      </c>
      <c r="G34" s="85">
        <v>0</v>
      </c>
      <c r="H34" s="85">
        <v>0</v>
      </c>
      <c r="I34" s="85">
        <v>0</v>
      </c>
      <c r="J34" s="85">
        <v>0</v>
      </c>
      <c r="K34" s="85">
        <v>0</v>
      </c>
      <c r="L34" s="90">
        <v>0</v>
      </c>
      <c r="M34" s="85">
        <v>0</v>
      </c>
      <c r="N34" s="85">
        <v>0</v>
      </c>
      <c r="O34" s="85">
        <v>0</v>
      </c>
      <c r="P34" s="85">
        <v>0</v>
      </c>
      <c r="Q34" s="85">
        <v>0</v>
      </c>
    </row>
    <row r="35" spans="1:17" s="3" customFormat="1" ht="18.75" customHeight="1" x14ac:dyDescent="0.2">
      <c r="A35" s="112"/>
      <c r="B35" s="112"/>
      <c r="C35" s="112"/>
      <c r="D35" s="49" t="s">
        <v>9</v>
      </c>
      <c r="E35" s="85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90">
        <v>0</v>
      </c>
      <c r="M35" s="85">
        <v>0</v>
      </c>
      <c r="N35" s="85">
        <v>0</v>
      </c>
      <c r="O35" s="85">
        <v>0</v>
      </c>
      <c r="P35" s="85">
        <v>0</v>
      </c>
      <c r="Q35" s="85">
        <v>0</v>
      </c>
    </row>
    <row r="36" spans="1:17" s="3" customFormat="1" ht="18" customHeight="1" x14ac:dyDescent="0.2">
      <c r="A36" s="112"/>
      <c r="B36" s="112"/>
      <c r="C36" s="112"/>
      <c r="D36" s="49" t="s">
        <v>10</v>
      </c>
      <c r="E36" s="85">
        <v>0</v>
      </c>
      <c r="F36" s="85">
        <v>0</v>
      </c>
      <c r="G36" s="85">
        <v>0</v>
      </c>
      <c r="H36" s="85">
        <v>0</v>
      </c>
      <c r="I36" s="85">
        <v>0</v>
      </c>
      <c r="J36" s="85">
        <v>0</v>
      </c>
      <c r="K36" s="85">
        <v>0</v>
      </c>
      <c r="L36" s="90">
        <v>0</v>
      </c>
      <c r="M36" s="85">
        <v>0</v>
      </c>
      <c r="N36" s="85">
        <v>0</v>
      </c>
      <c r="O36" s="85">
        <v>0</v>
      </c>
      <c r="P36" s="85">
        <v>0</v>
      </c>
      <c r="Q36" s="85">
        <v>0</v>
      </c>
    </row>
    <row r="37" spans="1:17" s="3" customFormat="1" ht="18" customHeight="1" x14ac:dyDescent="0.2">
      <c r="A37" s="112"/>
      <c r="B37" s="112"/>
      <c r="C37" s="112"/>
      <c r="D37" s="49" t="s">
        <v>11</v>
      </c>
      <c r="E37" s="85">
        <v>0</v>
      </c>
      <c r="F37" s="85"/>
      <c r="G37" s="85">
        <v>0</v>
      </c>
      <c r="H37" s="85">
        <v>0</v>
      </c>
      <c r="I37" s="85">
        <v>0</v>
      </c>
      <c r="J37" s="85">
        <v>0</v>
      </c>
      <c r="K37" s="85">
        <v>0</v>
      </c>
      <c r="L37" s="90">
        <v>0</v>
      </c>
      <c r="M37" s="85">
        <v>0</v>
      </c>
      <c r="N37" s="85">
        <v>0</v>
      </c>
      <c r="O37" s="85">
        <v>0</v>
      </c>
      <c r="P37" s="85">
        <v>0</v>
      </c>
      <c r="Q37" s="85">
        <v>0</v>
      </c>
    </row>
    <row r="38" spans="1:17" s="3" customFormat="1" ht="51.75" customHeight="1" x14ac:dyDescent="0.2">
      <c r="A38" s="112"/>
      <c r="B38" s="112"/>
      <c r="C38" s="112"/>
      <c r="D38" s="49" t="s">
        <v>48</v>
      </c>
      <c r="E38" s="85">
        <v>0</v>
      </c>
      <c r="F38" s="85">
        <v>0</v>
      </c>
      <c r="G38" s="85">
        <v>0</v>
      </c>
      <c r="H38" s="85">
        <v>0</v>
      </c>
      <c r="I38" s="85">
        <v>0</v>
      </c>
      <c r="J38" s="85">
        <v>0</v>
      </c>
      <c r="K38" s="85">
        <v>0</v>
      </c>
      <c r="L38" s="90">
        <v>0</v>
      </c>
      <c r="M38" s="85">
        <v>0</v>
      </c>
      <c r="N38" s="85">
        <v>0</v>
      </c>
      <c r="O38" s="85">
        <v>0</v>
      </c>
      <c r="P38" s="85">
        <v>0</v>
      </c>
      <c r="Q38" s="85">
        <v>0</v>
      </c>
    </row>
    <row r="39" spans="1:17" s="3" customFormat="1" ht="27.75" customHeight="1" x14ac:dyDescent="0.2">
      <c r="A39" s="112"/>
      <c r="B39" s="112"/>
      <c r="C39" s="112"/>
      <c r="D39" s="49" t="s">
        <v>46</v>
      </c>
      <c r="E39" s="85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90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</row>
    <row r="40" spans="1:17" s="3" customFormat="1" ht="27" customHeight="1" x14ac:dyDescent="0.2">
      <c r="A40" s="112"/>
      <c r="B40" s="112"/>
      <c r="C40" s="112"/>
      <c r="D40" s="49" t="s">
        <v>57</v>
      </c>
      <c r="E40" s="85">
        <v>0</v>
      </c>
      <c r="F40" s="85">
        <v>0</v>
      </c>
      <c r="G40" s="85">
        <v>0</v>
      </c>
      <c r="H40" s="85">
        <v>0</v>
      </c>
      <c r="I40" s="85">
        <v>0</v>
      </c>
      <c r="J40" s="85">
        <v>0</v>
      </c>
      <c r="K40" s="85">
        <v>0</v>
      </c>
      <c r="L40" s="90">
        <v>0</v>
      </c>
      <c r="M40" s="85">
        <v>0</v>
      </c>
      <c r="N40" s="85">
        <v>0</v>
      </c>
      <c r="O40" s="85">
        <v>0</v>
      </c>
      <c r="P40" s="85">
        <v>0</v>
      </c>
      <c r="Q40" s="85">
        <v>0</v>
      </c>
    </row>
    <row r="41" spans="1:17" s="3" customFormat="1" ht="13.5" customHeight="1" x14ac:dyDescent="0.2">
      <c r="A41" s="112" t="s">
        <v>96</v>
      </c>
      <c r="B41" s="112" t="s">
        <v>67</v>
      </c>
      <c r="C41" s="112" t="s">
        <v>130</v>
      </c>
      <c r="D41" s="50" t="s">
        <v>35</v>
      </c>
      <c r="E41" s="85">
        <f t="shared" ref="E41:Q41" si="5">E42+E43+E44+E47</f>
        <v>0</v>
      </c>
      <c r="F41" s="85">
        <f t="shared" si="5"/>
        <v>0</v>
      </c>
      <c r="G41" s="85">
        <f t="shared" si="5"/>
        <v>0</v>
      </c>
      <c r="H41" s="85">
        <f t="shared" si="5"/>
        <v>0</v>
      </c>
      <c r="I41" s="85">
        <f t="shared" si="5"/>
        <v>0</v>
      </c>
      <c r="J41" s="85">
        <f t="shared" si="5"/>
        <v>0</v>
      </c>
      <c r="K41" s="85">
        <f t="shared" si="5"/>
        <v>0</v>
      </c>
      <c r="L41" s="90">
        <f t="shared" si="5"/>
        <v>0</v>
      </c>
      <c r="M41" s="85">
        <f t="shared" si="5"/>
        <v>0</v>
      </c>
      <c r="N41" s="85">
        <f t="shared" si="5"/>
        <v>0</v>
      </c>
      <c r="O41" s="85">
        <f t="shared" si="5"/>
        <v>0</v>
      </c>
      <c r="P41" s="85">
        <f t="shared" si="5"/>
        <v>0</v>
      </c>
      <c r="Q41" s="85">
        <f t="shared" si="5"/>
        <v>0</v>
      </c>
    </row>
    <row r="42" spans="1:17" s="3" customFormat="1" ht="16.5" customHeight="1" x14ac:dyDescent="0.2">
      <c r="A42" s="112"/>
      <c r="B42" s="112"/>
      <c r="C42" s="112"/>
      <c r="D42" s="49" t="s">
        <v>9</v>
      </c>
      <c r="E42" s="85">
        <f>F42+G42+H42+I42+J42+K42+L42+M42+N42+O42+P42+Q42</f>
        <v>0</v>
      </c>
      <c r="F42" s="85">
        <v>0</v>
      </c>
      <c r="G42" s="85">
        <v>0</v>
      </c>
      <c r="H42" s="85">
        <v>0</v>
      </c>
      <c r="I42" s="85">
        <v>0</v>
      </c>
      <c r="J42" s="85">
        <v>0</v>
      </c>
      <c r="K42" s="85">
        <v>0</v>
      </c>
      <c r="L42" s="90">
        <v>0</v>
      </c>
      <c r="M42" s="85">
        <v>0</v>
      </c>
      <c r="N42" s="85">
        <v>0</v>
      </c>
      <c r="O42" s="85">
        <v>0</v>
      </c>
      <c r="P42" s="85">
        <v>0</v>
      </c>
      <c r="Q42" s="85">
        <v>0</v>
      </c>
    </row>
    <row r="43" spans="1:17" s="3" customFormat="1" ht="18.75" hidden="1" customHeight="1" x14ac:dyDescent="0.2">
      <c r="A43" s="112"/>
      <c r="B43" s="112"/>
      <c r="C43" s="112"/>
      <c r="D43" s="49" t="s">
        <v>10</v>
      </c>
      <c r="E43" s="85">
        <f>F43+G43+H43+I43+J43+K43+L43+M43+N43+O43+P43+Q43</f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90">
        <v>0</v>
      </c>
      <c r="M43" s="85">
        <v>0</v>
      </c>
      <c r="N43" s="85">
        <v>0</v>
      </c>
      <c r="O43" s="85">
        <v>0</v>
      </c>
      <c r="P43" s="85">
        <v>0</v>
      </c>
      <c r="Q43" s="85">
        <v>0</v>
      </c>
    </row>
    <row r="44" spans="1:17" s="3" customFormat="1" ht="18.75" customHeight="1" x14ac:dyDescent="0.2">
      <c r="A44" s="112"/>
      <c r="B44" s="112"/>
      <c r="C44" s="112"/>
      <c r="D44" s="49" t="s">
        <v>11</v>
      </c>
      <c r="E44" s="85">
        <v>0</v>
      </c>
      <c r="F44" s="85"/>
      <c r="G44" s="85">
        <v>0</v>
      </c>
      <c r="H44" s="85">
        <v>0</v>
      </c>
      <c r="I44" s="85">
        <v>0</v>
      </c>
      <c r="J44" s="85">
        <v>0</v>
      </c>
      <c r="K44" s="85">
        <v>0</v>
      </c>
      <c r="L44" s="90">
        <v>0</v>
      </c>
      <c r="M44" s="85">
        <v>0</v>
      </c>
      <c r="N44" s="85">
        <v>0</v>
      </c>
      <c r="O44" s="85">
        <v>0</v>
      </c>
      <c r="P44" s="85">
        <v>0</v>
      </c>
      <c r="Q44" s="85">
        <v>0</v>
      </c>
    </row>
    <row r="45" spans="1:17" s="3" customFormat="1" ht="55.5" customHeight="1" x14ac:dyDescent="0.2">
      <c r="A45" s="112"/>
      <c r="B45" s="112"/>
      <c r="C45" s="112"/>
      <c r="D45" s="49" t="s">
        <v>48</v>
      </c>
      <c r="E45" s="85">
        <f t="shared" ref="E45:E46" si="6">F45+G45+H45+I45+J45+K45+L45+M45+N45+O45+P45+Q45</f>
        <v>0</v>
      </c>
      <c r="F45" s="85">
        <v>0</v>
      </c>
      <c r="G45" s="85">
        <v>0</v>
      </c>
      <c r="H45" s="85">
        <v>0</v>
      </c>
      <c r="I45" s="85">
        <v>0</v>
      </c>
      <c r="J45" s="85">
        <v>0</v>
      </c>
      <c r="K45" s="85">
        <v>0</v>
      </c>
      <c r="L45" s="90">
        <v>0</v>
      </c>
      <c r="M45" s="85">
        <v>0</v>
      </c>
      <c r="N45" s="85">
        <v>0</v>
      </c>
      <c r="O45" s="85">
        <v>0</v>
      </c>
      <c r="P45" s="85">
        <v>0</v>
      </c>
      <c r="Q45" s="85">
        <v>0</v>
      </c>
    </row>
    <row r="46" spans="1:17" ht="28.5" customHeight="1" x14ac:dyDescent="0.25">
      <c r="A46" s="112"/>
      <c r="B46" s="112"/>
      <c r="C46" s="112"/>
      <c r="D46" s="49" t="s">
        <v>46</v>
      </c>
      <c r="E46" s="85">
        <f t="shared" si="6"/>
        <v>0</v>
      </c>
      <c r="F46" s="85">
        <v>0</v>
      </c>
      <c r="G46" s="85">
        <v>0</v>
      </c>
      <c r="H46" s="85">
        <v>0</v>
      </c>
      <c r="I46" s="85">
        <v>0</v>
      </c>
      <c r="J46" s="85">
        <v>0</v>
      </c>
      <c r="K46" s="85">
        <v>0</v>
      </c>
      <c r="L46" s="90">
        <v>0</v>
      </c>
      <c r="M46" s="85">
        <v>0</v>
      </c>
      <c r="N46" s="85">
        <v>0</v>
      </c>
      <c r="O46" s="85">
        <v>0</v>
      </c>
      <c r="P46" s="85">
        <v>0</v>
      </c>
      <c r="Q46" s="85">
        <v>0</v>
      </c>
    </row>
    <row r="47" spans="1:17" ht="30.75" customHeight="1" x14ac:dyDescent="0.25">
      <c r="A47" s="112"/>
      <c r="B47" s="112"/>
      <c r="C47" s="112"/>
      <c r="D47" s="49" t="s">
        <v>57</v>
      </c>
      <c r="E47" s="85">
        <f>F47+G47+H47+I47+J47+K47+L47+M47+N47+O47+P47+Q47</f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90">
        <v>0</v>
      </c>
      <c r="M47" s="85">
        <v>0</v>
      </c>
      <c r="N47" s="85">
        <v>0</v>
      </c>
      <c r="O47" s="85">
        <v>0</v>
      </c>
      <c r="P47" s="85">
        <v>0</v>
      </c>
      <c r="Q47" s="85">
        <v>0</v>
      </c>
    </row>
    <row r="48" spans="1:17" ht="20.25" customHeight="1" x14ac:dyDescent="0.25">
      <c r="A48" s="122" t="s">
        <v>4</v>
      </c>
      <c r="B48" s="122" t="s">
        <v>72</v>
      </c>
      <c r="C48" s="122" t="s">
        <v>129</v>
      </c>
      <c r="D48" s="47" t="s">
        <v>35</v>
      </c>
      <c r="E48" s="88">
        <f>E49+E50+E51+E52+E53+E54</f>
        <v>0</v>
      </c>
      <c r="F48" s="88">
        <f>F49+F50+F51+F52+F53+F54</f>
        <v>0</v>
      </c>
      <c r="G48" s="88">
        <f t="shared" ref="G48:Q48" si="7">G49+G50+G51+G52+G53+G54</f>
        <v>0</v>
      </c>
      <c r="H48" s="88">
        <f t="shared" si="7"/>
        <v>0</v>
      </c>
      <c r="I48" s="88">
        <f t="shared" si="7"/>
        <v>0</v>
      </c>
      <c r="J48" s="88">
        <f t="shared" si="7"/>
        <v>0</v>
      </c>
      <c r="K48" s="88">
        <f t="shared" si="7"/>
        <v>0</v>
      </c>
      <c r="L48" s="88">
        <f t="shared" si="7"/>
        <v>0</v>
      </c>
      <c r="M48" s="88">
        <f t="shared" si="7"/>
        <v>0</v>
      </c>
      <c r="N48" s="88">
        <f t="shared" si="7"/>
        <v>0</v>
      </c>
      <c r="O48" s="88">
        <f t="shared" si="7"/>
        <v>0</v>
      </c>
      <c r="P48" s="88">
        <f t="shared" si="7"/>
        <v>0</v>
      </c>
      <c r="Q48" s="88">
        <f t="shared" si="7"/>
        <v>0</v>
      </c>
    </row>
    <row r="49" spans="1:17" ht="20.25" customHeight="1" x14ac:dyDescent="0.25">
      <c r="A49" s="114"/>
      <c r="B49" s="114"/>
      <c r="C49" s="123"/>
      <c r="D49" s="48" t="s">
        <v>9</v>
      </c>
      <c r="E49" s="85">
        <f t="shared" ref="E49:Q49" si="8">E56</f>
        <v>0</v>
      </c>
      <c r="F49" s="85">
        <f t="shared" si="8"/>
        <v>0</v>
      </c>
      <c r="G49" s="85">
        <f t="shared" si="8"/>
        <v>0</v>
      </c>
      <c r="H49" s="85">
        <f t="shared" si="8"/>
        <v>0</v>
      </c>
      <c r="I49" s="85">
        <f t="shared" si="8"/>
        <v>0</v>
      </c>
      <c r="J49" s="85">
        <f t="shared" si="8"/>
        <v>0</v>
      </c>
      <c r="K49" s="85">
        <f t="shared" si="8"/>
        <v>0</v>
      </c>
      <c r="L49" s="90">
        <f t="shared" si="8"/>
        <v>0</v>
      </c>
      <c r="M49" s="85">
        <f t="shared" si="8"/>
        <v>0</v>
      </c>
      <c r="N49" s="85">
        <f t="shared" si="8"/>
        <v>0</v>
      </c>
      <c r="O49" s="85">
        <f t="shared" si="8"/>
        <v>0</v>
      </c>
      <c r="P49" s="85">
        <f t="shared" si="8"/>
        <v>0</v>
      </c>
      <c r="Q49" s="85">
        <f t="shared" si="8"/>
        <v>0</v>
      </c>
    </row>
    <row r="50" spans="1:17" ht="21.75" customHeight="1" x14ac:dyDescent="0.25">
      <c r="A50" s="114"/>
      <c r="B50" s="114"/>
      <c r="C50" s="123"/>
      <c r="D50" s="48" t="s">
        <v>10</v>
      </c>
      <c r="E50" s="85">
        <f t="shared" ref="E50:L54" si="9">E57</f>
        <v>0</v>
      </c>
      <c r="F50" s="85">
        <f t="shared" si="9"/>
        <v>0</v>
      </c>
      <c r="G50" s="85">
        <f t="shared" si="9"/>
        <v>0</v>
      </c>
      <c r="H50" s="85">
        <f t="shared" si="9"/>
        <v>0</v>
      </c>
      <c r="I50" s="85">
        <f t="shared" si="9"/>
        <v>0</v>
      </c>
      <c r="J50" s="85">
        <f t="shared" si="9"/>
        <v>0</v>
      </c>
      <c r="K50" s="85">
        <f t="shared" si="9"/>
        <v>0</v>
      </c>
      <c r="L50" s="90">
        <f t="shared" si="9"/>
        <v>0</v>
      </c>
      <c r="M50" s="85">
        <v>0</v>
      </c>
      <c r="N50" s="85">
        <v>0</v>
      </c>
      <c r="O50" s="85">
        <f t="shared" ref="O50:Q54" si="10">O57</f>
        <v>0</v>
      </c>
      <c r="P50" s="85">
        <f t="shared" si="10"/>
        <v>0</v>
      </c>
      <c r="Q50" s="85">
        <f t="shared" si="10"/>
        <v>0</v>
      </c>
    </row>
    <row r="51" spans="1:17" ht="19.5" customHeight="1" x14ac:dyDescent="0.25">
      <c r="A51" s="114"/>
      <c r="B51" s="114"/>
      <c r="C51" s="123"/>
      <c r="D51" s="51" t="s">
        <v>11</v>
      </c>
      <c r="E51" s="85">
        <f t="shared" si="9"/>
        <v>0</v>
      </c>
      <c r="F51" s="85">
        <f t="shared" si="9"/>
        <v>0</v>
      </c>
      <c r="G51" s="85">
        <f t="shared" si="9"/>
        <v>0</v>
      </c>
      <c r="H51" s="85">
        <f t="shared" si="9"/>
        <v>0</v>
      </c>
      <c r="I51" s="85">
        <f t="shared" si="9"/>
        <v>0</v>
      </c>
      <c r="J51" s="85">
        <f t="shared" si="9"/>
        <v>0</v>
      </c>
      <c r="K51" s="85">
        <f t="shared" si="9"/>
        <v>0</v>
      </c>
      <c r="L51" s="90">
        <f t="shared" si="9"/>
        <v>0</v>
      </c>
      <c r="M51" s="85">
        <f>M58</f>
        <v>0</v>
      </c>
      <c r="N51" s="85">
        <f t="shared" ref="M51:N54" si="11">N58</f>
        <v>0</v>
      </c>
      <c r="O51" s="85">
        <f t="shared" si="10"/>
        <v>0</v>
      </c>
      <c r="P51" s="85">
        <f t="shared" si="10"/>
        <v>0</v>
      </c>
      <c r="Q51" s="85">
        <f>Q58</f>
        <v>0</v>
      </c>
    </row>
    <row r="52" spans="1:17" ht="61.5" customHeight="1" x14ac:dyDescent="0.25">
      <c r="A52" s="114"/>
      <c r="B52" s="125"/>
      <c r="C52" s="123"/>
      <c r="D52" s="49" t="s">
        <v>48</v>
      </c>
      <c r="E52" s="85">
        <f t="shared" si="9"/>
        <v>0</v>
      </c>
      <c r="F52" s="85">
        <f t="shared" si="9"/>
        <v>0</v>
      </c>
      <c r="G52" s="85">
        <f t="shared" si="9"/>
        <v>0</v>
      </c>
      <c r="H52" s="85">
        <f t="shared" si="9"/>
        <v>0</v>
      </c>
      <c r="I52" s="85">
        <f t="shared" si="9"/>
        <v>0</v>
      </c>
      <c r="J52" s="85">
        <f t="shared" si="9"/>
        <v>0</v>
      </c>
      <c r="K52" s="85">
        <f t="shared" si="9"/>
        <v>0</v>
      </c>
      <c r="L52" s="90">
        <f t="shared" si="9"/>
        <v>0</v>
      </c>
      <c r="M52" s="85">
        <f t="shared" si="11"/>
        <v>0</v>
      </c>
      <c r="N52" s="85">
        <f t="shared" si="11"/>
        <v>0</v>
      </c>
      <c r="O52" s="85">
        <f t="shared" si="10"/>
        <v>0</v>
      </c>
      <c r="P52" s="85">
        <f t="shared" si="10"/>
        <v>0</v>
      </c>
      <c r="Q52" s="85">
        <f t="shared" si="10"/>
        <v>0</v>
      </c>
    </row>
    <row r="53" spans="1:17" ht="39.75" customHeight="1" x14ac:dyDescent="0.25">
      <c r="A53" s="114"/>
      <c r="B53" s="125"/>
      <c r="C53" s="123"/>
      <c r="D53" s="49" t="s">
        <v>46</v>
      </c>
      <c r="E53" s="85">
        <f t="shared" si="9"/>
        <v>0</v>
      </c>
      <c r="F53" s="85">
        <f t="shared" si="9"/>
        <v>0</v>
      </c>
      <c r="G53" s="85">
        <f t="shared" si="9"/>
        <v>0</v>
      </c>
      <c r="H53" s="85">
        <f t="shared" si="9"/>
        <v>0</v>
      </c>
      <c r="I53" s="85">
        <f t="shared" si="9"/>
        <v>0</v>
      </c>
      <c r="J53" s="85">
        <f t="shared" si="9"/>
        <v>0</v>
      </c>
      <c r="K53" s="85">
        <f t="shared" si="9"/>
        <v>0</v>
      </c>
      <c r="L53" s="90">
        <f t="shared" si="9"/>
        <v>0</v>
      </c>
      <c r="M53" s="85">
        <f t="shared" si="11"/>
        <v>0</v>
      </c>
      <c r="N53" s="85">
        <f t="shared" si="11"/>
        <v>0</v>
      </c>
      <c r="O53" s="85">
        <f t="shared" si="10"/>
        <v>0</v>
      </c>
      <c r="P53" s="85">
        <f t="shared" si="10"/>
        <v>0</v>
      </c>
      <c r="Q53" s="85">
        <f t="shared" si="10"/>
        <v>0</v>
      </c>
    </row>
    <row r="54" spans="1:17" ht="33" customHeight="1" x14ac:dyDescent="0.25">
      <c r="A54" s="115"/>
      <c r="B54" s="126"/>
      <c r="C54" s="124"/>
      <c r="D54" s="49" t="s">
        <v>57</v>
      </c>
      <c r="E54" s="85">
        <f t="shared" si="9"/>
        <v>0</v>
      </c>
      <c r="F54" s="85">
        <f t="shared" si="9"/>
        <v>0</v>
      </c>
      <c r="G54" s="85">
        <f t="shared" si="9"/>
        <v>0</v>
      </c>
      <c r="H54" s="85">
        <f t="shared" si="9"/>
        <v>0</v>
      </c>
      <c r="I54" s="85">
        <f t="shared" si="9"/>
        <v>0</v>
      </c>
      <c r="J54" s="85">
        <f t="shared" si="9"/>
        <v>0</v>
      </c>
      <c r="K54" s="85">
        <f t="shared" si="9"/>
        <v>0</v>
      </c>
      <c r="L54" s="90">
        <f t="shared" si="9"/>
        <v>0</v>
      </c>
      <c r="M54" s="85">
        <f t="shared" si="11"/>
        <v>0</v>
      </c>
      <c r="N54" s="85">
        <f t="shared" si="11"/>
        <v>0</v>
      </c>
      <c r="O54" s="85">
        <f t="shared" si="10"/>
        <v>0</v>
      </c>
      <c r="P54" s="85">
        <f t="shared" si="10"/>
        <v>0</v>
      </c>
      <c r="Q54" s="85">
        <f t="shared" si="10"/>
        <v>0</v>
      </c>
    </row>
    <row r="55" spans="1:17" s="3" customFormat="1" ht="16.5" customHeight="1" x14ac:dyDescent="0.2">
      <c r="A55" s="113" t="s">
        <v>97</v>
      </c>
      <c r="B55" s="113" t="s">
        <v>70</v>
      </c>
      <c r="C55" s="113" t="s">
        <v>131</v>
      </c>
      <c r="D55" s="50" t="s">
        <v>35</v>
      </c>
      <c r="E55" s="85">
        <f>SUM(F55:Q55)</f>
        <v>0</v>
      </c>
      <c r="F55" s="85">
        <f>F56+F57+F58+F61</f>
        <v>0</v>
      </c>
      <c r="G55" s="85">
        <f t="shared" ref="G55:Q55" si="12">G56+G57+G58+G61</f>
        <v>0</v>
      </c>
      <c r="H55" s="85">
        <f t="shared" si="12"/>
        <v>0</v>
      </c>
      <c r="I55" s="85">
        <f t="shared" si="12"/>
        <v>0</v>
      </c>
      <c r="J55" s="85">
        <f t="shared" si="12"/>
        <v>0</v>
      </c>
      <c r="K55" s="85">
        <f t="shared" si="12"/>
        <v>0</v>
      </c>
      <c r="L55" s="85">
        <f t="shared" si="12"/>
        <v>0</v>
      </c>
      <c r="M55" s="85">
        <f t="shared" si="12"/>
        <v>0</v>
      </c>
      <c r="N55" s="85">
        <f t="shared" si="12"/>
        <v>0</v>
      </c>
      <c r="O55" s="85">
        <f t="shared" si="12"/>
        <v>0</v>
      </c>
      <c r="P55" s="85">
        <f t="shared" si="12"/>
        <v>0</v>
      </c>
      <c r="Q55" s="85">
        <f t="shared" si="12"/>
        <v>0</v>
      </c>
    </row>
    <row r="56" spans="1:17" s="3" customFormat="1" ht="17.25" customHeight="1" x14ac:dyDescent="0.2">
      <c r="A56" s="114"/>
      <c r="B56" s="114"/>
      <c r="C56" s="114"/>
      <c r="D56" s="49" t="s">
        <v>9</v>
      </c>
      <c r="E56" s="85">
        <f t="shared" ref="E56:E61" si="13">SUM(F56:Q56)</f>
        <v>0</v>
      </c>
      <c r="F56" s="85">
        <v>0</v>
      </c>
      <c r="G56" s="85">
        <v>0</v>
      </c>
      <c r="H56" s="85">
        <v>0</v>
      </c>
      <c r="I56" s="85">
        <v>0</v>
      </c>
      <c r="J56" s="85">
        <v>0</v>
      </c>
      <c r="K56" s="85">
        <v>0</v>
      </c>
      <c r="L56" s="90">
        <v>0</v>
      </c>
      <c r="M56" s="85">
        <v>0</v>
      </c>
      <c r="N56" s="85">
        <v>0</v>
      </c>
      <c r="O56" s="85">
        <v>0</v>
      </c>
      <c r="P56" s="85">
        <v>0</v>
      </c>
      <c r="Q56" s="85">
        <v>0</v>
      </c>
    </row>
    <row r="57" spans="1:17" s="3" customFormat="1" ht="18.75" customHeight="1" x14ac:dyDescent="0.2">
      <c r="A57" s="114"/>
      <c r="B57" s="114"/>
      <c r="C57" s="114"/>
      <c r="D57" s="49" t="s">
        <v>10</v>
      </c>
      <c r="E57" s="85">
        <f t="shared" si="13"/>
        <v>0</v>
      </c>
      <c r="F57" s="85">
        <v>0</v>
      </c>
      <c r="G57" s="85">
        <v>0</v>
      </c>
      <c r="H57" s="85">
        <v>0</v>
      </c>
      <c r="I57" s="85">
        <v>0</v>
      </c>
      <c r="J57" s="85">
        <v>0</v>
      </c>
      <c r="K57" s="85">
        <v>0</v>
      </c>
      <c r="L57" s="90">
        <v>0</v>
      </c>
      <c r="M57" s="85">
        <v>0</v>
      </c>
      <c r="N57" s="85">
        <v>0</v>
      </c>
      <c r="O57" s="85">
        <v>0</v>
      </c>
      <c r="P57" s="85">
        <v>0</v>
      </c>
      <c r="Q57" s="85">
        <v>0</v>
      </c>
    </row>
    <row r="58" spans="1:17" s="3" customFormat="1" ht="18.75" customHeight="1" x14ac:dyDescent="0.2">
      <c r="A58" s="114"/>
      <c r="B58" s="114"/>
      <c r="C58" s="114"/>
      <c r="D58" s="49" t="s">
        <v>11</v>
      </c>
      <c r="E58" s="85">
        <f t="shared" si="13"/>
        <v>0</v>
      </c>
      <c r="F58" s="85"/>
      <c r="G58" s="85">
        <v>0</v>
      </c>
      <c r="H58" s="85">
        <v>0</v>
      </c>
      <c r="I58" s="85">
        <v>0</v>
      </c>
      <c r="J58" s="85">
        <v>0</v>
      </c>
      <c r="K58" s="85">
        <v>0</v>
      </c>
      <c r="L58" s="90">
        <v>0</v>
      </c>
      <c r="M58" s="85">
        <f>10-10</f>
        <v>0</v>
      </c>
      <c r="N58" s="85">
        <v>0</v>
      </c>
      <c r="O58" s="85">
        <v>0</v>
      </c>
      <c r="P58" s="85">
        <v>0</v>
      </c>
      <c r="Q58" s="85">
        <f>10-10</f>
        <v>0</v>
      </c>
    </row>
    <row r="59" spans="1:17" s="3" customFormat="1" ht="55.5" customHeight="1" x14ac:dyDescent="0.2">
      <c r="A59" s="114"/>
      <c r="B59" s="114"/>
      <c r="C59" s="114"/>
      <c r="D59" s="49" t="s">
        <v>48</v>
      </c>
      <c r="E59" s="85">
        <f t="shared" si="13"/>
        <v>0</v>
      </c>
      <c r="F59" s="85">
        <v>0</v>
      </c>
      <c r="G59" s="85">
        <v>0</v>
      </c>
      <c r="H59" s="85">
        <v>0</v>
      </c>
      <c r="I59" s="85">
        <v>0</v>
      </c>
      <c r="J59" s="85">
        <v>0</v>
      </c>
      <c r="K59" s="85">
        <v>0</v>
      </c>
      <c r="L59" s="90">
        <v>0</v>
      </c>
      <c r="M59" s="85">
        <v>0</v>
      </c>
      <c r="N59" s="85">
        <v>0</v>
      </c>
      <c r="O59" s="85">
        <v>0</v>
      </c>
      <c r="P59" s="85">
        <v>0</v>
      </c>
      <c r="Q59" s="85">
        <v>0</v>
      </c>
    </row>
    <row r="60" spans="1:17" ht="28.5" customHeight="1" x14ac:dyDescent="0.25">
      <c r="A60" s="114"/>
      <c r="B60" s="114"/>
      <c r="C60" s="114"/>
      <c r="D60" s="49" t="s">
        <v>46</v>
      </c>
      <c r="E60" s="85">
        <f t="shared" si="13"/>
        <v>0</v>
      </c>
      <c r="F60" s="85">
        <v>0</v>
      </c>
      <c r="G60" s="85">
        <v>0</v>
      </c>
      <c r="H60" s="85">
        <v>0</v>
      </c>
      <c r="I60" s="85">
        <v>0</v>
      </c>
      <c r="J60" s="85">
        <v>0</v>
      </c>
      <c r="K60" s="85">
        <v>0</v>
      </c>
      <c r="L60" s="90">
        <v>0</v>
      </c>
      <c r="M60" s="85">
        <v>0</v>
      </c>
      <c r="N60" s="85">
        <v>0</v>
      </c>
      <c r="O60" s="85">
        <v>0</v>
      </c>
      <c r="P60" s="85">
        <v>0</v>
      </c>
      <c r="Q60" s="85">
        <v>0</v>
      </c>
    </row>
    <row r="61" spans="1:17" ht="67.5" customHeight="1" x14ac:dyDescent="0.25">
      <c r="A61" s="115"/>
      <c r="B61" s="115"/>
      <c r="C61" s="115"/>
      <c r="D61" s="49" t="s">
        <v>57</v>
      </c>
      <c r="E61" s="85">
        <f t="shared" si="13"/>
        <v>0</v>
      </c>
      <c r="F61" s="85">
        <v>0</v>
      </c>
      <c r="G61" s="85">
        <v>0</v>
      </c>
      <c r="H61" s="85">
        <v>0</v>
      </c>
      <c r="I61" s="85">
        <v>0</v>
      </c>
      <c r="J61" s="85">
        <v>0</v>
      </c>
      <c r="K61" s="85">
        <v>0</v>
      </c>
      <c r="L61" s="90">
        <v>0</v>
      </c>
      <c r="M61" s="85">
        <v>0</v>
      </c>
      <c r="N61" s="85">
        <v>0</v>
      </c>
      <c r="O61" s="85">
        <v>0</v>
      </c>
      <c r="P61" s="85">
        <v>0</v>
      </c>
      <c r="Q61" s="85">
        <v>0</v>
      </c>
    </row>
    <row r="62" spans="1:17" ht="23.25" customHeight="1" x14ac:dyDescent="0.25">
      <c r="A62" s="122" t="s">
        <v>62</v>
      </c>
      <c r="B62" s="122" t="s">
        <v>82</v>
      </c>
      <c r="C62" s="122" t="s">
        <v>101</v>
      </c>
      <c r="D62" s="50" t="s">
        <v>35</v>
      </c>
      <c r="E62" s="88">
        <f>E72+E76+E90+E86</f>
        <v>7271.4960000000001</v>
      </c>
      <c r="F62" s="88">
        <f>F68+F67+F66+F65+F63</f>
        <v>0</v>
      </c>
      <c r="G62" s="88">
        <f>G68+G67+G66+G65+G64+G63</f>
        <v>0</v>
      </c>
      <c r="H62" s="88">
        <f t="shared" ref="H62:Q62" si="14">H63+H64+H65+H66+H67+H68</f>
        <v>0</v>
      </c>
      <c r="I62" s="88">
        <f t="shared" si="14"/>
        <v>0</v>
      </c>
      <c r="J62" s="88">
        <f t="shared" si="14"/>
        <v>0</v>
      </c>
      <c r="K62" s="88">
        <f t="shared" si="14"/>
        <v>179.47</v>
      </c>
      <c r="L62" s="89">
        <f t="shared" si="14"/>
        <v>0</v>
      </c>
      <c r="M62" s="88">
        <f t="shared" si="14"/>
        <v>0</v>
      </c>
      <c r="N62" s="88">
        <f t="shared" si="14"/>
        <v>0</v>
      </c>
      <c r="O62" s="88">
        <f t="shared" si="14"/>
        <v>0</v>
      </c>
      <c r="P62" s="88">
        <f t="shared" si="14"/>
        <v>7092.0259999999998</v>
      </c>
      <c r="Q62" s="88">
        <f t="shared" si="14"/>
        <v>0</v>
      </c>
    </row>
    <row r="63" spans="1:17" ht="21.75" customHeight="1" x14ac:dyDescent="0.25">
      <c r="A63" s="123"/>
      <c r="B63" s="123"/>
      <c r="C63" s="123"/>
      <c r="D63" s="49" t="s">
        <v>9</v>
      </c>
      <c r="E63" s="85">
        <f t="shared" ref="E63:E68" si="15">SUM(F63:Q63)</f>
        <v>0</v>
      </c>
      <c r="F63" s="85">
        <v>0</v>
      </c>
      <c r="G63" s="85">
        <v>0</v>
      </c>
      <c r="H63" s="85">
        <v>0</v>
      </c>
      <c r="I63" s="85">
        <v>0</v>
      </c>
      <c r="J63" s="85">
        <v>0</v>
      </c>
      <c r="K63" s="85">
        <v>0</v>
      </c>
      <c r="L63" s="90">
        <v>0</v>
      </c>
      <c r="M63" s="85">
        <v>0</v>
      </c>
      <c r="N63" s="85">
        <v>0</v>
      </c>
      <c r="O63" s="85">
        <v>0</v>
      </c>
      <c r="P63" s="85">
        <v>0</v>
      </c>
      <c r="Q63" s="85">
        <v>0</v>
      </c>
    </row>
    <row r="64" spans="1:17" ht="24.75" customHeight="1" x14ac:dyDescent="0.25">
      <c r="A64" s="123"/>
      <c r="B64" s="123"/>
      <c r="C64" s="123"/>
      <c r="D64" s="49" t="s">
        <v>10</v>
      </c>
      <c r="E64" s="85">
        <f>F64+G64+H64+I64+J64+K64+L64+M64+N64+O64+P64+Q64</f>
        <v>4892.4970000000003</v>
      </c>
      <c r="F64" s="85">
        <f>F78+E92</f>
        <v>0</v>
      </c>
      <c r="G64" s="85">
        <f t="shared" ref="G64:Q64" si="16">G78+G92</f>
        <v>0</v>
      </c>
      <c r="H64" s="85">
        <f t="shared" si="16"/>
        <v>0</v>
      </c>
      <c r="I64" s="85">
        <f t="shared" si="16"/>
        <v>0</v>
      </c>
      <c r="J64" s="85">
        <f t="shared" si="16"/>
        <v>0</v>
      </c>
      <c r="K64" s="85">
        <f t="shared" si="16"/>
        <v>0</v>
      </c>
      <c r="L64" s="90">
        <f t="shared" si="16"/>
        <v>0</v>
      </c>
      <c r="M64" s="85">
        <f t="shared" si="16"/>
        <v>0</v>
      </c>
      <c r="N64" s="85">
        <f t="shared" si="16"/>
        <v>0</v>
      </c>
      <c r="O64" s="85">
        <f t="shared" si="16"/>
        <v>0</v>
      </c>
      <c r="P64" s="85">
        <f>P78+P92</f>
        <v>4892.4970000000003</v>
      </c>
      <c r="Q64" s="85">
        <f t="shared" si="16"/>
        <v>0</v>
      </c>
    </row>
    <row r="65" spans="1:17" ht="21.75" customHeight="1" x14ac:dyDescent="0.25">
      <c r="A65" s="123"/>
      <c r="B65" s="123"/>
      <c r="C65" s="123"/>
      <c r="D65" s="49" t="s">
        <v>11</v>
      </c>
      <c r="E65" s="85">
        <f t="shared" ref="E65:M65" si="17">E72+E79+E93+E86</f>
        <v>2378.9989999999998</v>
      </c>
      <c r="F65" s="85">
        <f t="shared" si="17"/>
        <v>0</v>
      </c>
      <c r="G65" s="85">
        <f t="shared" si="17"/>
        <v>0</v>
      </c>
      <c r="H65" s="85">
        <f t="shared" si="17"/>
        <v>0</v>
      </c>
      <c r="I65" s="85">
        <f t="shared" si="17"/>
        <v>0</v>
      </c>
      <c r="J65" s="85">
        <f>J72+J79+J93+J86</f>
        <v>0</v>
      </c>
      <c r="K65" s="85">
        <f t="shared" si="17"/>
        <v>179.47</v>
      </c>
      <c r="L65" s="90">
        <f t="shared" si="17"/>
        <v>0</v>
      </c>
      <c r="M65" s="85">
        <f t="shared" si="17"/>
        <v>0</v>
      </c>
      <c r="N65" s="85">
        <f>N72+N93+N79+N86</f>
        <v>0</v>
      </c>
      <c r="O65" s="85">
        <f>O72+O79+O93+O86</f>
        <v>0</v>
      </c>
      <c r="P65" s="85">
        <f>P72+P79+P93+P86</f>
        <v>2199.529</v>
      </c>
      <c r="Q65" s="85">
        <f>Q72+Q79+Q93+Q86</f>
        <v>0</v>
      </c>
    </row>
    <row r="66" spans="1:17" ht="49.5" customHeight="1" x14ac:dyDescent="0.25">
      <c r="A66" s="123"/>
      <c r="B66" s="123"/>
      <c r="C66" s="123"/>
      <c r="D66" s="49" t="s">
        <v>48</v>
      </c>
      <c r="E66" s="85">
        <f t="shared" si="15"/>
        <v>0</v>
      </c>
      <c r="F66" s="85">
        <v>0</v>
      </c>
      <c r="G66" s="85">
        <v>0</v>
      </c>
      <c r="H66" s="85">
        <v>0</v>
      </c>
      <c r="I66" s="85">
        <v>0</v>
      </c>
      <c r="J66" s="85">
        <v>0</v>
      </c>
      <c r="K66" s="85">
        <v>0</v>
      </c>
      <c r="L66" s="90">
        <v>0</v>
      </c>
      <c r="M66" s="85">
        <v>0</v>
      </c>
      <c r="N66" s="85">
        <v>0</v>
      </c>
      <c r="O66" s="85">
        <v>0</v>
      </c>
      <c r="P66" s="85">
        <v>0</v>
      </c>
      <c r="Q66" s="85">
        <v>0</v>
      </c>
    </row>
    <row r="67" spans="1:17" ht="25.5" customHeight="1" x14ac:dyDescent="0.25">
      <c r="A67" s="123"/>
      <c r="B67" s="123"/>
      <c r="C67" s="123"/>
      <c r="D67" s="49" t="s">
        <v>46</v>
      </c>
      <c r="E67" s="85">
        <f t="shared" si="15"/>
        <v>0</v>
      </c>
      <c r="F67" s="85">
        <v>0</v>
      </c>
      <c r="G67" s="85">
        <v>0</v>
      </c>
      <c r="H67" s="85">
        <v>0</v>
      </c>
      <c r="I67" s="85">
        <v>0</v>
      </c>
      <c r="J67" s="85">
        <v>0</v>
      </c>
      <c r="K67" s="85">
        <v>0</v>
      </c>
      <c r="L67" s="90">
        <v>0</v>
      </c>
      <c r="M67" s="85">
        <v>0</v>
      </c>
      <c r="N67" s="85">
        <v>0</v>
      </c>
      <c r="O67" s="85">
        <v>0</v>
      </c>
      <c r="P67" s="85">
        <v>0</v>
      </c>
      <c r="Q67" s="85">
        <v>0</v>
      </c>
    </row>
    <row r="68" spans="1:17" ht="25.5" customHeight="1" x14ac:dyDescent="0.25">
      <c r="A68" s="124"/>
      <c r="B68" s="124"/>
      <c r="C68" s="124"/>
      <c r="D68" s="49" t="s">
        <v>57</v>
      </c>
      <c r="E68" s="85">
        <f t="shared" si="15"/>
        <v>0</v>
      </c>
      <c r="F68" s="85">
        <v>0</v>
      </c>
      <c r="G68" s="85">
        <v>0</v>
      </c>
      <c r="H68" s="85">
        <v>0</v>
      </c>
      <c r="I68" s="85">
        <v>0</v>
      </c>
      <c r="J68" s="85">
        <v>0</v>
      </c>
      <c r="K68" s="85">
        <v>0</v>
      </c>
      <c r="L68" s="90">
        <v>0</v>
      </c>
      <c r="M68" s="85">
        <v>0</v>
      </c>
      <c r="N68" s="85">
        <v>0</v>
      </c>
      <c r="O68" s="85">
        <v>0</v>
      </c>
      <c r="P68" s="85">
        <v>0</v>
      </c>
      <c r="Q68" s="85">
        <v>0</v>
      </c>
    </row>
    <row r="69" spans="1:17" ht="39.75" customHeight="1" x14ac:dyDescent="0.25">
      <c r="A69" s="113" t="s">
        <v>98</v>
      </c>
      <c r="B69" s="113" t="s">
        <v>147</v>
      </c>
      <c r="C69" s="113" t="str">
        <f>C34</f>
        <v>Управление по связям с общественностью администрации Нефтеюганского района  (Сиротина Е.Ф. начальник управления 256-815)</v>
      </c>
      <c r="D69" s="50" t="s">
        <v>35</v>
      </c>
      <c r="E69" s="85">
        <f t="shared" ref="E69:Q69" si="18">E70+E71+E72+E73+E74+E75</f>
        <v>0</v>
      </c>
      <c r="F69" s="85">
        <f t="shared" si="18"/>
        <v>0</v>
      </c>
      <c r="G69" s="85">
        <f t="shared" si="18"/>
        <v>0</v>
      </c>
      <c r="H69" s="85">
        <f t="shared" si="18"/>
        <v>0</v>
      </c>
      <c r="I69" s="85">
        <f t="shared" si="18"/>
        <v>0</v>
      </c>
      <c r="J69" s="85">
        <f t="shared" si="18"/>
        <v>0</v>
      </c>
      <c r="K69" s="85">
        <f t="shared" si="18"/>
        <v>0</v>
      </c>
      <c r="L69" s="90">
        <f t="shared" si="18"/>
        <v>0</v>
      </c>
      <c r="M69" s="85">
        <f t="shared" si="18"/>
        <v>0</v>
      </c>
      <c r="N69" s="85">
        <f t="shared" si="18"/>
        <v>0</v>
      </c>
      <c r="O69" s="85">
        <f t="shared" si="18"/>
        <v>0</v>
      </c>
      <c r="P69" s="85">
        <f t="shared" si="18"/>
        <v>0</v>
      </c>
      <c r="Q69" s="85">
        <f t="shared" si="18"/>
        <v>0</v>
      </c>
    </row>
    <row r="70" spans="1:17" ht="20.25" customHeight="1" x14ac:dyDescent="0.25">
      <c r="A70" s="114"/>
      <c r="B70" s="114"/>
      <c r="C70" s="114"/>
      <c r="D70" s="49" t="s">
        <v>9</v>
      </c>
      <c r="E70" s="85">
        <f>F70+G70+H70+I70+J70+K70+L70+M70+N70+O70+P70+Q70</f>
        <v>0</v>
      </c>
      <c r="F70" s="85">
        <v>0</v>
      </c>
      <c r="G70" s="85">
        <v>0</v>
      </c>
      <c r="H70" s="85">
        <v>0</v>
      </c>
      <c r="I70" s="85">
        <v>0</v>
      </c>
      <c r="J70" s="85">
        <v>0</v>
      </c>
      <c r="K70" s="85">
        <v>0</v>
      </c>
      <c r="L70" s="90">
        <v>0</v>
      </c>
      <c r="M70" s="85">
        <v>0</v>
      </c>
      <c r="N70" s="85">
        <v>0</v>
      </c>
      <c r="O70" s="85">
        <v>0</v>
      </c>
      <c r="P70" s="85">
        <v>0</v>
      </c>
      <c r="Q70" s="85">
        <v>0</v>
      </c>
    </row>
    <row r="71" spans="1:17" ht="20.25" customHeight="1" x14ac:dyDescent="0.25">
      <c r="A71" s="114"/>
      <c r="B71" s="114"/>
      <c r="C71" s="114"/>
      <c r="D71" s="49" t="s">
        <v>10</v>
      </c>
      <c r="E71" s="85">
        <f>F71+G71+H71+I71+J71+K71+L71+M71+N71+O71+P71+Q71</f>
        <v>0</v>
      </c>
      <c r="F71" s="85">
        <v>0</v>
      </c>
      <c r="G71" s="85">
        <v>0</v>
      </c>
      <c r="H71" s="85">
        <v>0</v>
      </c>
      <c r="I71" s="85">
        <v>0</v>
      </c>
      <c r="J71" s="85">
        <v>0</v>
      </c>
      <c r="K71" s="85">
        <v>0</v>
      </c>
      <c r="L71" s="90">
        <v>0</v>
      </c>
      <c r="M71" s="85">
        <v>0</v>
      </c>
      <c r="N71" s="85">
        <v>0</v>
      </c>
      <c r="O71" s="85">
        <v>0</v>
      </c>
      <c r="P71" s="85">
        <v>0</v>
      </c>
      <c r="Q71" s="85">
        <v>0</v>
      </c>
    </row>
    <row r="72" spans="1:17" ht="30" customHeight="1" x14ac:dyDescent="0.25">
      <c r="A72" s="114"/>
      <c r="B72" s="114"/>
      <c r="C72" s="114"/>
      <c r="D72" s="49" t="s">
        <v>11</v>
      </c>
      <c r="E72" s="85">
        <f>F72+G72+H72+I72+J72+K72+L72+M72+N72+O72+P72+Q72</f>
        <v>0</v>
      </c>
      <c r="F72" s="85">
        <v>0</v>
      </c>
      <c r="G72" s="85">
        <v>0</v>
      </c>
      <c r="H72" s="85">
        <v>0</v>
      </c>
      <c r="I72" s="85">
        <v>0</v>
      </c>
      <c r="J72" s="85">
        <f>1500+1500-3000</f>
        <v>0</v>
      </c>
      <c r="K72" s="85">
        <v>0</v>
      </c>
      <c r="L72" s="90">
        <v>0</v>
      </c>
      <c r="M72" s="85">
        <v>0</v>
      </c>
      <c r="N72" s="85">
        <v>0</v>
      </c>
      <c r="O72" s="85">
        <v>0</v>
      </c>
      <c r="P72" s="85">
        <v>0</v>
      </c>
      <c r="Q72" s="85">
        <v>0</v>
      </c>
    </row>
    <row r="73" spans="1:17" ht="46.5" customHeight="1" x14ac:dyDescent="0.25">
      <c r="A73" s="114"/>
      <c r="B73" s="114"/>
      <c r="C73" s="114"/>
      <c r="D73" s="49" t="s">
        <v>48</v>
      </c>
      <c r="E73" s="85">
        <f>F73+G73+H73+I73+J73+K73+L73+M73+N73+O73+P73+Q73</f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90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</row>
    <row r="74" spans="1:17" ht="35.25" customHeight="1" x14ac:dyDescent="0.25">
      <c r="A74" s="114"/>
      <c r="B74" s="114"/>
      <c r="C74" s="114"/>
      <c r="D74" s="49" t="s">
        <v>46</v>
      </c>
      <c r="E74" s="85">
        <f>F74+G74+H74+I74+J74+L74+M74+N74+O74+P74+Q74</f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90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</row>
    <row r="75" spans="1:17" ht="40.5" customHeight="1" x14ac:dyDescent="0.25">
      <c r="A75" s="114"/>
      <c r="B75" s="114"/>
      <c r="C75" s="115"/>
      <c r="D75" s="49" t="s">
        <v>57</v>
      </c>
      <c r="E75" s="85">
        <f>F75+G75+H75+I75+J75+K75+L75+M75+N75+O75+P75+Q75</f>
        <v>0</v>
      </c>
      <c r="F75" s="85">
        <v>0</v>
      </c>
      <c r="G75" s="85">
        <v>0</v>
      </c>
      <c r="H75" s="85">
        <v>0</v>
      </c>
      <c r="I75" s="85">
        <v>0</v>
      </c>
      <c r="J75" s="85">
        <v>0</v>
      </c>
      <c r="K75" s="85">
        <v>0</v>
      </c>
      <c r="L75" s="90">
        <v>0</v>
      </c>
      <c r="M75" s="85">
        <v>0</v>
      </c>
      <c r="N75" s="85">
        <v>0</v>
      </c>
      <c r="O75" s="85">
        <v>0</v>
      </c>
      <c r="P75" s="85">
        <v>0</v>
      </c>
      <c r="Q75" s="85">
        <v>0</v>
      </c>
    </row>
    <row r="76" spans="1:17" ht="21" customHeight="1" x14ac:dyDescent="0.25">
      <c r="A76" s="114"/>
      <c r="B76" s="114"/>
      <c r="C76" s="116" t="s">
        <v>132</v>
      </c>
      <c r="D76" s="50" t="s">
        <v>35</v>
      </c>
      <c r="E76" s="85">
        <f>E77+E78+E79+E80+E81+E82</f>
        <v>7271.4960000000001</v>
      </c>
      <c r="F76" s="85">
        <f t="shared" ref="F76:L76" si="19">F77+F78+F79+F82</f>
        <v>0</v>
      </c>
      <c r="G76" s="85">
        <f t="shared" si="19"/>
        <v>0</v>
      </c>
      <c r="H76" s="85">
        <f t="shared" si="19"/>
        <v>0</v>
      </c>
      <c r="I76" s="85">
        <f t="shared" si="19"/>
        <v>0</v>
      </c>
      <c r="J76" s="85">
        <f t="shared" si="19"/>
        <v>0</v>
      </c>
      <c r="K76" s="88">
        <f t="shared" si="19"/>
        <v>179.47</v>
      </c>
      <c r="L76" s="89">
        <f t="shared" si="19"/>
        <v>0</v>
      </c>
      <c r="M76" s="88">
        <f>M77+M78+M79+M80+M81+M82</f>
        <v>0</v>
      </c>
      <c r="N76" s="88">
        <f>N77+N78+N79+N80+N81+N82</f>
        <v>0</v>
      </c>
      <c r="O76" s="88">
        <f>O77+O78+O79+O80+O81+O82</f>
        <v>0</v>
      </c>
      <c r="P76" s="88">
        <f t="shared" ref="P76:Q76" si="20">P77+P78+P79+P82</f>
        <v>7092.0259999999998</v>
      </c>
      <c r="Q76" s="88">
        <f t="shared" si="20"/>
        <v>0</v>
      </c>
    </row>
    <row r="77" spans="1:17" ht="17.25" customHeight="1" x14ac:dyDescent="0.25">
      <c r="A77" s="114"/>
      <c r="B77" s="114"/>
      <c r="C77" s="136"/>
      <c r="D77" s="49" t="s">
        <v>9</v>
      </c>
      <c r="E77" s="85">
        <f t="shared" ref="E77:E82" si="21">SUM(F77:Q77)</f>
        <v>0</v>
      </c>
      <c r="F77" s="85">
        <v>0</v>
      </c>
      <c r="G77" s="85">
        <v>0</v>
      </c>
      <c r="H77" s="85">
        <v>0</v>
      </c>
      <c r="I77" s="85">
        <v>0</v>
      </c>
      <c r="J77" s="85">
        <v>0</v>
      </c>
      <c r="K77" s="85">
        <v>0</v>
      </c>
      <c r="L77" s="90">
        <v>0</v>
      </c>
      <c r="M77" s="85">
        <v>0</v>
      </c>
      <c r="N77" s="85">
        <v>0</v>
      </c>
      <c r="O77" s="85">
        <v>0</v>
      </c>
      <c r="P77" s="85">
        <v>0</v>
      </c>
      <c r="Q77" s="85">
        <v>0</v>
      </c>
    </row>
    <row r="78" spans="1:17" ht="24" customHeight="1" x14ac:dyDescent="0.25">
      <c r="A78" s="114"/>
      <c r="B78" s="114"/>
      <c r="C78" s="136"/>
      <c r="D78" s="49" t="s">
        <v>10</v>
      </c>
      <c r="E78" s="85">
        <f t="shared" si="21"/>
        <v>4892.4970000000003</v>
      </c>
      <c r="F78" s="85">
        <v>0</v>
      </c>
      <c r="G78" s="85">
        <v>0</v>
      </c>
      <c r="H78" s="85">
        <v>0</v>
      </c>
      <c r="I78" s="85">
        <v>0</v>
      </c>
      <c r="J78" s="85">
        <v>0</v>
      </c>
      <c r="K78" s="85">
        <v>0</v>
      </c>
      <c r="L78" s="90">
        <v>0</v>
      </c>
      <c r="M78" s="85">
        <v>0</v>
      </c>
      <c r="N78" s="85">
        <v>0</v>
      </c>
      <c r="O78" s="85">
        <v>0</v>
      </c>
      <c r="P78" s="85">
        <v>4892.4970000000003</v>
      </c>
      <c r="Q78" s="85">
        <v>0</v>
      </c>
    </row>
    <row r="79" spans="1:17" ht="23.25" customHeight="1" x14ac:dyDescent="0.25">
      <c r="A79" s="114"/>
      <c r="B79" s="114"/>
      <c r="C79" s="136"/>
      <c r="D79" s="49" t="s">
        <v>11</v>
      </c>
      <c r="E79" s="85">
        <f t="shared" si="21"/>
        <v>2378.9989999999998</v>
      </c>
      <c r="F79" s="85"/>
      <c r="G79" s="85">
        <v>0</v>
      </c>
      <c r="H79" s="85">
        <v>0</v>
      </c>
      <c r="I79" s="85">
        <v>0</v>
      </c>
      <c r="J79" s="85">
        <v>0</v>
      </c>
      <c r="K79" s="85">
        <v>179.47</v>
      </c>
      <c r="L79" s="90">
        <v>0</v>
      </c>
      <c r="M79" s="85">
        <v>0</v>
      </c>
      <c r="N79" s="85">
        <v>0</v>
      </c>
      <c r="O79" s="85">
        <v>0</v>
      </c>
      <c r="P79" s="85">
        <f>2198.999+180-179.47</f>
        <v>2199.529</v>
      </c>
      <c r="Q79" s="85">
        <v>0</v>
      </c>
    </row>
    <row r="80" spans="1:17" ht="67.5" customHeight="1" x14ac:dyDescent="0.25">
      <c r="A80" s="114"/>
      <c r="B80" s="114"/>
      <c r="C80" s="136"/>
      <c r="D80" s="49" t="s">
        <v>48</v>
      </c>
      <c r="E80" s="85">
        <f t="shared" si="21"/>
        <v>0</v>
      </c>
      <c r="F80" s="85">
        <v>0</v>
      </c>
      <c r="G80" s="85">
        <v>0</v>
      </c>
      <c r="H80" s="85">
        <v>0</v>
      </c>
      <c r="I80" s="85">
        <v>0</v>
      </c>
      <c r="J80" s="85">
        <v>0</v>
      </c>
      <c r="K80" s="85">
        <v>0</v>
      </c>
      <c r="L80" s="90">
        <v>0</v>
      </c>
      <c r="M80" s="85">
        <v>0</v>
      </c>
      <c r="N80" s="85">
        <v>0</v>
      </c>
      <c r="O80" s="85">
        <v>0</v>
      </c>
      <c r="P80" s="85">
        <v>0</v>
      </c>
      <c r="Q80" s="85">
        <v>0</v>
      </c>
    </row>
    <row r="81" spans="1:17" ht="35.25" customHeight="1" x14ac:dyDescent="0.25">
      <c r="A81" s="114"/>
      <c r="B81" s="114"/>
      <c r="C81" s="136"/>
      <c r="D81" s="49" t="s">
        <v>46</v>
      </c>
      <c r="E81" s="85">
        <f t="shared" si="21"/>
        <v>0</v>
      </c>
      <c r="F81" s="85">
        <v>0</v>
      </c>
      <c r="G81" s="85">
        <v>0</v>
      </c>
      <c r="H81" s="85">
        <v>0</v>
      </c>
      <c r="I81" s="85">
        <v>0</v>
      </c>
      <c r="J81" s="85">
        <v>0</v>
      </c>
      <c r="K81" s="85">
        <v>0</v>
      </c>
      <c r="L81" s="90">
        <v>0</v>
      </c>
      <c r="M81" s="85">
        <v>0</v>
      </c>
      <c r="N81" s="85">
        <v>0</v>
      </c>
      <c r="O81" s="85">
        <v>0</v>
      </c>
      <c r="P81" s="85">
        <v>0</v>
      </c>
      <c r="Q81" s="85">
        <v>0</v>
      </c>
    </row>
    <row r="82" spans="1:17" ht="30.75" customHeight="1" x14ac:dyDescent="0.25">
      <c r="A82" s="114"/>
      <c r="B82" s="114"/>
      <c r="C82" s="137"/>
      <c r="D82" s="49" t="s">
        <v>57</v>
      </c>
      <c r="E82" s="85">
        <f t="shared" si="21"/>
        <v>0</v>
      </c>
      <c r="F82" s="85">
        <v>0</v>
      </c>
      <c r="G82" s="85">
        <v>0</v>
      </c>
      <c r="H82" s="85">
        <v>0</v>
      </c>
      <c r="I82" s="85">
        <v>0</v>
      </c>
      <c r="J82" s="85">
        <v>0</v>
      </c>
      <c r="K82" s="85">
        <v>0</v>
      </c>
      <c r="L82" s="90">
        <v>0</v>
      </c>
      <c r="M82" s="85">
        <v>0</v>
      </c>
      <c r="N82" s="85">
        <v>0</v>
      </c>
      <c r="O82" s="85">
        <v>0</v>
      </c>
      <c r="P82" s="85">
        <v>0</v>
      </c>
      <c r="Q82" s="85">
        <v>0</v>
      </c>
    </row>
    <row r="83" spans="1:17" ht="21" customHeight="1" x14ac:dyDescent="0.25">
      <c r="A83" s="114"/>
      <c r="B83" s="114"/>
      <c r="C83" s="113" t="s">
        <v>141</v>
      </c>
      <c r="D83" s="50" t="s">
        <v>35</v>
      </c>
      <c r="E83" s="85">
        <f>E84+E85+E86+E87+E88+E89</f>
        <v>0</v>
      </c>
      <c r="F83" s="85">
        <f t="shared" ref="F83:L83" si="22">F84+F85+F86+F89</f>
        <v>0</v>
      </c>
      <c r="G83" s="85">
        <f t="shared" si="22"/>
        <v>0</v>
      </c>
      <c r="H83" s="85">
        <f t="shared" si="22"/>
        <v>0</v>
      </c>
      <c r="I83" s="85">
        <f t="shared" si="22"/>
        <v>0</v>
      </c>
      <c r="J83" s="85">
        <f t="shared" si="22"/>
        <v>0</v>
      </c>
      <c r="K83" s="88">
        <f t="shared" si="22"/>
        <v>0</v>
      </c>
      <c r="L83" s="89">
        <f t="shared" si="22"/>
        <v>0</v>
      </c>
      <c r="M83" s="88">
        <f>M84+M85+M86+M87+M88+M89</f>
        <v>0</v>
      </c>
      <c r="N83" s="88">
        <f>N84+N85+N86+N87+N88+N89</f>
        <v>0</v>
      </c>
      <c r="O83" s="88">
        <f>O84+O85+O86+O87+O88+O89</f>
        <v>0</v>
      </c>
      <c r="P83" s="88">
        <f t="shared" ref="P83:Q83" si="23">P84+P85+P86+P89</f>
        <v>0</v>
      </c>
      <c r="Q83" s="88">
        <f t="shared" si="23"/>
        <v>0</v>
      </c>
    </row>
    <row r="84" spans="1:17" ht="17.25" customHeight="1" x14ac:dyDescent="0.25">
      <c r="A84" s="114"/>
      <c r="B84" s="114"/>
      <c r="C84" s="114"/>
      <c r="D84" s="49" t="s">
        <v>9</v>
      </c>
      <c r="E84" s="85">
        <f t="shared" ref="E84:E89" si="24">SUM(F84:Q84)</f>
        <v>0</v>
      </c>
      <c r="F84" s="85">
        <v>0</v>
      </c>
      <c r="G84" s="85">
        <v>0</v>
      </c>
      <c r="H84" s="85">
        <v>0</v>
      </c>
      <c r="I84" s="85">
        <v>0</v>
      </c>
      <c r="J84" s="85">
        <v>0</v>
      </c>
      <c r="K84" s="85">
        <v>0</v>
      </c>
      <c r="L84" s="90">
        <v>0</v>
      </c>
      <c r="M84" s="85">
        <v>0</v>
      </c>
      <c r="N84" s="85">
        <v>0</v>
      </c>
      <c r="O84" s="85">
        <v>0</v>
      </c>
      <c r="P84" s="85">
        <v>0</v>
      </c>
      <c r="Q84" s="85">
        <v>0</v>
      </c>
    </row>
    <row r="85" spans="1:17" ht="24" customHeight="1" x14ac:dyDescent="0.25">
      <c r="A85" s="114"/>
      <c r="B85" s="114"/>
      <c r="C85" s="114"/>
      <c r="D85" s="49" t="s">
        <v>10</v>
      </c>
      <c r="E85" s="85">
        <f t="shared" si="24"/>
        <v>0</v>
      </c>
      <c r="F85" s="85">
        <v>0</v>
      </c>
      <c r="G85" s="85">
        <v>0</v>
      </c>
      <c r="H85" s="85">
        <v>0</v>
      </c>
      <c r="I85" s="85">
        <v>0</v>
      </c>
      <c r="J85" s="85">
        <v>0</v>
      </c>
      <c r="K85" s="85">
        <v>0</v>
      </c>
      <c r="L85" s="90">
        <v>0</v>
      </c>
      <c r="M85" s="85">
        <v>0</v>
      </c>
      <c r="N85" s="85">
        <v>0</v>
      </c>
      <c r="O85" s="85">
        <v>0</v>
      </c>
      <c r="P85" s="85">
        <v>0</v>
      </c>
      <c r="Q85" s="85">
        <v>0</v>
      </c>
    </row>
    <row r="86" spans="1:17" ht="23.25" customHeight="1" x14ac:dyDescent="0.25">
      <c r="A86" s="114"/>
      <c r="B86" s="114"/>
      <c r="C86" s="114"/>
      <c r="D86" s="49" t="s">
        <v>11</v>
      </c>
      <c r="E86" s="85">
        <f t="shared" si="24"/>
        <v>0</v>
      </c>
      <c r="F86" s="85"/>
      <c r="G86" s="85">
        <v>0</v>
      </c>
      <c r="H86" s="85">
        <v>0</v>
      </c>
      <c r="I86" s="85">
        <v>0</v>
      </c>
      <c r="J86" s="85">
        <v>0</v>
      </c>
      <c r="K86" s="85">
        <v>0</v>
      </c>
      <c r="L86" s="90">
        <v>0</v>
      </c>
      <c r="M86" s="85">
        <v>0</v>
      </c>
      <c r="N86" s="85">
        <v>0</v>
      </c>
      <c r="O86" s="85">
        <v>0</v>
      </c>
      <c r="P86" s="85">
        <v>0</v>
      </c>
      <c r="Q86" s="85">
        <v>0</v>
      </c>
    </row>
    <row r="87" spans="1:17" ht="67.5" customHeight="1" x14ac:dyDescent="0.25">
      <c r="A87" s="114"/>
      <c r="B87" s="114"/>
      <c r="C87" s="114"/>
      <c r="D87" s="49" t="s">
        <v>48</v>
      </c>
      <c r="E87" s="85">
        <f t="shared" si="24"/>
        <v>0</v>
      </c>
      <c r="F87" s="85">
        <v>0</v>
      </c>
      <c r="G87" s="85">
        <v>0</v>
      </c>
      <c r="H87" s="85">
        <v>0</v>
      </c>
      <c r="I87" s="85">
        <v>0</v>
      </c>
      <c r="J87" s="85">
        <v>0</v>
      </c>
      <c r="K87" s="85">
        <v>0</v>
      </c>
      <c r="L87" s="90">
        <v>0</v>
      </c>
      <c r="M87" s="85">
        <v>0</v>
      </c>
      <c r="N87" s="85">
        <v>0</v>
      </c>
      <c r="O87" s="85">
        <v>0</v>
      </c>
      <c r="P87" s="85">
        <v>0</v>
      </c>
      <c r="Q87" s="85">
        <v>0</v>
      </c>
    </row>
    <row r="88" spans="1:17" ht="35.25" customHeight="1" x14ac:dyDescent="0.25">
      <c r="A88" s="114"/>
      <c r="B88" s="114"/>
      <c r="C88" s="114"/>
      <c r="D88" s="49" t="s">
        <v>46</v>
      </c>
      <c r="E88" s="85">
        <f t="shared" si="24"/>
        <v>0</v>
      </c>
      <c r="F88" s="85">
        <v>0</v>
      </c>
      <c r="G88" s="85">
        <v>0</v>
      </c>
      <c r="H88" s="85">
        <v>0</v>
      </c>
      <c r="I88" s="85">
        <v>0</v>
      </c>
      <c r="J88" s="85">
        <v>0</v>
      </c>
      <c r="K88" s="85">
        <v>0</v>
      </c>
      <c r="L88" s="90">
        <v>0</v>
      </c>
      <c r="M88" s="85">
        <v>0</v>
      </c>
      <c r="N88" s="85">
        <v>0</v>
      </c>
      <c r="O88" s="85">
        <v>0</v>
      </c>
      <c r="P88" s="85">
        <v>0</v>
      </c>
      <c r="Q88" s="85">
        <v>0</v>
      </c>
    </row>
    <row r="89" spans="1:17" ht="30.75" customHeight="1" x14ac:dyDescent="0.25">
      <c r="A89" s="114"/>
      <c r="B89" s="114"/>
      <c r="C89" s="115"/>
      <c r="D89" s="49" t="s">
        <v>57</v>
      </c>
      <c r="E89" s="85">
        <f t="shared" si="24"/>
        <v>0</v>
      </c>
      <c r="F89" s="85">
        <v>0</v>
      </c>
      <c r="G89" s="85">
        <v>0</v>
      </c>
      <c r="H89" s="85">
        <v>0</v>
      </c>
      <c r="I89" s="85">
        <v>0</v>
      </c>
      <c r="J89" s="85">
        <v>0</v>
      </c>
      <c r="K89" s="85">
        <v>0</v>
      </c>
      <c r="L89" s="90">
        <v>0</v>
      </c>
      <c r="M89" s="85">
        <v>0</v>
      </c>
      <c r="N89" s="85">
        <v>0</v>
      </c>
      <c r="O89" s="85">
        <v>0</v>
      </c>
      <c r="P89" s="85">
        <v>0</v>
      </c>
      <c r="Q89" s="85">
        <v>0</v>
      </c>
    </row>
    <row r="90" spans="1:17" ht="18" customHeight="1" x14ac:dyDescent="0.25">
      <c r="A90" s="114"/>
      <c r="B90" s="114"/>
      <c r="C90" s="113" t="s">
        <v>135</v>
      </c>
      <c r="D90" s="50" t="s">
        <v>35</v>
      </c>
      <c r="E90" s="88">
        <f>E91+E92+E93+E94+E95+E96</f>
        <v>0</v>
      </c>
      <c r="F90" s="88">
        <f t="shared" ref="F90:L90" si="25">F91+F92+F93+F96</f>
        <v>0</v>
      </c>
      <c r="G90" s="88">
        <f t="shared" si="25"/>
        <v>0</v>
      </c>
      <c r="H90" s="88">
        <v>0</v>
      </c>
      <c r="I90" s="88">
        <f t="shared" si="25"/>
        <v>0</v>
      </c>
      <c r="J90" s="88">
        <f t="shared" si="25"/>
        <v>0</v>
      </c>
      <c r="K90" s="88">
        <f t="shared" si="25"/>
        <v>0</v>
      </c>
      <c r="L90" s="89">
        <f t="shared" si="25"/>
        <v>0</v>
      </c>
      <c r="M90" s="88">
        <f>M93</f>
        <v>0</v>
      </c>
      <c r="N90" s="88">
        <f>SUM(N91:N96)</f>
        <v>0</v>
      </c>
      <c r="O90" s="88">
        <f t="shared" ref="O90:Q90" si="26">O91+O92+O93+O96</f>
        <v>0</v>
      </c>
      <c r="P90" s="88">
        <f t="shared" si="26"/>
        <v>0</v>
      </c>
      <c r="Q90" s="88">
        <f t="shared" si="26"/>
        <v>0</v>
      </c>
    </row>
    <row r="91" spans="1:17" ht="21" customHeight="1" x14ac:dyDescent="0.25">
      <c r="A91" s="114"/>
      <c r="B91" s="114"/>
      <c r="C91" s="114"/>
      <c r="D91" s="49" t="s">
        <v>9</v>
      </c>
      <c r="E91" s="85">
        <f t="shared" ref="E91:E96" si="27">SUM(F91:Q91)</f>
        <v>0</v>
      </c>
      <c r="F91" s="85">
        <v>0</v>
      </c>
      <c r="G91" s="85">
        <v>0</v>
      </c>
      <c r="H91" s="85">
        <v>0</v>
      </c>
      <c r="I91" s="85">
        <v>0</v>
      </c>
      <c r="J91" s="85">
        <v>0</v>
      </c>
      <c r="K91" s="85">
        <v>0</v>
      </c>
      <c r="L91" s="90">
        <v>0</v>
      </c>
      <c r="M91" s="85">
        <v>0</v>
      </c>
      <c r="N91" s="85">
        <v>0</v>
      </c>
      <c r="O91" s="85">
        <v>0</v>
      </c>
      <c r="P91" s="85">
        <v>0</v>
      </c>
      <c r="Q91" s="85">
        <v>0</v>
      </c>
    </row>
    <row r="92" spans="1:17" ht="21" customHeight="1" x14ac:dyDescent="0.25">
      <c r="A92" s="114"/>
      <c r="B92" s="114"/>
      <c r="C92" s="114"/>
      <c r="D92" s="49" t="s">
        <v>10</v>
      </c>
      <c r="E92" s="85">
        <f t="shared" si="27"/>
        <v>0</v>
      </c>
      <c r="F92" s="85">
        <v>0</v>
      </c>
      <c r="G92" s="85">
        <v>0</v>
      </c>
      <c r="H92" s="85">
        <v>0</v>
      </c>
      <c r="I92" s="85">
        <v>0</v>
      </c>
      <c r="J92" s="85">
        <v>0</v>
      </c>
      <c r="K92" s="85">
        <v>0</v>
      </c>
      <c r="L92" s="90">
        <v>0</v>
      </c>
      <c r="M92" s="85">
        <v>0</v>
      </c>
      <c r="N92" s="85">
        <v>0</v>
      </c>
      <c r="O92" s="85">
        <v>0</v>
      </c>
      <c r="P92" s="85">
        <v>0</v>
      </c>
      <c r="Q92" s="85">
        <v>0</v>
      </c>
    </row>
    <row r="93" spans="1:17" ht="18" customHeight="1" x14ac:dyDescent="0.25">
      <c r="A93" s="114"/>
      <c r="B93" s="114"/>
      <c r="C93" s="114"/>
      <c r="D93" s="49" t="s">
        <v>11</v>
      </c>
      <c r="E93" s="85">
        <f>F93+G93+H93+I93+J93+K93+L93+M93+N93+O93+P93+Q93</f>
        <v>0</v>
      </c>
      <c r="F93" s="85"/>
      <c r="G93" s="85">
        <v>0</v>
      </c>
      <c r="H93" s="85">
        <v>0</v>
      </c>
      <c r="I93" s="85"/>
      <c r="J93" s="85"/>
      <c r="K93" s="85">
        <v>0</v>
      </c>
      <c r="L93" s="90">
        <f>1500-1500</f>
        <v>0</v>
      </c>
      <c r="M93" s="85">
        <f>4120-4120</f>
        <v>0</v>
      </c>
      <c r="N93" s="85">
        <v>0</v>
      </c>
      <c r="O93" s="85"/>
      <c r="P93" s="85"/>
      <c r="Q93" s="85">
        <v>0</v>
      </c>
    </row>
    <row r="94" spans="1:17" ht="45.75" customHeight="1" x14ac:dyDescent="0.25">
      <c r="A94" s="114"/>
      <c r="B94" s="114"/>
      <c r="C94" s="114"/>
      <c r="D94" s="49" t="s">
        <v>48</v>
      </c>
      <c r="E94" s="85">
        <f t="shared" si="27"/>
        <v>0</v>
      </c>
      <c r="F94" s="85">
        <v>0</v>
      </c>
      <c r="G94" s="85">
        <v>0</v>
      </c>
      <c r="H94" s="85">
        <v>0</v>
      </c>
      <c r="I94" s="85">
        <v>0</v>
      </c>
      <c r="J94" s="85">
        <v>0</v>
      </c>
      <c r="K94" s="85">
        <v>0</v>
      </c>
      <c r="L94" s="90">
        <v>0</v>
      </c>
      <c r="M94" s="85">
        <v>0</v>
      </c>
      <c r="N94" s="85">
        <v>0</v>
      </c>
      <c r="O94" s="85">
        <v>0</v>
      </c>
      <c r="P94" s="85">
        <v>0</v>
      </c>
      <c r="Q94" s="85">
        <v>0</v>
      </c>
    </row>
    <row r="95" spans="1:17" ht="24" customHeight="1" x14ac:dyDescent="0.25">
      <c r="A95" s="114"/>
      <c r="B95" s="114"/>
      <c r="C95" s="114"/>
      <c r="D95" s="49" t="s">
        <v>46</v>
      </c>
      <c r="E95" s="85">
        <f t="shared" si="27"/>
        <v>0</v>
      </c>
      <c r="F95" s="85">
        <v>0</v>
      </c>
      <c r="G95" s="85">
        <v>0</v>
      </c>
      <c r="H95" s="85">
        <v>0</v>
      </c>
      <c r="I95" s="85">
        <v>0</v>
      </c>
      <c r="J95" s="85">
        <v>0</v>
      </c>
      <c r="K95" s="85">
        <v>0</v>
      </c>
      <c r="L95" s="90">
        <v>0</v>
      </c>
      <c r="M95" s="85">
        <v>0</v>
      </c>
      <c r="N95" s="85">
        <v>0</v>
      </c>
      <c r="O95" s="85">
        <v>0</v>
      </c>
      <c r="P95" s="85">
        <v>0</v>
      </c>
      <c r="Q95" s="85">
        <v>0</v>
      </c>
    </row>
    <row r="96" spans="1:17" ht="30.75" customHeight="1" x14ac:dyDescent="0.25">
      <c r="A96" s="115"/>
      <c r="B96" s="115"/>
      <c r="C96" s="115"/>
      <c r="D96" s="49" t="s">
        <v>57</v>
      </c>
      <c r="E96" s="85">
        <f t="shared" si="27"/>
        <v>0</v>
      </c>
      <c r="F96" s="85">
        <v>0</v>
      </c>
      <c r="G96" s="85">
        <v>0</v>
      </c>
      <c r="H96" s="85">
        <v>0</v>
      </c>
      <c r="I96" s="85">
        <v>0</v>
      </c>
      <c r="J96" s="85">
        <v>0</v>
      </c>
      <c r="K96" s="85">
        <v>0</v>
      </c>
      <c r="L96" s="90">
        <v>0</v>
      </c>
      <c r="M96" s="85">
        <v>0</v>
      </c>
      <c r="N96" s="85">
        <v>0</v>
      </c>
      <c r="O96" s="85">
        <v>0</v>
      </c>
      <c r="P96" s="85">
        <v>0</v>
      </c>
      <c r="Q96" s="85">
        <v>0</v>
      </c>
    </row>
    <row r="97" spans="1:17" ht="22.5" customHeight="1" x14ac:dyDescent="0.25">
      <c r="A97" s="119" t="s">
        <v>63</v>
      </c>
      <c r="B97" s="184" t="s">
        <v>92</v>
      </c>
      <c r="C97" s="119" t="s">
        <v>102</v>
      </c>
      <c r="D97" s="70" t="s">
        <v>35</v>
      </c>
      <c r="E97" s="89">
        <f>E98+E99+E100+E101+E102+E103</f>
        <v>0</v>
      </c>
      <c r="F97" s="89">
        <f t="shared" ref="F97:L97" si="28">F98+F99+F101+F102+F103+F100</f>
        <v>0</v>
      </c>
      <c r="G97" s="89">
        <f t="shared" si="28"/>
        <v>0</v>
      </c>
      <c r="H97" s="89">
        <f t="shared" si="28"/>
        <v>0</v>
      </c>
      <c r="I97" s="89">
        <f t="shared" si="28"/>
        <v>0</v>
      </c>
      <c r="J97" s="89">
        <f t="shared" si="28"/>
        <v>0</v>
      </c>
      <c r="K97" s="89">
        <f t="shared" si="28"/>
        <v>0</v>
      </c>
      <c r="L97" s="89">
        <f t="shared" si="28"/>
        <v>0</v>
      </c>
      <c r="M97" s="89">
        <f>M98+M99+M101+M102+M103</f>
        <v>0</v>
      </c>
      <c r="N97" s="89">
        <f>N98+N99+N101+N102+N103+N100</f>
        <v>0</v>
      </c>
      <c r="O97" s="89">
        <f>O98+O99+O101+O102+O103+O100</f>
        <v>0</v>
      </c>
      <c r="P97" s="89">
        <f>P98+P99+P101+P102+P103</f>
        <v>0</v>
      </c>
      <c r="Q97" s="89">
        <f>Q98+Q99+Q101+Q102+Q103</f>
        <v>0</v>
      </c>
    </row>
    <row r="98" spans="1:17" ht="19.5" customHeight="1" x14ac:dyDescent="0.25">
      <c r="A98" s="120"/>
      <c r="B98" s="184"/>
      <c r="C98" s="120"/>
      <c r="D98" s="71" t="s">
        <v>9</v>
      </c>
      <c r="E98" s="90">
        <f>F98+G98+H98+I98+J98+K98+L98+M98+N98+P98+Q98</f>
        <v>0</v>
      </c>
      <c r="F98" s="90">
        <f t="shared" ref="F98:Q98" si="29">F105</f>
        <v>0</v>
      </c>
      <c r="G98" s="90">
        <f t="shared" si="29"/>
        <v>0</v>
      </c>
      <c r="H98" s="90">
        <f t="shared" si="29"/>
        <v>0</v>
      </c>
      <c r="I98" s="90">
        <f t="shared" si="29"/>
        <v>0</v>
      </c>
      <c r="J98" s="90">
        <f t="shared" si="29"/>
        <v>0</v>
      </c>
      <c r="K98" s="90">
        <f t="shared" si="29"/>
        <v>0</v>
      </c>
      <c r="L98" s="90">
        <f t="shared" si="29"/>
        <v>0</v>
      </c>
      <c r="M98" s="90">
        <f t="shared" si="29"/>
        <v>0</v>
      </c>
      <c r="N98" s="90">
        <f t="shared" si="29"/>
        <v>0</v>
      </c>
      <c r="O98" s="90">
        <f>O105</f>
        <v>0</v>
      </c>
      <c r="P98" s="90">
        <f t="shared" si="29"/>
        <v>0</v>
      </c>
      <c r="Q98" s="90">
        <f t="shared" si="29"/>
        <v>0</v>
      </c>
    </row>
    <row r="99" spans="1:17" ht="21" customHeight="1" x14ac:dyDescent="0.25">
      <c r="A99" s="120"/>
      <c r="B99" s="184"/>
      <c r="C99" s="120"/>
      <c r="D99" s="71" t="s">
        <v>10</v>
      </c>
      <c r="E99" s="90">
        <f>F99+G99+H99+I99+J99+K99+L99+M99+N99+O99+P99+Q99</f>
        <v>0</v>
      </c>
      <c r="F99" s="90">
        <f t="shared" ref="F99:Q99" si="30">F106</f>
        <v>0</v>
      </c>
      <c r="G99" s="90">
        <f t="shared" si="30"/>
        <v>0</v>
      </c>
      <c r="H99" s="90">
        <f t="shared" si="30"/>
        <v>0</v>
      </c>
      <c r="I99" s="90">
        <f t="shared" si="30"/>
        <v>0</v>
      </c>
      <c r="J99" s="90">
        <f t="shared" si="30"/>
        <v>0</v>
      </c>
      <c r="K99" s="90">
        <f t="shared" si="30"/>
        <v>0</v>
      </c>
      <c r="L99" s="90">
        <f t="shared" si="30"/>
        <v>0</v>
      </c>
      <c r="M99" s="90">
        <f t="shared" si="30"/>
        <v>0</v>
      </c>
      <c r="N99" s="90">
        <f t="shared" si="30"/>
        <v>0</v>
      </c>
      <c r="O99" s="90">
        <f t="shared" si="30"/>
        <v>0</v>
      </c>
      <c r="P99" s="90">
        <f t="shared" si="30"/>
        <v>0</v>
      </c>
      <c r="Q99" s="90">
        <f t="shared" si="30"/>
        <v>0</v>
      </c>
    </row>
    <row r="100" spans="1:17" ht="21" customHeight="1" x14ac:dyDescent="0.25">
      <c r="A100" s="120"/>
      <c r="B100" s="184"/>
      <c r="C100" s="120"/>
      <c r="D100" s="72" t="s">
        <v>11</v>
      </c>
      <c r="E100" s="90">
        <f>F100+G100+H100+I100+J100+K100+L100+M100+N100+O100+P100+Q100</f>
        <v>0</v>
      </c>
      <c r="F100" s="90">
        <f t="shared" ref="F100:Q100" si="31">F107</f>
        <v>0</v>
      </c>
      <c r="G100" s="90">
        <f t="shared" si="31"/>
        <v>0</v>
      </c>
      <c r="H100" s="90">
        <f t="shared" si="31"/>
        <v>0</v>
      </c>
      <c r="I100" s="90">
        <f t="shared" si="31"/>
        <v>0</v>
      </c>
      <c r="J100" s="90">
        <f t="shared" si="31"/>
        <v>0</v>
      </c>
      <c r="K100" s="90">
        <f t="shared" si="31"/>
        <v>0</v>
      </c>
      <c r="L100" s="90">
        <f t="shared" si="31"/>
        <v>0</v>
      </c>
      <c r="M100" s="90">
        <f t="shared" si="31"/>
        <v>0</v>
      </c>
      <c r="N100" s="90">
        <f t="shared" si="31"/>
        <v>0</v>
      </c>
      <c r="O100" s="90">
        <f t="shared" si="31"/>
        <v>0</v>
      </c>
      <c r="P100" s="90">
        <f t="shared" si="31"/>
        <v>0</v>
      </c>
      <c r="Q100" s="90">
        <f t="shared" si="31"/>
        <v>0</v>
      </c>
    </row>
    <row r="101" spans="1:17" ht="56.25" customHeight="1" x14ac:dyDescent="0.25">
      <c r="A101" s="120"/>
      <c r="B101" s="184"/>
      <c r="C101" s="120"/>
      <c r="D101" s="73" t="s">
        <v>48</v>
      </c>
      <c r="E101" s="90">
        <f>F101+G101+H101+I101+J101+K101+L101+M101+N101+O101+P101+Q101</f>
        <v>0</v>
      </c>
      <c r="F101" s="90">
        <f t="shared" ref="F101:Q101" si="32">F108</f>
        <v>0</v>
      </c>
      <c r="G101" s="90">
        <f t="shared" si="32"/>
        <v>0</v>
      </c>
      <c r="H101" s="90">
        <f t="shared" si="32"/>
        <v>0</v>
      </c>
      <c r="I101" s="90">
        <f t="shared" si="32"/>
        <v>0</v>
      </c>
      <c r="J101" s="90">
        <f t="shared" si="32"/>
        <v>0</v>
      </c>
      <c r="K101" s="90">
        <f t="shared" si="32"/>
        <v>0</v>
      </c>
      <c r="L101" s="90">
        <f t="shared" si="32"/>
        <v>0</v>
      </c>
      <c r="M101" s="90">
        <f t="shared" si="32"/>
        <v>0</v>
      </c>
      <c r="N101" s="90">
        <f t="shared" si="32"/>
        <v>0</v>
      </c>
      <c r="O101" s="90">
        <f t="shared" si="32"/>
        <v>0</v>
      </c>
      <c r="P101" s="90">
        <f t="shared" si="32"/>
        <v>0</v>
      </c>
      <c r="Q101" s="90">
        <f t="shared" si="32"/>
        <v>0</v>
      </c>
    </row>
    <row r="102" spans="1:17" ht="30.75" customHeight="1" x14ac:dyDescent="0.25">
      <c r="A102" s="120"/>
      <c r="B102" s="184"/>
      <c r="C102" s="120"/>
      <c r="D102" s="73" t="s">
        <v>46</v>
      </c>
      <c r="E102" s="90">
        <f>F102+G102+H102+I102+J102+K102+L102+M102+N102+O102+P102+Q102</f>
        <v>0</v>
      </c>
      <c r="F102" s="90">
        <f t="shared" ref="F102:Q102" si="33">F109</f>
        <v>0</v>
      </c>
      <c r="G102" s="90">
        <f t="shared" si="33"/>
        <v>0</v>
      </c>
      <c r="H102" s="90">
        <f t="shared" si="33"/>
        <v>0</v>
      </c>
      <c r="I102" s="90">
        <f t="shared" si="33"/>
        <v>0</v>
      </c>
      <c r="J102" s="90">
        <f t="shared" si="33"/>
        <v>0</v>
      </c>
      <c r="K102" s="90">
        <f t="shared" si="33"/>
        <v>0</v>
      </c>
      <c r="L102" s="90">
        <f t="shared" si="33"/>
        <v>0</v>
      </c>
      <c r="M102" s="90">
        <f t="shared" si="33"/>
        <v>0</v>
      </c>
      <c r="N102" s="90">
        <f t="shared" si="33"/>
        <v>0</v>
      </c>
      <c r="O102" s="90">
        <f t="shared" si="33"/>
        <v>0</v>
      </c>
      <c r="P102" s="90">
        <f t="shared" si="33"/>
        <v>0</v>
      </c>
      <c r="Q102" s="90">
        <f t="shared" si="33"/>
        <v>0</v>
      </c>
    </row>
    <row r="103" spans="1:17" ht="105" customHeight="1" x14ac:dyDescent="0.25">
      <c r="A103" s="121"/>
      <c r="B103" s="184"/>
      <c r="C103" s="121"/>
      <c r="D103" s="73" t="s">
        <v>57</v>
      </c>
      <c r="E103" s="90">
        <f>E110</f>
        <v>0</v>
      </c>
      <c r="F103" s="90">
        <f t="shared" ref="F103:Q103" si="34">F110</f>
        <v>0</v>
      </c>
      <c r="G103" s="90">
        <f t="shared" si="34"/>
        <v>0</v>
      </c>
      <c r="H103" s="90">
        <f t="shared" si="34"/>
        <v>0</v>
      </c>
      <c r="I103" s="90">
        <f t="shared" si="34"/>
        <v>0</v>
      </c>
      <c r="J103" s="90">
        <f t="shared" si="34"/>
        <v>0</v>
      </c>
      <c r="K103" s="90">
        <f t="shared" si="34"/>
        <v>0</v>
      </c>
      <c r="L103" s="90">
        <f t="shared" si="34"/>
        <v>0</v>
      </c>
      <c r="M103" s="90">
        <f t="shared" si="34"/>
        <v>0</v>
      </c>
      <c r="N103" s="90">
        <f t="shared" si="34"/>
        <v>0</v>
      </c>
      <c r="O103" s="90">
        <f t="shared" si="34"/>
        <v>0</v>
      </c>
      <c r="P103" s="90">
        <f t="shared" si="34"/>
        <v>0</v>
      </c>
      <c r="Q103" s="90">
        <f t="shared" si="34"/>
        <v>0</v>
      </c>
    </row>
    <row r="104" spans="1:17" ht="30.75" customHeight="1" x14ac:dyDescent="0.25">
      <c r="A104" s="116" t="s">
        <v>100</v>
      </c>
      <c r="B104" s="116" t="s">
        <v>146</v>
      </c>
      <c r="C104" s="116" t="str">
        <f>C83</f>
        <v xml:space="preserve">Отдел по делам молодежи администрации Нефтеюганского района (Гусельщиков К.А. специалист-эксперт 220-363) </v>
      </c>
      <c r="D104" s="70" t="s">
        <v>35</v>
      </c>
      <c r="E104" s="90">
        <f>E105+E106+E108+E109+E110+E107</f>
        <v>0</v>
      </c>
      <c r="F104" s="90">
        <f t="shared" ref="F104:Q104" si="35">F105+F106+F107+F108+F109+F110</f>
        <v>0</v>
      </c>
      <c r="G104" s="90">
        <f t="shared" si="35"/>
        <v>0</v>
      </c>
      <c r="H104" s="90">
        <f t="shared" si="35"/>
        <v>0</v>
      </c>
      <c r="I104" s="90">
        <f t="shared" si="35"/>
        <v>0</v>
      </c>
      <c r="J104" s="90">
        <f t="shared" si="35"/>
        <v>0</v>
      </c>
      <c r="K104" s="90">
        <f t="shared" si="35"/>
        <v>0</v>
      </c>
      <c r="L104" s="89">
        <f t="shared" si="35"/>
        <v>0</v>
      </c>
      <c r="M104" s="90">
        <f t="shared" si="35"/>
        <v>0</v>
      </c>
      <c r="N104" s="90">
        <f>N105+N106+N107+N108+N109+N110</f>
        <v>0</v>
      </c>
      <c r="O104" s="90">
        <f t="shared" si="35"/>
        <v>0</v>
      </c>
      <c r="P104" s="90">
        <f t="shared" si="35"/>
        <v>0</v>
      </c>
      <c r="Q104" s="90">
        <f t="shared" si="35"/>
        <v>0</v>
      </c>
    </row>
    <row r="105" spans="1:17" ht="30.75" customHeight="1" x14ac:dyDescent="0.25">
      <c r="A105" s="117"/>
      <c r="B105" s="117"/>
      <c r="C105" s="117"/>
      <c r="D105" s="71" t="s">
        <v>9</v>
      </c>
      <c r="E105" s="90">
        <f>F105+G105+H105+I105+J105+K105+M105+N105+O105+P105+Q105</f>
        <v>0</v>
      </c>
      <c r="F105" s="90">
        <v>0</v>
      </c>
      <c r="G105" s="90">
        <v>0</v>
      </c>
      <c r="H105" s="90">
        <v>0</v>
      </c>
      <c r="I105" s="90">
        <v>0</v>
      </c>
      <c r="J105" s="90">
        <v>0</v>
      </c>
      <c r="K105" s="90">
        <v>0</v>
      </c>
      <c r="L105" s="90">
        <v>0</v>
      </c>
      <c r="M105" s="90">
        <v>0</v>
      </c>
      <c r="N105" s="90">
        <v>0</v>
      </c>
      <c r="O105" s="90">
        <v>0</v>
      </c>
      <c r="P105" s="90">
        <v>0</v>
      </c>
      <c r="Q105" s="90">
        <v>0</v>
      </c>
    </row>
    <row r="106" spans="1:17" ht="30.75" customHeight="1" x14ac:dyDescent="0.25">
      <c r="A106" s="117"/>
      <c r="B106" s="117"/>
      <c r="C106" s="117"/>
      <c r="D106" s="71" t="s">
        <v>10</v>
      </c>
      <c r="E106" s="90">
        <f>F106+G106+H106+I106+K106+L106+M106+N106+O106+P106+Q106</f>
        <v>0</v>
      </c>
      <c r="F106" s="90">
        <v>0</v>
      </c>
      <c r="G106" s="90">
        <v>0</v>
      </c>
      <c r="H106" s="90">
        <v>0</v>
      </c>
      <c r="I106" s="90">
        <v>0</v>
      </c>
      <c r="J106" s="90">
        <v>0</v>
      </c>
      <c r="K106" s="90">
        <v>0</v>
      </c>
      <c r="L106" s="90">
        <v>0</v>
      </c>
      <c r="M106" s="90">
        <v>0</v>
      </c>
      <c r="N106" s="90">
        <v>0</v>
      </c>
      <c r="O106" s="90">
        <v>0</v>
      </c>
      <c r="P106" s="90">
        <v>0</v>
      </c>
      <c r="Q106" s="90">
        <v>0</v>
      </c>
    </row>
    <row r="107" spans="1:17" ht="30.75" customHeight="1" x14ac:dyDescent="0.25">
      <c r="A107" s="117"/>
      <c r="B107" s="117"/>
      <c r="C107" s="117"/>
      <c r="D107" s="72" t="s">
        <v>11</v>
      </c>
      <c r="E107" s="90">
        <f>F107+G107+H107+I107+J107+K107+L107+N107+O107+P107+Q107</f>
        <v>0</v>
      </c>
      <c r="F107" s="90">
        <v>0</v>
      </c>
      <c r="G107" s="90">
        <v>0</v>
      </c>
      <c r="H107" s="90">
        <v>0</v>
      </c>
      <c r="I107" s="90">
        <v>0</v>
      </c>
      <c r="J107" s="90">
        <v>0</v>
      </c>
      <c r="K107" s="90">
        <v>0</v>
      </c>
      <c r="L107" s="90">
        <v>0</v>
      </c>
      <c r="M107" s="90">
        <v>0</v>
      </c>
      <c r="N107" s="90">
        <v>0</v>
      </c>
      <c r="O107" s="90">
        <f>41.0913+10-51.0913</f>
        <v>0</v>
      </c>
      <c r="P107" s="90">
        <v>0</v>
      </c>
      <c r="Q107" s="90">
        <v>0</v>
      </c>
    </row>
    <row r="108" spans="1:17" ht="53.25" customHeight="1" x14ac:dyDescent="0.25">
      <c r="A108" s="117"/>
      <c r="B108" s="117"/>
      <c r="C108" s="117"/>
      <c r="D108" s="73" t="s">
        <v>48</v>
      </c>
      <c r="E108" s="90">
        <f>F108+G108+H108+J108+K108+L108+M108+N108+O108+Q108</f>
        <v>0</v>
      </c>
      <c r="F108" s="90">
        <v>0</v>
      </c>
      <c r="G108" s="90">
        <v>0</v>
      </c>
      <c r="H108" s="90">
        <v>0</v>
      </c>
      <c r="I108" s="90">
        <v>0</v>
      </c>
      <c r="J108" s="90">
        <v>0</v>
      </c>
      <c r="K108" s="90">
        <v>0</v>
      </c>
      <c r="L108" s="90">
        <v>0</v>
      </c>
      <c r="M108" s="90">
        <v>0</v>
      </c>
      <c r="N108" s="90">
        <v>0</v>
      </c>
      <c r="O108" s="90">
        <v>0</v>
      </c>
      <c r="P108" s="90">
        <v>0</v>
      </c>
      <c r="Q108" s="90">
        <v>0</v>
      </c>
    </row>
    <row r="109" spans="1:17" ht="30.75" customHeight="1" x14ac:dyDescent="0.25">
      <c r="A109" s="117"/>
      <c r="B109" s="117"/>
      <c r="C109" s="117"/>
      <c r="D109" s="73" t="s">
        <v>46</v>
      </c>
      <c r="E109" s="90">
        <f>F109+G109+H109+I109+J109+K109+L109+M109+N109+O109+P109+Q109</f>
        <v>0</v>
      </c>
      <c r="F109" s="90">
        <v>0</v>
      </c>
      <c r="G109" s="90">
        <v>0</v>
      </c>
      <c r="H109" s="90">
        <v>0</v>
      </c>
      <c r="I109" s="90">
        <v>0</v>
      </c>
      <c r="J109" s="90">
        <v>0</v>
      </c>
      <c r="K109" s="90">
        <v>0</v>
      </c>
      <c r="L109" s="90">
        <v>0</v>
      </c>
      <c r="M109" s="90">
        <v>0</v>
      </c>
      <c r="N109" s="90">
        <v>0</v>
      </c>
      <c r="O109" s="90">
        <v>0</v>
      </c>
      <c r="P109" s="90">
        <v>0</v>
      </c>
      <c r="Q109" s="90">
        <v>0</v>
      </c>
    </row>
    <row r="110" spans="1:17" ht="30.75" customHeight="1" x14ac:dyDescent="0.25">
      <c r="A110" s="118"/>
      <c r="B110" s="118"/>
      <c r="C110" s="118"/>
      <c r="D110" s="73" t="s">
        <v>57</v>
      </c>
      <c r="E110" s="90">
        <f>F110+G110+H110+I110+J110+K110+L110+M110+N110+O110+P110+Q110</f>
        <v>0</v>
      </c>
      <c r="F110" s="90">
        <v>0</v>
      </c>
      <c r="G110" s="90">
        <v>0</v>
      </c>
      <c r="H110" s="90">
        <v>0</v>
      </c>
      <c r="I110" s="90">
        <v>0</v>
      </c>
      <c r="J110" s="90">
        <v>0</v>
      </c>
      <c r="K110" s="90">
        <v>0</v>
      </c>
      <c r="L110" s="90">
        <v>0</v>
      </c>
      <c r="M110" s="90">
        <v>0</v>
      </c>
      <c r="N110" s="90">
        <v>0</v>
      </c>
      <c r="O110" s="90">
        <v>0</v>
      </c>
      <c r="P110" s="90">
        <v>0</v>
      </c>
      <c r="Q110" s="90">
        <v>0</v>
      </c>
    </row>
    <row r="111" spans="1:17" ht="20.25" customHeight="1" x14ac:dyDescent="0.25">
      <c r="A111" s="122" t="s">
        <v>7</v>
      </c>
      <c r="B111" s="122" t="s">
        <v>99</v>
      </c>
      <c r="C111" s="122" t="s">
        <v>133</v>
      </c>
      <c r="D111" s="47" t="s">
        <v>35</v>
      </c>
      <c r="E111" s="88">
        <f>E112+E113+E114+E115+E116+E117</f>
        <v>49749.59599999999</v>
      </c>
      <c r="F111" s="88">
        <f t="shared" ref="F111:Q111" si="36">F112+F113+F114+F115+F116+F117</f>
        <v>468.85372000000001</v>
      </c>
      <c r="G111" s="88">
        <f t="shared" si="36"/>
        <v>2848.6423400000003</v>
      </c>
      <c r="H111" s="88">
        <f t="shared" si="36"/>
        <v>3948.8443099999995</v>
      </c>
      <c r="I111" s="88">
        <f t="shared" si="36"/>
        <v>2434.7433099999998</v>
      </c>
      <c r="J111" s="88">
        <f t="shared" si="36"/>
        <v>2744.5261700000001</v>
      </c>
      <c r="K111" s="88">
        <f t="shared" si="36"/>
        <v>2507.2782099999999</v>
      </c>
      <c r="L111" s="89">
        <f t="shared" si="36"/>
        <v>5372.0341900000003</v>
      </c>
      <c r="M111" s="88">
        <f t="shared" si="36"/>
        <v>3472.6929699999991</v>
      </c>
      <c r="N111" s="88">
        <f t="shared" si="36"/>
        <v>3118.5681299999997</v>
      </c>
      <c r="O111" s="88">
        <f>O114</f>
        <v>2839.8062399999999</v>
      </c>
      <c r="P111" s="88">
        <f t="shared" si="36"/>
        <v>3304.1254100000006</v>
      </c>
      <c r="Q111" s="88">
        <f t="shared" si="36"/>
        <v>16689.481</v>
      </c>
    </row>
    <row r="112" spans="1:17" ht="20.25" customHeight="1" x14ac:dyDescent="0.25">
      <c r="A112" s="114"/>
      <c r="B112" s="114"/>
      <c r="C112" s="123"/>
      <c r="D112" s="48" t="s">
        <v>9</v>
      </c>
      <c r="E112" s="85">
        <f t="shared" ref="E112:Q112" si="37">E119+E126+E133+E140+E147+E154+E161+E168</f>
        <v>0</v>
      </c>
      <c r="F112" s="85">
        <f t="shared" si="37"/>
        <v>0</v>
      </c>
      <c r="G112" s="85">
        <f t="shared" si="37"/>
        <v>0</v>
      </c>
      <c r="H112" s="85">
        <f t="shared" si="37"/>
        <v>0</v>
      </c>
      <c r="I112" s="85">
        <f t="shared" si="37"/>
        <v>0</v>
      </c>
      <c r="J112" s="85">
        <f t="shared" si="37"/>
        <v>0</v>
      </c>
      <c r="K112" s="85">
        <f t="shared" si="37"/>
        <v>0</v>
      </c>
      <c r="L112" s="90">
        <f t="shared" si="37"/>
        <v>0</v>
      </c>
      <c r="M112" s="85">
        <f t="shared" si="37"/>
        <v>0</v>
      </c>
      <c r="N112" s="85">
        <f t="shared" si="37"/>
        <v>0</v>
      </c>
      <c r="O112" s="85">
        <f t="shared" si="37"/>
        <v>0</v>
      </c>
      <c r="P112" s="85">
        <f t="shared" si="37"/>
        <v>0</v>
      </c>
      <c r="Q112" s="85">
        <f t="shared" si="37"/>
        <v>0</v>
      </c>
    </row>
    <row r="113" spans="1:19" ht="21.75" customHeight="1" x14ac:dyDescent="0.25">
      <c r="A113" s="114"/>
      <c r="B113" s="114"/>
      <c r="C113" s="123"/>
      <c r="D113" s="48" t="s">
        <v>10</v>
      </c>
      <c r="E113" s="85">
        <f t="shared" ref="E113:Q113" si="38">E120+E127+E134+E141+E148+E155+E162+E169</f>
        <v>0</v>
      </c>
      <c r="F113" s="85">
        <f t="shared" si="38"/>
        <v>0</v>
      </c>
      <c r="G113" s="85">
        <f t="shared" si="38"/>
        <v>0</v>
      </c>
      <c r="H113" s="85">
        <f t="shared" si="38"/>
        <v>0</v>
      </c>
      <c r="I113" s="85">
        <f t="shared" si="38"/>
        <v>0</v>
      </c>
      <c r="J113" s="85">
        <f t="shared" si="38"/>
        <v>0</v>
      </c>
      <c r="K113" s="85">
        <f t="shared" si="38"/>
        <v>0</v>
      </c>
      <c r="L113" s="90">
        <f t="shared" si="38"/>
        <v>0</v>
      </c>
      <c r="M113" s="85">
        <f t="shared" si="38"/>
        <v>0</v>
      </c>
      <c r="N113" s="85">
        <f t="shared" si="38"/>
        <v>0</v>
      </c>
      <c r="O113" s="85">
        <f t="shared" si="38"/>
        <v>0</v>
      </c>
      <c r="P113" s="85">
        <f t="shared" si="38"/>
        <v>0</v>
      </c>
      <c r="Q113" s="85">
        <f t="shared" si="38"/>
        <v>0</v>
      </c>
    </row>
    <row r="114" spans="1:19" ht="29.25" customHeight="1" x14ac:dyDescent="0.25">
      <c r="A114" s="114"/>
      <c r="B114" s="114"/>
      <c r="C114" s="123"/>
      <c r="D114" s="51" t="s">
        <v>11</v>
      </c>
      <c r="E114" s="85">
        <f>E121+E128+E135+E142+E156+E163+E170</f>
        <v>36406.395999999993</v>
      </c>
      <c r="F114" s="85">
        <f>F121+F128+F135+F142+F156+F163+F170</f>
        <v>468.85372000000001</v>
      </c>
      <c r="G114" s="85">
        <f>G121+G128+G135+G142+G156</f>
        <v>2848.6423400000003</v>
      </c>
      <c r="H114" s="85">
        <f>H121+H128+H135+H142+H149+H156+H163+H170</f>
        <v>3948.8443099999995</v>
      </c>
      <c r="I114" s="85">
        <f t="shared" ref="I114:P114" si="39">I121+I128+I135+I142+I149+I156+I163+I170</f>
        <v>2434.7433099999998</v>
      </c>
      <c r="J114" s="85">
        <f t="shared" si="39"/>
        <v>2744.5261700000001</v>
      </c>
      <c r="K114" s="85">
        <f t="shared" si="39"/>
        <v>2507.2782099999999</v>
      </c>
      <c r="L114" s="90">
        <f t="shared" si="39"/>
        <v>5372.0341900000003</v>
      </c>
      <c r="M114" s="85">
        <f t="shared" si="39"/>
        <v>3472.6929699999991</v>
      </c>
      <c r="N114" s="85">
        <f t="shared" si="39"/>
        <v>3118.5681299999997</v>
      </c>
      <c r="O114" s="85">
        <f t="shared" si="39"/>
        <v>2839.8062399999999</v>
      </c>
      <c r="P114" s="85">
        <f t="shared" si="39"/>
        <v>3304.1254100000006</v>
      </c>
      <c r="Q114" s="85">
        <f>Q121+Q128+Q135+Q142+Q149+Q156+Q163+Q170</f>
        <v>3346.2809999999999</v>
      </c>
    </row>
    <row r="115" spans="1:19" ht="69" customHeight="1" x14ac:dyDescent="0.25">
      <c r="A115" s="114"/>
      <c r="B115" s="114"/>
      <c r="C115" s="123"/>
      <c r="D115" s="49" t="s">
        <v>48</v>
      </c>
      <c r="E115" s="85">
        <f t="shared" ref="E115:Q115" si="40">E122+E129+E136+E143+E150+E157+E164+E171</f>
        <v>0</v>
      </c>
      <c r="F115" s="85">
        <f t="shared" si="40"/>
        <v>0</v>
      </c>
      <c r="G115" s="85">
        <f t="shared" si="40"/>
        <v>0</v>
      </c>
      <c r="H115" s="85">
        <f t="shared" si="40"/>
        <v>0</v>
      </c>
      <c r="I115" s="85">
        <f t="shared" si="40"/>
        <v>0</v>
      </c>
      <c r="J115" s="85">
        <f t="shared" si="40"/>
        <v>0</v>
      </c>
      <c r="K115" s="85">
        <f t="shared" si="40"/>
        <v>0</v>
      </c>
      <c r="L115" s="90">
        <f t="shared" si="40"/>
        <v>0</v>
      </c>
      <c r="M115" s="85">
        <f t="shared" si="40"/>
        <v>0</v>
      </c>
      <c r="N115" s="85">
        <f t="shared" si="40"/>
        <v>0</v>
      </c>
      <c r="O115" s="85" t="s">
        <v>125</v>
      </c>
      <c r="P115" s="85">
        <f t="shared" si="40"/>
        <v>0</v>
      </c>
      <c r="Q115" s="85">
        <f t="shared" si="40"/>
        <v>0</v>
      </c>
    </row>
    <row r="116" spans="1:19" ht="66" customHeight="1" x14ac:dyDescent="0.25">
      <c r="A116" s="114"/>
      <c r="B116" s="114"/>
      <c r="C116" s="123"/>
      <c r="D116" s="49" t="s">
        <v>46</v>
      </c>
      <c r="E116" s="85">
        <f t="shared" ref="E116:Q116" si="41">E123+E130+E137+E144+E151+E158+E165+E172</f>
        <v>0</v>
      </c>
      <c r="F116" s="85">
        <f t="shared" si="41"/>
        <v>0</v>
      </c>
      <c r="G116" s="85">
        <f t="shared" si="41"/>
        <v>0</v>
      </c>
      <c r="H116" s="85">
        <f t="shared" si="41"/>
        <v>0</v>
      </c>
      <c r="I116" s="85">
        <f t="shared" si="41"/>
        <v>0</v>
      </c>
      <c r="J116" s="85">
        <f t="shared" si="41"/>
        <v>0</v>
      </c>
      <c r="K116" s="85">
        <f t="shared" si="41"/>
        <v>0</v>
      </c>
      <c r="L116" s="90">
        <f t="shared" si="41"/>
        <v>0</v>
      </c>
      <c r="M116" s="85">
        <f t="shared" si="41"/>
        <v>0</v>
      </c>
      <c r="N116" s="85">
        <f t="shared" si="41"/>
        <v>0</v>
      </c>
      <c r="O116" s="85">
        <f t="shared" si="41"/>
        <v>0</v>
      </c>
      <c r="P116" s="85">
        <f t="shared" si="41"/>
        <v>0</v>
      </c>
      <c r="Q116" s="85">
        <f t="shared" si="41"/>
        <v>0</v>
      </c>
    </row>
    <row r="117" spans="1:19" ht="114" customHeight="1" x14ac:dyDescent="0.25">
      <c r="A117" s="115"/>
      <c r="B117" s="115"/>
      <c r="C117" s="124"/>
      <c r="D117" s="49" t="s">
        <v>57</v>
      </c>
      <c r="E117" s="85">
        <f>Q117+P117+O117+N117+M117+L117+K117+J117+I117+H117</f>
        <v>13343.2</v>
      </c>
      <c r="F117" s="85">
        <f t="shared" ref="F117:O117" si="42">F124+F131+F138+F145+F152+F159+F166+F173</f>
        <v>0</v>
      </c>
      <c r="G117" s="85">
        <f t="shared" si="42"/>
        <v>0</v>
      </c>
      <c r="H117" s="85">
        <f t="shared" si="42"/>
        <v>0</v>
      </c>
      <c r="I117" s="85">
        <f t="shared" si="42"/>
        <v>0</v>
      </c>
      <c r="J117" s="85">
        <f t="shared" si="42"/>
        <v>0</v>
      </c>
      <c r="K117" s="85">
        <f t="shared" si="42"/>
        <v>0</v>
      </c>
      <c r="L117" s="90">
        <f t="shared" si="42"/>
        <v>0</v>
      </c>
      <c r="M117" s="85">
        <f t="shared" si="42"/>
        <v>0</v>
      </c>
      <c r="N117" s="85">
        <f t="shared" si="42"/>
        <v>0</v>
      </c>
      <c r="O117" s="85">
        <f t="shared" si="42"/>
        <v>0</v>
      </c>
      <c r="P117" s="85">
        <f>P131+P138+P152+P159+P166+P173</f>
        <v>0</v>
      </c>
      <c r="Q117" s="85">
        <f>Q124+Q131+Q138+Q145+Q159+Q166+Q173</f>
        <v>13343.2</v>
      </c>
    </row>
    <row r="118" spans="1:19" ht="19.5" customHeight="1" x14ac:dyDescent="0.25">
      <c r="A118" s="122" t="s">
        <v>148</v>
      </c>
      <c r="B118" s="113" t="s">
        <v>80</v>
      </c>
      <c r="C118" s="113" t="str">
        <f>C69</f>
        <v>Управление по связям с общественностью администрации Нефтеюганского района  (Сиротина Е.Ф. начальник управления 256-815)</v>
      </c>
      <c r="D118" s="75" t="s">
        <v>35</v>
      </c>
      <c r="E118" s="89">
        <f>F118+G118+H118+I118+J118+K118+L118+M118+N118+O118+P118+Q118</f>
        <v>18371.200000000004</v>
      </c>
      <c r="F118" s="89">
        <f t="shared" ref="F118:P118" si="43">F121</f>
        <v>0</v>
      </c>
      <c r="G118" s="89">
        <f t="shared" si="43"/>
        <v>585.29999999999995</v>
      </c>
      <c r="H118" s="89">
        <f t="shared" si="43"/>
        <v>1156.4000000000001</v>
      </c>
      <c r="I118" s="89">
        <f t="shared" si="43"/>
        <v>451.1</v>
      </c>
      <c r="J118" s="89">
        <f t="shared" si="43"/>
        <v>515.79999999999995</v>
      </c>
      <c r="K118" s="89">
        <f t="shared" si="43"/>
        <v>755.3</v>
      </c>
      <c r="L118" s="89">
        <f t="shared" si="43"/>
        <v>789.56</v>
      </c>
      <c r="M118" s="89">
        <f t="shared" si="43"/>
        <v>880.8</v>
      </c>
      <c r="N118" s="89">
        <f t="shared" si="43"/>
        <v>1087.0999999999999</v>
      </c>
      <c r="O118" s="89">
        <f t="shared" si="43"/>
        <v>999.6</v>
      </c>
      <c r="P118" s="89">
        <f t="shared" si="43"/>
        <v>1578.8400000000001</v>
      </c>
      <c r="Q118" s="89">
        <f>Q119+Q120+Q121+Q122+Q123+Q124</f>
        <v>9571.4000000000015</v>
      </c>
    </row>
    <row r="119" spans="1:19" ht="18" customHeight="1" x14ac:dyDescent="0.25">
      <c r="A119" s="123"/>
      <c r="B119" s="114"/>
      <c r="C119" s="114"/>
      <c r="D119" s="48" t="s">
        <v>9</v>
      </c>
      <c r="E119" s="90">
        <f>F119+G119+H119+I119+J119+K119+L119+M119+N119+O119+P119+Q119</f>
        <v>0</v>
      </c>
      <c r="F119" s="90">
        <v>0</v>
      </c>
      <c r="G119" s="90">
        <v>0</v>
      </c>
      <c r="H119" s="90">
        <v>0</v>
      </c>
      <c r="I119" s="90">
        <v>0</v>
      </c>
      <c r="J119" s="90">
        <v>0</v>
      </c>
      <c r="K119" s="90">
        <v>0</v>
      </c>
      <c r="L119" s="90">
        <v>0</v>
      </c>
      <c r="M119" s="90">
        <v>0</v>
      </c>
      <c r="N119" s="90">
        <v>0</v>
      </c>
      <c r="O119" s="90">
        <v>0</v>
      </c>
      <c r="P119" s="90">
        <v>0</v>
      </c>
      <c r="Q119" s="90">
        <v>0</v>
      </c>
    </row>
    <row r="120" spans="1:19" ht="18.75" customHeight="1" x14ac:dyDescent="0.25">
      <c r="A120" s="123"/>
      <c r="B120" s="114"/>
      <c r="C120" s="114"/>
      <c r="D120" s="48" t="s">
        <v>10</v>
      </c>
      <c r="E120" s="90">
        <f>F120+G120+H120+I120+J120+K120+L120+M120+N120+O120+P120+Q120</f>
        <v>0</v>
      </c>
      <c r="F120" s="90">
        <v>0</v>
      </c>
      <c r="G120" s="90">
        <v>0</v>
      </c>
      <c r="H120" s="90">
        <v>0</v>
      </c>
      <c r="I120" s="90">
        <v>0</v>
      </c>
      <c r="J120" s="90">
        <v>0</v>
      </c>
      <c r="K120" s="90">
        <v>0</v>
      </c>
      <c r="L120" s="90">
        <v>0</v>
      </c>
      <c r="M120" s="90">
        <v>0</v>
      </c>
      <c r="N120" s="90">
        <v>0</v>
      </c>
      <c r="O120" s="90">
        <v>0</v>
      </c>
      <c r="P120" s="90">
        <v>0</v>
      </c>
      <c r="Q120" s="90">
        <v>0</v>
      </c>
    </row>
    <row r="121" spans="1:19" s="64" customFormat="1" ht="19.5" customHeight="1" x14ac:dyDescent="0.25">
      <c r="A121" s="123"/>
      <c r="B121" s="114"/>
      <c r="C121" s="114"/>
      <c r="D121" s="76" t="s">
        <v>11</v>
      </c>
      <c r="E121" s="77">
        <f>F121+G121+H121+I121+J121+K121+L121+M121+N121+O121+P121+Q121</f>
        <v>10028.000000000002</v>
      </c>
      <c r="F121" s="77">
        <v>0</v>
      </c>
      <c r="G121" s="77">
        <v>585.29999999999995</v>
      </c>
      <c r="H121" s="77">
        <f>1057.4+99</f>
        <v>1156.4000000000001</v>
      </c>
      <c r="I121" s="77">
        <f>359.1+92</f>
        <v>451.1</v>
      </c>
      <c r="J121" s="77">
        <f>515.8</f>
        <v>515.79999999999995</v>
      </c>
      <c r="K121" s="77">
        <f>677.3+78</f>
        <v>755.3</v>
      </c>
      <c r="L121" s="77">
        <f>616.6+72+16.8+84.16</f>
        <v>789.56</v>
      </c>
      <c r="M121" s="77">
        <f>802.8+78</f>
        <v>880.8</v>
      </c>
      <c r="N121" s="77">
        <f>78+16.8+992.3</f>
        <v>1087.0999999999999</v>
      </c>
      <c r="O121" s="77">
        <f>78+921.6</f>
        <v>999.6</v>
      </c>
      <c r="P121" s="77">
        <f>114+16.8+84.16+1363.88</f>
        <v>1578.8400000000001</v>
      </c>
      <c r="Q121" s="77">
        <f>114+1114.2</f>
        <v>1228.2</v>
      </c>
      <c r="S121" s="65"/>
    </row>
    <row r="122" spans="1:19" ht="57" customHeight="1" x14ac:dyDescent="0.25">
      <c r="A122" s="123"/>
      <c r="B122" s="114"/>
      <c r="C122" s="114"/>
      <c r="D122" s="49" t="s">
        <v>48</v>
      </c>
      <c r="E122" s="90">
        <v>0</v>
      </c>
      <c r="F122" s="90">
        <v>0</v>
      </c>
      <c r="G122" s="90">
        <v>0</v>
      </c>
      <c r="H122" s="90">
        <v>0</v>
      </c>
      <c r="I122" s="90">
        <v>0</v>
      </c>
      <c r="J122" s="90">
        <v>0</v>
      </c>
      <c r="K122" s="90">
        <v>0</v>
      </c>
      <c r="L122" s="90">
        <v>0</v>
      </c>
      <c r="M122" s="90">
        <v>0</v>
      </c>
      <c r="N122" s="90">
        <v>0</v>
      </c>
      <c r="O122" s="90">
        <v>0</v>
      </c>
      <c r="P122" s="90">
        <v>0</v>
      </c>
      <c r="Q122" s="90">
        <v>0</v>
      </c>
      <c r="S122" s="66"/>
    </row>
    <row r="123" spans="1:19" ht="27.75" customHeight="1" x14ac:dyDescent="0.25">
      <c r="A123" s="123"/>
      <c r="B123" s="114"/>
      <c r="C123" s="114"/>
      <c r="D123" s="49" t="s">
        <v>46</v>
      </c>
      <c r="E123" s="90">
        <v>0</v>
      </c>
      <c r="F123" s="90">
        <v>0</v>
      </c>
      <c r="G123" s="90">
        <v>0</v>
      </c>
      <c r="H123" s="90">
        <v>0</v>
      </c>
      <c r="I123" s="90">
        <v>0</v>
      </c>
      <c r="J123" s="90">
        <v>0</v>
      </c>
      <c r="K123" s="90">
        <v>0</v>
      </c>
      <c r="L123" s="90">
        <v>0</v>
      </c>
      <c r="M123" s="90">
        <v>0</v>
      </c>
      <c r="N123" s="90">
        <v>0</v>
      </c>
      <c r="O123" s="90">
        <v>0</v>
      </c>
      <c r="P123" s="90">
        <v>0</v>
      </c>
      <c r="Q123" s="90">
        <v>0</v>
      </c>
    </row>
    <row r="124" spans="1:19" ht="27.75" customHeight="1" x14ac:dyDescent="0.3">
      <c r="A124" s="123"/>
      <c r="B124" s="114"/>
      <c r="C124" s="115"/>
      <c r="D124" s="49" t="s">
        <v>57</v>
      </c>
      <c r="E124" s="90">
        <f>F124+G124+H124+I124+J124+K124+L124+M124+N124+O124+Q124</f>
        <v>8343.2000000000007</v>
      </c>
      <c r="F124" s="90">
        <v>0</v>
      </c>
      <c r="G124" s="90">
        <v>0</v>
      </c>
      <c r="H124" s="90">
        <v>0</v>
      </c>
      <c r="I124" s="90">
        <v>0</v>
      </c>
      <c r="J124" s="90">
        <v>0</v>
      </c>
      <c r="K124" s="90">
        <v>0</v>
      </c>
      <c r="L124" s="90">
        <v>0</v>
      </c>
      <c r="M124" s="90">
        <v>0</v>
      </c>
      <c r="N124" s="90">
        <v>0</v>
      </c>
      <c r="O124" s="90">
        <v>0</v>
      </c>
      <c r="P124" s="91">
        <v>0</v>
      </c>
      <c r="Q124" s="90">
        <v>8343.2000000000007</v>
      </c>
      <c r="R124" s="67"/>
    </row>
    <row r="125" spans="1:19" ht="16.5" customHeight="1" x14ac:dyDescent="0.25">
      <c r="A125" s="123"/>
      <c r="B125" s="114"/>
      <c r="C125" s="113" t="str">
        <f>C76</f>
        <v xml:space="preserve">Департамент образования Нефтеюганского района (Пайвина С.Д. заместитель директора департамента образования 223-816) </v>
      </c>
      <c r="D125" s="52" t="s">
        <v>35</v>
      </c>
      <c r="E125" s="89">
        <f t="shared" ref="E125:Q125" si="44">E126+E127+E128+E131</f>
        <v>11199.999999999998</v>
      </c>
      <c r="F125" s="89">
        <f t="shared" si="44"/>
        <v>0</v>
      </c>
      <c r="G125" s="89">
        <f t="shared" si="44"/>
        <v>910.5</v>
      </c>
      <c r="H125" s="89">
        <f t="shared" si="44"/>
        <v>1436.6</v>
      </c>
      <c r="I125" s="89">
        <f t="shared" si="44"/>
        <v>695</v>
      </c>
      <c r="J125" s="89">
        <f t="shared" si="44"/>
        <v>1108.0999999999999</v>
      </c>
      <c r="K125" s="89">
        <f t="shared" si="44"/>
        <v>1332.6</v>
      </c>
      <c r="L125" s="89">
        <f t="shared" si="44"/>
        <v>895.5</v>
      </c>
      <c r="M125" s="89">
        <f t="shared" si="44"/>
        <v>1398.1</v>
      </c>
      <c r="N125" s="89">
        <f t="shared" si="44"/>
        <v>801.3</v>
      </c>
      <c r="O125" s="89">
        <f t="shared" si="44"/>
        <v>531.79999999999995</v>
      </c>
      <c r="P125" s="89">
        <f t="shared" si="44"/>
        <v>1072.8</v>
      </c>
      <c r="Q125" s="89">
        <f t="shared" si="44"/>
        <v>1017.7</v>
      </c>
    </row>
    <row r="126" spans="1:19" ht="15.75" customHeight="1" x14ac:dyDescent="0.25">
      <c r="A126" s="123"/>
      <c r="B126" s="114"/>
      <c r="C126" s="114"/>
      <c r="D126" s="48" t="s">
        <v>9</v>
      </c>
      <c r="E126" s="90">
        <f>F126+G126+H126+I126+J126+K126+L126+M126+N126+O126+P126+Q126</f>
        <v>0</v>
      </c>
      <c r="F126" s="90">
        <v>0</v>
      </c>
      <c r="G126" s="90">
        <v>0</v>
      </c>
      <c r="H126" s="90">
        <v>0</v>
      </c>
      <c r="I126" s="90">
        <v>0</v>
      </c>
      <c r="J126" s="90">
        <v>0</v>
      </c>
      <c r="K126" s="90">
        <v>0</v>
      </c>
      <c r="L126" s="90">
        <v>0</v>
      </c>
      <c r="M126" s="90">
        <v>0</v>
      </c>
      <c r="N126" s="90">
        <v>0</v>
      </c>
      <c r="O126" s="90">
        <v>0</v>
      </c>
      <c r="P126" s="90">
        <v>0</v>
      </c>
      <c r="Q126" s="90">
        <v>0</v>
      </c>
    </row>
    <row r="127" spans="1:19" ht="15.75" customHeight="1" x14ac:dyDescent="0.25">
      <c r="A127" s="123"/>
      <c r="B127" s="114"/>
      <c r="C127" s="114"/>
      <c r="D127" s="48" t="s">
        <v>10</v>
      </c>
      <c r="E127" s="90">
        <f>F127+G127+H127+I127+J127+K127+L127+M127+N127+O127+P127+Q127</f>
        <v>0</v>
      </c>
      <c r="F127" s="90">
        <v>0</v>
      </c>
      <c r="G127" s="90">
        <v>0</v>
      </c>
      <c r="H127" s="90">
        <v>0</v>
      </c>
      <c r="I127" s="90">
        <v>0</v>
      </c>
      <c r="J127" s="90">
        <v>0</v>
      </c>
      <c r="K127" s="90">
        <v>0</v>
      </c>
      <c r="L127" s="90">
        <v>0</v>
      </c>
      <c r="M127" s="90">
        <v>0</v>
      </c>
      <c r="N127" s="90">
        <v>0</v>
      </c>
      <c r="O127" s="90">
        <v>0</v>
      </c>
      <c r="P127" s="90">
        <v>0</v>
      </c>
      <c r="Q127" s="90">
        <v>0</v>
      </c>
    </row>
    <row r="128" spans="1:19" ht="17.25" customHeight="1" x14ac:dyDescent="0.25">
      <c r="A128" s="123"/>
      <c r="B128" s="114"/>
      <c r="C128" s="114"/>
      <c r="D128" s="48" t="s">
        <v>11</v>
      </c>
      <c r="E128" s="90">
        <f>F128+G128+H128+I128+J128+K128+L128+M128+N128+O128+P128+Q128</f>
        <v>11199.999999999998</v>
      </c>
      <c r="F128" s="90">
        <v>0</v>
      </c>
      <c r="G128" s="90">
        <v>910.5</v>
      </c>
      <c r="H128" s="90">
        <v>1436.6</v>
      </c>
      <c r="I128" s="90">
        <v>695</v>
      </c>
      <c r="J128" s="90">
        <v>1108.0999999999999</v>
      </c>
      <c r="K128" s="90">
        <v>1332.6</v>
      </c>
      <c r="L128" s="90">
        <v>895.5</v>
      </c>
      <c r="M128" s="90">
        <v>1398.1</v>
      </c>
      <c r="N128" s="90">
        <v>801.3</v>
      </c>
      <c r="O128" s="90">
        <v>531.79999999999995</v>
      </c>
      <c r="P128" s="90">
        <v>1072.8</v>
      </c>
      <c r="Q128" s="90">
        <v>1017.7</v>
      </c>
      <c r="S128" s="66"/>
    </row>
    <row r="129" spans="1:22" ht="49.5" customHeight="1" x14ac:dyDescent="0.25">
      <c r="A129" s="123"/>
      <c r="B129" s="114"/>
      <c r="C129" s="114"/>
      <c r="D129" s="49" t="s">
        <v>48</v>
      </c>
      <c r="E129" s="90">
        <v>0</v>
      </c>
      <c r="F129" s="90">
        <v>0</v>
      </c>
      <c r="G129" s="90">
        <v>0</v>
      </c>
      <c r="H129" s="90">
        <v>0</v>
      </c>
      <c r="I129" s="90">
        <v>0</v>
      </c>
      <c r="J129" s="90">
        <v>0</v>
      </c>
      <c r="K129" s="90">
        <v>0</v>
      </c>
      <c r="L129" s="90">
        <v>0</v>
      </c>
      <c r="M129" s="90">
        <v>0</v>
      </c>
      <c r="N129" s="90">
        <v>0</v>
      </c>
      <c r="O129" s="90" t="s">
        <v>124</v>
      </c>
      <c r="P129" s="90">
        <v>0</v>
      </c>
      <c r="Q129" s="90">
        <v>0</v>
      </c>
    </row>
    <row r="130" spans="1:22" ht="25.5" customHeight="1" x14ac:dyDescent="0.25">
      <c r="A130" s="123"/>
      <c r="B130" s="114"/>
      <c r="C130" s="114"/>
      <c r="D130" s="49" t="s">
        <v>46</v>
      </c>
      <c r="E130" s="90">
        <v>0</v>
      </c>
      <c r="F130" s="90">
        <v>0</v>
      </c>
      <c r="G130" s="90">
        <v>0</v>
      </c>
      <c r="H130" s="90">
        <v>0</v>
      </c>
      <c r="I130" s="90">
        <v>0</v>
      </c>
      <c r="J130" s="90">
        <v>0</v>
      </c>
      <c r="K130" s="90">
        <v>0</v>
      </c>
      <c r="L130" s="90">
        <v>0</v>
      </c>
      <c r="M130" s="90">
        <v>0</v>
      </c>
      <c r="N130" s="90">
        <v>0</v>
      </c>
      <c r="O130" s="90">
        <v>0</v>
      </c>
      <c r="P130" s="90">
        <v>0</v>
      </c>
      <c r="Q130" s="90">
        <v>0</v>
      </c>
    </row>
    <row r="131" spans="1:22" ht="26.25" customHeight="1" x14ac:dyDescent="0.25">
      <c r="A131" s="123"/>
      <c r="B131" s="114"/>
      <c r="C131" s="115"/>
      <c r="D131" s="49" t="s">
        <v>57</v>
      </c>
      <c r="E131" s="90">
        <f>F131+G131+H131+I131+J131+K131+L131+M131+N131+O131+P131+Q131</f>
        <v>0</v>
      </c>
      <c r="F131" s="90">
        <v>0</v>
      </c>
      <c r="G131" s="90">
        <v>0</v>
      </c>
      <c r="H131" s="90">
        <v>0</v>
      </c>
      <c r="I131" s="90">
        <v>0</v>
      </c>
      <c r="J131" s="90">
        <v>0</v>
      </c>
      <c r="K131" s="90">
        <v>0</v>
      </c>
      <c r="L131" s="90">
        <v>0</v>
      </c>
      <c r="M131" s="90">
        <v>0</v>
      </c>
      <c r="N131" s="90">
        <v>0</v>
      </c>
      <c r="O131" s="90">
        <v>0</v>
      </c>
      <c r="P131" s="90">
        <v>0</v>
      </c>
      <c r="Q131" s="90">
        <v>0</v>
      </c>
    </row>
    <row r="132" spans="1:22" ht="17.25" customHeight="1" x14ac:dyDescent="0.25">
      <c r="A132" s="123"/>
      <c r="B132" s="138"/>
      <c r="C132" s="113" t="str">
        <f>C90</f>
        <v>Департамент культуры и спорта Нефтеюганского района (Андреевский А.Ю. директор департамента 316-411)</v>
      </c>
      <c r="D132" s="52" t="s">
        <v>35</v>
      </c>
      <c r="E132" s="88">
        <f t="shared" ref="E132:Q132" si="45">E133+E134+E135+E138</f>
        <v>4000</v>
      </c>
      <c r="F132" s="88">
        <f t="shared" si="45"/>
        <v>0</v>
      </c>
      <c r="G132" s="88">
        <f t="shared" si="45"/>
        <v>0</v>
      </c>
      <c r="H132" s="88">
        <f t="shared" si="45"/>
        <v>0</v>
      </c>
      <c r="I132" s="88">
        <f t="shared" si="45"/>
        <v>0</v>
      </c>
      <c r="J132" s="88">
        <f t="shared" si="45"/>
        <v>0</v>
      </c>
      <c r="K132" s="88">
        <f t="shared" si="45"/>
        <v>0</v>
      </c>
      <c r="L132" s="89">
        <f t="shared" si="45"/>
        <v>0</v>
      </c>
      <c r="M132" s="88">
        <f t="shared" si="45"/>
        <v>0</v>
      </c>
      <c r="N132" s="88">
        <f t="shared" si="45"/>
        <v>0</v>
      </c>
      <c r="O132" s="88">
        <f t="shared" si="45"/>
        <v>0</v>
      </c>
      <c r="P132" s="88">
        <f t="shared" si="45"/>
        <v>0</v>
      </c>
      <c r="Q132" s="88">
        <f t="shared" si="45"/>
        <v>4000</v>
      </c>
    </row>
    <row r="133" spans="1:22" ht="17.25" customHeight="1" x14ac:dyDescent="0.25">
      <c r="A133" s="123"/>
      <c r="B133" s="138"/>
      <c r="C133" s="114"/>
      <c r="D133" s="48" t="s">
        <v>9</v>
      </c>
      <c r="E133" s="85">
        <f>F133+G133+H133+I133+J133+K133+L133+M133+N133+O133+P133+Q133</f>
        <v>0</v>
      </c>
      <c r="F133" s="85">
        <v>0</v>
      </c>
      <c r="G133" s="85">
        <v>0</v>
      </c>
      <c r="H133" s="85">
        <v>0</v>
      </c>
      <c r="I133" s="85">
        <v>0</v>
      </c>
      <c r="J133" s="85">
        <v>0</v>
      </c>
      <c r="K133" s="85">
        <v>0</v>
      </c>
      <c r="L133" s="90">
        <v>0</v>
      </c>
      <c r="M133" s="85">
        <v>0</v>
      </c>
      <c r="N133" s="85">
        <v>0</v>
      </c>
      <c r="O133" s="85">
        <v>0</v>
      </c>
      <c r="P133" s="85">
        <v>0</v>
      </c>
      <c r="Q133" s="85">
        <v>0</v>
      </c>
    </row>
    <row r="134" spans="1:22" ht="15.75" customHeight="1" x14ac:dyDescent="0.25">
      <c r="A134" s="123"/>
      <c r="B134" s="138"/>
      <c r="C134" s="114"/>
      <c r="D134" s="48" t="s">
        <v>10</v>
      </c>
      <c r="E134" s="85">
        <f>F134+G134+H134+I134+J134+K134+L134+M134+N134+O134+P134+Q134</f>
        <v>0</v>
      </c>
      <c r="F134" s="85">
        <v>0</v>
      </c>
      <c r="G134" s="85">
        <v>0</v>
      </c>
      <c r="H134" s="85">
        <v>0</v>
      </c>
      <c r="I134" s="85">
        <v>0</v>
      </c>
      <c r="J134" s="85">
        <v>0</v>
      </c>
      <c r="K134" s="85">
        <v>0</v>
      </c>
      <c r="L134" s="90">
        <v>0</v>
      </c>
      <c r="M134" s="85">
        <v>0</v>
      </c>
      <c r="N134" s="85">
        <v>0</v>
      </c>
      <c r="O134" s="85">
        <v>0</v>
      </c>
      <c r="P134" s="85">
        <v>0</v>
      </c>
      <c r="Q134" s="85">
        <v>0</v>
      </c>
    </row>
    <row r="135" spans="1:22" ht="17.25" customHeight="1" x14ac:dyDescent="0.25">
      <c r="A135" s="123"/>
      <c r="B135" s="138"/>
      <c r="C135" s="114"/>
      <c r="D135" s="48" t="s">
        <v>11</v>
      </c>
      <c r="E135" s="85">
        <f>F135+G135+H135+I135+J135+K135+L135+M135+N135+O135+P135+Q135</f>
        <v>0</v>
      </c>
      <c r="F135" s="90">
        <v>0</v>
      </c>
      <c r="G135" s="90">
        <v>0</v>
      </c>
      <c r="H135" s="90">
        <v>0</v>
      </c>
      <c r="I135" s="90">
        <v>0</v>
      </c>
      <c r="J135" s="90">
        <v>0</v>
      </c>
      <c r="K135" s="90">
        <v>0</v>
      </c>
      <c r="L135" s="90">
        <v>0</v>
      </c>
      <c r="M135" s="85">
        <v>0</v>
      </c>
      <c r="N135" s="85">
        <v>0</v>
      </c>
      <c r="O135" s="85">
        <v>0</v>
      </c>
      <c r="P135" s="85">
        <v>0</v>
      </c>
      <c r="Q135" s="85">
        <v>0</v>
      </c>
    </row>
    <row r="136" spans="1:22" ht="51.75" customHeight="1" x14ac:dyDescent="0.25">
      <c r="A136" s="123"/>
      <c r="B136" s="138"/>
      <c r="C136" s="114"/>
      <c r="D136" s="49" t="s">
        <v>48</v>
      </c>
      <c r="E136" s="85">
        <v>0</v>
      </c>
      <c r="F136" s="85">
        <v>0</v>
      </c>
      <c r="G136" s="85">
        <v>0</v>
      </c>
      <c r="H136" s="85">
        <v>0</v>
      </c>
      <c r="I136" s="85">
        <v>0</v>
      </c>
      <c r="J136" s="85">
        <v>0</v>
      </c>
      <c r="K136" s="85">
        <v>0</v>
      </c>
      <c r="L136" s="90">
        <v>0</v>
      </c>
      <c r="M136" s="85">
        <v>0</v>
      </c>
      <c r="N136" s="85">
        <v>0</v>
      </c>
      <c r="O136" s="85">
        <v>0</v>
      </c>
      <c r="P136" s="85">
        <v>0</v>
      </c>
      <c r="Q136" s="85">
        <v>0</v>
      </c>
      <c r="V136" s="66"/>
    </row>
    <row r="137" spans="1:22" ht="23.25" customHeight="1" x14ac:dyDescent="0.25">
      <c r="A137" s="123"/>
      <c r="B137" s="138"/>
      <c r="C137" s="114"/>
      <c r="D137" s="49" t="s">
        <v>46</v>
      </c>
      <c r="E137" s="85">
        <v>0</v>
      </c>
      <c r="F137" s="85">
        <v>0</v>
      </c>
      <c r="G137" s="85">
        <v>0</v>
      </c>
      <c r="H137" s="85">
        <v>0</v>
      </c>
      <c r="I137" s="85">
        <v>0</v>
      </c>
      <c r="J137" s="85">
        <v>0</v>
      </c>
      <c r="K137" s="85">
        <v>0</v>
      </c>
      <c r="L137" s="90">
        <v>0</v>
      </c>
      <c r="M137" s="85">
        <v>0</v>
      </c>
      <c r="N137" s="85">
        <v>0</v>
      </c>
      <c r="O137" s="85">
        <v>0</v>
      </c>
      <c r="P137" s="85">
        <v>0</v>
      </c>
      <c r="Q137" s="85">
        <v>0</v>
      </c>
    </row>
    <row r="138" spans="1:22" ht="24.75" customHeight="1" x14ac:dyDescent="0.25">
      <c r="A138" s="123"/>
      <c r="B138" s="138"/>
      <c r="C138" s="115"/>
      <c r="D138" s="49" t="s">
        <v>57</v>
      </c>
      <c r="E138" s="85">
        <f>F138+G138+H138+I138+J138+K138+L138+M138+N138+O138+P138+Q138</f>
        <v>4000</v>
      </c>
      <c r="F138" s="85"/>
      <c r="G138" s="85"/>
      <c r="H138" s="85"/>
      <c r="I138" s="85"/>
      <c r="J138" s="85"/>
      <c r="K138" s="85"/>
      <c r="L138" s="90"/>
      <c r="M138" s="85"/>
      <c r="N138" s="85"/>
      <c r="O138" s="85"/>
      <c r="P138" s="85"/>
      <c r="Q138" s="85">
        <v>4000</v>
      </c>
    </row>
    <row r="139" spans="1:22" ht="18" customHeight="1" x14ac:dyDescent="0.25">
      <c r="A139" s="123"/>
      <c r="B139" s="138"/>
      <c r="C139" s="113" t="s">
        <v>134</v>
      </c>
      <c r="D139" s="52" t="s">
        <v>35</v>
      </c>
      <c r="E139" s="88">
        <f t="shared" ref="E139:O139" si="46">E140+E141+E142+E145</f>
        <v>2000</v>
      </c>
      <c r="F139" s="88">
        <f t="shared" si="46"/>
        <v>0</v>
      </c>
      <c r="G139" s="88">
        <f t="shared" si="46"/>
        <v>79.7</v>
      </c>
      <c r="H139" s="88">
        <f t="shared" si="46"/>
        <v>112.7</v>
      </c>
      <c r="I139" s="88">
        <f t="shared" si="46"/>
        <v>69</v>
      </c>
      <c r="J139" s="88">
        <f t="shared" si="46"/>
        <v>94.7</v>
      </c>
      <c r="K139" s="88">
        <f t="shared" si="46"/>
        <v>84</v>
      </c>
      <c r="L139" s="89">
        <f t="shared" si="46"/>
        <v>69</v>
      </c>
      <c r="M139" s="88">
        <f t="shared" si="46"/>
        <v>94.7</v>
      </c>
      <c r="N139" s="88">
        <f t="shared" si="46"/>
        <v>94.7</v>
      </c>
      <c r="O139" s="88">
        <f t="shared" si="46"/>
        <v>69</v>
      </c>
      <c r="P139" s="88">
        <f>P140+P141+P142+Q145</f>
        <v>1130.5</v>
      </c>
      <c r="Q139" s="88">
        <f>Q140+Q141+Q142+Q143+Q144+Q145</f>
        <v>1102</v>
      </c>
    </row>
    <row r="140" spans="1:22" ht="15.75" customHeight="1" x14ac:dyDescent="0.25">
      <c r="A140" s="123"/>
      <c r="B140" s="138"/>
      <c r="C140" s="114"/>
      <c r="D140" s="48" t="s">
        <v>9</v>
      </c>
      <c r="E140" s="85">
        <f>F140+G140+H140+I140+J140+K140+L140+M140+N140+O140+P140+Q140</f>
        <v>0</v>
      </c>
      <c r="F140" s="85">
        <f>G140+H140+I140+J140+K140+L140+M140+N140+O140+P140+Q140+R144</f>
        <v>0</v>
      </c>
      <c r="G140" s="85">
        <f>H140+I140+J140+K140+L140+M140+N140+O140+P140+Q140+R144+S144</f>
        <v>0</v>
      </c>
      <c r="H140" s="85">
        <f>I140+J140+K140+L140+M140+N140+O140+P140+Q140+R144+S144+T144</f>
        <v>0</v>
      </c>
      <c r="I140" s="85">
        <f>J140+K140+L140+M140+N140+O140+P140+Q140+R144+S144+T144+U144</f>
        <v>0</v>
      </c>
      <c r="J140" s="85">
        <f>K140+L140+M140+N140+O140+P140+Q140+R144+S144+T144+U144+V144</f>
        <v>0</v>
      </c>
      <c r="K140" s="85">
        <f>L140+M140+N140+O140+P140+Q140+R144+S144+T144+U144+V144+W144</f>
        <v>0</v>
      </c>
      <c r="L140" s="90">
        <f>M140+N140+O140+P140+Q140+R144+S144+T144+U144+V144+W144+X144</f>
        <v>0</v>
      </c>
      <c r="M140" s="85">
        <f>N140+O140+P140+Q140+R144+S144+T144+U144+V144+W144+X144+Y144</f>
        <v>0</v>
      </c>
      <c r="N140" s="85">
        <f>O140+P140+Q140+R144+S144+T144+U144+V144+W144+X144+Y144+Z144</f>
        <v>0</v>
      </c>
      <c r="O140" s="85">
        <f>P140+Q140+R144+S144+T144+U144+V144+W144+X144+Y144+Z144+AA144</f>
        <v>0</v>
      </c>
      <c r="P140" s="85">
        <f>Q140+R144+S144+T144+U144+V144+W144+X144+Y144+Z144+AA144+AB144</f>
        <v>0</v>
      </c>
      <c r="Q140" s="85">
        <f>R144+S144+T144+U144+V144+W144+X144+Y144+Z144+AA144+AB144+AC144</f>
        <v>0</v>
      </c>
    </row>
    <row r="141" spans="1:22" ht="18.75" customHeight="1" x14ac:dyDescent="0.25">
      <c r="A141" s="123"/>
      <c r="B141" s="138"/>
      <c r="C141" s="114"/>
      <c r="D141" s="48" t="s">
        <v>10</v>
      </c>
      <c r="E141" s="85">
        <f>F141+G141+H141+I141+J141+K141+L141+M141+N141+O141+P141+Q141</f>
        <v>0</v>
      </c>
      <c r="F141" s="85">
        <f>G141+H141+I141+J141+K141+L141+M141+N141+O141+P141+Q141+R145</f>
        <v>0</v>
      </c>
      <c r="G141" s="85">
        <f>H141+I141+J141+K141+L141+M141+N141+O141+P141+Q141+R145+S145</f>
        <v>0</v>
      </c>
      <c r="H141" s="85">
        <f>I141+J141+K141+L141+M141+N141+O141+P141+Q141+R145+S145+T145</f>
        <v>0</v>
      </c>
      <c r="I141" s="85">
        <f>J141+K141+L141+M141+N141+O141+P141+Q141+R145+S145+T145+U145</f>
        <v>0</v>
      </c>
      <c r="J141" s="85">
        <f>K141+L141+M141+N141+O141+P141+Q141+R145+S145+T145+U145+V145</f>
        <v>0</v>
      </c>
      <c r="K141" s="85">
        <f>L141+M141+N141+O141+P141+Q141+R145+S145+T145+U145+V145+W145</f>
        <v>0</v>
      </c>
      <c r="L141" s="90">
        <f>M141+N141+O141+P141+Q141+R145+S145+T145+U145+V145+W145+X145</f>
        <v>0</v>
      </c>
      <c r="M141" s="85">
        <f>N141+O141+P141+Q141+R145+S145+T145+U145+V145+W145+X145+Y145</f>
        <v>0</v>
      </c>
      <c r="N141" s="85">
        <f>O141+P141+Q141+R145+S145+T145+U145+V145+W145+X145+Y145+Z145</f>
        <v>0</v>
      </c>
      <c r="O141" s="85">
        <f>P141+Q141+R145+S145+T145+U145+V145+W145+X145+Y145+Z145+AA145</f>
        <v>0</v>
      </c>
      <c r="P141" s="85">
        <f>Q141+R145+S145+T145+U145+V145+W145+X145+Y145+Z145+AA145+AB145</f>
        <v>0</v>
      </c>
      <c r="Q141" s="85">
        <f>R145+S145+T145+U145+V145+W145+X145+Y145+Z145+AA145+AB145+AC145</f>
        <v>0</v>
      </c>
    </row>
    <row r="142" spans="1:22" ht="17.25" customHeight="1" x14ac:dyDescent="0.25">
      <c r="A142" s="123"/>
      <c r="B142" s="138"/>
      <c r="C142" s="114"/>
      <c r="D142" s="48" t="s">
        <v>11</v>
      </c>
      <c r="E142" s="85">
        <f>F142+G142+H142+I142+J142+K142+L142+M142+N142+O142+P142+Q142</f>
        <v>1000</v>
      </c>
      <c r="F142" s="85">
        <v>0</v>
      </c>
      <c r="G142" s="85">
        <v>79.7</v>
      </c>
      <c r="H142" s="85">
        <v>112.7</v>
      </c>
      <c r="I142" s="85">
        <v>69</v>
      </c>
      <c r="J142" s="85">
        <v>94.7</v>
      </c>
      <c r="K142" s="85">
        <v>84</v>
      </c>
      <c r="L142" s="90">
        <v>69</v>
      </c>
      <c r="M142" s="85">
        <v>94.7</v>
      </c>
      <c r="N142" s="85">
        <v>94.7</v>
      </c>
      <c r="O142" s="85">
        <v>69</v>
      </c>
      <c r="P142" s="85">
        <v>130.5</v>
      </c>
      <c r="Q142" s="85">
        <v>102</v>
      </c>
    </row>
    <row r="143" spans="1:22" ht="49.5" customHeight="1" x14ac:dyDescent="0.25">
      <c r="A143" s="123"/>
      <c r="B143" s="138"/>
      <c r="C143" s="114"/>
      <c r="D143" s="49" t="s">
        <v>48</v>
      </c>
      <c r="E143" s="85">
        <v>0</v>
      </c>
      <c r="F143" s="85">
        <v>0</v>
      </c>
      <c r="G143" s="85">
        <v>0</v>
      </c>
      <c r="H143" s="85">
        <v>0</v>
      </c>
      <c r="I143" s="85">
        <v>0</v>
      </c>
      <c r="J143" s="85">
        <v>0</v>
      </c>
      <c r="K143" s="85">
        <v>0</v>
      </c>
      <c r="L143" s="90">
        <v>0</v>
      </c>
      <c r="M143" s="85">
        <v>0</v>
      </c>
      <c r="N143" s="85">
        <v>0</v>
      </c>
      <c r="O143" s="85">
        <v>0</v>
      </c>
      <c r="P143" s="85">
        <v>0</v>
      </c>
      <c r="Q143" s="85">
        <v>0</v>
      </c>
    </row>
    <row r="144" spans="1:22" ht="26.25" customHeight="1" x14ac:dyDescent="0.25">
      <c r="A144" s="123"/>
      <c r="B144" s="138"/>
      <c r="C144" s="114"/>
      <c r="D144" s="49" t="s">
        <v>46</v>
      </c>
      <c r="E144" s="85">
        <v>0</v>
      </c>
      <c r="F144" s="85">
        <v>0</v>
      </c>
      <c r="G144" s="85">
        <v>0</v>
      </c>
      <c r="H144" s="85">
        <v>0</v>
      </c>
      <c r="I144" s="85">
        <v>0</v>
      </c>
      <c r="J144" s="85">
        <v>0</v>
      </c>
      <c r="K144" s="85">
        <v>0</v>
      </c>
      <c r="L144" s="90">
        <v>0</v>
      </c>
      <c r="M144" s="85">
        <v>0</v>
      </c>
      <c r="N144" s="85">
        <v>0</v>
      </c>
      <c r="O144" s="85">
        <v>0</v>
      </c>
      <c r="P144" s="85">
        <v>0</v>
      </c>
      <c r="Q144" s="85">
        <v>0</v>
      </c>
    </row>
    <row r="145" spans="1:17" ht="24.75" customHeight="1" x14ac:dyDescent="0.25">
      <c r="A145" s="123"/>
      <c r="B145" s="138"/>
      <c r="C145" s="115"/>
      <c r="D145" s="49" t="s">
        <v>57</v>
      </c>
      <c r="E145" s="85">
        <f>F145+G145+H145+I145+J145+K145+L145+M145+N145+O145+Q145</f>
        <v>1000</v>
      </c>
      <c r="F145" s="85">
        <v>0</v>
      </c>
      <c r="G145" s="85">
        <v>0</v>
      </c>
      <c r="H145" s="85">
        <v>0</v>
      </c>
      <c r="I145" s="85">
        <v>0</v>
      </c>
      <c r="J145" s="85">
        <v>0</v>
      </c>
      <c r="K145" s="85"/>
      <c r="L145" s="90"/>
      <c r="M145" s="85">
        <v>0</v>
      </c>
      <c r="N145" s="85">
        <v>0</v>
      </c>
      <c r="O145" s="85">
        <v>0</v>
      </c>
      <c r="P145" s="92">
        <v>0</v>
      </c>
      <c r="Q145" s="85">
        <v>1000</v>
      </c>
    </row>
    <row r="146" spans="1:17" ht="18" hidden="1" customHeight="1" x14ac:dyDescent="0.25">
      <c r="A146" s="123"/>
      <c r="B146" s="138"/>
      <c r="C146" s="113" t="s">
        <v>75</v>
      </c>
      <c r="D146" s="52" t="s">
        <v>35</v>
      </c>
      <c r="E146" s="88">
        <f t="shared" ref="E146:Q146" si="47">E147+E148+E149+E152</f>
        <v>0</v>
      </c>
      <c r="F146" s="88">
        <f t="shared" si="47"/>
        <v>0</v>
      </c>
      <c r="G146" s="88">
        <f t="shared" si="47"/>
        <v>0</v>
      </c>
      <c r="H146" s="88">
        <f t="shared" si="47"/>
        <v>0</v>
      </c>
      <c r="I146" s="88">
        <f t="shared" si="47"/>
        <v>0</v>
      </c>
      <c r="J146" s="88">
        <f t="shared" si="47"/>
        <v>0</v>
      </c>
      <c r="K146" s="88">
        <f t="shared" si="47"/>
        <v>0</v>
      </c>
      <c r="L146" s="89">
        <f t="shared" si="47"/>
        <v>0</v>
      </c>
      <c r="M146" s="88">
        <f t="shared" si="47"/>
        <v>0</v>
      </c>
      <c r="N146" s="88">
        <f t="shared" si="47"/>
        <v>0</v>
      </c>
      <c r="O146" s="88">
        <f t="shared" si="47"/>
        <v>0</v>
      </c>
      <c r="P146" s="88">
        <f t="shared" si="47"/>
        <v>0</v>
      </c>
      <c r="Q146" s="88">
        <f t="shared" si="47"/>
        <v>0</v>
      </c>
    </row>
    <row r="147" spans="1:17" ht="17.25" hidden="1" customHeight="1" x14ac:dyDescent="0.25">
      <c r="A147" s="123"/>
      <c r="B147" s="138"/>
      <c r="C147" s="114"/>
      <c r="D147" s="48" t="s">
        <v>9</v>
      </c>
      <c r="E147" s="85">
        <f>F147+G147+H147+I147+J147+K147+L147+M147+N147+O147+P147+Q147</f>
        <v>0</v>
      </c>
      <c r="F147" s="85">
        <f>G147+H147+I147+J147+K147+L147+M147+N147+O147+P147+Q147+R151</f>
        <v>0</v>
      </c>
      <c r="G147" s="85">
        <f>H147+I147+J147+K147+L147+M147+N147+O147+P147+Q147+R151+S151</f>
        <v>0</v>
      </c>
      <c r="H147" s="85">
        <f>I147+J147+K147+L147+M147+N147+O147+P147+Q147+R151+S151+T151</f>
        <v>0</v>
      </c>
      <c r="I147" s="85">
        <f>J147+K147+L147+M147+N147+O147+P147+Q147+R151+S151+T151+U151</f>
        <v>0</v>
      </c>
      <c r="J147" s="85">
        <f>K147+L147+M147+N147+O147+P147+Q147+R151+S151+T151+U151+V151</f>
        <v>0</v>
      </c>
      <c r="K147" s="85">
        <f>L147+M147+N147+O147+P147+Q147+R151+S151+T151+U151+V151+W151</f>
        <v>0</v>
      </c>
      <c r="L147" s="90">
        <f>M147+N147+O147+P147+Q147+R151+S151+T151+U151+V151+W151+X151</f>
        <v>0</v>
      </c>
      <c r="M147" s="85">
        <f>N147+O147+P147+Q147+R151+S151+T151+U151+V151+W151+X151+Y151</f>
        <v>0</v>
      </c>
      <c r="N147" s="85">
        <f>O147+P147+Q147+R151+S151+T151+U151+V151+W151+X151+Y151+Z151</f>
        <v>0</v>
      </c>
      <c r="O147" s="85">
        <f>P147+Q147+R151+S151+T151+U151+V151+W151+X151+Y151+Z151+AA151</f>
        <v>0</v>
      </c>
      <c r="P147" s="85">
        <f>Q147+R151+S151+T151+U151+V151+W151+X151+Y151+Z151+AA151+AB151</f>
        <v>0</v>
      </c>
      <c r="Q147" s="85">
        <f>R151+S151+T151+U151+V151+W151+X151+Y151+Z151+AA151+AB151+AC151</f>
        <v>0</v>
      </c>
    </row>
    <row r="148" spans="1:17" ht="18.75" hidden="1" customHeight="1" x14ac:dyDescent="0.25">
      <c r="A148" s="123"/>
      <c r="B148" s="138"/>
      <c r="C148" s="114"/>
      <c r="D148" s="48" t="s">
        <v>10</v>
      </c>
      <c r="E148" s="85">
        <f>F148+G148+H148+I148+J148+K148+L148+M148+N148+O148+P148+Q148</f>
        <v>0</v>
      </c>
      <c r="F148" s="85">
        <f>G148+H148+I148+J148+K148+L148+M148+N148+O148+P148+Q148+R152</f>
        <v>0</v>
      </c>
      <c r="G148" s="85">
        <f>H148+I148+J148+K148+L148+M148+N148+O148+P148+Q148+R152+S152</f>
        <v>0</v>
      </c>
      <c r="H148" s="85">
        <f>I148+J148+K148+L148+M148+N148+O148+P148+Q148+R152+S152+T152</f>
        <v>0</v>
      </c>
      <c r="I148" s="85">
        <f>J148+K148+L148+M148+N148+O148+P148+Q148+R152+S152+T152+U152</f>
        <v>0</v>
      </c>
      <c r="J148" s="85">
        <f>K148+L148+M148+N148+O148+P148+Q148+R152+S152+T152+U152+V152</f>
        <v>0</v>
      </c>
      <c r="K148" s="85">
        <f>L148+M148+N148+O148+P148+Q148+R152+S152+T152+U152+V152+W152</f>
        <v>0</v>
      </c>
      <c r="L148" s="90">
        <f>M148+N148+O148+P148+Q148+R152+S152+T152+U152+V152+W152+X152</f>
        <v>0</v>
      </c>
      <c r="M148" s="85">
        <f>N148+O148+P148+Q148+R152+S152+T152+U152+V152+W152+X152+Y152</f>
        <v>0</v>
      </c>
      <c r="N148" s="85">
        <f>O148+P148+Q148+R152+S152+T152+U152+V152+W152+X152+Y152+Z152</f>
        <v>0</v>
      </c>
      <c r="O148" s="85">
        <f>P148+Q148+R152+S152+T152+U152+V152+W152+X152+Y152+Z152+AA152</f>
        <v>0</v>
      </c>
      <c r="P148" s="85">
        <f>Q148+R152+S152+T152+U152+V152+W152+X152+Y152+Z152+AA152+AB152</f>
        <v>0</v>
      </c>
      <c r="Q148" s="85">
        <f>R152+S152+T152+U152+V152+W152+X152+Y152+Z152+AA152+AB152+AC152</f>
        <v>0</v>
      </c>
    </row>
    <row r="149" spans="1:17" ht="20.25" hidden="1" customHeight="1" x14ac:dyDescent="0.25">
      <c r="A149" s="123"/>
      <c r="B149" s="138"/>
      <c r="C149" s="114"/>
      <c r="D149" s="48" t="s">
        <v>11</v>
      </c>
      <c r="E149" s="85">
        <f>F149+G149+H149+I149+J149+K149+L149+M149+N149+O149+P149+Q149</f>
        <v>0</v>
      </c>
      <c r="F149" s="85">
        <v>0</v>
      </c>
      <c r="G149" s="85">
        <v>0</v>
      </c>
      <c r="H149" s="85">
        <v>0</v>
      </c>
      <c r="I149" s="85">
        <v>0</v>
      </c>
      <c r="J149" s="85">
        <v>0</v>
      </c>
      <c r="K149" s="85">
        <v>0</v>
      </c>
      <c r="L149" s="90">
        <v>0</v>
      </c>
      <c r="M149" s="85">
        <v>0</v>
      </c>
      <c r="N149" s="85">
        <v>0</v>
      </c>
      <c r="O149" s="85">
        <v>0</v>
      </c>
      <c r="P149" s="85">
        <v>0</v>
      </c>
      <c r="Q149" s="85">
        <v>0</v>
      </c>
    </row>
    <row r="150" spans="1:17" ht="49.5" hidden="1" customHeight="1" x14ac:dyDescent="0.25">
      <c r="A150" s="123"/>
      <c r="B150" s="138"/>
      <c r="C150" s="114"/>
      <c r="D150" s="49" t="s">
        <v>48</v>
      </c>
      <c r="E150" s="85">
        <v>0</v>
      </c>
      <c r="F150" s="85">
        <v>0</v>
      </c>
      <c r="G150" s="85">
        <v>0</v>
      </c>
      <c r="H150" s="85">
        <v>0</v>
      </c>
      <c r="I150" s="85">
        <v>0</v>
      </c>
      <c r="J150" s="85">
        <v>0</v>
      </c>
      <c r="K150" s="85">
        <v>0</v>
      </c>
      <c r="L150" s="90">
        <v>0</v>
      </c>
      <c r="M150" s="85">
        <v>0</v>
      </c>
      <c r="N150" s="85">
        <v>0</v>
      </c>
      <c r="O150" s="85">
        <v>0</v>
      </c>
      <c r="P150" s="85">
        <v>0</v>
      </c>
      <c r="Q150" s="85">
        <v>0</v>
      </c>
    </row>
    <row r="151" spans="1:17" ht="24" hidden="1" customHeight="1" x14ac:dyDescent="0.25">
      <c r="A151" s="123"/>
      <c r="B151" s="138"/>
      <c r="C151" s="114"/>
      <c r="D151" s="49" t="s">
        <v>46</v>
      </c>
      <c r="E151" s="85">
        <v>0</v>
      </c>
      <c r="F151" s="85">
        <v>0</v>
      </c>
      <c r="G151" s="85">
        <v>0</v>
      </c>
      <c r="H151" s="85">
        <v>0</v>
      </c>
      <c r="I151" s="85">
        <v>0</v>
      </c>
      <c r="J151" s="85">
        <v>0</v>
      </c>
      <c r="K151" s="85">
        <v>0</v>
      </c>
      <c r="L151" s="90">
        <v>0</v>
      </c>
      <c r="M151" s="85">
        <v>0</v>
      </c>
      <c r="N151" s="85">
        <v>0</v>
      </c>
      <c r="O151" s="85">
        <v>0</v>
      </c>
      <c r="P151" s="85">
        <v>0</v>
      </c>
      <c r="Q151" s="85">
        <v>0</v>
      </c>
    </row>
    <row r="152" spans="1:17" ht="24.75" hidden="1" customHeight="1" x14ac:dyDescent="0.25">
      <c r="A152" s="124"/>
      <c r="B152" s="139"/>
      <c r="C152" s="115"/>
      <c r="D152" s="49" t="s">
        <v>57</v>
      </c>
      <c r="E152" s="85">
        <f>F152+G152+H152+I152+J152+K152+L152+M152+N152+O152+P152+Q152</f>
        <v>0</v>
      </c>
      <c r="F152" s="85">
        <v>0</v>
      </c>
      <c r="G152" s="85">
        <v>0</v>
      </c>
      <c r="H152" s="85">
        <v>0</v>
      </c>
      <c r="I152" s="85">
        <v>0</v>
      </c>
      <c r="J152" s="85">
        <v>0</v>
      </c>
      <c r="K152" s="85">
        <v>0</v>
      </c>
      <c r="L152" s="90">
        <v>0</v>
      </c>
      <c r="M152" s="85">
        <v>0</v>
      </c>
      <c r="N152" s="85">
        <v>0</v>
      </c>
      <c r="O152" s="85">
        <v>0</v>
      </c>
      <c r="P152" s="85">
        <v>0</v>
      </c>
      <c r="Q152" s="85">
        <v>0</v>
      </c>
    </row>
    <row r="153" spans="1:17" ht="18" customHeight="1" x14ac:dyDescent="0.25">
      <c r="A153" s="113" t="s">
        <v>149</v>
      </c>
      <c r="B153" s="113" t="s">
        <v>81</v>
      </c>
      <c r="C153" s="113" t="str">
        <f>C132</f>
        <v>Департамент культуры и спорта Нефтеюганского района (Андреевский А.Ю. директор департамента 316-411)</v>
      </c>
      <c r="D153" s="47" t="s">
        <v>35</v>
      </c>
      <c r="E153" s="88">
        <f t="shared" ref="E153:Q153" si="48">E154+E155+E156+E159</f>
        <v>13883.899999999998</v>
      </c>
      <c r="F153" s="88">
        <f t="shared" si="48"/>
        <v>468.85372000000001</v>
      </c>
      <c r="G153" s="88">
        <f t="shared" si="48"/>
        <v>1273.1423400000001</v>
      </c>
      <c r="H153" s="88">
        <f t="shared" si="48"/>
        <v>1243.1443099999999</v>
      </c>
      <c r="I153" s="88">
        <f t="shared" si="48"/>
        <v>1219.6433099999999</v>
      </c>
      <c r="J153" s="88">
        <f t="shared" si="48"/>
        <v>1025.92617</v>
      </c>
      <c r="K153" s="88">
        <f t="shared" si="48"/>
        <v>274.07821000000001</v>
      </c>
      <c r="L153" s="89">
        <f t="shared" si="48"/>
        <v>3617.9741899999999</v>
      </c>
      <c r="M153" s="88">
        <f t="shared" si="48"/>
        <v>1099.0929699999999</v>
      </c>
      <c r="N153" s="88">
        <f t="shared" si="48"/>
        <v>1135.46813</v>
      </c>
      <c r="O153" s="88">
        <f t="shared" si="48"/>
        <v>1239.40624</v>
      </c>
      <c r="P153" s="88">
        <f t="shared" si="48"/>
        <v>521.98541</v>
      </c>
      <c r="Q153" s="88">
        <f t="shared" si="48"/>
        <v>765.18499999999995</v>
      </c>
    </row>
    <row r="154" spans="1:17" ht="17.25" customHeight="1" x14ac:dyDescent="0.25">
      <c r="A154" s="114"/>
      <c r="B154" s="114"/>
      <c r="C154" s="114"/>
      <c r="D154" s="48" t="s">
        <v>9</v>
      </c>
      <c r="E154" s="85">
        <f>F154+G154+H154+I154+J154+K154+L154+M154+N154+O154+P154+Q154</f>
        <v>0</v>
      </c>
      <c r="F154" s="85">
        <f>G154+H154+I154+J154+K154+L154+M154+N154+O154+P154+Q154+R158</f>
        <v>0</v>
      </c>
      <c r="G154" s="85">
        <f>H154+I154+J154+K154+L154+M154+N154+O154+P154+Q154+R158+S158</f>
        <v>0</v>
      </c>
      <c r="H154" s="85">
        <f>I154+J154+K154+L154+M154+N154+O154+P154+Q154+R158+S158+T158</f>
        <v>0</v>
      </c>
      <c r="I154" s="85">
        <f>J154+K154+L154+M154+N154+O154+P154+Q154+R158+S158+T158+U158</f>
        <v>0</v>
      </c>
      <c r="J154" s="85">
        <f>K154+L154+M154+N154+O154+P154+Q154+R158+S158+T158+U158+V158</f>
        <v>0</v>
      </c>
      <c r="K154" s="85">
        <f>L154+M154+N154+O154+P154+Q154+R158+S158+T158+U158+V158+W158</f>
        <v>0</v>
      </c>
      <c r="L154" s="90">
        <f>M154+N154+O154+P154+Q154+R158+S158+T158+U158+V158+W158+X158</f>
        <v>0</v>
      </c>
      <c r="M154" s="85">
        <f>N154+O154+P154+Q154+R158+S158+T158+U158+V158+W158+X158+Y158</f>
        <v>0</v>
      </c>
      <c r="N154" s="85">
        <f>O154+P154+Q154+R158+S158+T158+U158+V158+W158+X158+Y158+Z158</f>
        <v>0</v>
      </c>
      <c r="O154" s="85">
        <f>P154+Q154+R158+S158+T158+U158+V158+W158+X158+Y158+Z158+AA158</f>
        <v>0</v>
      </c>
      <c r="P154" s="85">
        <f>Q154+R158+S158+T158+U158+V158+W158+X158+Y158+Z158+AA158+AB158</f>
        <v>0</v>
      </c>
      <c r="Q154" s="85">
        <f>R158+S158+T158+U158+V158+W158+X158+Y158+Z158+AA158+AB158+AC158</f>
        <v>0</v>
      </c>
    </row>
    <row r="155" spans="1:17" ht="18.75" customHeight="1" x14ac:dyDescent="0.25">
      <c r="A155" s="114"/>
      <c r="B155" s="114"/>
      <c r="C155" s="114"/>
      <c r="D155" s="48" t="s">
        <v>10</v>
      </c>
      <c r="E155" s="85">
        <f>F155+G155+H155+I155+J155+K155+L155+M155+N155+O155+P155+Q155</f>
        <v>0</v>
      </c>
      <c r="F155" s="85">
        <f>G155+H155+I155+J155+K155+L155+M155+N155+O155+P155+Q155+R159</f>
        <v>0</v>
      </c>
      <c r="G155" s="85">
        <f>H155+I155+J155+K155+L155+M155+N155+O155+P155+Q155+R159+S159</f>
        <v>0</v>
      </c>
      <c r="H155" s="85">
        <f>I155+J155+K155+L155+M155+N155+O155+P155+Q155+R159+S159+T159</f>
        <v>0</v>
      </c>
      <c r="I155" s="85">
        <f>J155+K155+L155+M155+N155+O155+P155+Q155+R159+S159+T159+U159</f>
        <v>0</v>
      </c>
      <c r="J155" s="85">
        <f>K155+L155+M155+N155+O155+P155+Q155+R159+S159+T159+U159+V159</f>
        <v>0</v>
      </c>
      <c r="K155" s="85">
        <f>L155+M155+N155+O155+P155+Q155+R159+S159+T159+U159+V159+W159</f>
        <v>0</v>
      </c>
      <c r="L155" s="90">
        <f>M155+N155+O155+P155+Q155+R159+S159+T159+U159+V159+W159+X159</f>
        <v>0</v>
      </c>
      <c r="M155" s="85">
        <f>N155+O155+P155+Q155+R159+S159+T159+U159+V159+W159+X159+Y159</f>
        <v>0</v>
      </c>
      <c r="N155" s="85">
        <f>O155+P155+Q155+R159+S159+T159+U159+V159+W159+X159+Y159+Z159</f>
        <v>0</v>
      </c>
      <c r="O155" s="85">
        <f>P155+Q155+R159+S159+T159+U159+V159+W159+X159+Y159+Z159+AA159</f>
        <v>0</v>
      </c>
      <c r="P155" s="85">
        <f>Q155+R159+S159+T159+U159+V159+W159+X159+Y159+Z159+AA159+AB159</f>
        <v>0</v>
      </c>
      <c r="Q155" s="85">
        <f>R159+S159+T159+U159+V159+W159+X159+Y159+Z159+AA159+AB159+AC159</f>
        <v>0</v>
      </c>
    </row>
    <row r="156" spans="1:17" ht="18" customHeight="1" x14ac:dyDescent="0.25">
      <c r="A156" s="114"/>
      <c r="B156" s="114"/>
      <c r="C156" s="114"/>
      <c r="D156" s="48" t="s">
        <v>11</v>
      </c>
      <c r="E156" s="90">
        <f>F156+G156+H156+I156+J156+K156+L156+M156+N156+O156+P156+Q156</f>
        <v>13883.899999999998</v>
      </c>
      <c r="F156" s="85">
        <v>468.85372000000001</v>
      </c>
      <c r="G156" s="85">
        <v>1273.1423400000001</v>
      </c>
      <c r="H156" s="85">
        <v>1243.1443099999999</v>
      </c>
      <c r="I156" s="85">
        <v>1219.6433099999999</v>
      </c>
      <c r="J156" s="85">
        <v>1025.92617</v>
      </c>
      <c r="K156" s="85">
        <v>274.07821000000001</v>
      </c>
      <c r="L156" s="90">
        <v>3617.9741899999999</v>
      </c>
      <c r="M156" s="85">
        <v>1099.0929699999999</v>
      </c>
      <c r="N156" s="85">
        <v>1135.46813</v>
      </c>
      <c r="O156" s="85">
        <v>1239.40624</v>
      </c>
      <c r="P156" s="85">
        <f>521.98541</f>
        <v>521.98541</v>
      </c>
      <c r="Q156" s="85">
        <f>765.185</f>
        <v>765.18499999999995</v>
      </c>
    </row>
    <row r="157" spans="1:17" ht="51" customHeight="1" x14ac:dyDescent="0.25">
      <c r="A157" s="114"/>
      <c r="B157" s="114"/>
      <c r="C157" s="114"/>
      <c r="D157" s="49" t="s">
        <v>48</v>
      </c>
      <c r="E157" s="85">
        <v>0</v>
      </c>
      <c r="F157" s="85">
        <v>0</v>
      </c>
      <c r="G157" s="85">
        <v>0</v>
      </c>
      <c r="H157" s="85">
        <v>0</v>
      </c>
      <c r="I157" s="85">
        <v>0</v>
      </c>
      <c r="J157" s="85">
        <v>0</v>
      </c>
      <c r="K157" s="85">
        <v>0</v>
      </c>
      <c r="L157" s="90">
        <v>0</v>
      </c>
      <c r="M157" s="85">
        <v>0</v>
      </c>
      <c r="N157" s="85">
        <v>0</v>
      </c>
      <c r="O157" s="85">
        <v>0</v>
      </c>
      <c r="P157" s="85">
        <v>0</v>
      </c>
      <c r="Q157" s="85">
        <v>0</v>
      </c>
    </row>
    <row r="158" spans="1:17" ht="24.75" customHeight="1" x14ac:dyDescent="0.25">
      <c r="A158" s="114"/>
      <c r="B158" s="114"/>
      <c r="C158" s="114"/>
      <c r="D158" s="49" t="s">
        <v>46</v>
      </c>
      <c r="E158" s="85">
        <v>0</v>
      </c>
      <c r="F158" s="85">
        <v>0</v>
      </c>
      <c r="G158" s="85">
        <v>0</v>
      </c>
      <c r="H158" s="85">
        <v>0</v>
      </c>
      <c r="I158" s="93">
        <v>0</v>
      </c>
      <c r="J158" s="85">
        <v>0</v>
      </c>
      <c r="K158" s="85">
        <v>0</v>
      </c>
      <c r="L158" s="90">
        <v>0</v>
      </c>
      <c r="M158" s="85">
        <v>0</v>
      </c>
      <c r="N158" s="85">
        <v>0</v>
      </c>
      <c r="O158" s="85">
        <v>0</v>
      </c>
      <c r="P158" s="85">
        <v>0</v>
      </c>
      <c r="Q158" s="85">
        <v>0</v>
      </c>
    </row>
    <row r="159" spans="1:17" ht="21.75" customHeight="1" x14ac:dyDescent="0.25">
      <c r="A159" s="115"/>
      <c r="B159" s="115"/>
      <c r="C159" s="115"/>
      <c r="D159" s="49" t="s">
        <v>57</v>
      </c>
      <c r="E159" s="85">
        <f>F159+G159+H159+I159+J159+K159+L159+M159+N159+O159+P159+Q159</f>
        <v>0</v>
      </c>
      <c r="F159" s="85">
        <v>0</v>
      </c>
      <c r="G159" s="85">
        <v>0</v>
      </c>
      <c r="H159" s="85">
        <v>0</v>
      </c>
      <c r="I159" s="85">
        <v>0</v>
      </c>
      <c r="J159" s="85">
        <v>0</v>
      </c>
      <c r="K159" s="85">
        <v>0</v>
      </c>
      <c r="L159" s="90">
        <v>0</v>
      </c>
      <c r="M159" s="85">
        <v>0</v>
      </c>
      <c r="N159" s="85">
        <v>0</v>
      </c>
      <c r="O159" s="85">
        <v>0</v>
      </c>
      <c r="P159" s="85">
        <v>0</v>
      </c>
      <c r="Q159" s="85">
        <f>5038.382-5038.382</f>
        <v>0</v>
      </c>
    </row>
    <row r="160" spans="1:17" ht="16.5" customHeight="1" x14ac:dyDescent="0.25">
      <c r="A160" s="113" t="s">
        <v>151</v>
      </c>
      <c r="B160" s="113" t="s">
        <v>69</v>
      </c>
      <c r="C160" s="116" t="str">
        <f>C118</f>
        <v>Управление по связям с общественностью администрации Нефтеюганского района  (Сиротина Е.Ф. начальник управления 256-815)</v>
      </c>
      <c r="D160" s="50" t="s">
        <v>35</v>
      </c>
      <c r="E160" s="89">
        <f>E161+E162+E163+E166</f>
        <v>114.496</v>
      </c>
      <c r="F160" s="88">
        <f>F161+F162+F163+F164+F165+F166</f>
        <v>0</v>
      </c>
      <c r="G160" s="88">
        <f t="shared" ref="G160:Q160" si="49">G161+G162+G163+G164+G165+G166</f>
        <v>0</v>
      </c>
      <c r="H160" s="88">
        <f t="shared" si="49"/>
        <v>0</v>
      </c>
      <c r="I160" s="88">
        <f t="shared" si="49"/>
        <v>0</v>
      </c>
      <c r="J160" s="88">
        <f t="shared" si="49"/>
        <v>0</v>
      </c>
      <c r="K160" s="88">
        <f t="shared" si="49"/>
        <v>61.3</v>
      </c>
      <c r="L160" s="89">
        <f t="shared" si="49"/>
        <v>0</v>
      </c>
      <c r="M160" s="88">
        <f t="shared" si="49"/>
        <v>0</v>
      </c>
      <c r="N160" s="89">
        <f t="shared" si="49"/>
        <v>0</v>
      </c>
      <c r="O160" s="88">
        <f t="shared" si="49"/>
        <v>0</v>
      </c>
      <c r="P160" s="88">
        <f t="shared" si="49"/>
        <v>0</v>
      </c>
      <c r="Q160" s="88">
        <f t="shared" si="49"/>
        <v>53.195999999999998</v>
      </c>
    </row>
    <row r="161" spans="1:19" ht="18" customHeight="1" x14ac:dyDescent="0.25">
      <c r="A161" s="114"/>
      <c r="B161" s="114"/>
      <c r="C161" s="117"/>
      <c r="D161" s="49" t="s">
        <v>9</v>
      </c>
      <c r="E161" s="90">
        <f>F161+G161+H161+I161+J161+K161+L161+M161+N161+O161+P161+Q161</f>
        <v>0</v>
      </c>
      <c r="F161" s="85">
        <v>0</v>
      </c>
      <c r="G161" s="85">
        <v>0</v>
      </c>
      <c r="H161" s="85">
        <v>0</v>
      </c>
      <c r="I161" s="85">
        <v>0</v>
      </c>
      <c r="J161" s="85">
        <v>0</v>
      </c>
      <c r="K161" s="85">
        <v>0</v>
      </c>
      <c r="L161" s="90">
        <v>0</v>
      </c>
      <c r="M161" s="85">
        <v>0</v>
      </c>
      <c r="N161" s="90">
        <v>0</v>
      </c>
      <c r="O161" s="85">
        <v>0</v>
      </c>
      <c r="P161" s="85">
        <v>0</v>
      </c>
      <c r="Q161" s="85">
        <v>0</v>
      </c>
    </row>
    <row r="162" spans="1:19" ht="19.5" customHeight="1" x14ac:dyDescent="0.25">
      <c r="A162" s="114"/>
      <c r="B162" s="114"/>
      <c r="C162" s="117"/>
      <c r="D162" s="49" t="s">
        <v>10</v>
      </c>
      <c r="E162" s="90">
        <f>F162+G162+H162+I162+J162+K162+L162+M162+N162+O162+P162+Q162</f>
        <v>0</v>
      </c>
      <c r="F162" s="85">
        <v>0</v>
      </c>
      <c r="G162" s="85">
        <v>0</v>
      </c>
      <c r="H162" s="85">
        <v>0</v>
      </c>
      <c r="I162" s="85">
        <v>0</v>
      </c>
      <c r="J162" s="85">
        <v>0</v>
      </c>
      <c r="K162" s="85">
        <v>0</v>
      </c>
      <c r="L162" s="90">
        <v>0</v>
      </c>
      <c r="M162" s="85">
        <v>0</v>
      </c>
      <c r="N162" s="90">
        <v>0</v>
      </c>
      <c r="O162" s="85">
        <v>0</v>
      </c>
      <c r="P162" s="85">
        <v>0</v>
      </c>
      <c r="Q162" s="85">
        <v>0</v>
      </c>
      <c r="S162" s="66"/>
    </row>
    <row r="163" spans="1:19" ht="18" customHeight="1" x14ac:dyDescent="0.25">
      <c r="A163" s="114"/>
      <c r="B163" s="114"/>
      <c r="C163" s="117"/>
      <c r="D163" s="49" t="s">
        <v>11</v>
      </c>
      <c r="E163" s="90">
        <f>F163+G163+H163+I163+J163+K163+L163+M163+N163+O163+P163+Q163</f>
        <v>114.496</v>
      </c>
      <c r="F163" s="85">
        <v>0</v>
      </c>
      <c r="G163" s="85">
        <v>0</v>
      </c>
      <c r="H163" s="85">
        <v>0</v>
      </c>
      <c r="I163" s="85">
        <v>0</v>
      </c>
      <c r="J163" s="85">
        <v>0</v>
      </c>
      <c r="K163" s="85">
        <v>61.3</v>
      </c>
      <c r="L163" s="90">
        <v>0</v>
      </c>
      <c r="M163" s="90">
        <v>0</v>
      </c>
      <c r="N163" s="90">
        <v>0</v>
      </c>
      <c r="O163" s="85"/>
      <c r="P163" s="85"/>
      <c r="Q163" s="85">
        <f>170.5-117.304</f>
        <v>53.195999999999998</v>
      </c>
    </row>
    <row r="164" spans="1:19" ht="50.25" customHeight="1" x14ac:dyDescent="0.25">
      <c r="A164" s="114"/>
      <c r="B164" s="114"/>
      <c r="C164" s="117"/>
      <c r="D164" s="49" t="s">
        <v>48</v>
      </c>
      <c r="E164" s="90">
        <v>0</v>
      </c>
      <c r="F164" s="85">
        <v>0</v>
      </c>
      <c r="G164" s="85">
        <v>0</v>
      </c>
      <c r="H164" s="85">
        <v>0</v>
      </c>
      <c r="I164" s="85">
        <v>0</v>
      </c>
      <c r="J164" s="85">
        <v>0</v>
      </c>
      <c r="K164" s="85">
        <v>0</v>
      </c>
      <c r="L164" s="90">
        <v>0</v>
      </c>
      <c r="M164" s="85">
        <v>0</v>
      </c>
      <c r="N164" s="90">
        <v>0</v>
      </c>
      <c r="O164" s="85">
        <v>0</v>
      </c>
      <c r="P164" s="85">
        <v>0</v>
      </c>
      <c r="Q164" s="85">
        <v>0</v>
      </c>
      <c r="S164" s="66"/>
    </row>
    <row r="165" spans="1:19" ht="33.75" customHeight="1" x14ac:dyDescent="0.25">
      <c r="A165" s="114"/>
      <c r="B165" s="114"/>
      <c r="C165" s="117"/>
      <c r="D165" s="49" t="s">
        <v>46</v>
      </c>
      <c r="E165" s="90">
        <v>0</v>
      </c>
      <c r="F165" s="85">
        <v>0</v>
      </c>
      <c r="G165" s="85">
        <v>0</v>
      </c>
      <c r="H165" s="85">
        <v>0</v>
      </c>
      <c r="I165" s="85">
        <v>0</v>
      </c>
      <c r="J165" s="85">
        <v>0</v>
      </c>
      <c r="K165" s="85">
        <v>0</v>
      </c>
      <c r="L165" s="90">
        <v>0</v>
      </c>
      <c r="M165" s="85">
        <v>0</v>
      </c>
      <c r="N165" s="90">
        <v>0</v>
      </c>
      <c r="O165" s="85">
        <v>0</v>
      </c>
      <c r="P165" s="85">
        <v>0</v>
      </c>
      <c r="Q165" s="85">
        <v>0</v>
      </c>
    </row>
    <row r="166" spans="1:19" ht="32.25" customHeight="1" x14ac:dyDescent="0.25">
      <c r="A166" s="115"/>
      <c r="B166" s="115"/>
      <c r="C166" s="118"/>
      <c r="D166" s="48" t="s">
        <v>57</v>
      </c>
      <c r="E166" s="90">
        <f>F166+G166+H166+I166+J166+K166+L166+M166+N166+O166+P166+Q166</f>
        <v>0</v>
      </c>
      <c r="F166" s="85">
        <v>0</v>
      </c>
      <c r="G166" s="85">
        <v>0</v>
      </c>
      <c r="H166" s="85">
        <v>0</v>
      </c>
      <c r="I166" s="85">
        <v>0</v>
      </c>
      <c r="J166" s="85">
        <v>0</v>
      </c>
      <c r="K166" s="85">
        <v>0</v>
      </c>
      <c r="L166" s="90">
        <v>0</v>
      </c>
      <c r="M166" s="85">
        <v>0</v>
      </c>
      <c r="N166" s="90">
        <v>0</v>
      </c>
      <c r="O166" s="85">
        <v>0</v>
      </c>
      <c r="P166" s="85">
        <v>0</v>
      </c>
      <c r="Q166" s="85"/>
    </row>
    <row r="167" spans="1:19" ht="18" customHeight="1" x14ac:dyDescent="0.25">
      <c r="A167" s="113" t="s">
        <v>150</v>
      </c>
      <c r="B167" s="113" t="s">
        <v>64</v>
      </c>
      <c r="C167" s="116" t="str">
        <f>C118</f>
        <v>Управление по связям с общественностью администрации Нефтеюганского района  (Сиротина Е.Ф. начальник управления 256-815)</v>
      </c>
      <c r="D167" s="50" t="s">
        <v>35</v>
      </c>
      <c r="E167" s="88">
        <f>E168+E169+E170+E173</f>
        <v>180</v>
      </c>
      <c r="F167" s="88">
        <f>F168+F169+F170+F171+F172+F173</f>
        <v>0</v>
      </c>
      <c r="G167" s="88">
        <f t="shared" ref="G167:Q167" si="50">G168+G169+G170+G171+G172+G173</f>
        <v>0</v>
      </c>
      <c r="H167" s="88">
        <f t="shared" si="50"/>
        <v>0</v>
      </c>
      <c r="I167" s="88">
        <f t="shared" si="50"/>
        <v>0</v>
      </c>
      <c r="J167" s="88">
        <f t="shared" si="50"/>
        <v>0</v>
      </c>
      <c r="K167" s="88">
        <f t="shared" si="50"/>
        <v>0</v>
      </c>
      <c r="L167" s="89">
        <f t="shared" si="50"/>
        <v>0</v>
      </c>
      <c r="M167" s="88">
        <f t="shared" si="50"/>
        <v>0</v>
      </c>
      <c r="N167" s="88">
        <f t="shared" si="50"/>
        <v>0</v>
      </c>
      <c r="O167" s="88">
        <f t="shared" si="50"/>
        <v>0</v>
      </c>
      <c r="P167" s="88">
        <f t="shared" si="50"/>
        <v>0</v>
      </c>
      <c r="Q167" s="88">
        <f t="shared" si="50"/>
        <v>180</v>
      </c>
    </row>
    <row r="168" spans="1:19" ht="18" customHeight="1" x14ac:dyDescent="0.25">
      <c r="A168" s="114"/>
      <c r="B168" s="114"/>
      <c r="C168" s="117"/>
      <c r="D168" s="49" t="s">
        <v>9</v>
      </c>
      <c r="E168" s="85">
        <f>F168+G168+H168+I168+J168+K168+L168+M168+N168+O168+P168+Q168</f>
        <v>0</v>
      </c>
      <c r="F168" s="85">
        <v>0</v>
      </c>
      <c r="G168" s="85">
        <v>0</v>
      </c>
      <c r="H168" s="85">
        <v>0</v>
      </c>
      <c r="I168" s="85">
        <v>0</v>
      </c>
      <c r="J168" s="85">
        <v>0</v>
      </c>
      <c r="K168" s="85">
        <v>0</v>
      </c>
      <c r="L168" s="90">
        <v>0</v>
      </c>
      <c r="M168" s="85">
        <v>0</v>
      </c>
      <c r="N168" s="85">
        <v>0</v>
      </c>
      <c r="O168" s="85">
        <v>0</v>
      </c>
      <c r="P168" s="85">
        <v>0</v>
      </c>
      <c r="Q168" s="85">
        <v>0</v>
      </c>
    </row>
    <row r="169" spans="1:19" ht="19.5" customHeight="1" x14ac:dyDescent="0.25">
      <c r="A169" s="114"/>
      <c r="B169" s="114"/>
      <c r="C169" s="117"/>
      <c r="D169" s="49" t="s">
        <v>10</v>
      </c>
      <c r="E169" s="85">
        <f>F169+G169+H169+I169+J169+K169+L169+M169+N169+O169+P169+Q169</f>
        <v>0</v>
      </c>
      <c r="F169" s="85">
        <v>0</v>
      </c>
      <c r="G169" s="85">
        <v>0</v>
      </c>
      <c r="H169" s="85">
        <v>0</v>
      </c>
      <c r="I169" s="85">
        <v>0</v>
      </c>
      <c r="J169" s="85">
        <v>0</v>
      </c>
      <c r="K169" s="85">
        <v>0</v>
      </c>
      <c r="L169" s="90">
        <v>0</v>
      </c>
      <c r="M169" s="85">
        <v>0</v>
      </c>
      <c r="N169" s="85">
        <v>0</v>
      </c>
      <c r="O169" s="85">
        <v>0</v>
      </c>
      <c r="P169" s="85">
        <v>0</v>
      </c>
      <c r="Q169" s="85">
        <v>0</v>
      </c>
    </row>
    <row r="170" spans="1:19" ht="17.25" customHeight="1" x14ac:dyDescent="0.25">
      <c r="A170" s="114"/>
      <c r="B170" s="114"/>
      <c r="C170" s="117"/>
      <c r="D170" s="49" t="s">
        <v>11</v>
      </c>
      <c r="E170" s="85">
        <f>F170+G170+H170+I170+J170+K170+L170+M170+N170+O170+P170+Q170</f>
        <v>180</v>
      </c>
      <c r="F170" s="85">
        <v>0</v>
      </c>
      <c r="G170" s="85"/>
      <c r="H170" s="85"/>
      <c r="I170" s="85">
        <v>0</v>
      </c>
      <c r="J170" s="85">
        <v>0</v>
      </c>
      <c r="K170" s="85">
        <v>0</v>
      </c>
      <c r="L170" s="90">
        <v>0</v>
      </c>
      <c r="M170" s="85">
        <v>0</v>
      </c>
      <c r="N170" s="85">
        <v>0</v>
      </c>
      <c r="O170" s="85">
        <v>0</v>
      </c>
      <c r="P170" s="85">
        <v>0</v>
      </c>
      <c r="Q170" s="85">
        <v>180</v>
      </c>
    </row>
    <row r="171" spans="1:19" ht="51.75" customHeight="1" x14ac:dyDescent="0.25">
      <c r="A171" s="114"/>
      <c r="B171" s="114"/>
      <c r="C171" s="117"/>
      <c r="D171" s="49" t="s">
        <v>48</v>
      </c>
      <c r="E171" s="85">
        <v>0</v>
      </c>
      <c r="F171" s="85">
        <v>0</v>
      </c>
      <c r="G171" s="85">
        <v>0</v>
      </c>
      <c r="H171" s="85">
        <v>0</v>
      </c>
      <c r="I171" s="85">
        <v>0</v>
      </c>
      <c r="J171" s="85">
        <v>0</v>
      </c>
      <c r="K171" s="85">
        <v>0</v>
      </c>
      <c r="L171" s="90">
        <v>0</v>
      </c>
      <c r="M171" s="85">
        <v>0</v>
      </c>
      <c r="N171" s="85">
        <v>0</v>
      </c>
      <c r="O171" s="85">
        <v>0</v>
      </c>
      <c r="P171" s="85">
        <v>0</v>
      </c>
      <c r="Q171" s="85">
        <v>0</v>
      </c>
    </row>
    <row r="172" spans="1:19" ht="25.5" customHeight="1" x14ac:dyDescent="0.25">
      <c r="A172" s="114"/>
      <c r="B172" s="114"/>
      <c r="C172" s="117"/>
      <c r="D172" s="49" t="s">
        <v>46</v>
      </c>
      <c r="E172" s="85">
        <v>0</v>
      </c>
      <c r="F172" s="85">
        <v>0</v>
      </c>
      <c r="G172" s="85">
        <v>0</v>
      </c>
      <c r="H172" s="85">
        <v>0</v>
      </c>
      <c r="I172" s="85">
        <v>0</v>
      </c>
      <c r="J172" s="85">
        <v>0</v>
      </c>
      <c r="K172" s="85">
        <v>0</v>
      </c>
      <c r="L172" s="90">
        <v>0</v>
      </c>
      <c r="M172" s="85">
        <v>0</v>
      </c>
      <c r="N172" s="85">
        <v>0</v>
      </c>
      <c r="O172" s="85">
        <v>0</v>
      </c>
      <c r="P172" s="85">
        <v>0</v>
      </c>
      <c r="Q172" s="85">
        <v>0</v>
      </c>
    </row>
    <row r="173" spans="1:19" ht="28.5" customHeight="1" x14ac:dyDescent="0.25">
      <c r="A173" s="115"/>
      <c r="B173" s="115"/>
      <c r="C173" s="118"/>
      <c r="D173" s="48" t="s">
        <v>57</v>
      </c>
      <c r="E173" s="85">
        <f>F173+G173+H173+I173+J173+K173+L173+M173+N173+O173+P173+Q173</f>
        <v>0</v>
      </c>
      <c r="F173" s="85">
        <v>0</v>
      </c>
      <c r="G173" s="85"/>
      <c r="H173" s="85">
        <v>0</v>
      </c>
      <c r="I173" s="85">
        <v>0</v>
      </c>
      <c r="J173" s="85">
        <v>0</v>
      </c>
      <c r="K173" s="85">
        <v>0</v>
      </c>
      <c r="L173" s="90">
        <v>0</v>
      </c>
      <c r="M173" s="85">
        <v>0</v>
      </c>
      <c r="N173" s="85">
        <v>0</v>
      </c>
      <c r="O173" s="85">
        <v>0</v>
      </c>
      <c r="P173" s="85">
        <v>0</v>
      </c>
      <c r="Q173" s="85">
        <v>0</v>
      </c>
    </row>
    <row r="174" spans="1:19" s="59" customFormat="1" ht="30" customHeight="1" x14ac:dyDescent="0.2">
      <c r="A174" s="185" t="s">
        <v>116</v>
      </c>
      <c r="B174" s="130" t="s">
        <v>105</v>
      </c>
      <c r="C174" s="134" t="s">
        <v>142</v>
      </c>
      <c r="D174" s="61" t="s">
        <v>35</v>
      </c>
      <c r="E174" s="94">
        <f>SUM(F174:Q175)</f>
        <v>0</v>
      </c>
      <c r="F174" s="95">
        <f>SUM(F175:F180)</f>
        <v>0</v>
      </c>
      <c r="G174" s="95">
        <f t="shared" ref="G174:Q174" si="51">SUM(G175:G180)</f>
        <v>0</v>
      </c>
      <c r="H174" s="95">
        <f t="shared" si="51"/>
        <v>0</v>
      </c>
      <c r="I174" s="95">
        <f t="shared" si="51"/>
        <v>0</v>
      </c>
      <c r="J174" s="95">
        <f t="shared" si="51"/>
        <v>0</v>
      </c>
      <c r="K174" s="95">
        <f t="shared" si="51"/>
        <v>0</v>
      </c>
      <c r="L174" s="95">
        <f t="shared" si="51"/>
        <v>0</v>
      </c>
      <c r="M174" s="95">
        <f t="shared" si="51"/>
        <v>0</v>
      </c>
      <c r="N174" s="95">
        <f t="shared" si="51"/>
        <v>0</v>
      </c>
      <c r="O174" s="95">
        <f t="shared" si="51"/>
        <v>0</v>
      </c>
      <c r="P174" s="95">
        <f t="shared" si="51"/>
        <v>0</v>
      </c>
      <c r="Q174" s="95">
        <f t="shared" si="51"/>
        <v>0</v>
      </c>
      <c r="R174" s="60"/>
    </row>
    <row r="175" spans="1:19" s="59" customFormat="1" ht="30" customHeight="1" x14ac:dyDescent="0.2">
      <c r="A175" s="186"/>
      <c r="B175" s="131"/>
      <c r="C175" s="134"/>
      <c r="D175" s="62" t="s">
        <v>9</v>
      </c>
      <c r="E175" s="94">
        <f>SUM(F175:Q176)</f>
        <v>0</v>
      </c>
      <c r="F175" s="95">
        <v>0</v>
      </c>
      <c r="G175" s="95">
        <v>0</v>
      </c>
      <c r="H175" s="95">
        <v>0</v>
      </c>
      <c r="I175" s="95">
        <v>0</v>
      </c>
      <c r="J175" s="95">
        <v>0</v>
      </c>
      <c r="K175" s="95">
        <v>0</v>
      </c>
      <c r="L175" s="95">
        <v>0</v>
      </c>
      <c r="M175" s="95">
        <v>0</v>
      </c>
      <c r="N175" s="95">
        <v>0</v>
      </c>
      <c r="O175" s="95">
        <v>0</v>
      </c>
      <c r="P175" s="95">
        <v>0</v>
      </c>
      <c r="Q175" s="95">
        <v>0</v>
      </c>
      <c r="R175" s="60"/>
    </row>
    <row r="176" spans="1:19" s="59" customFormat="1" ht="30" customHeight="1" x14ac:dyDescent="0.2">
      <c r="A176" s="186"/>
      <c r="B176" s="131"/>
      <c r="C176" s="134"/>
      <c r="D176" s="62" t="s">
        <v>10</v>
      </c>
      <c r="E176" s="94">
        <f>SUM(F176:Q176)</f>
        <v>0</v>
      </c>
      <c r="F176" s="95">
        <v>0</v>
      </c>
      <c r="G176" s="95">
        <v>0</v>
      </c>
      <c r="H176" s="95">
        <v>0</v>
      </c>
      <c r="I176" s="95">
        <v>0</v>
      </c>
      <c r="J176" s="95">
        <v>0</v>
      </c>
      <c r="K176" s="95">
        <v>0</v>
      </c>
      <c r="L176" s="95">
        <v>0</v>
      </c>
      <c r="M176" s="95">
        <v>0</v>
      </c>
      <c r="N176" s="95">
        <v>0</v>
      </c>
      <c r="O176" s="95">
        <v>0</v>
      </c>
      <c r="P176" s="95">
        <v>0</v>
      </c>
      <c r="Q176" s="95">
        <v>0</v>
      </c>
      <c r="R176" s="60"/>
    </row>
    <row r="177" spans="1:19" s="59" customFormat="1" ht="30" customHeight="1" x14ac:dyDescent="0.2">
      <c r="A177" s="186"/>
      <c r="B177" s="131"/>
      <c r="C177" s="134"/>
      <c r="D177" s="62" t="s">
        <v>11</v>
      </c>
      <c r="E177" s="94">
        <f>SUM(F177:Q178)</f>
        <v>0</v>
      </c>
      <c r="F177" s="95">
        <v>0</v>
      </c>
      <c r="G177" s="95">
        <v>0</v>
      </c>
      <c r="H177" s="95">
        <v>0</v>
      </c>
      <c r="I177" s="95">
        <v>0</v>
      </c>
      <c r="J177" s="95">
        <v>0</v>
      </c>
      <c r="K177" s="95">
        <v>0</v>
      </c>
      <c r="L177" s="95">
        <v>0</v>
      </c>
      <c r="M177" s="95">
        <v>0</v>
      </c>
      <c r="N177" s="95">
        <v>0</v>
      </c>
      <c r="O177" s="95">
        <v>0</v>
      </c>
      <c r="P177" s="95">
        <v>0</v>
      </c>
      <c r="Q177" s="95">
        <v>0</v>
      </c>
      <c r="R177" s="60"/>
    </row>
    <row r="178" spans="1:19" s="59" customFormat="1" ht="37.5" customHeight="1" x14ac:dyDescent="0.2">
      <c r="A178" s="186"/>
      <c r="B178" s="131"/>
      <c r="C178" s="134"/>
      <c r="D178" s="63" t="s">
        <v>48</v>
      </c>
      <c r="E178" s="94">
        <f>SUM(F178:Q179)</f>
        <v>0</v>
      </c>
      <c r="F178" s="95">
        <v>0</v>
      </c>
      <c r="G178" s="95">
        <v>0</v>
      </c>
      <c r="H178" s="95">
        <v>0</v>
      </c>
      <c r="I178" s="95">
        <v>0</v>
      </c>
      <c r="J178" s="95">
        <v>0</v>
      </c>
      <c r="K178" s="95">
        <v>0</v>
      </c>
      <c r="L178" s="95">
        <v>0</v>
      </c>
      <c r="M178" s="95">
        <v>0</v>
      </c>
      <c r="N178" s="95">
        <v>0</v>
      </c>
      <c r="O178" s="95">
        <v>0</v>
      </c>
      <c r="P178" s="95">
        <v>0</v>
      </c>
      <c r="Q178" s="95">
        <v>0</v>
      </c>
      <c r="R178" s="60"/>
    </row>
    <row r="179" spans="1:19" s="59" customFormat="1" ht="30" customHeight="1" x14ac:dyDescent="0.2">
      <c r="A179" s="186"/>
      <c r="B179" s="131"/>
      <c r="C179" s="134"/>
      <c r="D179" s="63" t="s">
        <v>46</v>
      </c>
      <c r="E179" s="94">
        <f>SUM(F179:Q180)</f>
        <v>0</v>
      </c>
      <c r="F179" s="95">
        <v>0</v>
      </c>
      <c r="G179" s="95">
        <v>0</v>
      </c>
      <c r="H179" s="95">
        <v>0</v>
      </c>
      <c r="I179" s="95">
        <v>0</v>
      </c>
      <c r="J179" s="95">
        <v>0</v>
      </c>
      <c r="K179" s="95">
        <v>0</v>
      </c>
      <c r="L179" s="95">
        <v>0</v>
      </c>
      <c r="M179" s="95">
        <v>0</v>
      </c>
      <c r="N179" s="95">
        <v>0</v>
      </c>
      <c r="O179" s="95">
        <v>0</v>
      </c>
      <c r="P179" s="95">
        <v>0</v>
      </c>
      <c r="Q179" s="95">
        <v>0</v>
      </c>
      <c r="R179" s="60"/>
    </row>
    <row r="180" spans="1:19" s="59" customFormat="1" ht="30" customHeight="1" x14ac:dyDescent="0.2">
      <c r="A180" s="187"/>
      <c r="B180" s="132"/>
      <c r="C180" s="134"/>
      <c r="D180" s="63" t="s">
        <v>57</v>
      </c>
      <c r="E180" s="94">
        <f t="shared" ref="E180:E188" si="52">SUM(F180:Q180)</f>
        <v>0</v>
      </c>
      <c r="F180" s="95">
        <v>0</v>
      </c>
      <c r="G180" s="95">
        <v>0</v>
      </c>
      <c r="H180" s="95">
        <v>0</v>
      </c>
      <c r="I180" s="95">
        <v>0</v>
      </c>
      <c r="J180" s="95">
        <v>0</v>
      </c>
      <c r="K180" s="95">
        <v>0</v>
      </c>
      <c r="L180" s="95">
        <v>0</v>
      </c>
      <c r="M180" s="95">
        <v>0</v>
      </c>
      <c r="N180" s="95">
        <v>0</v>
      </c>
      <c r="O180" s="95">
        <v>0</v>
      </c>
      <c r="P180" s="95">
        <v>0</v>
      </c>
      <c r="Q180" s="95">
        <v>0</v>
      </c>
      <c r="R180" s="60"/>
    </row>
    <row r="181" spans="1:19" s="59" customFormat="1" ht="44.25" customHeight="1" x14ac:dyDescent="0.2">
      <c r="A181" s="130" t="s">
        <v>117</v>
      </c>
      <c r="B181" s="188" t="s">
        <v>113</v>
      </c>
      <c r="C181" s="134" t="s">
        <v>143</v>
      </c>
      <c r="D181" s="61" t="s">
        <v>35</v>
      </c>
      <c r="E181" s="94">
        <f t="shared" si="52"/>
        <v>31139.116879999998</v>
      </c>
      <c r="F181" s="94">
        <f t="shared" ref="F181:Q181" si="53">SUM(F182:F187)</f>
        <v>1232.3499999999999</v>
      </c>
      <c r="G181" s="94">
        <f t="shared" si="53"/>
        <v>3828.2765100000001</v>
      </c>
      <c r="H181" s="94">
        <f t="shared" si="53"/>
        <v>3161.95</v>
      </c>
      <c r="I181" s="94">
        <f t="shared" si="53"/>
        <v>3807.1802599999992</v>
      </c>
      <c r="J181" s="94">
        <f t="shared" si="53"/>
        <v>2789.95</v>
      </c>
      <c r="K181" s="94">
        <f t="shared" si="53"/>
        <v>2079.0459899999996</v>
      </c>
      <c r="L181" s="94">
        <f t="shared" si="53"/>
        <v>3736.7898100000002</v>
      </c>
      <c r="M181" s="94">
        <f t="shared" si="53"/>
        <v>3224.95</v>
      </c>
      <c r="N181" s="94">
        <f t="shared" si="53"/>
        <v>2832.85401</v>
      </c>
      <c r="O181" s="94">
        <f t="shared" si="53"/>
        <v>3099.2303000000002</v>
      </c>
      <c r="P181" s="94">
        <f t="shared" si="53"/>
        <v>1188.29</v>
      </c>
      <c r="Q181" s="94">
        <f t="shared" si="53"/>
        <v>158.25</v>
      </c>
      <c r="R181" s="60"/>
    </row>
    <row r="182" spans="1:19" s="59" customFormat="1" ht="34.5" customHeight="1" x14ac:dyDescent="0.2">
      <c r="A182" s="131"/>
      <c r="B182" s="189"/>
      <c r="C182" s="134"/>
      <c r="D182" s="62" t="s">
        <v>9</v>
      </c>
      <c r="E182" s="94">
        <f t="shared" si="52"/>
        <v>0</v>
      </c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60"/>
    </row>
    <row r="183" spans="1:19" s="59" customFormat="1" ht="38.25" customHeight="1" x14ac:dyDescent="0.2">
      <c r="A183" s="131"/>
      <c r="B183" s="189"/>
      <c r="C183" s="134"/>
      <c r="D183" s="62" t="s">
        <v>10</v>
      </c>
      <c r="E183" s="94">
        <f t="shared" si="52"/>
        <v>0</v>
      </c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60"/>
    </row>
    <row r="184" spans="1:19" s="59" customFormat="1" ht="36.75" customHeight="1" x14ac:dyDescent="0.2">
      <c r="A184" s="131"/>
      <c r="B184" s="189"/>
      <c r="C184" s="134"/>
      <c r="D184" s="62" t="s">
        <v>11</v>
      </c>
      <c r="E184" s="94">
        <f t="shared" si="52"/>
        <v>31139.116879999998</v>
      </c>
      <c r="F184" s="95">
        <f>F191</f>
        <v>1232.3499999999999</v>
      </c>
      <c r="G184" s="95">
        <f t="shared" ref="G184:O184" si="54">G191</f>
        <v>3828.2765100000001</v>
      </c>
      <c r="H184" s="95">
        <f t="shared" si="54"/>
        <v>3161.95</v>
      </c>
      <c r="I184" s="95">
        <f>I191</f>
        <v>3807.1802599999992</v>
      </c>
      <c r="J184" s="95">
        <f t="shared" si="54"/>
        <v>2789.95</v>
      </c>
      <c r="K184" s="95">
        <f t="shared" si="54"/>
        <v>2079.0459899999996</v>
      </c>
      <c r="L184" s="95">
        <f t="shared" si="54"/>
        <v>3736.7898100000002</v>
      </c>
      <c r="M184" s="95">
        <f>M191</f>
        <v>3224.95</v>
      </c>
      <c r="N184" s="95">
        <f t="shared" si="54"/>
        <v>2832.85401</v>
      </c>
      <c r="O184" s="95">
        <f t="shared" si="54"/>
        <v>3099.2303000000002</v>
      </c>
      <c r="P184" s="95">
        <f>P191</f>
        <v>1188.29</v>
      </c>
      <c r="Q184" s="95">
        <f>Q191</f>
        <v>158.25</v>
      </c>
      <c r="R184" s="60"/>
    </row>
    <row r="185" spans="1:19" s="59" customFormat="1" ht="49.5" customHeight="1" x14ac:dyDescent="0.2">
      <c r="A185" s="131"/>
      <c r="B185" s="189"/>
      <c r="C185" s="134"/>
      <c r="D185" s="63" t="s">
        <v>48</v>
      </c>
      <c r="E185" s="94">
        <f t="shared" si="52"/>
        <v>0</v>
      </c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60"/>
    </row>
    <row r="186" spans="1:19" s="59" customFormat="1" ht="36.75" customHeight="1" x14ac:dyDescent="0.2">
      <c r="A186" s="131"/>
      <c r="B186" s="189"/>
      <c r="C186" s="134"/>
      <c r="D186" s="63" t="s">
        <v>46</v>
      </c>
      <c r="E186" s="94">
        <f t="shared" si="52"/>
        <v>0</v>
      </c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60"/>
    </row>
    <row r="187" spans="1:19" s="59" customFormat="1" ht="30.75" customHeight="1" x14ac:dyDescent="0.2">
      <c r="A187" s="132"/>
      <c r="B187" s="190"/>
      <c r="C187" s="134"/>
      <c r="D187" s="63" t="s">
        <v>57</v>
      </c>
      <c r="E187" s="94">
        <f t="shared" si="52"/>
        <v>0</v>
      </c>
      <c r="F187" s="95">
        <f>F194</f>
        <v>0</v>
      </c>
      <c r="G187" s="95">
        <f t="shared" ref="G187:P187" si="55">G194</f>
        <v>0</v>
      </c>
      <c r="H187" s="95">
        <f t="shared" si="55"/>
        <v>0</v>
      </c>
      <c r="I187" s="95">
        <f t="shared" si="55"/>
        <v>0</v>
      </c>
      <c r="J187" s="95">
        <f t="shared" si="55"/>
        <v>0</v>
      </c>
      <c r="K187" s="95">
        <f t="shared" si="55"/>
        <v>0</v>
      </c>
      <c r="L187" s="95">
        <f t="shared" si="55"/>
        <v>0</v>
      </c>
      <c r="M187" s="95">
        <f t="shared" si="55"/>
        <v>0</v>
      </c>
      <c r="N187" s="95">
        <f t="shared" si="55"/>
        <v>0</v>
      </c>
      <c r="O187" s="95">
        <f t="shared" si="55"/>
        <v>0</v>
      </c>
      <c r="P187" s="95">
        <f t="shared" si="55"/>
        <v>0</v>
      </c>
      <c r="Q187" s="95">
        <v>0</v>
      </c>
      <c r="R187" s="60"/>
    </row>
    <row r="188" spans="1:19" s="59" customFormat="1" ht="44.25" customHeight="1" x14ac:dyDescent="0.2">
      <c r="A188" s="147" t="s">
        <v>118</v>
      </c>
      <c r="B188" s="150" t="s">
        <v>114</v>
      </c>
      <c r="C188" s="133" t="str">
        <f>C181</f>
        <v xml:space="preserve">Отдел по делам молодежи администрации Нефтеюганского района (Гусельщиков К.А. специалист-эксперт  220-363)  </v>
      </c>
      <c r="D188" s="61" t="s">
        <v>35</v>
      </c>
      <c r="E188" s="94">
        <f t="shared" si="52"/>
        <v>31139.116879999998</v>
      </c>
      <c r="F188" s="94">
        <f t="shared" ref="F188:Q188" si="56">SUM(F189:F194)</f>
        <v>1232.3499999999999</v>
      </c>
      <c r="G188" s="94">
        <f t="shared" si="56"/>
        <v>3828.2765100000001</v>
      </c>
      <c r="H188" s="94">
        <f t="shared" si="56"/>
        <v>3161.95</v>
      </c>
      <c r="I188" s="94">
        <f t="shared" si="56"/>
        <v>3807.1802599999992</v>
      </c>
      <c r="J188" s="94">
        <f t="shared" si="56"/>
        <v>2789.95</v>
      </c>
      <c r="K188" s="94">
        <f t="shared" si="56"/>
        <v>2079.0459899999996</v>
      </c>
      <c r="L188" s="94">
        <f t="shared" si="56"/>
        <v>3736.7898100000002</v>
      </c>
      <c r="M188" s="94">
        <f>SUM(M189:M194)</f>
        <v>3224.95</v>
      </c>
      <c r="N188" s="94">
        <f t="shared" si="56"/>
        <v>2832.85401</v>
      </c>
      <c r="O188" s="94">
        <f t="shared" si="56"/>
        <v>3099.2303000000002</v>
      </c>
      <c r="P188" s="94">
        <f t="shared" si="56"/>
        <v>1188.29</v>
      </c>
      <c r="Q188" s="94">
        <f t="shared" si="56"/>
        <v>158.25</v>
      </c>
      <c r="R188" s="60"/>
    </row>
    <row r="189" spans="1:19" s="59" customFormat="1" ht="33.75" customHeight="1" x14ac:dyDescent="0.2">
      <c r="A189" s="148"/>
      <c r="B189" s="151"/>
      <c r="C189" s="133"/>
      <c r="D189" s="62" t="s">
        <v>9</v>
      </c>
      <c r="E189" s="94">
        <f t="shared" ref="E189:E194" si="57">SUM(F189:Q189)</f>
        <v>0</v>
      </c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60"/>
    </row>
    <row r="190" spans="1:19" s="59" customFormat="1" ht="38.25" customHeight="1" x14ac:dyDescent="0.2">
      <c r="A190" s="148"/>
      <c r="B190" s="151"/>
      <c r="C190" s="133"/>
      <c r="D190" s="62" t="s">
        <v>10</v>
      </c>
      <c r="E190" s="94">
        <f t="shared" si="57"/>
        <v>0</v>
      </c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60"/>
    </row>
    <row r="191" spans="1:19" s="59" customFormat="1" ht="40.5" customHeight="1" x14ac:dyDescent="0.2">
      <c r="A191" s="148"/>
      <c r="B191" s="151"/>
      <c r="C191" s="133"/>
      <c r="D191" s="62" t="s">
        <v>11</v>
      </c>
      <c r="E191" s="94">
        <f>SUM(F191:Q191)</f>
        <v>31139.116879999998</v>
      </c>
      <c r="F191" s="79">
        <v>1232.3499999999999</v>
      </c>
      <c r="G191" s="79">
        <f>6218.89646-2390.61995</f>
        <v>3828.2765100000001</v>
      </c>
      <c r="H191" s="79">
        <v>3161.95</v>
      </c>
      <c r="I191" s="79">
        <f>3516.56031+2390.61995-1000-500-600</f>
        <v>3807.1802599999992</v>
      </c>
      <c r="J191" s="79">
        <f>2389.95+1000-600</f>
        <v>2789.95</v>
      </c>
      <c r="K191" s="79">
        <f>2351.95+500-772.90401</f>
        <v>2079.0459899999996</v>
      </c>
      <c r="L191" s="79">
        <v>3736.7898100000002</v>
      </c>
      <c r="M191" s="79">
        <v>3224.95</v>
      </c>
      <c r="N191" s="79">
        <v>2832.85401</v>
      </c>
      <c r="O191" s="79">
        <v>3099.2303000000002</v>
      </c>
      <c r="P191" s="79">
        <v>1188.29</v>
      </c>
      <c r="Q191" s="79">
        <v>158.25</v>
      </c>
      <c r="R191" s="60"/>
    </row>
    <row r="192" spans="1:19" s="59" customFormat="1" ht="49.5" customHeight="1" x14ac:dyDescent="0.2">
      <c r="A192" s="148"/>
      <c r="B192" s="151"/>
      <c r="C192" s="133"/>
      <c r="D192" s="63" t="s">
        <v>48</v>
      </c>
      <c r="E192" s="94">
        <f t="shared" si="57"/>
        <v>0</v>
      </c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60"/>
      <c r="S192" s="68"/>
    </row>
    <row r="193" spans="1:21" s="59" customFormat="1" ht="33" customHeight="1" x14ac:dyDescent="0.2">
      <c r="A193" s="148"/>
      <c r="B193" s="151"/>
      <c r="C193" s="133"/>
      <c r="D193" s="63" t="s">
        <v>46</v>
      </c>
      <c r="E193" s="94">
        <f t="shared" si="57"/>
        <v>0</v>
      </c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60"/>
    </row>
    <row r="194" spans="1:21" s="59" customFormat="1" ht="40.5" customHeight="1" x14ac:dyDescent="0.2">
      <c r="A194" s="149"/>
      <c r="B194" s="152"/>
      <c r="C194" s="133"/>
      <c r="D194" s="63" t="s">
        <v>57</v>
      </c>
      <c r="E194" s="94">
        <f t="shared" si="57"/>
        <v>0</v>
      </c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>
        <v>0</v>
      </c>
      <c r="R194" s="60"/>
    </row>
    <row r="195" spans="1:21" s="59" customFormat="1" ht="30" customHeight="1" x14ac:dyDescent="0.2">
      <c r="A195" s="134" t="s">
        <v>119</v>
      </c>
      <c r="B195" s="134" t="s">
        <v>106</v>
      </c>
      <c r="C195" s="134" t="str">
        <f>C188</f>
        <v xml:space="preserve">Отдел по делам молодежи администрации Нефтеюганского района (Гусельщиков К.А. специалист-эксперт  220-363)  </v>
      </c>
      <c r="D195" s="61" t="s">
        <v>35</v>
      </c>
      <c r="E195" s="94">
        <f>SUM(F195:Q196)</f>
        <v>4211.9307100000005</v>
      </c>
      <c r="F195" s="94">
        <f>SUM(F196:F201)</f>
        <v>0</v>
      </c>
      <c r="G195" s="94">
        <f t="shared" ref="G195:Q195" si="58">SUM(G196:G201)</f>
        <v>517.37006999999994</v>
      </c>
      <c r="H195" s="94">
        <f t="shared" si="58"/>
        <v>137.375</v>
      </c>
      <c r="I195" s="94">
        <f t="shared" si="58"/>
        <v>989.00493000000006</v>
      </c>
      <c r="J195" s="94">
        <f t="shared" si="58"/>
        <v>758</v>
      </c>
      <c r="K195" s="94">
        <f t="shared" si="58"/>
        <v>488.83363000000003</v>
      </c>
      <c r="L195" s="94">
        <f t="shared" si="58"/>
        <v>533</v>
      </c>
      <c r="M195" s="94">
        <f t="shared" si="58"/>
        <v>288</v>
      </c>
      <c r="N195" s="94">
        <f t="shared" si="58"/>
        <v>242.11637000000002</v>
      </c>
      <c r="O195" s="94">
        <f t="shared" si="58"/>
        <v>258.23070999999999</v>
      </c>
      <c r="P195" s="94">
        <f t="shared" si="58"/>
        <v>0</v>
      </c>
      <c r="Q195" s="94">
        <f t="shared" si="58"/>
        <v>0</v>
      </c>
      <c r="R195" s="60"/>
    </row>
    <row r="196" spans="1:21" s="59" customFormat="1" ht="25.5" customHeight="1" x14ac:dyDescent="0.2">
      <c r="A196" s="134"/>
      <c r="B196" s="134"/>
      <c r="C196" s="134"/>
      <c r="D196" s="62" t="s">
        <v>9</v>
      </c>
      <c r="E196" s="94">
        <f>SUM(F196:Q197)</f>
        <v>0</v>
      </c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60"/>
    </row>
    <row r="197" spans="1:21" s="59" customFormat="1" ht="26.25" customHeight="1" x14ac:dyDescent="0.2">
      <c r="A197" s="134"/>
      <c r="B197" s="134"/>
      <c r="C197" s="134"/>
      <c r="D197" s="62" t="s">
        <v>10</v>
      </c>
      <c r="E197" s="94">
        <f>SUM(F197:Q197)</f>
        <v>0</v>
      </c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60"/>
    </row>
    <row r="198" spans="1:21" s="59" customFormat="1" ht="27.75" customHeight="1" x14ac:dyDescent="0.2">
      <c r="A198" s="134"/>
      <c r="B198" s="134"/>
      <c r="C198" s="134"/>
      <c r="D198" s="62" t="s">
        <v>11</v>
      </c>
      <c r="E198" s="94">
        <f>SUM(F198:Q199)</f>
        <v>4211.9307100000005</v>
      </c>
      <c r="F198" s="95">
        <f>F205+F212+F219</f>
        <v>0</v>
      </c>
      <c r="G198" s="95">
        <f t="shared" ref="G198:Q198" si="59">G205+G212+G219</f>
        <v>517.37006999999994</v>
      </c>
      <c r="H198" s="95">
        <f t="shared" si="59"/>
        <v>137.375</v>
      </c>
      <c r="I198" s="95">
        <f t="shared" si="59"/>
        <v>989.00493000000006</v>
      </c>
      <c r="J198" s="95">
        <f>J205+J212+J219</f>
        <v>758</v>
      </c>
      <c r="K198" s="95">
        <f t="shared" si="59"/>
        <v>488.83363000000003</v>
      </c>
      <c r="L198" s="95">
        <f t="shared" si="59"/>
        <v>533</v>
      </c>
      <c r="M198" s="95">
        <f t="shared" si="59"/>
        <v>288</v>
      </c>
      <c r="N198" s="95">
        <f t="shared" si="59"/>
        <v>242.11637000000002</v>
      </c>
      <c r="O198" s="95">
        <f>O205+O212+O219</f>
        <v>258.23070999999999</v>
      </c>
      <c r="P198" s="95">
        <f>P205+P212+P219</f>
        <v>0</v>
      </c>
      <c r="Q198" s="95">
        <f t="shared" si="59"/>
        <v>0</v>
      </c>
      <c r="R198" s="60"/>
    </row>
    <row r="199" spans="1:21" s="59" customFormat="1" ht="51" customHeight="1" x14ac:dyDescent="0.2">
      <c r="A199" s="134"/>
      <c r="B199" s="134"/>
      <c r="C199" s="134"/>
      <c r="D199" s="63" t="s">
        <v>48</v>
      </c>
      <c r="E199" s="94">
        <f>SUM(F199:Q199)</f>
        <v>0</v>
      </c>
      <c r="F199" s="95">
        <v>0</v>
      </c>
      <c r="G199" s="95">
        <v>0</v>
      </c>
      <c r="H199" s="95">
        <v>0</v>
      </c>
      <c r="I199" s="95">
        <v>0</v>
      </c>
      <c r="J199" s="95">
        <v>0</v>
      </c>
      <c r="K199" s="95">
        <v>0</v>
      </c>
      <c r="L199" s="95">
        <v>0</v>
      </c>
      <c r="M199" s="95">
        <v>0</v>
      </c>
      <c r="N199" s="95">
        <v>0</v>
      </c>
      <c r="O199" s="95">
        <v>0</v>
      </c>
      <c r="P199" s="95">
        <v>0</v>
      </c>
      <c r="Q199" s="95">
        <v>0</v>
      </c>
      <c r="R199" s="60"/>
      <c r="S199" s="74">
        <v>3207200</v>
      </c>
    </row>
    <row r="200" spans="1:21" s="59" customFormat="1" ht="30" customHeight="1" x14ac:dyDescent="0.2">
      <c r="A200" s="134"/>
      <c r="B200" s="134"/>
      <c r="C200" s="134"/>
      <c r="D200" s="63" t="s">
        <v>46</v>
      </c>
      <c r="E200" s="94">
        <f>SUM(F200:Q200)</f>
        <v>0</v>
      </c>
      <c r="F200" s="95">
        <v>0</v>
      </c>
      <c r="G200" s="95">
        <v>0</v>
      </c>
      <c r="H200" s="95">
        <v>0</v>
      </c>
      <c r="I200" s="95">
        <v>0</v>
      </c>
      <c r="J200" s="95">
        <v>0</v>
      </c>
      <c r="K200" s="95">
        <v>0</v>
      </c>
      <c r="L200" s="95">
        <v>0</v>
      </c>
      <c r="M200" s="95">
        <v>0</v>
      </c>
      <c r="N200" s="95">
        <v>0</v>
      </c>
      <c r="O200" s="95">
        <v>0</v>
      </c>
      <c r="P200" s="95">
        <v>0</v>
      </c>
      <c r="Q200" s="95">
        <v>0</v>
      </c>
      <c r="R200" s="60"/>
    </row>
    <row r="201" spans="1:21" s="59" customFormat="1" ht="90.75" customHeight="1" x14ac:dyDescent="0.2">
      <c r="A201" s="134"/>
      <c r="B201" s="134"/>
      <c r="C201" s="134"/>
      <c r="D201" s="63" t="s">
        <v>57</v>
      </c>
      <c r="E201" s="94">
        <f>SUM(F201:Q201)</f>
        <v>0</v>
      </c>
      <c r="F201" s="95">
        <f>F208+F215+F222</f>
        <v>0</v>
      </c>
      <c r="G201" s="95">
        <f t="shared" ref="G201:Q201" si="60">G208+G215+G222</f>
        <v>0</v>
      </c>
      <c r="H201" s="95">
        <f t="shared" si="60"/>
        <v>0</v>
      </c>
      <c r="I201" s="95">
        <f t="shared" si="60"/>
        <v>0</v>
      </c>
      <c r="J201" s="95">
        <f t="shared" si="60"/>
        <v>0</v>
      </c>
      <c r="K201" s="95">
        <f t="shared" si="60"/>
        <v>0</v>
      </c>
      <c r="L201" s="95">
        <f t="shared" si="60"/>
        <v>0</v>
      </c>
      <c r="M201" s="95">
        <f t="shared" si="60"/>
        <v>0</v>
      </c>
      <c r="N201" s="95">
        <f t="shared" si="60"/>
        <v>0</v>
      </c>
      <c r="O201" s="95">
        <f t="shared" si="60"/>
        <v>0</v>
      </c>
      <c r="P201" s="95">
        <f t="shared" si="60"/>
        <v>0</v>
      </c>
      <c r="Q201" s="95">
        <f t="shared" si="60"/>
        <v>0</v>
      </c>
      <c r="R201" s="60"/>
    </row>
    <row r="202" spans="1:21" s="59" customFormat="1" ht="30" customHeight="1" x14ac:dyDescent="0.2">
      <c r="A202" s="133" t="s">
        <v>120</v>
      </c>
      <c r="B202" s="153" t="s">
        <v>107</v>
      </c>
      <c r="C202" s="133" t="str">
        <f>C195</f>
        <v xml:space="preserve">Отдел по делам молодежи администрации Нефтеюганского района (Гусельщиков К.А. специалист-эксперт  220-363)  </v>
      </c>
      <c r="D202" s="61" t="s">
        <v>35</v>
      </c>
      <c r="E202" s="94">
        <f t="shared" ref="E202:E209" si="61">SUM(F202:Q202)</f>
        <v>2204.7000000000003</v>
      </c>
      <c r="F202" s="94">
        <f t="shared" ref="F202:Q202" si="62">SUM(F203:F208)</f>
        <v>0</v>
      </c>
      <c r="G202" s="94">
        <f>SUM(G203:G208)</f>
        <v>249.37007</v>
      </c>
      <c r="H202" s="94">
        <f>SUM(H203:H208)</f>
        <v>37.375</v>
      </c>
      <c r="I202" s="94">
        <f t="shared" si="62"/>
        <v>563.00493000000006</v>
      </c>
      <c r="J202" s="94">
        <f t="shared" si="62"/>
        <v>500</v>
      </c>
      <c r="K202" s="94">
        <f t="shared" si="62"/>
        <v>350.83363000000003</v>
      </c>
      <c r="L202" s="94">
        <f t="shared" si="62"/>
        <v>250</v>
      </c>
      <c r="M202" s="94">
        <f t="shared" si="62"/>
        <v>150</v>
      </c>
      <c r="N202" s="94">
        <f t="shared" si="62"/>
        <v>104.11637</v>
      </c>
      <c r="O202" s="94">
        <f t="shared" si="62"/>
        <v>0</v>
      </c>
      <c r="P202" s="94">
        <f t="shared" si="62"/>
        <v>0</v>
      </c>
      <c r="Q202" s="94">
        <f t="shared" si="62"/>
        <v>0</v>
      </c>
      <c r="R202" s="60"/>
    </row>
    <row r="203" spans="1:21" s="59" customFormat="1" ht="30" customHeight="1" x14ac:dyDescent="0.2">
      <c r="A203" s="133"/>
      <c r="B203" s="153"/>
      <c r="C203" s="133"/>
      <c r="D203" s="62" t="s">
        <v>9</v>
      </c>
      <c r="E203" s="94">
        <f t="shared" si="61"/>
        <v>0</v>
      </c>
      <c r="F203" s="95">
        <v>0</v>
      </c>
      <c r="G203" s="95">
        <v>0</v>
      </c>
      <c r="H203" s="95">
        <v>0</v>
      </c>
      <c r="I203" s="95">
        <v>0</v>
      </c>
      <c r="J203" s="95">
        <v>0</v>
      </c>
      <c r="K203" s="95">
        <v>0</v>
      </c>
      <c r="L203" s="95">
        <v>0</v>
      </c>
      <c r="M203" s="95">
        <v>0</v>
      </c>
      <c r="N203" s="95">
        <v>0</v>
      </c>
      <c r="O203" s="95">
        <v>0</v>
      </c>
      <c r="P203" s="95">
        <v>0</v>
      </c>
      <c r="Q203" s="95">
        <v>0</v>
      </c>
      <c r="R203" s="60"/>
    </row>
    <row r="204" spans="1:21" s="59" customFormat="1" ht="30" customHeight="1" x14ac:dyDescent="0.2">
      <c r="A204" s="133"/>
      <c r="B204" s="153"/>
      <c r="C204" s="133"/>
      <c r="D204" s="62" t="s">
        <v>10</v>
      </c>
      <c r="E204" s="94">
        <f t="shared" si="61"/>
        <v>0</v>
      </c>
      <c r="F204" s="95">
        <v>0</v>
      </c>
      <c r="G204" s="95">
        <v>0</v>
      </c>
      <c r="H204" s="95">
        <v>0</v>
      </c>
      <c r="I204" s="95">
        <v>0</v>
      </c>
      <c r="J204" s="95">
        <v>0</v>
      </c>
      <c r="K204" s="95">
        <v>0</v>
      </c>
      <c r="L204" s="95">
        <v>0</v>
      </c>
      <c r="M204" s="95">
        <v>0</v>
      </c>
      <c r="N204" s="95">
        <v>0</v>
      </c>
      <c r="O204" s="95">
        <v>0</v>
      </c>
      <c r="P204" s="95">
        <v>0</v>
      </c>
      <c r="Q204" s="95">
        <v>0</v>
      </c>
      <c r="R204" s="60"/>
    </row>
    <row r="205" spans="1:21" s="59" customFormat="1" ht="30" customHeight="1" x14ac:dyDescent="0.2">
      <c r="A205" s="133"/>
      <c r="B205" s="153"/>
      <c r="C205" s="133"/>
      <c r="D205" s="62" t="s">
        <v>11</v>
      </c>
      <c r="E205" s="94">
        <f t="shared" si="61"/>
        <v>2204.7000000000003</v>
      </c>
      <c r="F205" s="95">
        <v>0</v>
      </c>
      <c r="G205" s="95">
        <f>480-230.62993</f>
        <v>249.37007</v>
      </c>
      <c r="H205" s="95">
        <v>37.375</v>
      </c>
      <c r="I205" s="95">
        <f>432.375+130.62993</f>
        <v>563.00493000000006</v>
      </c>
      <c r="J205" s="95">
        <f>400+100-100+100</f>
        <v>500</v>
      </c>
      <c r="K205" s="95">
        <v>350.83363000000003</v>
      </c>
      <c r="L205" s="95">
        <v>250</v>
      </c>
      <c r="M205" s="95">
        <v>150</v>
      </c>
      <c r="N205" s="95">
        <v>104.11637</v>
      </c>
      <c r="O205" s="95"/>
      <c r="P205" s="95"/>
      <c r="Q205" s="95">
        <v>0</v>
      </c>
      <c r="R205" s="60"/>
    </row>
    <row r="206" spans="1:21" s="59" customFormat="1" ht="57" customHeight="1" x14ac:dyDescent="0.2">
      <c r="A206" s="133"/>
      <c r="B206" s="153"/>
      <c r="C206" s="133"/>
      <c r="D206" s="63" t="s">
        <v>48</v>
      </c>
      <c r="E206" s="94">
        <f t="shared" si="61"/>
        <v>0</v>
      </c>
      <c r="F206" s="95">
        <v>0</v>
      </c>
      <c r="G206" s="95">
        <v>0</v>
      </c>
      <c r="H206" s="95">
        <v>0</v>
      </c>
      <c r="I206" s="95">
        <v>0</v>
      </c>
      <c r="J206" s="95">
        <v>0</v>
      </c>
      <c r="K206" s="95">
        <v>0</v>
      </c>
      <c r="L206" s="95">
        <v>0</v>
      </c>
      <c r="M206" s="95">
        <v>0</v>
      </c>
      <c r="N206" s="95">
        <v>0</v>
      </c>
      <c r="O206" s="95">
        <v>0</v>
      </c>
      <c r="P206" s="95">
        <v>0</v>
      </c>
      <c r="Q206" s="95">
        <v>0</v>
      </c>
      <c r="R206" s="60"/>
    </row>
    <row r="207" spans="1:21" s="59" customFormat="1" ht="48" customHeight="1" x14ac:dyDescent="0.2">
      <c r="A207" s="133"/>
      <c r="B207" s="153"/>
      <c r="C207" s="133"/>
      <c r="D207" s="63" t="s">
        <v>46</v>
      </c>
      <c r="E207" s="94">
        <f t="shared" si="61"/>
        <v>0</v>
      </c>
      <c r="F207" s="95">
        <v>0</v>
      </c>
      <c r="G207" s="95">
        <v>0</v>
      </c>
      <c r="H207" s="95">
        <v>0</v>
      </c>
      <c r="I207" s="95">
        <v>0</v>
      </c>
      <c r="J207" s="95">
        <v>0</v>
      </c>
      <c r="K207" s="95">
        <v>0</v>
      </c>
      <c r="L207" s="95">
        <v>0</v>
      </c>
      <c r="M207" s="95">
        <v>0</v>
      </c>
      <c r="N207" s="95">
        <v>0</v>
      </c>
      <c r="O207" s="95">
        <v>0</v>
      </c>
      <c r="P207" s="95">
        <v>0</v>
      </c>
      <c r="Q207" s="95">
        <v>0</v>
      </c>
      <c r="R207" s="60"/>
    </row>
    <row r="208" spans="1:21" s="59" customFormat="1" ht="106.5" customHeight="1" x14ac:dyDescent="0.2">
      <c r="A208" s="133"/>
      <c r="B208" s="153"/>
      <c r="C208" s="133"/>
      <c r="D208" s="63" t="s">
        <v>57</v>
      </c>
      <c r="E208" s="94">
        <f t="shared" si="61"/>
        <v>0</v>
      </c>
      <c r="F208" s="95">
        <v>0</v>
      </c>
      <c r="G208" s="95">
        <v>0</v>
      </c>
      <c r="H208" s="95">
        <v>0</v>
      </c>
      <c r="I208" s="95">
        <v>0</v>
      </c>
      <c r="J208" s="95">
        <v>0</v>
      </c>
      <c r="K208" s="95">
        <v>0</v>
      </c>
      <c r="L208" s="95">
        <v>0</v>
      </c>
      <c r="M208" s="95">
        <v>0</v>
      </c>
      <c r="N208" s="95">
        <v>0</v>
      </c>
      <c r="O208" s="95">
        <v>0</v>
      </c>
      <c r="P208" s="95">
        <v>0</v>
      </c>
      <c r="Q208" s="95">
        <v>0</v>
      </c>
      <c r="R208" s="60"/>
      <c r="U208" s="68"/>
    </row>
    <row r="209" spans="1:18" s="59" customFormat="1" ht="33.75" customHeight="1" x14ac:dyDescent="0.2">
      <c r="A209" s="128" t="s">
        <v>121</v>
      </c>
      <c r="B209" s="150" t="s">
        <v>108</v>
      </c>
      <c r="C209" s="133" t="str">
        <f>C202</f>
        <v xml:space="preserve">Отдел по делам молодежи администрации Нефтеюганского района (Гусельщиков К.А. специалист-эксперт  220-363)  </v>
      </c>
      <c r="D209" s="61" t="s">
        <v>35</v>
      </c>
      <c r="E209" s="94">
        <f t="shared" si="61"/>
        <v>1305.23071</v>
      </c>
      <c r="F209" s="94">
        <f t="shared" ref="F209:Q209" si="63">SUM(F210:F215)</f>
        <v>0</v>
      </c>
      <c r="G209" s="94">
        <f t="shared" si="63"/>
        <v>138</v>
      </c>
      <c r="H209" s="94">
        <f t="shared" si="63"/>
        <v>100</v>
      </c>
      <c r="I209" s="94">
        <f t="shared" si="63"/>
        <v>226</v>
      </c>
      <c r="J209" s="94">
        <f t="shared" si="63"/>
        <v>138</v>
      </c>
      <c r="K209" s="94">
        <f t="shared" si="63"/>
        <v>138</v>
      </c>
      <c r="L209" s="94">
        <f t="shared" si="63"/>
        <v>138</v>
      </c>
      <c r="M209" s="94">
        <f t="shared" si="63"/>
        <v>138</v>
      </c>
      <c r="N209" s="94">
        <f t="shared" si="63"/>
        <v>138</v>
      </c>
      <c r="O209" s="94">
        <f t="shared" si="63"/>
        <v>151.23070999999999</v>
      </c>
      <c r="P209" s="94">
        <f t="shared" si="63"/>
        <v>0</v>
      </c>
      <c r="Q209" s="94">
        <f t="shared" si="63"/>
        <v>0</v>
      </c>
      <c r="R209" s="60"/>
    </row>
    <row r="210" spans="1:18" s="59" customFormat="1" ht="33.75" customHeight="1" x14ac:dyDescent="0.2">
      <c r="A210" s="129"/>
      <c r="B210" s="151"/>
      <c r="C210" s="133"/>
      <c r="D210" s="62" t="s">
        <v>9</v>
      </c>
      <c r="E210" s="94">
        <f t="shared" ref="E210:E215" si="64">SUM(F210:Q210)</f>
        <v>0</v>
      </c>
      <c r="F210" s="95">
        <v>0</v>
      </c>
      <c r="G210" s="95">
        <v>0</v>
      </c>
      <c r="H210" s="95">
        <v>0</v>
      </c>
      <c r="I210" s="95">
        <v>0</v>
      </c>
      <c r="J210" s="95">
        <v>0</v>
      </c>
      <c r="K210" s="95">
        <v>0</v>
      </c>
      <c r="L210" s="95">
        <v>0</v>
      </c>
      <c r="M210" s="95">
        <v>0</v>
      </c>
      <c r="N210" s="95">
        <v>0</v>
      </c>
      <c r="O210" s="95">
        <v>0</v>
      </c>
      <c r="P210" s="95">
        <v>0</v>
      </c>
      <c r="Q210" s="95">
        <v>0</v>
      </c>
      <c r="R210" s="60"/>
    </row>
    <row r="211" spans="1:18" s="59" customFormat="1" ht="31.5" customHeight="1" x14ac:dyDescent="0.2">
      <c r="A211" s="129"/>
      <c r="B211" s="151"/>
      <c r="C211" s="133"/>
      <c r="D211" s="62" t="s">
        <v>10</v>
      </c>
      <c r="E211" s="94">
        <f t="shared" si="64"/>
        <v>0</v>
      </c>
      <c r="F211" s="95">
        <v>0</v>
      </c>
      <c r="G211" s="95">
        <v>0</v>
      </c>
      <c r="H211" s="95">
        <v>0</v>
      </c>
      <c r="I211" s="95">
        <v>0</v>
      </c>
      <c r="J211" s="95">
        <v>0</v>
      </c>
      <c r="K211" s="95">
        <v>0</v>
      </c>
      <c r="L211" s="95">
        <v>0</v>
      </c>
      <c r="M211" s="95">
        <v>0</v>
      </c>
      <c r="N211" s="95">
        <v>0</v>
      </c>
      <c r="O211" s="95">
        <v>0</v>
      </c>
      <c r="P211" s="95">
        <v>0</v>
      </c>
      <c r="Q211" s="95">
        <v>0</v>
      </c>
      <c r="R211" s="60"/>
    </row>
    <row r="212" spans="1:18" s="59" customFormat="1" ht="37.5" customHeight="1" x14ac:dyDescent="0.2">
      <c r="A212" s="129"/>
      <c r="B212" s="151"/>
      <c r="C212" s="133"/>
      <c r="D212" s="62" t="s">
        <v>11</v>
      </c>
      <c r="E212" s="94">
        <f>SUM(F212:Q212)</f>
        <v>1305.23071</v>
      </c>
      <c r="F212" s="95">
        <v>0</v>
      </c>
      <c r="G212" s="95">
        <v>138</v>
      </c>
      <c r="H212" s="95">
        <f>138-38</f>
        <v>100</v>
      </c>
      <c r="I212" s="95">
        <f>188+38</f>
        <v>226</v>
      </c>
      <c r="J212" s="95">
        <v>138</v>
      </c>
      <c r="K212" s="95">
        <v>138</v>
      </c>
      <c r="L212" s="95">
        <v>138</v>
      </c>
      <c r="M212" s="95">
        <v>138</v>
      </c>
      <c r="N212" s="95">
        <v>138</v>
      </c>
      <c r="O212" s="95">
        <v>151.23070999999999</v>
      </c>
      <c r="P212" s="95">
        <v>0</v>
      </c>
      <c r="Q212" s="95">
        <v>0</v>
      </c>
      <c r="R212" s="60"/>
    </row>
    <row r="213" spans="1:18" s="59" customFormat="1" ht="57" customHeight="1" x14ac:dyDescent="0.2">
      <c r="A213" s="129"/>
      <c r="B213" s="151"/>
      <c r="C213" s="133"/>
      <c r="D213" s="63" t="s">
        <v>48</v>
      </c>
      <c r="E213" s="94">
        <f t="shared" si="64"/>
        <v>0</v>
      </c>
      <c r="F213" s="95">
        <v>0</v>
      </c>
      <c r="G213" s="95">
        <v>0</v>
      </c>
      <c r="H213" s="95">
        <v>0</v>
      </c>
      <c r="I213" s="95">
        <v>0</v>
      </c>
      <c r="J213" s="95">
        <v>0</v>
      </c>
      <c r="K213" s="95">
        <v>0</v>
      </c>
      <c r="L213" s="95">
        <v>0</v>
      </c>
      <c r="M213" s="95">
        <v>0</v>
      </c>
      <c r="N213" s="95">
        <v>0</v>
      </c>
      <c r="O213" s="95">
        <v>0</v>
      </c>
      <c r="P213" s="95">
        <v>0</v>
      </c>
      <c r="Q213" s="95">
        <v>0</v>
      </c>
      <c r="R213" s="60"/>
    </row>
    <row r="214" spans="1:18" s="59" customFormat="1" ht="43.5" customHeight="1" x14ac:dyDescent="0.2">
      <c r="A214" s="129"/>
      <c r="B214" s="151"/>
      <c r="C214" s="133"/>
      <c r="D214" s="63" t="s">
        <v>46</v>
      </c>
      <c r="E214" s="94">
        <f t="shared" si="64"/>
        <v>0</v>
      </c>
      <c r="F214" s="95">
        <v>0</v>
      </c>
      <c r="G214" s="95">
        <v>0</v>
      </c>
      <c r="H214" s="95">
        <v>0</v>
      </c>
      <c r="I214" s="95">
        <v>0</v>
      </c>
      <c r="J214" s="95">
        <v>0</v>
      </c>
      <c r="K214" s="95">
        <v>0</v>
      </c>
      <c r="L214" s="95">
        <v>0</v>
      </c>
      <c r="M214" s="95">
        <v>0</v>
      </c>
      <c r="N214" s="95">
        <v>0</v>
      </c>
      <c r="O214" s="95">
        <v>0</v>
      </c>
      <c r="P214" s="95">
        <v>0</v>
      </c>
      <c r="Q214" s="95">
        <v>0</v>
      </c>
      <c r="R214" s="60"/>
    </row>
    <row r="215" spans="1:18" s="59" customFormat="1" ht="57" customHeight="1" x14ac:dyDescent="0.2">
      <c r="A215" s="129"/>
      <c r="B215" s="152"/>
      <c r="C215" s="133"/>
      <c r="D215" s="63" t="s">
        <v>57</v>
      </c>
      <c r="E215" s="94">
        <f t="shared" si="64"/>
        <v>0</v>
      </c>
      <c r="F215" s="95">
        <v>0</v>
      </c>
      <c r="G215" s="95">
        <v>0</v>
      </c>
      <c r="H215" s="95">
        <v>0</v>
      </c>
      <c r="I215" s="95">
        <v>0</v>
      </c>
      <c r="J215" s="95">
        <v>0</v>
      </c>
      <c r="K215" s="95">
        <v>0</v>
      </c>
      <c r="L215" s="95">
        <v>0</v>
      </c>
      <c r="M215" s="95">
        <v>0</v>
      </c>
      <c r="N215" s="95">
        <v>0</v>
      </c>
      <c r="O215" s="95">
        <v>0</v>
      </c>
      <c r="P215" s="95">
        <v>0</v>
      </c>
      <c r="Q215" s="95">
        <v>0</v>
      </c>
      <c r="R215" s="60"/>
    </row>
    <row r="216" spans="1:18" s="59" customFormat="1" ht="50.25" customHeight="1" x14ac:dyDescent="0.2">
      <c r="A216" s="153" t="s">
        <v>126</v>
      </c>
      <c r="B216" s="154" t="s">
        <v>109</v>
      </c>
      <c r="C216" s="133" t="s">
        <v>143</v>
      </c>
      <c r="D216" s="61" t="s">
        <v>35</v>
      </c>
      <c r="E216" s="94">
        <f>SUM(F216:Q216)</f>
        <v>702</v>
      </c>
      <c r="F216" s="94">
        <f t="shared" ref="F216:Q216" si="65">SUM(F217:F222)</f>
        <v>0</v>
      </c>
      <c r="G216" s="94">
        <f t="shared" si="65"/>
        <v>130</v>
      </c>
      <c r="H216" s="94">
        <f t="shared" si="65"/>
        <v>0</v>
      </c>
      <c r="I216" s="94">
        <f t="shared" si="65"/>
        <v>200</v>
      </c>
      <c r="J216" s="94">
        <f t="shared" si="65"/>
        <v>120</v>
      </c>
      <c r="K216" s="94">
        <f t="shared" si="65"/>
        <v>0</v>
      </c>
      <c r="L216" s="94">
        <f t="shared" si="65"/>
        <v>145</v>
      </c>
      <c r="M216" s="94">
        <f t="shared" si="65"/>
        <v>0</v>
      </c>
      <c r="N216" s="94">
        <f t="shared" si="65"/>
        <v>0</v>
      </c>
      <c r="O216" s="94">
        <f t="shared" si="65"/>
        <v>107</v>
      </c>
      <c r="P216" s="94">
        <f t="shared" si="65"/>
        <v>0</v>
      </c>
      <c r="Q216" s="94">
        <f t="shared" si="65"/>
        <v>0</v>
      </c>
      <c r="R216" s="60"/>
    </row>
    <row r="217" spans="1:18" s="59" customFormat="1" ht="45" customHeight="1" x14ac:dyDescent="0.2">
      <c r="A217" s="153"/>
      <c r="B217" s="154"/>
      <c r="C217" s="133"/>
      <c r="D217" s="62" t="s">
        <v>9</v>
      </c>
      <c r="E217" s="94">
        <f t="shared" ref="E217:E243" si="66">SUM(F217:Q217)</f>
        <v>0</v>
      </c>
      <c r="F217" s="95">
        <v>0</v>
      </c>
      <c r="G217" s="95">
        <v>0</v>
      </c>
      <c r="H217" s="95">
        <v>0</v>
      </c>
      <c r="I217" s="95">
        <v>0</v>
      </c>
      <c r="J217" s="95">
        <v>0</v>
      </c>
      <c r="K217" s="95">
        <v>0</v>
      </c>
      <c r="L217" s="95">
        <v>0</v>
      </c>
      <c r="M217" s="95">
        <v>0</v>
      </c>
      <c r="N217" s="95">
        <v>0</v>
      </c>
      <c r="O217" s="95">
        <v>0</v>
      </c>
      <c r="P217" s="95">
        <v>0</v>
      </c>
      <c r="Q217" s="95">
        <v>0</v>
      </c>
      <c r="R217" s="60"/>
    </row>
    <row r="218" spans="1:18" s="59" customFormat="1" ht="45" customHeight="1" x14ac:dyDescent="0.2">
      <c r="A218" s="153"/>
      <c r="B218" s="154"/>
      <c r="C218" s="133"/>
      <c r="D218" s="62" t="s">
        <v>10</v>
      </c>
      <c r="E218" s="94">
        <f t="shared" si="66"/>
        <v>0</v>
      </c>
      <c r="F218" s="95">
        <v>0</v>
      </c>
      <c r="G218" s="95">
        <v>0</v>
      </c>
      <c r="H218" s="95">
        <v>0</v>
      </c>
      <c r="I218" s="95">
        <v>0</v>
      </c>
      <c r="J218" s="95">
        <v>0</v>
      </c>
      <c r="K218" s="95">
        <v>0</v>
      </c>
      <c r="L218" s="95">
        <v>0</v>
      </c>
      <c r="M218" s="95">
        <v>0</v>
      </c>
      <c r="N218" s="95">
        <v>0</v>
      </c>
      <c r="O218" s="95">
        <v>0</v>
      </c>
      <c r="P218" s="95">
        <v>0</v>
      </c>
      <c r="Q218" s="95">
        <v>0</v>
      </c>
      <c r="R218" s="60"/>
    </row>
    <row r="219" spans="1:18" s="59" customFormat="1" ht="48" customHeight="1" x14ac:dyDescent="0.2">
      <c r="A219" s="153"/>
      <c r="B219" s="154"/>
      <c r="C219" s="133"/>
      <c r="D219" s="62" t="s">
        <v>11</v>
      </c>
      <c r="E219" s="94">
        <f>SUM(F219:Q219)</f>
        <v>702</v>
      </c>
      <c r="F219" s="95">
        <v>0</v>
      </c>
      <c r="G219" s="95">
        <f>230-100</f>
        <v>130</v>
      </c>
      <c r="H219" s="95">
        <v>0</v>
      </c>
      <c r="I219" s="95">
        <f>100+100</f>
        <v>200</v>
      </c>
      <c r="J219" s="95">
        <v>120</v>
      </c>
      <c r="K219" s="95">
        <v>0</v>
      </c>
      <c r="L219" s="95">
        <v>145</v>
      </c>
      <c r="M219" s="95">
        <v>0</v>
      </c>
      <c r="N219" s="95">
        <v>0</v>
      </c>
      <c r="O219" s="95">
        <v>107</v>
      </c>
      <c r="P219" s="95">
        <v>0</v>
      </c>
      <c r="Q219" s="95">
        <v>0</v>
      </c>
      <c r="R219" s="60"/>
    </row>
    <row r="220" spans="1:18" s="59" customFormat="1" ht="62.25" customHeight="1" x14ac:dyDescent="0.2">
      <c r="A220" s="153"/>
      <c r="B220" s="154"/>
      <c r="C220" s="133"/>
      <c r="D220" s="63" t="s">
        <v>48</v>
      </c>
      <c r="E220" s="94">
        <f t="shared" si="66"/>
        <v>0</v>
      </c>
      <c r="F220" s="95">
        <v>0</v>
      </c>
      <c r="G220" s="95">
        <v>0</v>
      </c>
      <c r="H220" s="95">
        <v>0</v>
      </c>
      <c r="I220" s="95">
        <v>0</v>
      </c>
      <c r="J220" s="95">
        <v>0</v>
      </c>
      <c r="K220" s="95">
        <v>0</v>
      </c>
      <c r="L220" s="95">
        <v>0</v>
      </c>
      <c r="M220" s="95">
        <v>0</v>
      </c>
      <c r="N220" s="95">
        <v>0</v>
      </c>
      <c r="O220" s="95">
        <v>0</v>
      </c>
      <c r="P220" s="95">
        <v>0</v>
      </c>
      <c r="Q220" s="95">
        <v>0</v>
      </c>
      <c r="R220" s="60"/>
    </row>
    <row r="221" spans="1:18" s="59" customFormat="1" ht="40.5" customHeight="1" x14ac:dyDescent="0.2">
      <c r="A221" s="153"/>
      <c r="B221" s="154"/>
      <c r="C221" s="133"/>
      <c r="D221" s="63" t="s">
        <v>46</v>
      </c>
      <c r="E221" s="94">
        <f t="shared" si="66"/>
        <v>0</v>
      </c>
      <c r="F221" s="95">
        <v>0</v>
      </c>
      <c r="G221" s="95">
        <v>0</v>
      </c>
      <c r="H221" s="95">
        <v>0</v>
      </c>
      <c r="I221" s="95">
        <v>0</v>
      </c>
      <c r="J221" s="95">
        <v>0</v>
      </c>
      <c r="K221" s="95">
        <v>0</v>
      </c>
      <c r="L221" s="95">
        <v>0</v>
      </c>
      <c r="M221" s="95">
        <v>0</v>
      </c>
      <c r="N221" s="95">
        <v>0</v>
      </c>
      <c r="O221" s="95">
        <v>0</v>
      </c>
      <c r="P221" s="95">
        <v>0</v>
      </c>
      <c r="Q221" s="95">
        <v>0</v>
      </c>
      <c r="R221" s="60"/>
    </row>
    <row r="222" spans="1:18" s="59" customFormat="1" ht="66" customHeight="1" x14ac:dyDescent="0.2">
      <c r="A222" s="153"/>
      <c r="B222" s="154"/>
      <c r="C222" s="133"/>
      <c r="D222" s="63" t="s">
        <v>57</v>
      </c>
      <c r="E222" s="94">
        <f t="shared" si="66"/>
        <v>0</v>
      </c>
      <c r="F222" s="95">
        <v>0</v>
      </c>
      <c r="G222" s="95">
        <v>0</v>
      </c>
      <c r="H222" s="95">
        <v>0</v>
      </c>
      <c r="I222" s="95">
        <v>0</v>
      </c>
      <c r="J222" s="95">
        <v>0</v>
      </c>
      <c r="K222" s="95">
        <v>0</v>
      </c>
      <c r="L222" s="95">
        <v>0</v>
      </c>
      <c r="M222" s="95">
        <v>0</v>
      </c>
      <c r="N222" s="95">
        <v>0</v>
      </c>
      <c r="O222" s="95">
        <v>0</v>
      </c>
      <c r="P222" s="95">
        <v>0</v>
      </c>
      <c r="Q222" s="95">
        <v>0</v>
      </c>
      <c r="R222" s="60"/>
    </row>
    <row r="223" spans="1:18" s="59" customFormat="1" ht="43.5" customHeight="1" x14ac:dyDescent="0.2">
      <c r="A223" s="134" t="s">
        <v>122</v>
      </c>
      <c r="B223" s="130" t="s">
        <v>110</v>
      </c>
      <c r="C223" s="134" t="s">
        <v>144</v>
      </c>
      <c r="D223" s="61" t="s">
        <v>35</v>
      </c>
      <c r="E223" s="94">
        <f t="shared" si="66"/>
        <v>2248.4300000000003</v>
      </c>
      <c r="F223" s="94">
        <f t="shared" ref="F223:P223" si="67">SUM(F224:F229)</f>
        <v>0</v>
      </c>
      <c r="G223" s="94">
        <f t="shared" si="67"/>
        <v>45</v>
      </c>
      <c r="H223" s="94">
        <f t="shared" si="67"/>
        <v>349.55502000000001</v>
      </c>
      <c r="I223" s="94">
        <f t="shared" si="67"/>
        <v>356.84497999999996</v>
      </c>
      <c r="J223" s="94">
        <f t="shared" si="67"/>
        <v>242.57302000000001</v>
      </c>
      <c r="K223" s="94">
        <f t="shared" si="67"/>
        <v>0</v>
      </c>
      <c r="L223" s="94">
        <f t="shared" si="67"/>
        <v>440</v>
      </c>
      <c r="M223" s="94">
        <f t="shared" si="67"/>
        <v>168.02698000000001</v>
      </c>
      <c r="N223" s="94">
        <f t="shared" si="67"/>
        <v>46</v>
      </c>
      <c r="O223" s="94">
        <f t="shared" si="67"/>
        <v>0</v>
      </c>
      <c r="P223" s="94">
        <f t="shared" si="67"/>
        <v>0</v>
      </c>
      <c r="Q223" s="94">
        <f>SUM(Q224:Q229)</f>
        <v>600.43000000000006</v>
      </c>
      <c r="R223" s="60"/>
    </row>
    <row r="224" spans="1:18" s="59" customFormat="1" ht="39.75" customHeight="1" x14ac:dyDescent="0.2">
      <c r="A224" s="134"/>
      <c r="B224" s="131"/>
      <c r="C224" s="134"/>
      <c r="D224" s="62" t="s">
        <v>9</v>
      </c>
      <c r="E224" s="94">
        <f t="shared" si="66"/>
        <v>0</v>
      </c>
      <c r="F224" s="95">
        <v>0</v>
      </c>
      <c r="G224" s="95">
        <v>0</v>
      </c>
      <c r="H224" s="95">
        <v>0</v>
      </c>
      <c r="I224" s="95">
        <v>0</v>
      </c>
      <c r="J224" s="95">
        <v>0</v>
      </c>
      <c r="K224" s="95">
        <v>0</v>
      </c>
      <c r="L224" s="95">
        <v>0</v>
      </c>
      <c r="M224" s="95">
        <v>0</v>
      </c>
      <c r="N224" s="95">
        <v>0</v>
      </c>
      <c r="O224" s="95">
        <v>0</v>
      </c>
      <c r="P224" s="95">
        <v>0</v>
      </c>
      <c r="Q224" s="95">
        <v>0</v>
      </c>
      <c r="R224" s="60"/>
    </row>
    <row r="225" spans="1:19" s="59" customFormat="1" ht="34.5" customHeight="1" x14ac:dyDescent="0.2">
      <c r="A225" s="134"/>
      <c r="B225" s="131"/>
      <c r="C225" s="134"/>
      <c r="D225" s="62" t="s">
        <v>10</v>
      </c>
      <c r="E225" s="94">
        <f>SUM(F225:Q225)</f>
        <v>0</v>
      </c>
      <c r="F225" s="95">
        <v>0</v>
      </c>
      <c r="G225" s="95">
        <v>0</v>
      </c>
      <c r="H225" s="95">
        <v>0</v>
      </c>
      <c r="I225" s="95">
        <v>0</v>
      </c>
      <c r="J225" s="95">
        <v>0</v>
      </c>
      <c r="K225" s="95">
        <v>0</v>
      </c>
      <c r="L225" s="95">
        <v>0</v>
      </c>
      <c r="M225" s="95">
        <v>0</v>
      </c>
      <c r="N225" s="95">
        <v>0</v>
      </c>
      <c r="O225" s="95">
        <v>0</v>
      </c>
      <c r="P225" s="95">
        <v>0</v>
      </c>
      <c r="Q225" s="95">
        <v>0</v>
      </c>
      <c r="R225" s="60"/>
    </row>
    <row r="226" spans="1:19" s="59" customFormat="1" ht="45" customHeight="1" x14ac:dyDescent="0.2">
      <c r="A226" s="134"/>
      <c r="B226" s="131"/>
      <c r="C226" s="134"/>
      <c r="D226" s="62" t="s">
        <v>11</v>
      </c>
      <c r="E226" s="94">
        <f>SUM(F226:Q226)</f>
        <v>1648</v>
      </c>
      <c r="F226" s="95">
        <f t="shared" ref="F226:L226" si="68">F240+F254+F233+F247</f>
        <v>0</v>
      </c>
      <c r="G226" s="95">
        <f>G240+G254+G233+G247</f>
        <v>45</v>
      </c>
      <c r="H226" s="95">
        <f>H240+H254+H233+H247</f>
        <v>349.55502000000001</v>
      </c>
      <c r="I226" s="95">
        <f>I240+I254+I233+I247</f>
        <v>356.84497999999996</v>
      </c>
      <c r="J226" s="95">
        <f>J240+J254+J233+J247</f>
        <v>242.57302000000001</v>
      </c>
      <c r="K226" s="95">
        <f t="shared" si="68"/>
        <v>0</v>
      </c>
      <c r="L226" s="95">
        <f t="shared" si="68"/>
        <v>440</v>
      </c>
      <c r="M226" s="95">
        <f>M240+M254+M247+M233+M247</f>
        <v>168.02698000000001</v>
      </c>
      <c r="N226" s="95">
        <f>N240+N254+N247+N233</f>
        <v>46</v>
      </c>
      <c r="O226" s="95">
        <f>O240+O254+O233+O247</f>
        <v>0</v>
      </c>
      <c r="P226" s="95">
        <f>P240+P254+P247+P233+P247</f>
        <v>0</v>
      </c>
      <c r="Q226" s="95">
        <f>Q240+Q254+Q247+Q233</f>
        <v>0</v>
      </c>
      <c r="R226" s="60"/>
    </row>
    <row r="227" spans="1:19" s="59" customFormat="1" ht="54" customHeight="1" x14ac:dyDescent="0.2">
      <c r="A227" s="134"/>
      <c r="B227" s="131"/>
      <c r="C227" s="134"/>
      <c r="D227" s="63" t="s">
        <v>48</v>
      </c>
      <c r="E227" s="94">
        <f t="shared" si="66"/>
        <v>0</v>
      </c>
      <c r="F227" s="95">
        <v>0</v>
      </c>
      <c r="G227" s="95">
        <v>0</v>
      </c>
      <c r="H227" s="95">
        <v>0</v>
      </c>
      <c r="I227" s="95">
        <v>0</v>
      </c>
      <c r="J227" s="95">
        <v>0</v>
      </c>
      <c r="K227" s="95">
        <v>0</v>
      </c>
      <c r="L227" s="95">
        <v>0</v>
      </c>
      <c r="M227" s="95">
        <v>0</v>
      </c>
      <c r="N227" s="95">
        <v>0</v>
      </c>
      <c r="O227" s="95">
        <v>0</v>
      </c>
      <c r="P227" s="95">
        <v>0</v>
      </c>
      <c r="Q227" s="95">
        <f>Q241+Q255+Q248+Q234</f>
        <v>0</v>
      </c>
      <c r="R227" s="60"/>
    </row>
    <row r="228" spans="1:19" s="59" customFormat="1" ht="42" customHeight="1" x14ac:dyDescent="0.2">
      <c r="A228" s="134"/>
      <c r="B228" s="131"/>
      <c r="C228" s="134"/>
      <c r="D228" s="63" t="s">
        <v>46</v>
      </c>
      <c r="E228" s="94">
        <f t="shared" si="66"/>
        <v>0</v>
      </c>
      <c r="F228" s="95">
        <v>0</v>
      </c>
      <c r="G228" s="95">
        <v>0</v>
      </c>
      <c r="H228" s="95">
        <v>0</v>
      </c>
      <c r="I228" s="95">
        <v>0</v>
      </c>
      <c r="J228" s="95">
        <v>0</v>
      </c>
      <c r="K228" s="95">
        <v>0</v>
      </c>
      <c r="L228" s="95">
        <v>0</v>
      </c>
      <c r="M228" s="95">
        <v>0</v>
      </c>
      <c r="N228" s="95">
        <v>0</v>
      </c>
      <c r="O228" s="95">
        <v>0</v>
      </c>
      <c r="P228" s="95">
        <v>0</v>
      </c>
      <c r="Q228" s="95">
        <f>Q242+Q256+Q249+Q235</f>
        <v>0</v>
      </c>
      <c r="R228" s="60"/>
    </row>
    <row r="229" spans="1:19" s="59" customFormat="1" ht="40.5" customHeight="1" x14ac:dyDescent="0.2">
      <c r="A229" s="134"/>
      <c r="B229" s="132"/>
      <c r="C229" s="134"/>
      <c r="D229" s="63" t="s">
        <v>57</v>
      </c>
      <c r="E229" s="94">
        <f t="shared" si="66"/>
        <v>600.43000000000006</v>
      </c>
      <c r="F229" s="95">
        <v>0</v>
      </c>
      <c r="G229" s="95">
        <v>0</v>
      </c>
      <c r="H229" s="95">
        <v>0</v>
      </c>
      <c r="I229" s="95">
        <v>0</v>
      </c>
      <c r="J229" s="95">
        <v>0</v>
      </c>
      <c r="K229" s="95">
        <v>0</v>
      </c>
      <c r="L229" s="95">
        <v>0</v>
      </c>
      <c r="M229" s="95">
        <v>0</v>
      </c>
      <c r="N229" s="95">
        <v>0</v>
      </c>
      <c r="O229" s="95">
        <v>0</v>
      </c>
      <c r="P229" s="95">
        <v>0</v>
      </c>
      <c r="Q229" s="95">
        <f>Q243+Q257+Q250+Q236</f>
        <v>600.43000000000006</v>
      </c>
      <c r="R229" s="60"/>
    </row>
    <row r="230" spans="1:19" s="59" customFormat="1" ht="29.25" customHeight="1" x14ac:dyDescent="0.2">
      <c r="A230" s="147" t="s">
        <v>123</v>
      </c>
      <c r="B230" s="147" t="s">
        <v>111</v>
      </c>
      <c r="C230" s="133" t="s">
        <v>132</v>
      </c>
      <c r="D230" s="61" t="s">
        <v>35</v>
      </c>
      <c r="E230" s="94">
        <f>SUM(F230:Q230)</f>
        <v>45</v>
      </c>
      <c r="F230" s="94">
        <f t="shared" ref="F230:Q230" si="69">SUM(F231:F236)</f>
        <v>0</v>
      </c>
      <c r="G230" s="94">
        <f t="shared" si="69"/>
        <v>45</v>
      </c>
      <c r="H230" s="94">
        <f t="shared" si="69"/>
        <v>0</v>
      </c>
      <c r="I230" s="94">
        <f t="shared" si="69"/>
        <v>0</v>
      </c>
      <c r="J230" s="94">
        <f t="shared" si="69"/>
        <v>0</v>
      </c>
      <c r="K230" s="94">
        <f t="shared" si="69"/>
        <v>0</v>
      </c>
      <c r="L230" s="94">
        <f t="shared" si="69"/>
        <v>0</v>
      </c>
      <c r="M230" s="96">
        <f t="shared" si="69"/>
        <v>0</v>
      </c>
      <c r="N230" s="94">
        <f t="shared" si="69"/>
        <v>0</v>
      </c>
      <c r="O230" s="94">
        <f t="shared" si="69"/>
        <v>0</v>
      </c>
      <c r="P230" s="94">
        <f t="shared" si="69"/>
        <v>0</v>
      </c>
      <c r="Q230" s="94">
        <f t="shared" si="69"/>
        <v>0</v>
      </c>
      <c r="R230" s="58"/>
    </row>
    <row r="231" spans="1:19" s="59" customFormat="1" ht="24" customHeight="1" x14ac:dyDescent="0.2">
      <c r="A231" s="148"/>
      <c r="B231" s="148"/>
      <c r="C231" s="133"/>
      <c r="D231" s="62" t="s">
        <v>9</v>
      </c>
      <c r="E231" s="94">
        <f t="shared" ref="E231:E236" si="70">SUM(F231:Q231)</f>
        <v>0</v>
      </c>
      <c r="F231" s="95">
        <v>0</v>
      </c>
      <c r="G231" s="95">
        <v>0</v>
      </c>
      <c r="H231" s="95">
        <v>0</v>
      </c>
      <c r="I231" s="95">
        <v>0</v>
      </c>
      <c r="J231" s="95">
        <v>0</v>
      </c>
      <c r="K231" s="95">
        <v>0</v>
      </c>
      <c r="L231" s="95">
        <v>0</v>
      </c>
      <c r="M231" s="97">
        <v>0</v>
      </c>
      <c r="N231" s="95">
        <v>0</v>
      </c>
      <c r="O231" s="95">
        <v>0</v>
      </c>
      <c r="P231" s="95">
        <v>0</v>
      </c>
      <c r="Q231" s="95">
        <v>0</v>
      </c>
      <c r="R231" s="60"/>
    </row>
    <row r="232" spans="1:19" s="59" customFormat="1" ht="21.75" customHeight="1" x14ac:dyDescent="0.2">
      <c r="A232" s="148"/>
      <c r="B232" s="148"/>
      <c r="C232" s="133"/>
      <c r="D232" s="62" t="s">
        <v>10</v>
      </c>
      <c r="E232" s="94">
        <f t="shared" si="70"/>
        <v>0</v>
      </c>
      <c r="F232" s="95">
        <v>0</v>
      </c>
      <c r="G232" s="95">
        <v>0</v>
      </c>
      <c r="H232" s="95">
        <v>0</v>
      </c>
      <c r="I232" s="95">
        <v>0</v>
      </c>
      <c r="J232" s="95">
        <v>0</v>
      </c>
      <c r="K232" s="95">
        <v>0</v>
      </c>
      <c r="L232" s="95">
        <v>0</v>
      </c>
      <c r="M232" s="97">
        <v>0</v>
      </c>
      <c r="N232" s="95">
        <v>0</v>
      </c>
      <c r="O232" s="95">
        <v>0</v>
      </c>
      <c r="P232" s="95">
        <v>0</v>
      </c>
      <c r="Q232" s="95">
        <v>0</v>
      </c>
      <c r="R232" s="60"/>
    </row>
    <row r="233" spans="1:19" s="59" customFormat="1" ht="27.75" customHeight="1" x14ac:dyDescent="0.2">
      <c r="A233" s="148"/>
      <c r="B233" s="148"/>
      <c r="C233" s="133"/>
      <c r="D233" s="62" t="s">
        <v>11</v>
      </c>
      <c r="E233" s="94">
        <f t="shared" si="70"/>
        <v>45</v>
      </c>
      <c r="F233" s="95">
        <v>0</v>
      </c>
      <c r="G233" s="95">
        <v>45</v>
      </c>
      <c r="H233" s="95">
        <v>0</v>
      </c>
      <c r="I233" s="95">
        <v>0</v>
      </c>
      <c r="J233" s="95">
        <v>0</v>
      </c>
      <c r="K233" s="95">
        <v>0</v>
      </c>
      <c r="L233" s="95">
        <v>0</v>
      </c>
      <c r="M233" s="97">
        <v>0</v>
      </c>
      <c r="N233" s="95">
        <v>0</v>
      </c>
      <c r="O233" s="95">
        <v>0</v>
      </c>
      <c r="P233" s="95">
        <v>0</v>
      </c>
      <c r="Q233" s="95"/>
      <c r="R233" s="60"/>
    </row>
    <row r="234" spans="1:19" s="59" customFormat="1" ht="66" customHeight="1" x14ac:dyDescent="0.2">
      <c r="A234" s="148"/>
      <c r="B234" s="148"/>
      <c r="C234" s="133"/>
      <c r="D234" s="63" t="s">
        <v>48</v>
      </c>
      <c r="E234" s="94">
        <f t="shared" si="70"/>
        <v>0</v>
      </c>
      <c r="F234" s="95">
        <v>0</v>
      </c>
      <c r="G234" s="95">
        <v>0</v>
      </c>
      <c r="H234" s="95">
        <v>0</v>
      </c>
      <c r="I234" s="95">
        <v>0</v>
      </c>
      <c r="J234" s="95">
        <v>0</v>
      </c>
      <c r="K234" s="95">
        <v>0</v>
      </c>
      <c r="L234" s="95">
        <v>0</v>
      </c>
      <c r="M234" s="95">
        <v>0</v>
      </c>
      <c r="N234" s="95">
        <v>0</v>
      </c>
      <c r="O234" s="95">
        <v>0</v>
      </c>
      <c r="P234" s="95">
        <v>0</v>
      </c>
      <c r="Q234" s="95">
        <v>0</v>
      </c>
      <c r="R234" s="60"/>
    </row>
    <row r="235" spans="1:19" s="59" customFormat="1" ht="36.75" customHeight="1" x14ac:dyDescent="0.2">
      <c r="A235" s="148"/>
      <c r="B235" s="148"/>
      <c r="C235" s="133"/>
      <c r="D235" s="63" t="s">
        <v>46</v>
      </c>
      <c r="E235" s="94">
        <f t="shared" si="70"/>
        <v>0</v>
      </c>
      <c r="F235" s="95">
        <v>0</v>
      </c>
      <c r="G235" s="95">
        <v>0</v>
      </c>
      <c r="H235" s="95">
        <v>0</v>
      </c>
      <c r="I235" s="95">
        <v>0</v>
      </c>
      <c r="J235" s="95">
        <v>0</v>
      </c>
      <c r="K235" s="95">
        <v>0</v>
      </c>
      <c r="L235" s="95">
        <v>0</v>
      </c>
      <c r="M235" s="95">
        <v>0</v>
      </c>
      <c r="N235" s="95">
        <v>0</v>
      </c>
      <c r="O235" s="95">
        <v>0</v>
      </c>
      <c r="P235" s="95">
        <v>0</v>
      </c>
      <c r="Q235" s="95">
        <v>0</v>
      </c>
      <c r="R235" s="60"/>
    </row>
    <row r="236" spans="1:19" s="59" customFormat="1" ht="39.75" customHeight="1" x14ac:dyDescent="0.2">
      <c r="A236" s="148"/>
      <c r="B236" s="148"/>
      <c r="C236" s="133"/>
      <c r="D236" s="63" t="s">
        <v>57</v>
      </c>
      <c r="E236" s="94">
        <f t="shared" si="70"/>
        <v>0</v>
      </c>
      <c r="F236" s="95">
        <v>0</v>
      </c>
      <c r="G236" s="95">
        <v>0</v>
      </c>
      <c r="H236" s="95">
        <v>0</v>
      </c>
      <c r="I236" s="95">
        <v>0</v>
      </c>
      <c r="J236" s="95">
        <v>0</v>
      </c>
      <c r="K236" s="95">
        <v>0</v>
      </c>
      <c r="L236" s="95">
        <v>0</v>
      </c>
      <c r="M236" s="95">
        <v>0</v>
      </c>
      <c r="N236" s="95">
        <v>0</v>
      </c>
      <c r="O236" s="95">
        <v>0</v>
      </c>
      <c r="P236" s="95">
        <v>0</v>
      </c>
      <c r="Q236" s="95">
        <v>0</v>
      </c>
      <c r="R236" s="60"/>
    </row>
    <row r="237" spans="1:19" s="59" customFormat="1" ht="32.25" customHeight="1" x14ac:dyDescent="0.2">
      <c r="A237" s="148"/>
      <c r="B237" s="148"/>
      <c r="C237" s="133" t="s">
        <v>143</v>
      </c>
      <c r="D237" s="61" t="s">
        <v>35</v>
      </c>
      <c r="E237" s="94">
        <f t="shared" si="66"/>
        <v>697</v>
      </c>
      <c r="F237" s="94">
        <f t="shared" ref="F237:Q237" si="71">SUM(F238:F243)</f>
        <v>0</v>
      </c>
      <c r="G237" s="94">
        <f t="shared" si="71"/>
        <v>0</v>
      </c>
      <c r="H237" s="94">
        <f t="shared" si="71"/>
        <v>61</v>
      </c>
      <c r="I237" s="94">
        <f t="shared" si="71"/>
        <v>100</v>
      </c>
      <c r="J237" s="94">
        <f t="shared" si="71"/>
        <v>81.973020000000005</v>
      </c>
      <c r="K237" s="94">
        <f t="shared" si="71"/>
        <v>0</v>
      </c>
      <c r="L237" s="94">
        <f t="shared" si="71"/>
        <v>240</v>
      </c>
      <c r="M237" s="94">
        <f t="shared" si="71"/>
        <v>168.02698000000001</v>
      </c>
      <c r="N237" s="94">
        <f t="shared" si="71"/>
        <v>46</v>
      </c>
      <c r="O237" s="94">
        <f t="shared" si="71"/>
        <v>0</v>
      </c>
      <c r="P237" s="94">
        <f t="shared" si="71"/>
        <v>0</v>
      </c>
      <c r="Q237" s="94">
        <f t="shared" si="71"/>
        <v>0</v>
      </c>
      <c r="R237" s="60"/>
    </row>
    <row r="238" spans="1:19" s="59" customFormat="1" ht="29.25" customHeight="1" x14ac:dyDescent="0.2">
      <c r="A238" s="148"/>
      <c r="B238" s="148"/>
      <c r="C238" s="133"/>
      <c r="D238" s="62" t="s">
        <v>9</v>
      </c>
      <c r="E238" s="94">
        <f t="shared" si="66"/>
        <v>0</v>
      </c>
      <c r="F238" s="95">
        <v>0</v>
      </c>
      <c r="G238" s="95">
        <v>0</v>
      </c>
      <c r="H238" s="95">
        <v>0</v>
      </c>
      <c r="I238" s="95">
        <v>0</v>
      </c>
      <c r="J238" s="95">
        <v>0</v>
      </c>
      <c r="K238" s="95">
        <v>0</v>
      </c>
      <c r="L238" s="95">
        <v>0</v>
      </c>
      <c r="M238" s="95">
        <v>0</v>
      </c>
      <c r="N238" s="95">
        <v>0</v>
      </c>
      <c r="O238" s="95">
        <v>0</v>
      </c>
      <c r="P238" s="95">
        <v>0</v>
      </c>
      <c r="Q238" s="95">
        <v>0</v>
      </c>
      <c r="R238" s="60"/>
    </row>
    <row r="239" spans="1:19" s="59" customFormat="1" ht="27.75" customHeight="1" x14ac:dyDescent="0.2">
      <c r="A239" s="148"/>
      <c r="B239" s="148"/>
      <c r="C239" s="133"/>
      <c r="D239" s="62" t="s">
        <v>10</v>
      </c>
      <c r="E239" s="94">
        <f t="shared" si="66"/>
        <v>0</v>
      </c>
      <c r="F239" s="95">
        <v>0</v>
      </c>
      <c r="G239" s="95">
        <v>0</v>
      </c>
      <c r="H239" s="95">
        <v>0</v>
      </c>
      <c r="I239" s="95">
        <v>0</v>
      </c>
      <c r="J239" s="95">
        <v>0</v>
      </c>
      <c r="K239" s="95">
        <v>0</v>
      </c>
      <c r="L239" s="95">
        <v>0</v>
      </c>
      <c r="M239" s="95">
        <v>0</v>
      </c>
      <c r="N239" s="95">
        <v>0</v>
      </c>
      <c r="O239" s="95">
        <v>0</v>
      </c>
      <c r="P239" s="95">
        <v>0</v>
      </c>
      <c r="Q239" s="95">
        <v>0</v>
      </c>
      <c r="R239" s="60"/>
    </row>
    <row r="240" spans="1:19" s="59" customFormat="1" ht="27" customHeight="1" x14ac:dyDescent="0.2">
      <c r="A240" s="148"/>
      <c r="B240" s="148"/>
      <c r="C240" s="133"/>
      <c r="D240" s="62" t="s">
        <v>11</v>
      </c>
      <c r="E240" s="94">
        <f t="shared" si="66"/>
        <v>697</v>
      </c>
      <c r="F240" s="95">
        <v>0</v>
      </c>
      <c r="G240" s="95">
        <v>0</v>
      </c>
      <c r="H240" s="95">
        <v>61</v>
      </c>
      <c r="I240" s="95">
        <v>100</v>
      </c>
      <c r="J240" s="95">
        <v>81.973020000000005</v>
      </c>
      <c r="K240" s="95">
        <v>0</v>
      </c>
      <c r="L240" s="95">
        <v>240</v>
      </c>
      <c r="M240" s="95">
        <v>168.02698000000001</v>
      </c>
      <c r="N240" s="95">
        <v>46</v>
      </c>
      <c r="O240" s="95">
        <v>0</v>
      </c>
      <c r="P240" s="95">
        <v>0</v>
      </c>
      <c r="Q240" s="95">
        <v>0</v>
      </c>
      <c r="R240" s="60"/>
      <c r="S240" s="68"/>
    </row>
    <row r="241" spans="1:19" s="59" customFormat="1" ht="59.25" customHeight="1" x14ac:dyDescent="0.2">
      <c r="A241" s="148"/>
      <c r="B241" s="148"/>
      <c r="C241" s="133"/>
      <c r="D241" s="63" t="s">
        <v>48</v>
      </c>
      <c r="E241" s="94">
        <f t="shared" si="66"/>
        <v>0</v>
      </c>
      <c r="F241" s="95">
        <v>0</v>
      </c>
      <c r="G241" s="95">
        <v>0</v>
      </c>
      <c r="H241" s="95">
        <v>0</v>
      </c>
      <c r="I241" s="95">
        <v>0</v>
      </c>
      <c r="J241" s="95">
        <v>0</v>
      </c>
      <c r="K241" s="95">
        <v>0</v>
      </c>
      <c r="L241" s="95">
        <v>0</v>
      </c>
      <c r="M241" s="95">
        <v>0</v>
      </c>
      <c r="N241" s="95">
        <v>0</v>
      </c>
      <c r="O241" s="95">
        <v>0</v>
      </c>
      <c r="P241" s="95">
        <v>0</v>
      </c>
      <c r="Q241" s="95">
        <v>0</v>
      </c>
      <c r="R241" s="60"/>
    </row>
    <row r="242" spans="1:19" s="59" customFormat="1" ht="40.5" customHeight="1" x14ac:dyDescent="0.2">
      <c r="A242" s="148"/>
      <c r="B242" s="148"/>
      <c r="C242" s="133"/>
      <c r="D242" s="63" t="s">
        <v>46</v>
      </c>
      <c r="E242" s="94">
        <f t="shared" si="66"/>
        <v>0</v>
      </c>
      <c r="F242" s="95">
        <v>0</v>
      </c>
      <c r="G242" s="95">
        <v>0</v>
      </c>
      <c r="H242" s="95">
        <v>0</v>
      </c>
      <c r="I242" s="95">
        <v>0</v>
      </c>
      <c r="J242" s="95">
        <v>0</v>
      </c>
      <c r="K242" s="95">
        <v>0</v>
      </c>
      <c r="L242" s="95">
        <v>0</v>
      </c>
      <c r="M242" s="95">
        <v>0</v>
      </c>
      <c r="N242" s="95">
        <v>0</v>
      </c>
      <c r="O242" s="95">
        <v>0</v>
      </c>
      <c r="P242" s="95">
        <v>0</v>
      </c>
      <c r="Q242" s="95">
        <v>0</v>
      </c>
      <c r="R242" s="60"/>
    </row>
    <row r="243" spans="1:19" s="59" customFormat="1" ht="54.75" customHeight="1" x14ac:dyDescent="0.2">
      <c r="A243" s="149"/>
      <c r="B243" s="149"/>
      <c r="C243" s="133"/>
      <c r="D243" s="63" t="s">
        <v>57</v>
      </c>
      <c r="E243" s="94">
        <f t="shared" si="66"/>
        <v>0</v>
      </c>
      <c r="F243" s="95">
        <v>0</v>
      </c>
      <c r="G243" s="95">
        <v>0</v>
      </c>
      <c r="H243" s="95">
        <v>0</v>
      </c>
      <c r="I243" s="95">
        <v>0</v>
      </c>
      <c r="J243" s="95">
        <v>0</v>
      </c>
      <c r="K243" s="95">
        <v>0</v>
      </c>
      <c r="L243" s="95">
        <v>0</v>
      </c>
      <c r="M243" s="95">
        <v>0</v>
      </c>
      <c r="N243" s="95">
        <v>0</v>
      </c>
      <c r="O243" s="95">
        <v>0</v>
      </c>
      <c r="P243" s="95">
        <v>0</v>
      </c>
      <c r="Q243" s="95">
        <v>0</v>
      </c>
      <c r="R243" s="60"/>
      <c r="S243" s="60"/>
    </row>
    <row r="244" spans="1:19" s="59" customFormat="1" ht="29.25" customHeight="1" x14ac:dyDescent="0.2">
      <c r="A244" s="147" t="s">
        <v>127</v>
      </c>
      <c r="B244" s="150" t="s">
        <v>112</v>
      </c>
      <c r="C244" s="133" t="s">
        <v>132</v>
      </c>
      <c r="D244" s="61" t="s">
        <v>35</v>
      </c>
      <c r="E244" s="94">
        <f>SUM(F244:Q244)</f>
        <v>501.24</v>
      </c>
      <c r="F244" s="94">
        <f t="shared" ref="F244:Q244" si="72">SUM(F245:F250)</f>
        <v>0</v>
      </c>
      <c r="G244" s="94">
        <f t="shared" si="72"/>
        <v>0</v>
      </c>
      <c r="H244" s="94">
        <f t="shared" si="72"/>
        <v>89.4</v>
      </c>
      <c r="I244" s="94">
        <f t="shared" si="72"/>
        <v>17</v>
      </c>
      <c r="J244" s="94">
        <f t="shared" si="72"/>
        <v>60.6</v>
      </c>
      <c r="K244" s="94">
        <f t="shared" si="72"/>
        <v>0</v>
      </c>
      <c r="L244" s="94">
        <f t="shared" si="72"/>
        <v>0</v>
      </c>
      <c r="M244" s="94">
        <f t="shared" si="72"/>
        <v>0</v>
      </c>
      <c r="N244" s="94">
        <f t="shared" si="72"/>
        <v>0</v>
      </c>
      <c r="O244" s="94">
        <f t="shared" si="72"/>
        <v>0</v>
      </c>
      <c r="P244" s="94">
        <f t="shared" si="72"/>
        <v>0</v>
      </c>
      <c r="Q244" s="94">
        <f t="shared" si="72"/>
        <v>334.24</v>
      </c>
      <c r="R244" s="58"/>
    </row>
    <row r="245" spans="1:19" s="59" customFormat="1" ht="24" customHeight="1" x14ac:dyDescent="0.2">
      <c r="A245" s="148"/>
      <c r="B245" s="151"/>
      <c r="C245" s="133"/>
      <c r="D245" s="62" t="s">
        <v>9</v>
      </c>
      <c r="E245" s="94">
        <f t="shared" ref="E245:E250" si="73">SUM(F245:Q245)</f>
        <v>0</v>
      </c>
      <c r="F245" s="95">
        <v>0</v>
      </c>
      <c r="G245" s="95">
        <v>0</v>
      </c>
      <c r="H245" s="95">
        <v>0</v>
      </c>
      <c r="I245" s="95">
        <v>0</v>
      </c>
      <c r="J245" s="95">
        <v>0</v>
      </c>
      <c r="K245" s="95">
        <v>0</v>
      </c>
      <c r="L245" s="95">
        <v>0</v>
      </c>
      <c r="M245" s="95">
        <v>0</v>
      </c>
      <c r="N245" s="95">
        <v>0</v>
      </c>
      <c r="O245" s="95">
        <v>0</v>
      </c>
      <c r="P245" s="95">
        <v>0</v>
      </c>
      <c r="Q245" s="95">
        <v>0</v>
      </c>
      <c r="R245" s="60"/>
    </row>
    <row r="246" spans="1:19" s="59" customFormat="1" ht="21.75" customHeight="1" x14ac:dyDescent="0.2">
      <c r="A246" s="148"/>
      <c r="B246" s="151"/>
      <c r="C246" s="133"/>
      <c r="D246" s="62" t="s">
        <v>10</v>
      </c>
      <c r="E246" s="94">
        <f t="shared" si="73"/>
        <v>0</v>
      </c>
      <c r="F246" s="95">
        <v>0</v>
      </c>
      <c r="G246" s="95">
        <v>0</v>
      </c>
      <c r="H246" s="95">
        <v>0</v>
      </c>
      <c r="I246" s="95">
        <v>0</v>
      </c>
      <c r="J246" s="95">
        <v>0</v>
      </c>
      <c r="K246" s="95">
        <v>0</v>
      </c>
      <c r="L246" s="95">
        <v>0</v>
      </c>
      <c r="M246" s="95">
        <v>0</v>
      </c>
      <c r="N246" s="95">
        <v>0</v>
      </c>
      <c r="O246" s="95">
        <v>0</v>
      </c>
      <c r="P246" s="95">
        <v>0</v>
      </c>
      <c r="Q246" s="95">
        <v>0</v>
      </c>
      <c r="R246" s="60"/>
    </row>
    <row r="247" spans="1:19" s="59" customFormat="1" ht="27.75" customHeight="1" x14ac:dyDescent="0.2">
      <c r="A247" s="148"/>
      <c r="B247" s="151"/>
      <c r="C247" s="133"/>
      <c r="D247" s="62" t="s">
        <v>11</v>
      </c>
      <c r="E247" s="94">
        <f t="shared" si="73"/>
        <v>167</v>
      </c>
      <c r="F247" s="95">
        <v>0</v>
      </c>
      <c r="G247" s="95">
        <v>0</v>
      </c>
      <c r="H247" s="95">
        <v>89.4</v>
      </c>
      <c r="I247" s="95">
        <v>17</v>
      </c>
      <c r="J247" s="95">
        <v>60.6</v>
      </c>
      <c r="K247" s="95">
        <v>0</v>
      </c>
      <c r="L247" s="95">
        <v>0</v>
      </c>
      <c r="M247" s="95">
        <v>0</v>
      </c>
      <c r="N247" s="95">
        <f>80-80</f>
        <v>0</v>
      </c>
      <c r="O247" s="95"/>
      <c r="P247" s="95">
        <v>0</v>
      </c>
      <c r="Q247" s="95">
        <v>0</v>
      </c>
      <c r="R247" s="60"/>
    </row>
    <row r="248" spans="1:19" s="59" customFormat="1" ht="57.75" customHeight="1" x14ac:dyDescent="0.2">
      <c r="A248" s="148"/>
      <c r="B248" s="151"/>
      <c r="C248" s="133"/>
      <c r="D248" s="63" t="s">
        <v>48</v>
      </c>
      <c r="E248" s="94">
        <f t="shared" si="73"/>
        <v>0</v>
      </c>
      <c r="F248" s="95">
        <v>0</v>
      </c>
      <c r="G248" s="95">
        <v>0</v>
      </c>
      <c r="H248" s="95">
        <v>0</v>
      </c>
      <c r="I248" s="95">
        <v>0</v>
      </c>
      <c r="J248" s="95">
        <v>0</v>
      </c>
      <c r="K248" s="95">
        <v>0</v>
      </c>
      <c r="L248" s="95">
        <v>0</v>
      </c>
      <c r="M248" s="95">
        <v>0</v>
      </c>
      <c r="N248" s="95">
        <v>0</v>
      </c>
      <c r="O248" s="95">
        <v>0</v>
      </c>
      <c r="P248" s="95">
        <v>0</v>
      </c>
      <c r="Q248" s="98">
        <v>0</v>
      </c>
      <c r="R248" s="60"/>
    </row>
    <row r="249" spans="1:19" s="59" customFormat="1" ht="34.5" customHeight="1" x14ac:dyDescent="0.2">
      <c r="A249" s="148"/>
      <c r="B249" s="151"/>
      <c r="C249" s="133"/>
      <c r="D249" s="63" t="s">
        <v>46</v>
      </c>
      <c r="E249" s="94">
        <f t="shared" si="73"/>
        <v>0</v>
      </c>
      <c r="F249" s="95">
        <v>0</v>
      </c>
      <c r="G249" s="95">
        <v>0</v>
      </c>
      <c r="H249" s="95">
        <v>0</v>
      </c>
      <c r="I249" s="95">
        <v>0</v>
      </c>
      <c r="J249" s="95">
        <v>0</v>
      </c>
      <c r="K249" s="95">
        <v>0</v>
      </c>
      <c r="L249" s="95">
        <v>0</v>
      </c>
      <c r="M249" s="95">
        <v>0</v>
      </c>
      <c r="N249" s="95">
        <v>0</v>
      </c>
      <c r="O249" s="95">
        <v>0</v>
      </c>
      <c r="P249" s="95">
        <v>0</v>
      </c>
      <c r="Q249" s="98">
        <v>0</v>
      </c>
      <c r="R249" s="60"/>
    </row>
    <row r="250" spans="1:19" s="59" customFormat="1" ht="30" customHeight="1" x14ac:dyDescent="0.2">
      <c r="A250" s="148"/>
      <c r="B250" s="151"/>
      <c r="C250" s="133"/>
      <c r="D250" s="63" t="s">
        <v>57</v>
      </c>
      <c r="E250" s="94">
        <f t="shared" si="73"/>
        <v>334.24</v>
      </c>
      <c r="F250" s="95"/>
      <c r="G250" s="95">
        <v>0</v>
      </c>
      <c r="H250" s="95">
        <v>0</v>
      </c>
      <c r="I250" s="95">
        <v>0</v>
      </c>
      <c r="J250" s="95">
        <v>0</v>
      </c>
      <c r="K250" s="95">
        <v>0</v>
      </c>
      <c r="L250" s="95">
        <v>0</v>
      </c>
      <c r="M250" s="95">
        <v>0</v>
      </c>
      <c r="N250" s="95">
        <v>0</v>
      </c>
      <c r="O250" s="95">
        <v>0</v>
      </c>
      <c r="P250" s="95">
        <v>0</v>
      </c>
      <c r="Q250" s="98">
        <v>334.24</v>
      </c>
      <c r="R250" s="60"/>
    </row>
    <row r="251" spans="1:19" s="59" customFormat="1" ht="40.5" customHeight="1" x14ac:dyDescent="0.2">
      <c r="A251" s="148"/>
      <c r="B251" s="151"/>
      <c r="C251" s="133" t="s">
        <v>143</v>
      </c>
      <c r="D251" s="61" t="s">
        <v>35</v>
      </c>
      <c r="E251" s="94">
        <f>SUM(F251:Q251)</f>
        <v>1005.19</v>
      </c>
      <c r="F251" s="94">
        <f t="shared" ref="F251:Q251" si="74">SUM(F252:F257)</f>
        <v>0</v>
      </c>
      <c r="G251" s="94">
        <f t="shared" si="74"/>
        <v>0</v>
      </c>
      <c r="H251" s="94">
        <f t="shared" si="74"/>
        <v>199.15502000000004</v>
      </c>
      <c r="I251" s="94">
        <f>SUM(I252:I257)</f>
        <v>239.84497999999999</v>
      </c>
      <c r="J251" s="94">
        <f t="shared" si="74"/>
        <v>100</v>
      </c>
      <c r="K251" s="94">
        <f t="shared" si="74"/>
        <v>0</v>
      </c>
      <c r="L251" s="94">
        <f t="shared" si="74"/>
        <v>200</v>
      </c>
      <c r="M251" s="94">
        <f t="shared" si="74"/>
        <v>0</v>
      </c>
      <c r="N251" s="94">
        <f t="shared" si="74"/>
        <v>0</v>
      </c>
      <c r="O251" s="94">
        <f t="shared" si="74"/>
        <v>0</v>
      </c>
      <c r="P251" s="94">
        <f t="shared" si="74"/>
        <v>0</v>
      </c>
      <c r="Q251" s="99">
        <f t="shared" si="74"/>
        <v>266.19</v>
      </c>
      <c r="R251" s="58"/>
    </row>
    <row r="252" spans="1:19" s="59" customFormat="1" ht="21.75" customHeight="1" x14ac:dyDescent="0.2">
      <c r="A252" s="148"/>
      <c r="B252" s="151"/>
      <c r="C252" s="133"/>
      <c r="D252" s="62" t="s">
        <v>9</v>
      </c>
      <c r="E252" s="94">
        <f t="shared" ref="E252:E257" si="75">SUM(F252:Q252)</f>
        <v>0</v>
      </c>
      <c r="F252" s="95">
        <v>0</v>
      </c>
      <c r="G252" s="95">
        <v>0</v>
      </c>
      <c r="H252" s="95">
        <v>0</v>
      </c>
      <c r="I252" s="95">
        <v>0</v>
      </c>
      <c r="J252" s="95">
        <v>0</v>
      </c>
      <c r="K252" s="95">
        <v>0</v>
      </c>
      <c r="L252" s="95">
        <v>0</v>
      </c>
      <c r="M252" s="95">
        <v>0</v>
      </c>
      <c r="N252" s="97">
        <v>0</v>
      </c>
      <c r="O252" s="95">
        <v>0</v>
      </c>
      <c r="P252" s="95">
        <v>0</v>
      </c>
      <c r="Q252" s="98">
        <v>0</v>
      </c>
      <c r="R252" s="60"/>
    </row>
    <row r="253" spans="1:19" s="59" customFormat="1" ht="23.25" customHeight="1" x14ac:dyDescent="0.2">
      <c r="A253" s="148"/>
      <c r="B253" s="151"/>
      <c r="C253" s="133"/>
      <c r="D253" s="62" t="s">
        <v>10</v>
      </c>
      <c r="E253" s="94">
        <f t="shared" si="75"/>
        <v>0</v>
      </c>
      <c r="F253" s="95">
        <v>0</v>
      </c>
      <c r="G253" s="95">
        <v>0</v>
      </c>
      <c r="H253" s="95">
        <v>0</v>
      </c>
      <c r="I253" s="95">
        <v>0</v>
      </c>
      <c r="J253" s="95">
        <v>0</v>
      </c>
      <c r="K253" s="95">
        <v>0</v>
      </c>
      <c r="L253" s="95">
        <v>0</v>
      </c>
      <c r="M253" s="95">
        <v>0</v>
      </c>
      <c r="N253" s="97">
        <v>0</v>
      </c>
      <c r="O253" s="95">
        <v>0</v>
      </c>
      <c r="P253" s="95">
        <v>0</v>
      </c>
      <c r="Q253" s="98">
        <v>0</v>
      </c>
      <c r="R253" s="60"/>
    </row>
    <row r="254" spans="1:19" s="59" customFormat="1" ht="25.5" customHeight="1" x14ac:dyDescent="0.2">
      <c r="A254" s="148"/>
      <c r="B254" s="151"/>
      <c r="C254" s="133"/>
      <c r="D254" s="62" t="s">
        <v>11</v>
      </c>
      <c r="E254" s="94">
        <f t="shared" si="75"/>
        <v>739</v>
      </c>
      <c r="F254" s="95">
        <v>0</v>
      </c>
      <c r="G254" s="95">
        <v>0</v>
      </c>
      <c r="H254" s="95">
        <f>739-539.84498</f>
        <v>199.15502000000004</v>
      </c>
      <c r="I254" s="95">
        <f>239.84498</f>
        <v>239.84497999999999</v>
      </c>
      <c r="J254" s="95">
        <v>100</v>
      </c>
      <c r="K254" s="95">
        <v>0</v>
      </c>
      <c r="L254" s="95">
        <v>200</v>
      </c>
      <c r="M254" s="95">
        <v>0</v>
      </c>
      <c r="N254" s="95">
        <v>0</v>
      </c>
      <c r="O254" s="95">
        <v>0</v>
      </c>
      <c r="P254" s="95">
        <v>0</v>
      </c>
      <c r="Q254" s="98">
        <v>0</v>
      </c>
      <c r="R254" s="60"/>
    </row>
    <row r="255" spans="1:19" s="59" customFormat="1" ht="57.75" customHeight="1" x14ac:dyDescent="0.2">
      <c r="A255" s="148"/>
      <c r="B255" s="151"/>
      <c r="C255" s="133"/>
      <c r="D255" s="63" t="s">
        <v>48</v>
      </c>
      <c r="E255" s="94">
        <f t="shared" si="75"/>
        <v>0</v>
      </c>
      <c r="F255" s="95">
        <v>0</v>
      </c>
      <c r="G255" s="95">
        <v>0</v>
      </c>
      <c r="H255" s="95">
        <v>0</v>
      </c>
      <c r="I255" s="95">
        <v>0</v>
      </c>
      <c r="J255" s="95">
        <v>0</v>
      </c>
      <c r="K255" s="95">
        <v>0</v>
      </c>
      <c r="L255" s="95">
        <v>0</v>
      </c>
      <c r="M255" s="95">
        <v>0</v>
      </c>
      <c r="N255" s="95">
        <v>0</v>
      </c>
      <c r="O255" s="95">
        <v>0</v>
      </c>
      <c r="P255" s="95">
        <v>0</v>
      </c>
      <c r="Q255" s="98">
        <v>0</v>
      </c>
      <c r="R255" s="60"/>
    </row>
    <row r="256" spans="1:19" s="59" customFormat="1" ht="40.5" customHeight="1" x14ac:dyDescent="0.2">
      <c r="A256" s="148"/>
      <c r="B256" s="151"/>
      <c r="C256" s="133"/>
      <c r="D256" s="63" t="s">
        <v>46</v>
      </c>
      <c r="E256" s="94">
        <f t="shared" si="75"/>
        <v>0</v>
      </c>
      <c r="F256" s="95">
        <v>0</v>
      </c>
      <c r="G256" s="95">
        <v>0</v>
      </c>
      <c r="H256" s="95">
        <v>0</v>
      </c>
      <c r="I256" s="95">
        <v>0</v>
      </c>
      <c r="J256" s="95">
        <v>0</v>
      </c>
      <c r="K256" s="95">
        <v>0</v>
      </c>
      <c r="L256" s="95">
        <v>0</v>
      </c>
      <c r="M256" s="95">
        <v>0</v>
      </c>
      <c r="N256" s="95">
        <v>0</v>
      </c>
      <c r="O256" s="95">
        <v>0</v>
      </c>
      <c r="P256" s="95">
        <v>0</v>
      </c>
      <c r="Q256" s="98">
        <v>0</v>
      </c>
      <c r="R256" s="60"/>
    </row>
    <row r="257" spans="1:19" s="59" customFormat="1" ht="27" customHeight="1" x14ac:dyDescent="0.2">
      <c r="A257" s="149"/>
      <c r="B257" s="152"/>
      <c r="C257" s="133"/>
      <c r="D257" s="63" t="s">
        <v>57</v>
      </c>
      <c r="E257" s="94">
        <f t="shared" si="75"/>
        <v>266.19</v>
      </c>
      <c r="F257" s="95">
        <v>0</v>
      </c>
      <c r="G257" s="95">
        <v>0</v>
      </c>
      <c r="H257" s="95">
        <v>0</v>
      </c>
      <c r="I257" s="95">
        <v>0</v>
      </c>
      <c r="J257" s="95">
        <v>0</v>
      </c>
      <c r="K257" s="95">
        <v>0</v>
      </c>
      <c r="L257" s="95">
        <v>0</v>
      </c>
      <c r="M257" s="95">
        <v>0</v>
      </c>
      <c r="N257" s="95">
        <v>0</v>
      </c>
      <c r="O257" s="95">
        <v>0</v>
      </c>
      <c r="P257" s="95">
        <v>0</v>
      </c>
      <c r="Q257" s="98">
        <v>266.19</v>
      </c>
      <c r="R257" s="60"/>
    </row>
    <row r="258" spans="1:19" ht="18.75" customHeight="1" x14ac:dyDescent="0.25">
      <c r="A258" s="141" t="s">
        <v>54</v>
      </c>
      <c r="B258" s="142"/>
      <c r="C258" s="113" t="s">
        <v>76</v>
      </c>
      <c r="D258" s="47" t="s">
        <v>35</v>
      </c>
      <c r="E258" s="88">
        <f>E259+E260+E261+E262+E263+E264</f>
        <v>99320.569589999999</v>
      </c>
      <c r="F258" s="88">
        <f>F259+F260+F261+F264</f>
        <v>1701.20372</v>
      </c>
      <c r="G258" s="88">
        <f>G259+G260+G261+G264</f>
        <v>7239.2889200000009</v>
      </c>
      <c r="H258" s="88">
        <f>H259+H260+H261+H264</f>
        <v>7597.7243299999991</v>
      </c>
      <c r="I258" s="88">
        <f>I259+I260+I261+I264</f>
        <v>10187.77348</v>
      </c>
      <c r="J258" s="88">
        <f t="shared" ref="J258:Q258" si="76">J259+J260+J261+J264</f>
        <v>6535.0491899999997</v>
      </c>
      <c r="K258" s="88">
        <f t="shared" si="76"/>
        <v>5254.6278299999994</v>
      </c>
      <c r="L258" s="89">
        <f t="shared" si="76"/>
        <v>10081.824000000001</v>
      </c>
      <c r="M258" s="88">
        <f t="shared" si="76"/>
        <v>7153.6699499999995</v>
      </c>
      <c r="N258" s="88">
        <f>N259+N260+N261+N264</f>
        <v>6239.5385100000003</v>
      </c>
      <c r="O258" s="88">
        <f>O259+O260+O261+O264</f>
        <v>6197.2672499999999</v>
      </c>
      <c r="P258" s="88">
        <f>P259+P260+P261+P264</f>
        <v>6691.944410000001</v>
      </c>
      <c r="Q258" s="88">
        <f t="shared" si="76"/>
        <v>19548.161</v>
      </c>
      <c r="S258" s="66"/>
    </row>
    <row r="259" spans="1:19" ht="17.25" customHeight="1" x14ac:dyDescent="0.25">
      <c r="A259" s="143"/>
      <c r="B259" s="144"/>
      <c r="C259" s="114"/>
      <c r="D259" s="47" t="s">
        <v>9</v>
      </c>
      <c r="E259" s="85">
        <f>E15+E112+E49</f>
        <v>0</v>
      </c>
      <c r="F259" s="85">
        <f>F16+F112+F49++F196+F224+F182+F175</f>
        <v>0</v>
      </c>
      <c r="G259" s="85">
        <v>0</v>
      </c>
      <c r="H259" s="85">
        <v>0</v>
      </c>
      <c r="I259" s="85">
        <v>0</v>
      </c>
      <c r="J259" s="85">
        <v>0</v>
      </c>
      <c r="K259" s="85">
        <v>0</v>
      </c>
      <c r="L259" s="90">
        <v>0</v>
      </c>
      <c r="M259" s="85">
        <v>0</v>
      </c>
      <c r="N259" s="85">
        <v>0</v>
      </c>
      <c r="O259" s="85">
        <v>0</v>
      </c>
      <c r="P259" s="85">
        <v>0</v>
      </c>
      <c r="Q259" s="85">
        <v>0</v>
      </c>
    </row>
    <row r="260" spans="1:19" ht="16.5" customHeight="1" x14ac:dyDescent="0.25">
      <c r="A260" s="143"/>
      <c r="B260" s="144"/>
      <c r="C260" s="114"/>
      <c r="D260" s="47" t="s">
        <v>10</v>
      </c>
      <c r="E260" s="85">
        <f>E16+E50+E64+E113</f>
        <v>4892.4970000000003</v>
      </c>
      <c r="F260" s="85">
        <f>F16+F113+F50++F197+F225+F183+F176</f>
        <v>0</v>
      </c>
      <c r="G260" s="85">
        <f t="shared" ref="G260:Q260" si="77">G16+G113+G50+G197+G225+G183+G176</f>
        <v>0</v>
      </c>
      <c r="H260" s="85">
        <f t="shared" si="77"/>
        <v>0</v>
      </c>
      <c r="I260" s="85">
        <f t="shared" si="77"/>
        <v>0</v>
      </c>
      <c r="J260" s="85">
        <f t="shared" si="77"/>
        <v>0</v>
      </c>
      <c r="K260" s="85">
        <f t="shared" si="77"/>
        <v>0</v>
      </c>
      <c r="L260" s="90">
        <f t="shared" si="77"/>
        <v>0</v>
      </c>
      <c r="M260" s="85">
        <f t="shared" si="77"/>
        <v>0</v>
      </c>
      <c r="N260" s="85">
        <f t="shared" si="77"/>
        <v>0</v>
      </c>
      <c r="O260" s="85">
        <f t="shared" si="77"/>
        <v>0</v>
      </c>
      <c r="P260" s="85">
        <f t="shared" si="77"/>
        <v>0</v>
      </c>
      <c r="Q260" s="85">
        <f t="shared" si="77"/>
        <v>0</v>
      </c>
    </row>
    <row r="261" spans="1:19" ht="18" customHeight="1" x14ac:dyDescent="0.25">
      <c r="A261" s="143"/>
      <c r="B261" s="144"/>
      <c r="C261" s="114"/>
      <c r="D261" s="47" t="s">
        <v>11</v>
      </c>
      <c r="E261" s="85">
        <f>E17+E65+E114+E51+E198+E226+E184+E177+E100</f>
        <v>78384.442589999991</v>
      </c>
      <c r="F261" s="85">
        <f t="shared" ref="F261:Q261" si="78">F17+F65+F114+F51+F198+F226+F184+F177</f>
        <v>1701.20372</v>
      </c>
      <c r="G261" s="85">
        <f t="shared" si="78"/>
        <v>7239.2889200000009</v>
      </c>
      <c r="H261" s="85">
        <f t="shared" si="78"/>
        <v>7597.7243299999991</v>
      </c>
      <c r="I261" s="85">
        <f t="shared" si="78"/>
        <v>10187.77348</v>
      </c>
      <c r="J261" s="85">
        <f t="shared" si="78"/>
        <v>6535.0491899999997</v>
      </c>
      <c r="K261" s="85">
        <f t="shared" si="78"/>
        <v>5254.6278299999994</v>
      </c>
      <c r="L261" s="90">
        <f t="shared" si="78"/>
        <v>10081.824000000001</v>
      </c>
      <c r="M261" s="85">
        <f t="shared" si="78"/>
        <v>7153.6699499999995</v>
      </c>
      <c r="N261" s="85">
        <f>N17+N65+N114+N51+N198+N226+N184+N177+N100</f>
        <v>6239.5385100000003</v>
      </c>
      <c r="O261" s="85">
        <f>O17+O65+O114+O51+O198+O226+O184+O177+O100</f>
        <v>6197.2672499999999</v>
      </c>
      <c r="P261" s="85">
        <f t="shared" si="78"/>
        <v>6691.944410000001</v>
      </c>
      <c r="Q261" s="85">
        <f t="shared" si="78"/>
        <v>3504.5309999999999</v>
      </c>
      <c r="S261" s="66"/>
    </row>
    <row r="262" spans="1:19" ht="51.75" customHeight="1" x14ac:dyDescent="0.25">
      <c r="A262" s="143"/>
      <c r="B262" s="144"/>
      <c r="C262" s="114"/>
      <c r="D262" s="50" t="s">
        <v>48</v>
      </c>
      <c r="E262" s="85">
        <f>E18+E115+E52</f>
        <v>0</v>
      </c>
      <c r="F262" s="85">
        <f>F18+F115+F52++F199+F227+F185+F178</f>
        <v>0</v>
      </c>
      <c r="G262" s="85">
        <f t="shared" ref="G262:N262" si="79">G18+G115+G52+G199+G227+G185+G178</f>
        <v>0</v>
      </c>
      <c r="H262" s="85">
        <f t="shared" si="79"/>
        <v>0</v>
      </c>
      <c r="I262" s="85">
        <f t="shared" si="79"/>
        <v>0</v>
      </c>
      <c r="J262" s="85">
        <f t="shared" si="79"/>
        <v>0</v>
      </c>
      <c r="K262" s="85">
        <f t="shared" si="79"/>
        <v>0</v>
      </c>
      <c r="L262" s="90">
        <f t="shared" si="79"/>
        <v>0</v>
      </c>
      <c r="M262" s="85">
        <f t="shared" si="79"/>
        <v>0</v>
      </c>
      <c r="N262" s="85">
        <f t="shared" si="79"/>
        <v>0</v>
      </c>
      <c r="O262" s="85" t="s">
        <v>125</v>
      </c>
      <c r="P262" s="85">
        <f>P18+P115+P52+P199+P227+P185+P178</f>
        <v>0</v>
      </c>
      <c r="Q262" s="85">
        <f>Q18+Q115+Q52+Q199+Q227+Q185+Q178</f>
        <v>0</v>
      </c>
    </row>
    <row r="263" spans="1:19" ht="31.5" customHeight="1" x14ac:dyDescent="0.25">
      <c r="A263" s="143"/>
      <c r="B263" s="144"/>
      <c r="C263" s="114"/>
      <c r="D263" s="50" t="s">
        <v>46</v>
      </c>
      <c r="E263" s="85">
        <f t="shared" ref="E263:J263" si="80">E19+E116+E53</f>
        <v>0</v>
      </c>
      <c r="F263" s="85">
        <f t="shared" si="80"/>
        <v>0</v>
      </c>
      <c r="G263" s="85">
        <f t="shared" si="80"/>
        <v>0</v>
      </c>
      <c r="H263" s="85">
        <f t="shared" si="80"/>
        <v>0</v>
      </c>
      <c r="I263" s="85">
        <f t="shared" si="80"/>
        <v>0</v>
      </c>
      <c r="J263" s="85">
        <f t="shared" si="80"/>
        <v>0</v>
      </c>
      <c r="K263" s="85">
        <f t="shared" ref="K263:Q263" si="81">K19+K116+K53</f>
        <v>0</v>
      </c>
      <c r="L263" s="90">
        <f t="shared" si="81"/>
        <v>0</v>
      </c>
      <c r="M263" s="85">
        <f t="shared" si="81"/>
        <v>0</v>
      </c>
      <c r="N263" s="85">
        <f t="shared" si="81"/>
        <v>0</v>
      </c>
      <c r="O263" s="85">
        <f t="shared" si="81"/>
        <v>0</v>
      </c>
      <c r="P263" s="85">
        <f t="shared" si="81"/>
        <v>0</v>
      </c>
      <c r="Q263" s="85">
        <f t="shared" si="81"/>
        <v>0</v>
      </c>
    </row>
    <row r="264" spans="1:19" ht="32.25" customHeight="1" x14ac:dyDescent="0.25">
      <c r="A264" s="145"/>
      <c r="B264" s="146"/>
      <c r="C264" s="115"/>
      <c r="D264" s="50" t="s">
        <v>57</v>
      </c>
      <c r="E264" s="85">
        <f>F264+L264+M264+N264+O264+P264+Q264</f>
        <v>16043.630000000001</v>
      </c>
      <c r="F264" s="85">
        <f t="shared" ref="F264:P264" si="82">F187+F229+F201+F180+F117+F103+F68+F54+F20</f>
        <v>0</v>
      </c>
      <c r="G264" s="85">
        <f t="shared" si="82"/>
        <v>0</v>
      </c>
      <c r="H264" s="85">
        <f t="shared" si="82"/>
        <v>0</v>
      </c>
      <c r="I264" s="85">
        <f t="shared" si="82"/>
        <v>0</v>
      </c>
      <c r="J264" s="85">
        <f t="shared" si="82"/>
        <v>0</v>
      </c>
      <c r="K264" s="85">
        <f t="shared" si="82"/>
        <v>0</v>
      </c>
      <c r="L264" s="90">
        <f t="shared" si="82"/>
        <v>0</v>
      </c>
      <c r="M264" s="85">
        <f t="shared" si="82"/>
        <v>0</v>
      </c>
      <c r="N264" s="85">
        <f t="shared" si="82"/>
        <v>0</v>
      </c>
      <c r="O264" s="85">
        <f t="shared" si="82"/>
        <v>0</v>
      </c>
      <c r="P264" s="85">
        <f t="shared" si="82"/>
        <v>0</v>
      </c>
      <c r="Q264" s="85">
        <f>Q187+Q229+Q201+Q180+Q117+Q103+Q68+Q54+Q20</f>
        <v>16043.630000000001</v>
      </c>
    </row>
    <row r="265" spans="1:19" ht="23.25" customHeight="1" x14ac:dyDescent="0.25">
      <c r="A265" s="140" t="s">
        <v>36</v>
      </c>
      <c r="B265" s="140"/>
      <c r="C265" s="140"/>
      <c r="D265" s="140"/>
      <c r="E265" s="140"/>
    </row>
    <row r="266" spans="1:19" ht="25.5" customHeight="1" x14ac:dyDescent="0.25">
      <c r="B266" s="1" t="s">
        <v>137</v>
      </c>
      <c r="F266" s="100"/>
      <c r="G266" s="101" t="s">
        <v>138</v>
      </c>
    </row>
    <row r="267" spans="1:19" ht="14.25" customHeight="1" x14ac:dyDescent="0.25">
      <c r="F267" s="102" t="s">
        <v>38</v>
      </c>
      <c r="G267" s="103"/>
    </row>
    <row r="268" spans="1:19" ht="0.75" hidden="1" customHeight="1" x14ac:dyDescent="0.25">
      <c r="B268" s="1" t="s">
        <v>84</v>
      </c>
      <c r="F268" s="100"/>
      <c r="G268" s="101" t="s">
        <v>89</v>
      </c>
    </row>
    <row r="269" spans="1:19" ht="21" hidden="1" customHeight="1" x14ac:dyDescent="0.25">
      <c r="F269" s="102" t="s">
        <v>38</v>
      </c>
      <c r="G269" s="103"/>
    </row>
    <row r="270" spans="1:19" ht="27" hidden="1" customHeight="1" x14ac:dyDescent="0.25">
      <c r="B270" s="1" t="s">
        <v>103</v>
      </c>
      <c r="F270" s="104"/>
      <c r="G270" s="105" t="s">
        <v>88</v>
      </c>
    </row>
    <row r="271" spans="1:19" ht="19.5" hidden="1" customHeight="1" x14ac:dyDescent="0.25">
      <c r="B271" s="57"/>
      <c r="F271" s="106" t="s">
        <v>38</v>
      </c>
      <c r="G271" s="101"/>
    </row>
    <row r="272" spans="1:19" ht="18" hidden="1" customHeight="1" x14ac:dyDescent="0.25">
      <c r="G272" s="103"/>
    </row>
    <row r="273" spans="2:17" ht="0.75" hidden="1" customHeight="1" x14ac:dyDescent="0.25">
      <c r="F273" s="103"/>
      <c r="G273" s="103"/>
    </row>
    <row r="274" spans="2:17" ht="19.5" hidden="1" customHeight="1" x14ac:dyDescent="0.25">
      <c r="B274" s="1" t="s">
        <v>85</v>
      </c>
      <c r="F274" s="107"/>
      <c r="G274" s="108" t="s">
        <v>90</v>
      </c>
    </row>
    <row r="275" spans="2:17" ht="40.5" hidden="1" customHeight="1" x14ac:dyDescent="0.25">
      <c r="B275" s="1" t="s">
        <v>86</v>
      </c>
      <c r="F275" s="106" t="s">
        <v>38</v>
      </c>
      <c r="G275" s="108" t="s">
        <v>91</v>
      </c>
    </row>
    <row r="276" spans="2:17" ht="40.5" hidden="1" customHeight="1" x14ac:dyDescent="0.25">
      <c r="B276" s="1" t="s">
        <v>104</v>
      </c>
      <c r="F276" s="106" t="s">
        <v>38</v>
      </c>
      <c r="G276" s="108" t="s">
        <v>115</v>
      </c>
    </row>
    <row r="277" spans="2:17" hidden="1" x14ac:dyDescent="0.25">
      <c r="F277" s="109" t="s">
        <v>38</v>
      </c>
      <c r="G277" s="103"/>
    </row>
    <row r="278" spans="2:17" ht="12.75" hidden="1" customHeight="1" x14ac:dyDescent="0.25">
      <c r="B278" s="135" t="s">
        <v>87</v>
      </c>
      <c r="C278" s="135"/>
      <c r="D278" s="135"/>
      <c r="E278" s="135"/>
      <c r="F278" s="103"/>
      <c r="G278" s="103"/>
    </row>
    <row r="279" spans="2:17" ht="18.75" hidden="1" customHeight="1" x14ac:dyDescent="0.25">
      <c r="B279" s="135"/>
      <c r="C279" s="135"/>
      <c r="D279" s="135"/>
      <c r="E279" s="135"/>
      <c r="F279" s="100"/>
      <c r="G279" s="101" t="s">
        <v>71</v>
      </c>
    </row>
    <row r="280" spans="2:17" ht="16.5" hidden="1" x14ac:dyDescent="0.25">
      <c r="F280" s="106" t="s">
        <v>38</v>
      </c>
      <c r="G280" s="101"/>
    </row>
    <row r="281" spans="2:17" ht="4.5" hidden="1" customHeight="1" x14ac:dyDescent="0.25">
      <c r="C281" s="7"/>
      <c r="D281" s="35"/>
    </row>
    <row r="282" spans="2:17" ht="15.75" hidden="1" customHeight="1" x14ac:dyDescent="0.25">
      <c r="C282" s="36"/>
      <c r="D282" s="55"/>
      <c r="P282" s="110" t="s">
        <v>73</v>
      </c>
      <c r="Q282" s="110"/>
    </row>
    <row r="283" spans="2:17" ht="23.25" customHeight="1" x14ac:dyDescent="0.25">
      <c r="C283" s="78"/>
      <c r="D283" s="35"/>
      <c r="F283" s="111"/>
    </row>
  </sheetData>
  <mergeCells count="105">
    <mergeCell ref="C216:C222"/>
    <mergeCell ref="A202:A208"/>
    <mergeCell ref="B202:B208"/>
    <mergeCell ref="C202:C208"/>
    <mergeCell ref="C146:C152"/>
    <mergeCell ref="A97:A103"/>
    <mergeCell ref="A104:A110"/>
    <mergeCell ref="A69:A96"/>
    <mergeCell ref="B69:B96"/>
    <mergeCell ref="B97:B103"/>
    <mergeCell ref="B104:B110"/>
    <mergeCell ref="L1:L7"/>
    <mergeCell ref="M4:Q4"/>
    <mergeCell ref="M6:Q6"/>
    <mergeCell ref="M7:Q7"/>
    <mergeCell ref="A55:A61"/>
    <mergeCell ref="B55:B61"/>
    <mergeCell ref="C55:C61"/>
    <mergeCell ref="A28:A33"/>
    <mergeCell ref="B28:B33"/>
    <mergeCell ref="C28:C33"/>
    <mergeCell ref="A34:A40"/>
    <mergeCell ref="B34:B40"/>
    <mergeCell ref="C34:C40"/>
    <mergeCell ref="A14:A20"/>
    <mergeCell ref="B14:B20"/>
    <mergeCell ref="C14:C20"/>
    <mergeCell ref="A8:Q8"/>
    <mergeCell ref="A9:Q9"/>
    <mergeCell ref="C10:N10"/>
    <mergeCell ref="P10:Q10"/>
    <mergeCell ref="F11:Q11"/>
    <mergeCell ref="A11:A12"/>
    <mergeCell ref="B11:B12"/>
    <mergeCell ref="C11:C12"/>
    <mergeCell ref="A258:B264"/>
    <mergeCell ref="C258:C264"/>
    <mergeCell ref="A181:A187"/>
    <mergeCell ref="B181:B187"/>
    <mergeCell ref="C181:C187"/>
    <mergeCell ref="A188:A194"/>
    <mergeCell ref="B188:B194"/>
    <mergeCell ref="C188:C194"/>
    <mergeCell ref="C237:C243"/>
    <mergeCell ref="C251:C257"/>
    <mergeCell ref="C244:C250"/>
    <mergeCell ref="A244:A257"/>
    <mergeCell ref="B244:B257"/>
    <mergeCell ref="A216:A222"/>
    <mergeCell ref="C230:C236"/>
    <mergeCell ref="A230:A243"/>
    <mergeCell ref="B230:B243"/>
    <mergeCell ref="A223:A229"/>
    <mergeCell ref="B223:B229"/>
    <mergeCell ref="C223:C229"/>
    <mergeCell ref="A209:A215"/>
    <mergeCell ref="B209:B215"/>
    <mergeCell ref="C209:C215"/>
    <mergeCell ref="B216:B222"/>
    <mergeCell ref="E11:E12"/>
    <mergeCell ref="A174:A180"/>
    <mergeCell ref="B174:B180"/>
    <mergeCell ref="C174:C180"/>
    <mergeCell ref="A195:A201"/>
    <mergeCell ref="B195:B201"/>
    <mergeCell ref="C195:C201"/>
    <mergeCell ref="B278:E279"/>
    <mergeCell ref="A21:A27"/>
    <mergeCell ref="B21:B27"/>
    <mergeCell ref="C21:C27"/>
    <mergeCell ref="A111:A117"/>
    <mergeCell ref="B111:B117"/>
    <mergeCell ref="C111:C117"/>
    <mergeCell ref="C76:C82"/>
    <mergeCell ref="C90:C96"/>
    <mergeCell ref="C69:C75"/>
    <mergeCell ref="C97:C103"/>
    <mergeCell ref="C104:C110"/>
    <mergeCell ref="A118:A152"/>
    <mergeCell ref="B118:B152"/>
    <mergeCell ref="C118:C124"/>
    <mergeCell ref="C125:C131"/>
    <mergeCell ref="A265:E265"/>
    <mergeCell ref="D11:D12"/>
    <mergeCell ref="A153:A159"/>
    <mergeCell ref="B153:B159"/>
    <mergeCell ref="C153:C159"/>
    <mergeCell ref="A160:A166"/>
    <mergeCell ref="B160:B166"/>
    <mergeCell ref="C160:C166"/>
    <mergeCell ref="A167:A173"/>
    <mergeCell ref="B167:B173"/>
    <mergeCell ref="C167:C173"/>
    <mergeCell ref="C62:C68"/>
    <mergeCell ref="B62:B68"/>
    <mergeCell ref="A41:A47"/>
    <mergeCell ref="B41:B47"/>
    <mergeCell ref="C41:C47"/>
    <mergeCell ref="A48:A54"/>
    <mergeCell ref="B48:B54"/>
    <mergeCell ref="C48:C54"/>
    <mergeCell ref="A62:A68"/>
    <mergeCell ref="C83:C89"/>
    <mergeCell ref="C132:C138"/>
    <mergeCell ref="C139:C145"/>
  </mergeCells>
  <pageMargins left="0.23622047244094491" right="0.23622047244094491" top="0.74803149606299213" bottom="0.74803149606299213" header="0.31496062992125984" footer="0.31496062992125984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view="pageBreakPreview" topLeftCell="A4" zoomScale="80" zoomScaleNormal="100" zoomScaleSheetLayoutView="80" workbookViewId="0">
      <selection activeCell="B26" sqref="B26"/>
    </sheetView>
  </sheetViews>
  <sheetFormatPr defaultRowHeight="15" x14ac:dyDescent="0.25"/>
  <cols>
    <col min="1" max="1" width="6.140625" style="2" customWidth="1"/>
    <col min="2" max="2" width="78.5703125" style="1" customWidth="1"/>
    <col min="3" max="3" width="39.85546875" style="5" customWidth="1"/>
    <col min="4" max="4" width="35.85546875" style="5" customWidth="1"/>
    <col min="5" max="16384" width="9.140625" style="1"/>
  </cols>
  <sheetData>
    <row r="1" spans="1:4" ht="16.5" x14ac:dyDescent="0.25">
      <c r="D1" s="6" t="s">
        <v>51</v>
      </c>
    </row>
    <row r="2" spans="1:4" ht="16.5" x14ac:dyDescent="0.25">
      <c r="D2" s="6" t="s">
        <v>26</v>
      </c>
    </row>
    <row r="3" spans="1:4" ht="16.5" x14ac:dyDescent="0.25">
      <c r="D3" s="6" t="s">
        <v>27</v>
      </c>
    </row>
    <row r="4" spans="1:4" ht="16.5" x14ac:dyDescent="0.25">
      <c r="D4" s="6" t="s">
        <v>28</v>
      </c>
    </row>
    <row r="6" spans="1:4" ht="53.25" customHeight="1" x14ac:dyDescent="0.25">
      <c r="A6" s="169" t="s">
        <v>59</v>
      </c>
      <c r="B6" s="169"/>
      <c r="C6" s="169"/>
      <c r="D6" s="169"/>
    </row>
    <row r="7" spans="1:4" x14ac:dyDescent="0.25">
      <c r="B7" s="170"/>
      <c r="C7" s="170"/>
      <c r="D7" s="170"/>
    </row>
    <row r="8" spans="1:4" ht="28.5" customHeight="1" x14ac:dyDescent="0.25"/>
    <row r="9" spans="1:4" ht="30.75" customHeight="1" x14ac:dyDescent="0.25">
      <c r="A9" s="171" t="s">
        <v>0</v>
      </c>
      <c r="B9" s="171" t="s">
        <v>12</v>
      </c>
      <c r="C9" s="171" t="s">
        <v>29</v>
      </c>
      <c r="D9" s="171"/>
    </row>
    <row r="10" spans="1:4" ht="75" x14ac:dyDescent="0.25">
      <c r="A10" s="171"/>
      <c r="B10" s="171"/>
      <c r="C10" s="28" t="s">
        <v>30</v>
      </c>
      <c r="D10" s="28" t="s">
        <v>53</v>
      </c>
    </row>
    <row r="11" spans="1:4" s="3" customFormat="1" ht="21" customHeight="1" x14ac:dyDescent="0.2">
      <c r="A11" s="28">
        <v>1</v>
      </c>
      <c r="B11" s="28">
        <v>2</v>
      </c>
      <c r="C11" s="28">
        <v>4</v>
      </c>
      <c r="D11" s="28">
        <v>5</v>
      </c>
    </row>
    <row r="12" spans="1:4" ht="30" customHeight="1" x14ac:dyDescent="0.25">
      <c r="A12" s="30" t="s">
        <v>2</v>
      </c>
      <c r="B12" s="31" t="s">
        <v>61</v>
      </c>
      <c r="C12" s="28"/>
      <c r="D12" s="28"/>
    </row>
    <row r="13" spans="1:4" ht="18.75" x14ac:dyDescent="0.25">
      <c r="A13" s="28" t="s">
        <v>3</v>
      </c>
      <c r="B13" s="29" t="s">
        <v>25</v>
      </c>
      <c r="C13" s="28"/>
      <c r="D13" s="28"/>
    </row>
    <row r="14" spans="1:4" ht="18.75" x14ac:dyDescent="0.25">
      <c r="A14" s="28" t="s">
        <v>4</v>
      </c>
      <c r="B14" s="29" t="s">
        <v>25</v>
      </c>
      <c r="C14" s="28"/>
      <c r="D14" s="28"/>
    </row>
    <row r="15" spans="1:4" ht="18.75" x14ac:dyDescent="0.25">
      <c r="A15" s="28" t="s">
        <v>50</v>
      </c>
      <c r="B15" s="29"/>
      <c r="C15" s="28"/>
      <c r="D15" s="28"/>
    </row>
    <row r="16" spans="1:4" ht="36" customHeight="1" x14ac:dyDescent="0.25">
      <c r="A16" s="30" t="s">
        <v>6</v>
      </c>
      <c r="B16" s="31" t="s">
        <v>61</v>
      </c>
      <c r="C16" s="28"/>
      <c r="D16" s="28"/>
    </row>
    <row r="17" spans="1:7" ht="18.75" x14ac:dyDescent="0.25">
      <c r="A17" s="28" t="s">
        <v>7</v>
      </c>
      <c r="B17" s="29" t="s">
        <v>25</v>
      </c>
      <c r="C17" s="28"/>
      <c r="D17" s="28"/>
    </row>
    <row r="18" spans="1:7" ht="18.75" x14ac:dyDescent="0.25">
      <c r="A18" s="28" t="s">
        <v>8</v>
      </c>
      <c r="B18" s="29" t="s">
        <v>25</v>
      </c>
      <c r="C18" s="28"/>
      <c r="D18" s="28"/>
    </row>
    <row r="19" spans="1:7" ht="18.75" x14ac:dyDescent="0.25">
      <c r="A19" s="28" t="s">
        <v>50</v>
      </c>
      <c r="B19" s="29"/>
      <c r="C19" s="28"/>
      <c r="D19" s="28"/>
    </row>
    <row r="20" spans="1:7" x14ac:dyDescent="0.25">
      <c r="B20" s="4"/>
    </row>
    <row r="21" spans="1:7" ht="16.5" x14ac:dyDescent="0.25">
      <c r="B21" s="6" t="s">
        <v>58</v>
      </c>
      <c r="C21" s="36"/>
      <c r="D21" s="1" t="s">
        <v>39</v>
      </c>
    </row>
    <row r="22" spans="1:7" ht="16.5" x14ac:dyDescent="0.25">
      <c r="B22" s="6"/>
      <c r="C22" s="34" t="s">
        <v>38</v>
      </c>
      <c r="D22" s="1"/>
    </row>
    <row r="23" spans="1:7" ht="16.5" x14ac:dyDescent="0.25">
      <c r="B23" s="6"/>
      <c r="C23" s="7"/>
      <c r="D23" s="1"/>
      <c r="E23" s="5"/>
      <c r="F23" s="5"/>
      <c r="G23" s="5"/>
    </row>
    <row r="24" spans="1:7" ht="16.5" x14ac:dyDescent="0.25">
      <c r="B24" s="6" t="s">
        <v>31</v>
      </c>
      <c r="C24" s="33"/>
      <c r="D24" s="1" t="s">
        <v>39</v>
      </c>
      <c r="E24" s="168"/>
      <c r="F24" s="168"/>
      <c r="G24" s="168"/>
    </row>
    <row r="25" spans="1:7" x14ac:dyDescent="0.25">
      <c r="C25" s="34" t="s">
        <v>38</v>
      </c>
      <c r="D25" s="1"/>
    </row>
    <row r="27" spans="1:7" ht="16.5" x14ac:dyDescent="0.25">
      <c r="B27" s="6" t="s">
        <v>31</v>
      </c>
      <c r="C27" s="33"/>
      <c r="D27" s="1" t="s">
        <v>39</v>
      </c>
    </row>
    <row r="28" spans="1:7" x14ac:dyDescent="0.25">
      <c r="C28" s="34" t="s">
        <v>38</v>
      </c>
      <c r="D28" s="1"/>
    </row>
  </sheetData>
  <mergeCells count="6">
    <mergeCell ref="E24:G24"/>
    <mergeCell ref="A6:D6"/>
    <mergeCell ref="B7:D7"/>
    <mergeCell ref="A9:A10"/>
    <mergeCell ref="B9:B10"/>
    <mergeCell ref="C9:D9"/>
  </mergeCells>
  <pageMargins left="0.9055118110236221" right="0.51181102362204722" top="0.74803149606299213" bottom="0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3"/>
  <sheetViews>
    <sheetView view="pageBreakPreview" zoomScale="80" zoomScaleNormal="100" zoomScaleSheetLayoutView="80" workbookViewId="0">
      <selection activeCell="C54" sqref="C54"/>
    </sheetView>
  </sheetViews>
  <sheetFormatPr defaultRowHeight="15" x14ac:dyDescent="0.25"/>
  <cols>
    <col min="1" max="1" width="4.140625" style="2" bestFit="1" customWidth="1"/>
    <col min="2" max="2" width="30.7109375" style="1" customWidth="1"/>
    <col min="3" max="3" width="24.42578125" style="1" customWidth="1"/>
    <col min="4" max="4" width="12.85546875" style="1" customWidth="1"/>
    <col min="5" max="14" width="9.140625" style="1" customWidth="1"/>
    <col min="15" max="15" width="9.28515625" style="1" customWidth="1"/>
    <col min="16" max="16" width="9.7109375" style="1" customWidth="1"/>
    <col min="17" max="16384" width="9.140625" style="1"/>
  </cols>
  <sheetData>
    <row r="1" spans="1:16" ht="16.5" x14ac:dyDescent="0.25">
      <c r="F1" s="6"/>
      <c r="M1" s="1" t="s">
        <v>33</v>
      </c>
    </row>
    <row r="2" spans="1:16" ht="16.5" x14ac:dyDescent="0.25">
      <c r="F2" s="6"/>
      <c r="M2" s="6" t="s">
        <v>26</v>
      </c>
      <c r="O2" s="5"/>
      <c r="P2" s="5"/>
    </row>
    <row r="3" spans="1:16" ht="16.5" x14ac:dyDescent="0.25">
      <c r="F3" s="6"/>
      <c r="M3" s="6" t="s">
        <v>27</v>
      </c>
      <c r="O3" s="5"/>
      <c r="P3" s="5"/>
    </row>
    <row r="4" spans="1:16" ht="16.5" x14ac:dyDescent="0.25">
      <c r="F4" s="6"/>
      <c r="M4" s="6" t="s">
        <v>28</v>
      </c>
      <c r="O4" s="5"/>
      <c r="P4" s="5"/>
    </row>
    <row r="5" spans="1:16" ht="16.5" x14ac:dyDescent="0.25">
      <c r="F5" s="6"/>
      <c r="N5" s="5"/>
      <c r="O5" s="5"/>
      <c r="P5" s="5"/>
    </row>
    <row r="6" spans="1:16" ht="16.5" x14ac:dyDescent="0.25">
      <c r="F6" s="6"/>
      <c r="N6" s="5"/>
      <c r="O6" s="5"/>
      <c r="P6" s="5"/>
    </row>
    <row r="7" spans="1:16" ht="16.5" x14ac:dyDescent="0.25">
      <c r="F7" s="6"/>
      <c r="N7" s="5"/>
      <c r="O7" s="5"/>
      <c r="P7" s="5"/>
    </row>
    <row r="8" spans="1:16" ht="16.5" x14ac:dyDescent="0.25">
      <c r="F8" s="6"/>
      <c r="M8" s="168" t="s">
        <v>45</v>
      </c>
      <c r="N8" s="168"/>
      <c r="O8" s="168"/>
      <c r="P8" s="168"/>
    </row>
    <row r="9" spans="1:16" ht="16.5" x14ac:dyDescent="0.25">
      <c r="F9" s="6"/>
      <c r="M9" s="181"/>
      <c r="N9" s="181"/>
      <c r="O9" s="181"/>
      <c r="P9" s="181"/>
    </row>
    <row r="10" spans="1:16" ht="16.5" x14ac:dyDescent="0.25">
      <c r="F10" s="6"/>
      <c r="M10" s="182"/>
      <c r="N10" s="182"/>
      <c r="O10" s="182"/>
      <c r="P10" s="182"/>
    </row>
    <row r="11" spans="1:16" ht="16.5" x14ac:dyDescent="0.25">
      <c r="F11" s="6"/>
      <c r="M11" s="21"/>
      <c r="N11" s="21"/>
      <c r="O11" s="21"/>
      <c r="P11" s="21"/>
    </row>
    <row r="12" spans="1:16" ht="16.5" x14ac:dyDescent="0.25">
      <c r="F12" s="6"/>
      <c r="M12" s="183" t="s">
        <v>40</v>
      </c>
      <c r="N12" s="183"/>
      <c r="O12" s="183"/>
      <c r="P12" s="183"/>
    </row>
    <row r="13" spans="1:16" ht="16.5" x14ac:dyDescent="0.25">
      <c r="F13" s="6"/>
      <c r="M13" s="5"/>
      <c r="N13" s="5"/>
      <c r="O13" s="5"/>
      <c r="P13" s="5"/>
    </row>
    <row r="14" spans="1:16" ht="21" customHeight="1" x14ac:dyDescent="0.25">
      <c r="A14" s="170" t="s">
        <v>41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</row>
    <row r="15" spans="1:16" ht="22.5" customHeight="1" x14ac:dyDescent="0.25">
      <c r="A15" s="175" t="s">
        <v>42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</row>
    <row r="16" spans="1:16" x14ac:dyDescent="0.25">
      <c r="A16" s="175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</row>
    <row r="17" spans="1:16" x14ac:dyDescent="0.25">
      <c r="O17" s="177" t="s">
        <v>43</v>
      </c>
      <c r="P17" s="177"/>
    </row>
    <row r="18" spans="1:16" ht="42.75" customHeight="1" x14ac:dyDescent="0.25">
      <c r="A18" s="112" t="s">
        <v>0</v>
      </c>
      <c r="B18" s="112" t="s">
        <v>12</v>
      </c>
      <c r="C18" s="112" t="s">
        <v>34</v>
      </c>
      <c r="D18" s="112" t="s">
        <v>37</v>
      </c>
      <c r="E18" s="112" t="s">
        <v>44</v>
      </c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6" ht="24.75" customHeight="1" x14ac:dyDescent="0.25">
      <c r="A19" s="112"/>
      <c r="B19" s="112"/>
      <c r="C19" s="112"/>
      <c r="D19" s="112"/>
      <c r="E19" s="11" t="s">
        <v>13</v>
      </c>
      <c r="F19" s="11" t="s">
        <v>14</v>
      </c>
      <c r="G19" s="11" t="s">
        <v>15</v>
      </c>
      <c r="H19" s="11" t="s">
        <v>16</v>
      </c>
      <c r="I19" s="11" t="s">
        <v>17</v>
      </c>
      <c r="J19" s="11" t="s">
        <v>18</v>
      </c>
      <c r="K19" s="11" t="s">
        <v>19</v>
      </c>
      <c r="L19" s="11" t="s">
        <v>20</v>
      </c>
      <c r="M19" s="11" t="s">
        <v>21</v>
      </c>
      <c r="N19" s="11" t="s">
        <v>22</v>
      </c>
      <c r="O19" s="11" t="s">
        <v>23</v>
      </c>
      <c r="P19" s="11" t="s">
        <v>24</v>
      </c>
    </row>
    <row r="20" spans="1:16" s="3" customFormat="1" ht="15" customHeight="1" x14ac:dyDescent="0.2">
      <c r="A20" s="8">
        <v>1</v>
      </c>
      <c r="B20" s="8">
        <v>2</v>
      </c>
      <c r="C20" s="8">
        <v>3</v>
      </c>
      <c r="D20" s="12">
        <v>4</v>
      </c>
      <c r="E20" s="8">
        <v>5</v>
      </c>
      <c r="F20" s="8">
        <v>6</v>
      </c>
      <c r="G20" s="8">
        <v>7</v>
      </c>
      <c r="H20" s="8">
        <v>8</v>
      </c>
      <c r="I20" s="8">
        <v>9</v>
      </c>
      <c r="J20" s="8">
        <v>10</v>
      </c>
      <c r="K20" s="8">
        <v>11</v>
      </c>
      <c r="L20" s="8">
        <v>12</v>
      </c>
      <c r="M20" s="8">
        <v>13</v>
      </c>
      <c r="N20" s="8">
        <v>14</v>
      </c>
      <c r="O20" s="8">
        <v>15</v>
      </c>
      <c r="P20" s="8">
        <v>16</v>
      </c>
    </row>
    <row r="21" spans="1:16" ht="27" customHeight="1" x14ac:dyDescent="0.25">
      <c r="A21" s="113" t="s">
        <v>2</v>
      </c>
      <c r="B21" s="113" t="s">
        <v>60</v>
      </c>
      <c r="C21" s="9" t="s">
        <v>35</v>
      </c>
      <c r="D21" s="16">
        <f t="shared" ref="D21:P21" si="0">D22+D23+D24+D25</f>
        <v>0</v>
      </c>
      <c r="E21" s="13">
        <f t="shared" si="0"/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 t="shared" si="0"/>
        <v>0</v>
      </c>
      <c r="N21" s="13">
        <f t="shared" si="0"/>
        <v>0</v>
      </c>
      <c r="O21" s="13">
        <f t="shared" si="0"/>
        <v>0</v>
      </c>
      <c r="P21" s="13">
        <f t="shared" si="0"/>
        <v>0</v>
      </c>
    </row>
    <row r="22" spans="1:16" ht="24" customHeight="1" x14ac:dyDescent="0.25">
      <c r="A22" s="114"/>
      <c r="B22" s="114"/>
      <c r="C22" s="10" t="s">
        <v>9</v>
      </c>
      <c r="D22" s="17">
        <f>D29+D36</f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22.5" customHeight="1" x14ac:dyDescent="0.25">
      <c r="A23" s="114"/>
      <c r="B23" s="114"/>
      <c r="C23" s="10" t="s">
        <v>10</v>
      </c>
      <c r="D23" s="17">
        <f>D30+D37</f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9.5" customHeight="1" x14ac:dyDescent="0.25">
      <c r="A24" s="114"/>
      <c r="B24" s="114"/>
      <c r="C24" s="23" t="s">
        <v>11</v>
      </c>
      <c r="D24" s="17">
        <f>D31+D38</f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49.5" customHeight="1" x14ac:dyDescent="0.25">
      <c r="A25" s="114"/>
      <c r="B25" s="125"/>
      <c r="C25" s="26" t="s">
        <v>48</v>
      </c>
      <c r="D25" s="24">
        <f>D34+D41</f>
        <v>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24.75" customHeight="1" x14ac:dyDescent="0.25">
      <c r="A26" s="114"/>
      <c r="B26" s="125"/>
      <c r="C26" s="26" t="s">
        <v>46</v>
      </c>
      <c r="D26" s="2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31.5" customHeight="1" x14ac:dyDescent="0.25">
      <c r="A27" s="115"/>
      <c r="B27" s="126"/>
      <c r="C27" s="26" t="s">
        <v>47</v>
      </c>
      <c r="D27" s="2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27.75" customHeight="1" x14ac:dyDescent="0.25">
      <c r="A28" s="112" t="s">
        <v>3</v>
      </c>
      <c r="B28" s="172" t="s">
        <v>25</v>
      </c>
      <c r="C28" s="25" t="s">
        <v>35</v>
      </c>
      <c r="D28" s="16">
        <f>D29+D30+D31+D34</f>
        <v>0</v>
      </c>
      <c r="E28" s="13">
        <f>E29+E30+E31+E34</f>
        <v>0</v>
      </c>
      <c r="F28" s="13">
        <f t="shared" ref="F28:P28" si="1">F29+F30+F31+F34</f>
        <v>0</v>
      </c>
      <c r="G28" s="13">
        <f t="shared" si="1"/>
        <v>0</v>
      </c>
      <c r="H28" s="13">
        <f t="shared" si="1"/>
        <v>0</v>
      </c>
      <c r="I28" s="13">
        <f t="shared" si="1"/>
        <v>0</v>
      </c>
      <c r="J28" s="13">
        <f t="shared" si="1"/>
        <v>0</v>
      </c>
      <c r="K28" s="13">
        <f t="shared" si="1"/>
        <v>0</v>
      </c>
      <c r="L28" s="13">
        <f t="shared" si="1"/>
        <v>0</v>
      </c>
      <c r="M28" s="13">
        <f t="shared" si="1"/>
        <v>0</v>
      </c>
      <c r="N28" s="13">
        <f t="shared" si="1"/>
        <v>0</v>
      </c>
      <c r="O28" s="13">
        <f t="shared" si="1"/>
        <v>0</v>
      </c>
      <c r="P28" s="13">
        <f t="shared" si="1"/>
        <v>0</v>
      </c>
    </row>
    <row r="29" spans="1:16" ht="22.5" customHeight="1" x14ac:dyDescent="0.25">
      <c r="A29" s="112"/>
      <c r="B29" s="173"/>
      <c r="C29" s="10" t="s">
        <v>9</v>
      </c>
      <c r="D29" s="17">
        <f>E29+F29+G29+H29+I29+J29+K29+L29+M29+N29+O29+P29</f>
        <v>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25.5" customHeight="1" x14ac:dyDescent="0.25">
      <c r="A30" s="112"/>
      <c r="B30" s="173"/>
      <c r="C30" s="10" t="s">
        <v>10</v>
      </c>
      <c r="D30" s="17">
        <f>E30+F30+G30+H30+I30+J30+K30+L30+M30+N30+O30+P30</f>
        <v>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23.25" customHeight="1" x14ac:dyDescent="0.25">
      <c r="A31" s="112"/>
      <c r="B31" s="173"/>
      <c r="C31" s="10" t="s">
        <v>11</v>
      </c>
      <c r="D31" s="17">
        <f>E31+F31+G31+H31+I31+J31+K31+L31+M31+N31+O31+P31</f>
        <v>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51" customHeight="1" x14ac:dyDescent="0.25">
      <c r="A32" s="112"/>
      <c r="B32" s="173"/>
      <c r="C32" s="26" t="s">
        <v>48</v>
      </c>
      <c r="D32" s="17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5.25" customHeight="1" x14ac:dyDescent="0.25">
      <c r="A33" s="112"/>
      <c r="B33" s="173"/>
      <c r="C33" s="26" t="s">
        <v>46</v>
      </c>
      <c r="D33" s="17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6" customHeight="1" x14ac:dyDescent="0.25">
      <c r="A34" s="112"/>
      <c r="B34" s="174"/>
      <c r="C34" s="26" t="s">
        <v>47</v>
      </c>
      <c r="D34" s="17">
        <f>E34+F34+G34+H34+I34+J34+K34+L34+M34+N34+O34+P34</f>
        <v>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9.5" customHeight="1" x14ac:dyDescent="0.25">
      <c r="A35" s="112" t="s">
        <v>4</v>
      </c>
      <c r="B35" s="172" t="s">
        <v>25</v>
      </c>
      <c r="C35" s="9" t="s">
        <v>35</v>
      </c>
      <c r="D35" s="18">
        <f t="shared" ref="D35:P35" si="2">D36+D37+D38+D41</f>
        <v>0</v>
      </c>
      <c r="E35" s="13">
        <f t="shared" si="2"/>
        <v>0</v>
      </c>
      <c r="F35" s="13">
        <f t="shared" si="2"/>
        <v>0</v>
      </c>
      <c r="G35" s="13">
        <f t="shared" si="2"/>
        <v>0</v>
      </c>
      <c r="H35" s="13">
        <f t="shared" si="2"/>
        <v>0</v>
      </c>
      <c r="I35" s="13">
        <f t="shared" si="2"/>
        <v>0</v>
      </c>
      <c r="J35" s="13">
        <f t="shared" si="2"/>
        <v>0</v>
      </c>
      <c r="K35" s="13">
        <f t="shared" si="2"/>
        <v>0</v>
      </c>
      <c r="L35" s="13">
        <f t="shared" si="2"/>
        <v>0</v>
      </c>
      <c r="M35" s="13">
        <f t="shared" si="2"/>
        <v>0</v>
      </c>
      <c r="N35" s="13">
        <f t="shared" si="2"/>
        <v>0</v>
      </c>
      <c r="O35" s="13">
        <f t="shared" si="2"/>
        <v>0</v>
      </c>
      <c r="P35" s="13">
        <f t="shared" si="2"/>
        <v>0</v>
      </c>
    </row>
    <row r="36" spans="1:16" ht="19.5" customHeight="1" x14ac:dyDescent="0.25">
      <c r="A36" s="112"/>
      <c r="B36" s="173"/>
      <c r="C36" s="10" t="s">
        <v>9</v>
      </c>
      <c r="D36" s="17">
        <f>E36+F36+G36+H36+I36+J36+K36+L36+M36+N36+O36+P36</f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9.5" customHeight="1" x14ac:dyDescent="0.25">
      <c r="A37" s="112"/>
      <c r="B37" s="173"/>
      <c r="C37" s="10" t="s">
        <v>10</v>
      </c>
      <c r="D37" s="17">
        <f>E37+F37+G37+H37+I37+J37+K37+L37+M37+N37+O37+P37</f>
        <v>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9.5" customHeight="1" x14ac:dyDescent="0.25">
      <c r="A38" s="112"/>
      <c r="B38" s="173"/>
      <c r="C38" s="10" t="s">
        <v>11</v>
      </c>
      <c r="D38" s="17">
        <f>E38+F38+G38+H38+I38+J38+K38+L38+M38+N38+O38+P38</f>
        <v>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39" customHeight="1" x14ac:dyDescent="0.25">
      <c r="A39" s="112"/>
      <c r="B39" s="173"/>
      <c r="C39" s="26" t="s">
        <v>48</v>
      </c>
      <c r="D39" s="17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9.5" customHeight="1" x14ac:dyDescent="0.25">
      <c r="A40" s="112"/>
      <c r="B40" s="173"/>
      <c r="C40" s="26" t="s">
        <v>46</v>
      </c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30.75" customHeight="1" x14ac:dyDescent="0.25">
      <c r="A41" s="112"/>
      <c r="B41" s="174"/>
      <c r="C41" s="26" t="s">
        <v>47</v>
      </c>
      <c r="D41" s="17">
        <f>E41+F41+G41+H41+I41+J41+K41+L41+M41+N41+O41+P41</f>
        <v>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26.25" customHeight="1" x14ac:dyDescent="0.25">
      <c r="A42" s="22" t="s">
        <v>5</v>
      </c>
      <c r="B42" s="11"/>
      <c r="C42" s="10"/>
      <c r="D42" s="17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112" t="s">
        <v>6</v>
      </c>
      <c r="B43" s="112" t="s">
        <v>60</v>
      </c>
      <c r="C43" s="9" t="s">
        <v>35</v>
      </c>
      <c r="D43" s="13">
        <f t="shared" ref="D43:P43" si="3">D44+D45+D46+D49</f>
        <v>0</v>
      </c>
      <c r="E43" s="13">
        <f t="shared" si="3"/>
        <v>0</v>
      </c>
      <c r="F43" s="13">
        <f t="shared" si="3"/>
        <v>0</v>
      </c>
      <c r="G43" s="13">
        <f t="shared" si="3"/>
        <v>0</v>
      </c>
      <c r="H43" s="13">
        <f t="shared" si="3"/>
        <v>0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  <c r="O43" s="13">
        <f t="shared" si="3"/>
        <v>0</v>
      </c>
      <c r="P43" s="13">
        <f t="shared" si="3"/>
        <v>0</v>
      </c>
    </row>
    <row r="44" spans="1:16" x14ac:dyDescent="0.25">
      <c r="A44" s="112"/>
      <c r="B44" s="112"/>
      <c r="C44" s="10" t="s">
        <v>9</v>
      </c>
      <c r="D44" s="14">
        <f>D51+D58</f>
        <v>0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112"/>
      <c r="B45" s="112"/>
      <c r="C45" s="10" t="s">
        <v>10</v>
      </c>
      <c r="D45" s="14">
        <f>D52+D59</f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12"/>
      <c r="B46" s="112"/>
      <c r="C46" s="10" t="s">
        <v>11</v>
      </c>
      <c r="D46" s="14">
        <f>D53+D60</f>
        <v>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48" customHeight="1" x14ac:dyDescent="0.25">
      <c r="A47" s="112"/>
      <c r="B47" s="112"/>
      <c r="C47" s="26" t="s">
        <v>48</v>
      </c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12"/>
      <c r="B48" s="112"/>
      <c r="C48" s="26" t="s">
        <v>46</v>
      </c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112"/>
      <c r="B49" s="112"/>
      <c r="C49" s="26" t="s">
        <v>47</v>
      </c>
      <c r="D49" s="14">
        <f>D56+D63</f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4.25" customHeight="1" x14ac:dyDescent="0.25">
      <c r="A50" s="112" t="s">
        <v>7</v>
      </c>
      <c r="B50" s="172" t="s">
        <v>25</v>
      </c>
      <c r="C50" s="9" t="s">
        <v>35</v>
      </c>
      <c r="D50" s="18">
        <f t="shared" ref="D50:P50" si="4">D51+D52+D53+D56</f>
        <v>0</v>
      </c>
      <c r="E50" s="13">
        <f t="shared" si="4"/>
        <v>0</v>
      </c>
      <c r="F50" s="13">
        <f t="shared" si="4"/>
        <v>0</v>
      </c>
      <c r="G50" s="13">
        <f t="shared" si="4"/>
        <v>0</v>
      </c>
      <c r="H50" s="13">
        <f t="shared" si="4"/>
        <v>0</v>
      </c>
      <c r="I50" s="13">
        <f t="shared" si="4"/>
        <v>0</v>
      </c>
      <c r="J50" s="13">
        <f t="shared" si="4"/>
        <v>0</v>
      </c>
      <c r="K50" s="13">
        <f t="shared" si="4"/>
        <v>0</v>
      </c>
      <c r="L50" s="13">
        <f t="shared" si="4"/>
        <v>0</v>
      </c>
      <c r="M50" s="13">
        <f t="shared" si="4"/>
        <v>0</v>
      </c>
      <c r="N50" s="13">
        <f t="shared" si="4"/>
        <v>0</v>
      </c>
      <c r="O50" s="13">
        <f t="shared" si="4"/>
        <v>0</v>
      </c>
      <c r="P50" s="13">
        <f t="shared" si="4"/>
        <v>0</v>
      </c>
    </row>
    <row r="51" spans="1:16" ht="14.25" customHeight="1" x14ac:dyDescent="0.25">
      <c r="A51" s="112"/>
      <c r="B51" s="173"/>
      <c r="C51" s="10" t="s">
        <v>9</v>
      </c>
      <c r="D51" s="17">
        <f>E51+F51+G51+H51+I51+J51+K51+L51+M51+N51+O51+P51</f>
        <v>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4.25" customHeight="1" x14ac:dyDescent="0.25">
      <c r="A52" s="112"/>
      <c r="B52" s="173"/>
      <c r="C52" s="10" t="s">
        <v>10</v>
      </c>
      <c r="D52" s="17">
        <f>E52+F52+G52+H52+I52+J52+K52+L52+M52+N52+O52+P52</f>
        <v>0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4.25" customHeight="1" x14ac:dyDescent="0.25">
      <c r="A53" s="112"/>
      <c r="B53" s="173"/>
      <c r="C53" s="10" t="s">
        <v>11</v>
      </c>
      <c r="D53" s="17">
        <f>E53+F53+G53+H53+I53+J53+K53+L53+M53+N53+O53+P53</f>
        <v>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ht="42.75" customHeight="1" x14ac:dyDescent="0.25">
      <c r="A54" s="112"/>
      <c r="B54" s="173"/>
      <c r="C54" s="26" t="s">
        <v>48</v>
      </c>
      <c r="D54" s="17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ht="19.5" customHeight="1" x14ac:dyDescent="0.25">
      <c r="A55" s="112"/>
      <c r="B55" s="173"/>
      <c r="C55" s="26" t="s">
        <v>46</v>
      </c>
      <c r="D55" s="17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ht="28.5" customHeight="1" x14ac:dyDescent="0.25">
      <c r="A56" s="112"/>
      <c r="B56" s="174"/>
      <c r="C56" s="26" t="s">
        <v>47</v>
      </c>
      <c r="D56" s="17">
        <f>E56+F56+G56+H56+I56+J56+K56+L56+M56+N56+O56+P56</f>
        <v>0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21" customHeight="1" x14ac:dyDescent="0.25">
      <c r="A57" s="112" t="s">
        <v>8</v>
      </c>
      <c r="B57" s="172" t="s">
        <v>25</v>
      </c>
      <c r="C57" s="9" t="s">
        <v>35</v>
      </c>
      <c r="D57" s="18">
        <f t="shared" ref="D57:P57" si="5">D58+D59+D60+D63</f>
        <v>0</v>
      </c>
      <c r="E57" s="13">
        <f t="shared" si="5"/>
        <v>0</v>
      </c>
      <c r="F57" s="13">
        <f t="shared" si="5"/>
        <v>0</v>
      </c>
      <c r="G57" s="13">
        <f t="shared" si="5"/>
        <v>0</v>
      </c>
      <c r="H57" s="13">
        <f t="shared" si="5"/>
        <v>0</v>
      </c>
      <c r="I57" s="13">
        <f t="shared" si="5"/>
        <v>0</v>
      </c>
      <c r="J57" s="13">
        <f t="shared" si="5"/>
        <v>0</v>
      </c>
      <c r="K57" s="13">
        <f t="shared" si="5"/>
        <v>0</v>
      </c>
      <c r="L57" s="13">
        <f t="shared" si="5"/>
        <v>0</v>
      </c>
      <c r="M57" s="13">
        <f t="shared" si="5"/>
        <v>0</v>
      </c>
      <c r="N57" s="13">
        <f t="shared" si="5"/>
        <v>0</v>
      </c>
      <c r="O57" s="13">
        <f t="shared" si="5"/>
        <v>0</v>
      </c>
      <c r="P57" s="13">
        <f t="shared" si="5"/>
        <v>0</v>
      </c>
    </row>
    <row r="58" spans="1:16" ht="18.75" customHeight="1" x14ac:dyDescent="0.25">
      <c r="A58" s="112"/>
      <c r="B58" s="173"/>
      <c r="C58" s="10" t="s">
        <v>9</v>
      </c>
      <c r="D58" s="17">
        <f>E58+F58+G58+H58+I58+J58+K58+L58+M58+N58+O58+P58</f>
        <v>0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ht="18.75" customHeight="1" x14ac:dyDescent="0.25">
      <c r="A59" s="112"/>
      <c r="B59" s="173"/>
      <c r="C59" s="10" t="s">
        <v>10</v>
      </c>
      <c r="D59" s="17">
        <f>E59+F59+G59+H59+I59+J59+K59+L59+M59+N59+O59+P59</f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8.75" customHeight="1" x14ac:dyDescent="0.25">
      <c r="A60" s="112"/>
      <c r="B60" s="173"/>
      <c r="C60" s="10" t="s">
        <v>11</v>
      </c>
      <c r="D60" s="17">
        <f>E60+F60+G60+H60+I60+J60+K60+L60+M60+N60+O60+P60</f>
        <v>0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40.5" customHeight="1" x14ac:dyDescent="0.25">
      <c r="A61" s="112"/>
      <c r="B61" s="173"/>
      <c r="C61" s="26" t="s">
        <v>48</v>
      </c>
      <c r="D61" s="17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ht="22.5" customHeight="1" x14ac:dyDescent="0.25">
      <c r="A62" s="112"/>
      <c r="B62" s="173"/>
      <c r="C62" s="26" t="s">
        <v>46</v>
      </c>
      <c r="D62" s="17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30" customHeight="1" x14ac:dyDescent="0.25">
      <c r="A63" s="112"/>
      <c r="B63" s="174"/>
      <c r="C63" s="26" t="s">
        <v>47</v>
      </c>
      <c r="D63" s="17">
        <f>E63+F63+G63+H63+I63+J63+K63+L63+M63+N63+O63+P63</f>
        <v>0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22.5" customHeight="1" x14ac:dyDescent="0.25">
      <c r="A64" s="11" t="s">
        <v>5</v>
      </c>
      <c r="B64" s="11"/>
      <c r="C64" s="10"/>
      <c r="D64" s="17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4.25" customHeight="1" x14ac:dyDescent="0.25">
      <c r="A65" s="162" t="s">
        <v>54</v>
      </c>
      <c r="B65" s="162"/>
      <c r="C65" s="9" t="s">
        <v>35</v>
      </c>
      <c r="D65" s="13">
        <f t="shared" ref="D65:P65" si="6">D66+D67+D68+D69</f>
        <v>0</v>
      </c>
      <c r="E65" s="13">
        <f t="shared" si="6"/>
        <v>0</v>
      </c>
      <c r="F65" s="13">
        <f t="shared" si="6"/>
        <v>0</v>
      </c>
      <c r="G65" s="13">
        <f t="shared" si="6"/>
        <v>0</v>
      </c>
      <c r="H65" s="13">
        <f t="shared" si="6"/>
        <v>0</v>
      </c>
      <c r="I65" s="13">
        <f t="shared" si="6"/>
        <v>0</v>
      </c>
      <c r="J65" s="13">
        <f t="shared" si="6"/>
        <v>0</v>
      </c>
      <c r="K65" s="13">
        <f t="shared" si="6"/>
        <v>0</v>
      </c>
      <c r="L65" s="13">
        <f t="shared" si="6"/>
        <v>0</v>
      </c>
      <c r="M65" s="13">
        <f t="shared" si="6"/>
        <v>0</v>
      </c>
      <c r="N65" s="13">
        <f t="shared" si="6"/>
        <v>0</v>
      </c>
      <c r="O65" s="13">
        <f t="shared" si="6"/>
        <v>0</v>
      </c>
      <c r="P65" s="13">
        <f t="shared" si="6"/>
        <v>0</v>
      </c>
    </row>
    <row r="66" spans="1:16" ht="16.5" customHeight="1" x14ac:dyDescent="0.25">
      <c r="A66" s="162"/>
      <c r="B66" s="162"/>
      <c r="C66" s="9" t="s">
        <v>9</v>
      </c>
      <c r="D66" s="14">
        <f>D22+D44</f>
        <v>0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ht="21.75" customHeight="1" x14ac:dyDescent="0.25">
      <c r="A67" s="162"/>
      <c r="B67" s="162"/>
      <c r="C67" s="9" t="s">
        <v>10</v>
      </c>
      <c r="D67" s="14">
        <f>D23+D45</f>
        <v>0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24.75" customHeight="1" x14ac:dyDescent="0.25">
      <c r="A68" s="162"/>
      <c r="B68" s="162"/>
      <c r="C68" s="9" t="s">
        <v>11</v>
      </c>
      <c r="D68" s="14">
        <f>D24+D46</f>
        <v>0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56.25" customHeight="1" x14ac:dyDescent="0.25">
      <c r="A69" s="162"/>
      <c r="B69" s="162"/>
      <c r="C69" s="27" t="s">
        <v>48</v>
      </c>
      <c r="D69" s="14">
        <f>D25+D49</f>
        <v>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 ht="30" customHeight="1" x14ac:dyDescent="0.25">
      <c r="A70" s="162"/>
      <c r="B70" s="162"/>
      <c r="C70" s="27" t="s">
        <v>46</v>
      </c>
      <c r="D70" s="14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25.5" customHeight="1" x14ac:dyDescent="0.25">
      <c r="A71" s="162"/>
      <c r="B71" s="162"/>
      <c r="C71" s="27" t="s">
        <v>47</v>
      </c>
      <c r="D71" s="20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28.5" customHeight="1" x14ac:dyDescent="0.25">
      <c r="A72" s="140" t="s">
        <v>36</v>
      </c>
      <c r="B72" s="140"/>
      <c r="C72" s="140"/>
      <c r="D72" s="140"/>
    </row>
    <row r="73" spans="1:16" ht="16.5" x14ac:dyDescent="0.25">
      <c r="B73" s="6"/>
      <c r="C73" s="7"/>
      <c r="D73" s="7"/>
    </row>
    <row r="74" spans="1:16" ht="16.5" x14ac:dyDescent="0.25">
      <c r="B74" s="6" t="s">
        <v>31</v>
      </c>
      <c r="C74" s="178"/>
      <c r="D74" s="178"/>
      <c r="E74" s="178"/>
      <c r="F74" s="168" t="s">
        <v>39</v>
      </c>
      <c r="G74" s="168"/>
      <c r="H74" s="168"/>
    </row>
    <row r="75" spans="1:16" ht="16.5" x14ac:dyDescent="0.25">
      <c r="B75" s="6"/>
      <c r="C75" s="180" t="s">
        <v>38</v>
      </c>
      <c r="D75" s="180"/>
      <c r="E75" s="180"/>
    </row>
    <row r="76" spans="1:16" ht="16.5" x14ac:dyDescent="0.25">
      <c r="B76" s="6" t="s">
        <v>55</v>
      </c>
      <c r="C76" s="178"/>
      <c r="D76" s="178"/>
      <c r="E76" s="178"/>
      <c r="F76" s="168" t="s">
        <v>39</v>
      </c>
      <c r="G76" s="168"/>
      <c r="H76" s="168"/>
    </row>
    <row r="77" spans="1:16" x14ac:dyDescent="0.25">
      <c r="C77" s="180" t="s">
        <v>38</v>
      </c>
      <c r="D77" s="180"/>
      <c r="E77" s="180"/>
    </row>
    <row r="78" spans="1:16" x14ac:dyDescent="0.25">
      <c r="C78" s="35"/>
      <c r="D78" s="35"/>
      <c r="E78" s="35"/>
    </row>
    <row r="79" spans="1:16" ht="16.5" x14ac:dyDescent="0.25">
      <c r="B79" s="6" t="s">
        <v>56</v>
      </c>
      <c r="C79" s="178"/>
      <c r="D79" s="178"/>
      <c r="E79" s="178"/>
      <c r="F79" s="168" t="s">
        <v>39</v>
      </c>
      <c r="G79" s="168"/>
      <c r="H79" s="168"/>
    </row>
    <row r="80" spans="1:16" ht="16.5" x14ac:dyDescent="0.25">
      <c r="B80" s="6"/>
      <c r="C80" s="32"/>
      <c r="D80" s="32"/>
      <c r="E80" s="32"/>
      <c r="F80" s="5"/>
      <c r="G80" s="5"/>
      <c r="H80" s="5"/>
    </row>
    <row r="81" spans="2:8" ht="18" customHeight="1" x14ac:dyDescent="0.25">
      <c r="B81" s="6" t="s">
        <v>31</v>
      </c>
      <c r="C81" s="179"/>
      <c r="D81" s="179"/>
      <c r="E81" s="179"/>
      <c r="F81" s="168" t="s">
        <v>39</v>
      </c>
      <c r="G81" s="168"/>
      <c r="H81" s="168"/>
    </row>
    <row r="82" spans="2:8" ht="16.5" x14ac:dyDescent="0.25">
      <c r="B82" s="6" t="s">
        <v>32</v>
      </c>
      <c r="C82" s="180" t="s">
        <v>38</v>
      </c>
      <c r="D82" s="180"/>
      <c r="E82" s="180"/>
    </row>
    <row r="83" spans="2:8" ht="22.5" customHeight="1" x14ac:dyDescent="0.25"/>
  </sheetData>
  <mergeCells count="38">
    <mergeCell ref="F79:H79"/>
    <mergeCell ref="C82:E82"/>
    <mergeCell ref="A14:P14"/>
    <mergeCell ref="M8:P8"/>
    <mergeCell ref="M9:P9"/>
    <mergeCell ref="M10:P10"/>
    <mergeCell ref="M12:P12"/>
    <mergeCell ref="B21:B27"/>
    <mergeCell ref="A21:A27"/>
    <mergeCell ref="F74:H74"/>
    <mergeCell ref="F76:H76"/>
    <mergeCell ref="F81:H81"/>
    <mergeCell ref="A43:A49"/>
    <mergeCell ref="B50:B56"/>
    <mergeCell ref="A50:A56"/>
    <mergeCell ref="B57:B63"/>
    <mergeCell ref="A57:A63"/>
    <mergeCell ref="C74:E74"/>
    <mergeCell ref="A72:D72"/>
    <mergeCell ref="A65:B71"/>
    <mergeCell ref="B43:B49"/>
    <mergeCell ref="C76:E76"/>
    <mergeCell ref="C81:E81"/>
    <mergeCell ref="C75:E75"/>
    <mergeCell ref="C77:E77"/>
    <mergeCell ref="B28:B34"/>
    <mergeCell ref="C79:E79"/>
    <mergeCell ref="A28:A34"/>
    <mergeCell ref="B35:B41"/>
    <mergeCell ref="A35:A41"/>
    <mergeCell ref="A15:P15"/>
    <mergeCell ref="C18:C19"/>
    <mergeCell ref="D18:D19"/>
    <mergeCell ref="E18:P18"/>
    <mergeCell ref="O17:P17"/>
    <mergeCell ref="A16:P16"/>
    <mergeCell ref="A18:A19"/>
    <mergeCell ref="B18:B19"/>
  </mergeCells>
  <pageMargins left="0.11811023622047245" right="0" top="0.39370078740157483" bottom="0" header="0" footer="0"/>
  <pageSetup paperSize="9" scale="67" orientation="landscape" r:id="rId1"/>
  <rowBreaks count="3" manualBreakCount="3">
    <brk id="34" max="15" man="1"/>
    <brk id="63" max="15" man="1"/>
    <brk id="8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view="pageBreakPreview" zoomScale="80" zoomScaleNormal="100" zoomScaleSheetLayoutView="80" workbookViewId="0">
      <selection activeCell="B27" sqref="B27"/>
    </sheetView>
  </sheetViews>
  <sheetFormatPr defaultRowHeight="15" x14ac:dyDescent="0.25"/>
  <cols>
    <col min="1" max="1" width="6.140625" style="2" customWidth="1"/>
    <col min="2" max="2" width="78.5703125" style="1" customWidth="1"/>
    <col min="3" max="3" width="49.42578125" style="1" customWidth="1"/>
    <col min="4" max="4" width="38.7109375" style="5" customWidth="1"/>
    <col min="5" max="5" width="35.85546875" style="5" customWidth="1"/>
    <col min="6" max="16384" width="9.140625" style="1"/>
  </cols>
  <sheetData>
    <row r="1" spans="1:5" ht="16.5" x14ac:dyDescent="0.25">
      <c r="E1" s="6" t="s">
        <v>51</v>
      </c>
    </row>
    <row r="2" spans="1:5" ht="16.5" x14ac:dyDescent="0.25">
      <c r="E2" s="6" t="s">
        <v>26</v>
      </c>
    </row>
    <row r="3" spans="1:5" ht="16.5" x14ac:dyDescent="0.25">
      <c r="E3" s="6" t="s">
        <v>27</v>
      </c>
    </row>
    <row r="4" spans="1:5" ht="16.5" x14ac:dyDescent="0.25">
      <c r="E4" s="6" t="s">
        <v>28</v>
      </c>
    </row>
    <row r="6" spans="1:5" ht="53.25" customHeight="1" x14ac:dyDescent="0.25">
      <c r="A6" s="169" t="s">
        <v>49</v>
      </c>
      <c r="B6" s="169"/>
      <c r="C6" s="169"/>
      <c r="D6" s="169"/>
      <c r="E6" s="169"/>
    </row>
    <row r="7" spans="1:5" x14ac:dyDescent="0.25">
      <c r="B7" s="170"/>
      <c r="C7" s="170"/>
      <c r="D7" s="170"/>
      <c r="E7" s="170"/>
    </row>
    <row r="8" spans="1:5" ht="28.5" customHeight="1" x14ac:dyDescent="0.25"/>
    <row r="9" spans="1:5" ht="30.75" customHeight="1" x14ac:dyDescent="0.25">
      <c r="A9" s="171" t="s">
        <v>0</v>
      </c>
      <c r="B9" s="171" t="s">
        <v>12</v>
      </c>
      <c r="C9" s="171" t="s">
        <v>52</v>
      </c>
      <c r="D9" s="171" t="s">
        <v>29</v>
      </c>
      <c r="E9" s="171"/>
    </row>
    <row r="10" spans="1:5" ht="75" x14ac:dyDescent="0.25">
      <c r="A10" s="171"/>
      <c r="B10" s="171"/>
      <c r="C10" s="171"/>
      <c r="D10" s="28" t="s">
        <v>30</v>
      </c>
      <c r="E10" s="28" t="s">
        <v>53</v>
      </c>
    </row>
    <row r="11" spans="1:5" s="3" customFormat="1" ht="21" customHeight="1" x14ac:dyDescent="0.2">
      <c r="A11" s="28">
        <v>1</v>
      </c>
      <c r="B11" s="28">
        <v>2</v>
      </c>
      <c r="C11" s="28">
        <v>3</v>
      </c>
      <c r="D11" s="28">
        <v>4</v>
      </c>
      <c r="E11" s="28">
        <v>5</v>
      </c>
    </row>
    <row r="12" spans="1:5" ht="30" customHeight="1" x14ac:dyDescent="0.25">
      <c r="A12" s="30" t="s">
        <v>2</v>
      </c>
      <c r="B12" s="31" t="s">
        <v>1</v>
      </c>
      <c r="C12" s="29"/>
      <c r="D12" s="28"/>
      <c r="E12" s="28"/>
    </row>
    <row r="13" spans="1:5" ht="18.75" x14ac:dyDescent="0.25">
      <c r="A13" s="28" t="s">
        <v>3</v>
      </c>
      <c r="B13" s="29" t="s">
        <v>25</v>
      </c>
      <c r="C13" s="29"/>
      <c r="D13" s="28"/>
      <c r="E13" s="28"/>
    </row>
    <row r="14" spans="1:5" ht="18.75" x14ac:dyDescent="0.25">
      <c r="A14" s="28" t="s">
        <v>4</v>
      </c>
      <c r="B14" s="29" t="s">
        <v>25</v>
      </c>
      <c r="C14" s="29"/>
      <c r="D14" s="28"/>
      <c r="E14" s="28"/>
    </row>
    <row r="15" spans="1:5" ht="18.75" x14ac:dyDescent="0.25">
      <c r="A15" s="28" t="s">
        <v>50</v>
      </c>
      <c r="B15" s="29"/>
      <c r="C15" s="29"/>
      <c r="D15" s="28"/>
      <c r="E15" s="28"/>
    </row>
    <row r="16" spans="1:5" ht="36" customHeight="1" x14ac:dyDescent="0.25">
      <c r="A16" s="30" t="s">
        <v>6</v>
      </c>
      <c r="B16" s="31" t="s">
        <v>1</v>
      </c>
      <c r="C16" s="29"/>
      <c r="D16" s="28"/>
      <c r="E16" s="28"/>
    </row>
    <row r="17" spans="1:8" ht="18.75" x14ac:dyDescent="0.25">
      <c r="A17" s="28" t="s">
        <v>7</v>
      </c>
      <c r="B17" s="29" t="s">
        <v>25</v>
      </c>
      <c r="C17" s="29"/>
      <c r="D17" s="28"/>
      <c r="E17" s="28"/>
    </row>
    <row r="18" spans="1:8" ht="18.75" x14ac:dyDescent="0.25">
      <c r="A18" s="28" t="s">
        <v>8</v>
      </c>
      <c r="B18" s="29" t="s">
        <v>25</v>
      </c>
      <c r="C18" s="29"/>
      <c r="D18" s="28"/>
      <c r="E18" s="28"/>
    </row>
    <row r="19" spans="1:8" ht="18.75" x14ac:dyDescent="0.25">
      <c r="A19" s="28" t="s">
        <v>50</v>
      </c>
      <c r="B19" s="29"/>
      <c r="C19" s="29"/>
      <c r="D19" s="28"/>
      <c r="E19" s="28"/>
    </row>
    <row r="20" spans="1:8" x14ac:dyDescent="0.25">
      <c r="B20" s="4"/>
    </row>
    <row r="21" spans="1:8" ht="16.5" x14ac:dyDescent="0.25">
      <c r="B21" s="6" t="s">
        <v>31</v>
      </c>
      <c r="C21" s="36"/>
      <c r="D21" s="36"/>
      <c r="E21" s="1" t="s">
        <v>39</v>
      </c>
    </row>
    <row r="22" spans="1:8" ht="16.5" x14ac:dyDescent="0.25">
      <c r="B22" s="6"/>
      <c r="C22" s="40" t="s">
        <v>38</v>
      </c>
      <c r="D22" s="37"/>
      <c r="E22" s="1"/>
    </row>
    <row r="23" spans="1:8" ht="16.5" x14ac:dyDescent="0.25">
      <c r="B23" s="6" t="s">
        <v>55</v>
      </c>
      <c r="C23" s="41"/>
      <c r="D23" s="36"/>
      <c r="E23" s="1" t="s">
        <v>39</v>
      </c>
    </row>
    <row r="24" spans="1:8" x14ac:dyDescent="0.25">
      <c r="C24" s="40" t="s">
        <v>38</v>
      </c>
      <c r="D24" s="37"/>
      <c r="E24" s="1"/>
    </row>
    <row r="25" spans="1:8" x14ac:dyDescent="0.25">
      <c r="C25" s="42"/>
      <c r="D25" s="35"/>
      <c r="E25" s="1"/>
    </row>
    <row r="26" spans="1:8" ht="16.5" x14ac:dyDescent="0.25">
      <c r="B26" s="6" t="s">
        <v>56</v>
      </c>
      <c r="C26" s="41"/>
      <c r="D26" s="36"/>
      <c r="E26" s="1" t="s">
        <v>39</v>
      </c>
    </row>
    <row r="27" spans="1:8" ht="16.5" x14ac:dyDescent="0.25">
      <c r="B27" s="6"/>
      <c r="C27" s="43"/>
      <c r="D27" s="39"/>
      <c r="E27" s="1"/>
      <c r="F27" s="5"/>
      <c r="G27" s="5"/>
      <c r="H27" s="5"/>
    </row>
    <row r="28" spans="1:8" ht="16.5" x14ac:dyDescent="0.25">
      <c r="B28" s="6" t="s">
        <v>31</v>
      </c>
      <c r="C28" s="44"/>
      <c r="D28" s="38"/>
      <c r="E28" s="1" t="s">
        <v>39</v>
      </c>
      <c r="F28" s="168"/>
      <c r="G28" s="168"/>
      <c r="H28" s="168"/>
    </row>
    <row r="29" spans="1:8" x14ac:dyDescent="0.25">
      <c r="C29" s="40" t="s">
        <v>38</v>
      </c>
      <c r="D29" s="37"/>
      <c r="E29" s="1"/>
    </row>
    <row r="30" spans="1:8" ht="16.5" x14ac:dyDescent="0.25">
      <c r="B30" s="6" t="s">
        <v>32</v>
      </c>
      <c r="E30" s="1"/>
    </row>
  </sheetData>
  <mergeCells count="7">
    <mergeCell ref="F28:H28"/>
    <mergeCell ref="A6:E6"/>
    <mergeCell ref="B7:E7"/>
    <mergeCell ref="A9:A10"/>
    <mergeCell ref="B9:B10"/>
    <mergeCell ref="C9:C10"/>
    <mergeCell ref="D9:E9"/>
  </mergeCells>
  <pageMargins left="0.70866141732283472" right="0.70866141732283472" top="0.74803149606299213" bottom="0" header="0" footer="0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КП </vt:lpstr>
      <vt:lpstr>таблица № 2 13.12.16</vt:lpstr>
      <vt:lpstr>таблица 1</vt:lpstr>
      <vt:lpstr>таблица № 2</vt:lpstr>
      <vt:lpstr>'КП '!Заголовки_для_печати</vt:lpstr>
      <vt:lpstr>'таблица 1'!Заголовки_для_печати</vt:lpstr>
      <vt:lpstr>'таблица № 2'!Заголовки_для_печати</vt:lpstr>
      <vt:lpstr>'таблица № 2 13.12.16'!Заголовки_для_печати</vt:lpstr>
      <vt:lpstr>'КП '!Область_печати</vt:lpstr>
      <vt:lpstr>'таблица 1'!Область_печати</vt:lpstr>
      <vt:lpstr>'таблица № 2'!Область_печати</vt:lpstr>
      <vt:lpstr>'таблица № 2 13.12.16'!Область_печати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2024-06-28T04:39:22Z</dcterms:modified>
</cp:coreProperties>
</file>