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795" windowHeight="11040" tabRatio="697" activeTab="5"/>
  </bookViews>
  <sheets>
    <sheet name="РД № 964 от 29.11.2023" sheetId="12" r:id="rId1"/>
    <sheet name="РД № 1019 от 27.03.2024 " sheetId="15" r:id="rId2"/>
    <sheet name="РД № 1047 от 19.06.2024  " sheetId="16" r:id="rId3"/>
    <sheet name="1280-па-нпа от 29.07.2024 (2)" sheetId="17" r:id="rId4"/>
    <sheet name="РД № 1074 от 18.09.2024 (2)" sheetId="18" r:id="rId5"/>
    <sheet name="РД № 1115 от 20.12.2024" sheetId="13" r:id="rId6"/>
    <sheet name="март" sheetId="11" state="hidden" r:id="rId7"/>
    <sheet name="таблица № 2 13.12.16" sheetId="8" state="hidden" r:id="rId8"/>
    <sheet name="таблица 1" sheetId="6" state="hidden" r:id="rId9"/>
    <sheet name="таблица № 2" sheetId="4" state="hidden" r:id="rId10"/>
  </sheets>
  <definedNames>
    <definedName name="_xlnm.Print_Titles" localSheetId="3">'1280-па-нпа от 29.07.2024 (2)'!$A:$B,'1280-па-нпа от 29.07.2024 (2)'!$13:$14</definedName>
    <definedName name="_xlnm.Print_Titles" localSheetId="6">март!$A:$B,март!$11:$12</definedName>
    <definedName name="_xlnm.Print_Titles" localSheetId="1">'РД № 1019 от 27.03.2024 '!$A:$B,'РД № 1019 от 27.03.2024 '!$13:$14</definedName>
    <definedName name="_xlnm.Print_Titles" localSheetId="2">'РД № 1047 от 19.06.2024  '!$A:$B,'РД № 1047 от 19.06.2024  '!$13:$14</definedName>
    <definedName name="_xlnm.Print_Titles" localSheetId="4">'РД № 1074 от 18.09.2024 (2)'!$A:$B,'РД № 1074 от 18.09.2024 (2)'!$13:$14</definedName>
    <definedName name="_xlnm.Print_Titles" localSheetId="5">'РД № 1115 от 20.12.2024'!$A:$B,'РД № 1115 от 20.12.2024'!$13:$14</definedName>
    <definedName name="_xlnm.Print_Titles" localSheetId="0">'РД № 964 от 29.11.2023'!$A:$B,'РД № 964 от 29.11.2023'!$13:$14</definedName>
    <definedName name="_xlnm.Print_Titles" localSheetId="8">'таблица 1'!$A:$B,'таблица 1'!$18:$19</definedName>
    <definedName name="_xlnm.Print_Titles" localSheetId="9">'таблица № 2'!$A:$B,'таблица № 2'!$9:$10</definedName>
    <definedName name="_xlnm.Print_Titles" localSheetId="7">'таблица № 2 13.12.16'!$A:$B,'таблица № 2 13.12.16'!$9:$10</definedName>
    <definedName name="_xlnm.Print_Area" localSheetId="3">'1280-па-нпа от 29.07.2024 (2)'!$A$1:$Q$107</definedName>
    <definedName name="_xlnm.Print_Area" localSheetId="6">март!$A$1:$Q$124</definedName>
    <definedName name="_xlnm.Print_Area" localSheetId="1">'РД № 1019 от 27.03.2024 '!$A$1:$Q$106</definedName>
    <definedName name="_xlnm.Print_Area" localSheetId="2">'РД № 1047 от 19.06.2024  '!$A$1:$Q$107</definedName>
    <definedName name="_xlnm.Print_Area" localSheetId="4">'РД № 1074 от 18.09.2024 (2)'!$A$1:$Q$107</definedName>
    <definedName name="_xlnm.Print_Area" localSheetId="5">'РД № 1115 от 20.12.2024'!$A$1:$Q$107</definedName>
    <definedName name="_xlnm.Print_Area" localSheetId="0">'РД № 964 от 29.11.2023'!$A$1:$Q$101</definedName>
    <definedName name="_xlnm.Print_Area" localSheetId="8">'таблица 1'!$A$1:$P$82</definedName>
    <definedName name="_xlnm.Print_Area" localSheetId="9">'таблица № 2'!$A$1:$E$30</definedName>
    <definedName name="_xlnm.Print_Area" localSheetId="7">'таблица № 2 13.12.16'!$A$1:$D$28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13" l="1"/>
  <c r="P53" i="13"/>
  <c r="N61" i="13"/>
  <c r="N61" i="18"/>
  <c r="M68" i="13"/>
  <c r="N67" i="13"/>
  <c r="M92" i="18" l="1"/>
  <c r="I92" i="18"/>
  <c r="N91" i="18"/>
  <c r="J91" i="18"/>
  <c r="F91" i="18"/>
  <c r="O90" i="18"/>
  <c r="Q88" i="18"/>
  <c r="I88" i="18"/>
  <c r="E85" i="18"/>
  <c r="E84" i="18"/>
  <c r="E83" i="18"/>
  <c r="E82" i="18"/>
  <c r="E81" i="18"/>
  <c r="E80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E78" i="18"/>
  <c r="E77" i="18"/>
  <c r="E76" i="18"/>
  <c r="E75" i="18"/>
  <c r="P74" i="18"/>
  <c r="O74" i="18"/>
  <c r="M74" i="18"/>
  <c r="M72" i="18" s="1"/>
  <c r="E74" i="18"/>
  <c r="E73" i="18"/>
  <c r="Q72" i="18"/>
  <c r="P72" i="18"/>
  <c r="O72" i="18"/>
  <c r="N72" i="18"/>
  <c r="L72" i="18"/>
  <c r="K72" i="18"/>
  <c r="J72" i="18"/>
  <c r="I72" i="18"/>
  <c r="H72" i="18"/>
  <c r="G72" i="18"/>
  <c r="F72" i="18"/>
  <c r="E71" i="18"/>
  <c r="E70" i="18"/>
  <c r="E69" i="18"/>
  <c r="E68" i="18"/>
  <c r="E67" i="18"/>
  <c r="E66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 s="1"/>
  <c r="E64" i="18"/>
  <c r="E63" i="18"/>
  <c r="E62" i="18"/>
  <c r="E61" i="18"/>
  <c r="E60" i="18"/>
  <c r="E59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7" i="18"/>
  <c r="E56" i="18"/>
  <c r="E55" i="18"/>
  <c r="E54" i="18"/>
  <c r="P53" i="18"/>
  <c r="O53" i="18"/>
  <c r="N53" i="18"/>
  <c r="N51" i="18" s="1"/>
  <c r="M53" i="18"/>
  <c r="M51" i="18" s="1"/>
  <c r="L53" i="18"/>
  <c r="K53" i="18"/>
  <c r="E53" i="18"/>
  <c r="E52" i="18"/>
  <c r="Q51" i="18"/>
  <c r="P51" i="18"/>
  <c r="O51" i="18"/>
  <c r="L51" i="18"/>
  <c r="K51" i="18"/>
  <c r="J51" i="18"/>
  <c r="I51" i="18"/>
  <c r="H51" i="18"/>
  <c r="F51" i="18"/>
  <c r="E51" i="18" s="1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 s="1"/>
  <c r="Q49" i="18"/>
  <c r="P49" i="18"/>
  <c r="O49" i="18"/>
  <c r="N49" i="18"/>
  <c r="M49" i="18"/>
  <c r="L49" i="18"/>
  <c r="K49" i="18"/>
  <c r="J49" i="18"/>
  <c r="I49" i="18"/>
  <c r="H49" i="18"/>
  <c r="E49" i="18" s="1"/>
  <c r="G49" i="18"/>
  <c r="F49" i="18"/>
  <c r="Q48" i="18"/>
  <c r="P48" i="18"/>
  <c r="O48" i="18"/>
  <c r="N48" i="18"/>
  <c r="M48" i="18"/>
  <c r="M90" i="18" s="1"/>
  <c r="L48" i="18"/>
  <c r="K48" i="18"/>
  <c r="J48" i="18"/>
  <c r="I48" i="18"/>
  <c r="H48" i="18"/>
  <c r="G48" i="18"/>
  <c r="F48" i="18"/>
  <c r="E48" i="18"/>
  <c r="Q47" i="18"/>
  <c r="P47" i="18"/>
  <c r="O47" i="18"/>
  <c r="N47" i="18"/>
  <c r="M47" i="18"/>
  <c r="M89" i="18" s="1"/>
  <c r="L47" i="18"/>
  <c r="K47" i="18"/>
  <c r="J47" i="18"/>
  <c r="J44" i="18" s="1"/>
  <c r="I47" i="18"/>
  <c r="H47" i="18"/>
  <c r="G47" i="18"/>
  <c r="F47" i="18"/>
  <c r="E47" i="18" s="1"/>
  <c r="Q46" i="18"/>
  <c r="P46" i="18"/>
  <c r="P88" i="18" s="1"/>
  <c r="O46" i="18"/>
  <c r="O88" i="18" s="1"/>
  <c r="L46" i="18"/>
  <c r="L88" i="18" s="1"/>
  <c r="K46" i="18"/>
  <c r="K88" i="18" s="1"/>
  <c r="J46" i="18"/>
  <c r="J88" i="18" s="1"/>
  <c r="I46" i="18"/>
  <c r="H46" i="18"/>
  <c r="H88" i="18" s="1"/>
  <c r="G46" i="18"/>
  <c r="G88" i="18" s="1"/>
  <c r="F46" i="18"/>
  <c r="Q45" i="18"/>
  <c r="P45" i="18"/>
  <c r="P44" i="18" s="1"/>
  <c r="O45" i="18"/>
  <c r="O44" i="18" s="1"/>
  <c r="N45" i="18"/>
  <c r="M45" i="18"/>
  <c r="L45" i="18"/>
  <c r="L44" i="18" s="1"/>
  <c r="K45" i="18"/>
  <c r="K44" i="18" s="1"/>
  <c r="J45" i="18"/>
  <c r="I45" i="18"/>
  <c r="H45" i="18"/>
  <c r="H44" i="18" s="1"/>
  <c r="G45" i="18"/>
  <c r="G44" i="18" s="1"/>
  <c r="F45" i="18"/>
  <c r="Q44" i="18"/>
  <c r="I44" i="18"/>
  <c r="E43" i="18"/>
  <c r="E42" i="18"/>
  <c r="E41" i="18"/>
  <c r="E40" i="18"/>
  <c r="E39" i="18"/>
  <c r="E38" i="18"/>
  <c r="Q37" i="18"/>
  <c r="P37" i="18"/>
  <c r="O37" i="18"/>
  <c r="N37" i="18"/>
  <c r="M37" i="18"/>
  <c r="L37" i="18"/>
  <c r="K37" i="18"/>
  <c r="J37" i="18"/>
  <c r="I37" i="18"/>
  <c r="H37" i="18"/>
  <c r="G37" i="18"/>
  <c r="E37" i="18" s="1"/>
  <c r="F37" i="18"/>
  <c r="E36" i="18"/>
  <c r="E33" i="18"/>
  <c r="E32" i="18"/>
  <c r="E31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E29" i="18"/>
  <c r="E22" i="18" s="1"/>
  <c r="E26" i="18"/>
  <c r="E25" i="18"/>
  <c r="E24" i="18"/>
  <c r="E23" i="18" s="1"/>
  <c r="Q23" i="18"/>
  <c r="P23" i="18"/>
  <c r="O23" i="18"/>
  <c r="N23" i="18"/>
  <c r="M23" i="18"/>
  <c r="L23" i="18"/>
  <c r="K23" i="18"/>
  <c r="J23" i="18"/>
  <c r="I23" i="18"/>
  <c r="H23" i="18"/>
  <c r="G23" i="18"/>
  <c r="F23" i="18"/>
  <c r="Q22" i="18"/>
  <c r="Q92" i="18" s="1"/>
  <c r="P22" i="18"/>
  <c r="O22" i="18"/>
  <c r="O92" i="18" s="1"/>
  <c r="N22" i="18"/>
  <c r="N92" i="18" s="1"/>
  <c r="M22" i="18"/>
  <c r="L22" i="18"/>
  <c r="L92" i="18" s="1"/>
  <c r="K22" i="18"/>
  <c r="K92" i="18" s="1"/>
  <c r="J22" i="18"/>
  <c r="J92" i="18" s="1"/>
  <c r="I22" i="18"/>
  <c r="H22" i="18"/>
  <c r="H92" i="18" s="1"/>
  <c r="G22" i="18"/>
  <c r="G92" i="18" s="1"/>
  <c r="F22" i="18"/>
  <c r="F92" i="18" s="1"/>
  <c r="Q21" i="18"/>
  <c r="Q91" i="18" s="1"/>
  <c r="P21" i="18"/>
  <c r="P91" i="18" s="1"/>
  <c r="O21" i="18"/>
  <c r="O91" i="18" s="1"/>
  <c r="N21" i="18"/>
  <c r="M21" i="18"/>
  <c r="M91" i="18" s="1"/>
  <c r="L21" i="18"/>
  <c r="L91" i="18" s="1"/>
  <c r="K21" i="18"/>
  <c r="K91" i="18" s="1"/>
  <c r="J21" i="18"/>
  <c r="I21" i="18"/>
  <c r="I91" i="18" s="1"/>
  <c r="H21" i="18"/>
  <c r="H91" i="18" s="1"/>
  <c r="G21" i="18"/>
  <c r="G91" i="18" s="1"/>
  <c r="F21" i="18"/>
  <c r="E21" i="18"/>
  <c r="Q20" i="18"/>
  <c r="Q90" i="18" s="1"/>
  <c r="P20" i="18"/>
  <c r="P90" i="18" s="1"/>
  <c r="O20" i="18"/>
  <c r="N20" i="18"/>
  <c r="N90" i="18" s="1"/>
  <c r="L20" i="18"/>
  <c r="L90" i="18" s="1"/>
  <c r="K20" i="18"/>
  <c r="K90" i="18" s="1"/>
  <c r="J20" i="18"/>
  <c r="J90" i="18" s="1"/>
  <c r="I20" i="18"/>
  <c r="I90" i="18" s="1"/>
  <c r="H20" i="18"/>
  <c r="H90" i="18" s="1"/>
  <c r="G20" i="18"/>
  <c r="G90" i="18" s="1"/>
  <c r="F20" i="18"/>
  <c r="F90" i="18" s="1"/>
  <c r="E20" i="18"/>
  <c r="Q19" i="18"/>
  <c r="Q89" i="18" s="1"/>
  <c r="P19" i="18"/>
  <c r="P16" i="18" s="1"/>
  <c r="O19" i="18"/>
  <c r="O89" i="18" s="1"/>
  <c r="N19" i="18"/>
  <c r="N89" i="18" s="1"/>
  <c r="L19" i="18"/>
  <c r="L16" i="18" s="1"/>
  <c r="K19" i="18"/>
  <c r="K89" i="18" s="1"/>
  <c r="J19" i="18"/>
  <c r="J89" i="18" s="1"/>
  <c r="I19" i="18"/>
  <c r="I89" i="18" s="1"/>
  <c r="H19" i="18"/>
  <c r="H16" i="18" s="1"/>
  <c r="G19" i="18"/>
  <c r="G89" i="18" s="1"/>
  <c r="F19" i="18"/>
  <c r="F89" i="18" s="1"/>
  <c r="E18" i="18"/>
  <c r="Q17" i="18"/>
  <c r="Q87" i="18" s="1"/>
  <c r="P17" i="18"/>
  <c r="P87" i="18" s="1"/>
  <c r="O17" i="18"/>
  <c r="O87" i="18" s="1"/>
  <c r="N17" i="18"/>
  <c r="N16" i="18" s="1"/>
  <c r="M17" i="18"/>
  <c r="M16" i="18" s="1"/>
  <c r="L17" i="18"/>
  <c r="K17" i="18"/>
  <c r="J17" i="18"/>
  <c r="J16" i="18" s="1"/>
  <c r="I17" i="18"/>
  <c r="I16" i="18" s="1"/>
  <c r="H17" i="18"/>
  <c r="G17" i="18"/>
  <c r="F17" i="18"/>
  <c r="F16" i="18" s="1"/>
  <c r="O16" i="18"/>
  <c r="K16" i="18"/>
  <c r="G16" i="18"/>
  <c r="E90" i="18" l="1"/>
  <c r="I86" i="18"/>
  <c r="J86" i="18"/>
  <c r="E58" i="18"/>
  <c r="E72" i="18"/>
  <c r="L86" i="18"/>
  <c r="O86" i="18"/>
  <c r="E87" i="18"/>
  <c r="E92" i="18"/>
  <c r="Q86" i="18"/>
  <c r="G86" i="18"/>
  <c r="K86" i="18"/>
  <c r="E91" i="18"/>
  <c r="E19" i="18"/>
  <c r="E45" i="18"/>
  <c r="F88" i="18"/>
  <c r="H89" i="18"/>
  <c r="H86" i="18" s="1"/>
  <c r="L89" i="18"/>
  <c r="P89" i="18"/>
  <c r="P86" i="18" s="1"/>
  <c r="F44" i="18"/>
  <c r="Q16" i="18"/>
  <c r="M46" i="18"/>
  <c r="E17" i="18"/>
  <c r="E16" i="18" s="1"/>
  <c r="N46" i="18"/>
  <c r="P74" i="13"/>
  <c r="M74" i="13"/>
  <c r="F86" i="18" l="1"/>
  <c r="N44" i="18"/>
  <c r="N88" i="18"/>
  <c r="N86" i="18" s="1"/>
  <c r="E89" i="18"/>
  <c r="E46" i="18"/>
  <c r="E44" i="18" s="1"/>
  <c r="M88" i="18"/>
  <c r="M86" i="18" s="1"/>
  <c r="M44" i="18"/>
  <c r="O74" i="13"/>
  <c r="E88" i="18" l="1"/>
  <c r="E86" i="18" s="1"/>
  <c r="M53" i="13"/>
  <c r="N53" i="13"/>
  <c r="O53" i="13"/>
  <c r="L53" i="13"/>
  <c r="Q92" i="17" l="1"/>
  <c r="J90" i="17"/>
  <c r="F90" i="17"/>
  <c r="O89" i="17"/>
  <c r="P88" i="17"/>
  <c r="L88" i="17"/>
  <c r="H88" i="17"/>
  <c r="E85" i="17"/>
  <c r="E84" i="17"/>
  <c r="E83" i="17"/>
  <c r="E82" i="17"/>
  <c r="E81" i="17"/>
  <c r="E79" i="17" s="1"/>
  <c r="E80" i="17"/>
  <c r="Q79" i="17"/>
  <c r="P79" i="17"/>
  <c r="O79" i="17"/>
  <c r="N79" i="17"/>
  <c r="M79" i="17"/>
  <c r="L79" i="17"/>
  <c r="K79" i="17"/>
  <c r="J79" i="17"/>
  <c r="I79" i="17"/>
  <c r="H79" i="17"/>
  <c r="G79" i="17"/>
  <c r="F79" i="17"/>
  <c r="E78" i="17"/>
  <c r="E77" i="17"/>
  <c r="E76" i="17"/>
  <c r="E75" i="17"/>
  <c r="O74" i="17"/>
  <c r="O72" i="17" s="1"/>
  <c r="E72" i="17" s="1"/>
  <c r="M74" i="17"/>
  <c r="E74" i="17" s="1"/>
  <c r="E73" i="17"/>
  <c r="Q72" i="17"/>
  <c r="P72" i="17"/>
  <c r="N72" i="17"/>
  <c r="M72" i="17"/>
  <c r="L72" i="17"/>
  <c r="K72" i="17"/>
  <c r="J72" i="17"/>
  <c r="I72" i="17"/>
  <c r="H72" i="17"/>
  <c r="G72" i="17"/>
  <c r="F72" i="17"/>
  <c r="E71" i="17"/>
  <c r="E70" i="17"/>
  <c r="E69" i="17"/>
  <c r="E68" i="17"/>
  <c r="E67" i="17"/>
  <c r="E66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 s="1"/>
  <c r="E64" i="17"/>
  <c r="E63" i="17"/>
  <c r="E62" i="17"/>
  <c r="E61" i="17"/>
  <c r="E60" i="17"/>
  <c r="E59" i="17"/>
  <c r="E58" i="17" s="1"/>
  <c r="Q58" i="17"/>
  <c r="P58" i="17"/>
  <c r="O58" i="17"/>
  <c r="N58" i="17"/>
  <c r="M58" i="17"/>
  <c r="L58" i="17"/>
  <c r="K58" i="17"/>
  <c r="J58" i="17"/>
  <c r="I58" i="17"/>
  <c r="H58" i="17"/>
  <c r="G58" i="17"/>
  <c r="F58" i="17"/>
  <c r="E57" i="17"/>
  <c r="E56" i="17"/>
  <c r="E55" i="17"/>
  <c r="E54" i="17"/>
  <c r="P53" i="17"/>
  <c r="N53" i="17"/>
  <c r="N51" i="17" s="1"/>
  <c r="M53" i="17"/>
  <c r="M51" i="17" s="1"/>
  <c r="L53" i="17"/>
  <c r="L51" i="17" s="1"/>
  <c r="K53" i="17"/>
  <c r="E52" i="17"/>
  <c r="Q51" i="17"/>
  <c r="P51" i="17"/>
  <c r="O51" i="17"/>
  <c r="K51" i="17"/>
  <c r="J51" i="17"/>
  <c r="I51" i="17"/>
  <c r="H51" i="17"/>
  <c r="F51" i="17"/>
  <c r="E51" i="17" s="1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 s="1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 s="1"/>
  <c r="Q48" i="17"/>
  <c r="P48" i="17"/>
  <c r="O48" i="17"/>
  <c r="N48" i="17"/>
  <c r="M48" i="17"/>
  <c r="M90" i="17" s="1"/>
  <c r="L48" i="17"/>
  <c r="K48" i="17"/>
  <c r="J48" i="17"/>
  <c r="I48" i="17"/>
  <c r="H48" i="17"/>
  <c r="G48" i="17"/>
  <c r="F48" i="17"/>
  <c r="E48" i="17"/>
  <c r="Q47" i="17"/>
  <c r="P47" i="17"/>
  <c r="O47" i="17"/>
  <c r="N47" i="17"/>
  <c r="M47" i="17"/>
  <c r="M89" i="17" s="1"/>
  <c r="L47" i="17"/>
  <c r="K47" i="17"/>
  <c r="J47" i="17"/>
  <c r="I47" i="17"/>
  <c r="H47" i="17"/>
  <c r="G47" i="17"/>
  <c r="F47" i="17"/>
  <c r="E47" i="17" s="1"/>
  <c r="Q46" i="17"/>
  <c r="Q88" i="17" s="1"/>
  <c r="P46" i="17"/>
  <c r="O46" i="17"/>
  <c r="O88" i="17" s="1"/>
  <c r="M46" i="17"/>
  <c r="M88" i="17" s="1"/>
  <c r="L46" i="17"/>
  <c r="K46" i="17"/>
  <c r="K88" i="17" s="1"/>
  <c r="J46" i="17"/>
  <c r="J88" i="17" s="1"/>
  <c r="I46" i="17"/>
  <c r="I88" i="17" s="1"/>
  <c r="H46" i="17"/>
  <c r="G46" i="17"/>
  <c r="G88" i="17" s="1"/>
  <c r="F46" i="17"/>
  <c r="F88" i="17" s="1"/>
  <c r="Q45" i="17"/>
  <c r="P45" i="17"/>
  <c r="P44" i="17" s="1"/>
  <c r="O45" i="17"/>
  <c r="N45" i="17"/>
  <c r="M45" i="17"/>
  <c r="L45" i="17"/>
  <c r="L44" i="17" s="1"/>
  <c r="K45" i="17"/>
  <c r="J45" i="17"/>
  <c r="J44" i="17" s="1"/>
  <c r="I45" i="17"/>
  <c r="H45" i="17"/>
  <c r="H44" i="17" s="1"/>
  <c r="G45" i="17"/>
  <c r="F45" i="17"/>
  <c r="E45" i="17" s="1"/>
  <c r="Q44" i="17"/>
  <c r="M44" i="17"/>
  <c r="I44" i="17"/>
  <c r="E43" i="17"/>
  <c r="E42" i="17"/>
  <c r="E41" i="17"/>
  <c r="N40" i="17"/>
  <c r="E40" i="17" s="1"/>
  <c r="E39" i="17"/>
  <c r="E38" i="17"/>
  <c r="Q37" i="17"/>
  <c r="P37" i="17"/>
  <c r="O37" i="17"/>
  <c r="M37" i="17"/>
  <c r="L37" i="17"/>
  <c r="K37" i="17"/>
  <c r="J37" i="17"/>
  <c r="I37" i="17"/>
  <c r="H37" i="17"/>
  <c r="G37" i="17"/>
  <c r="F37" i="17"/>
  <c r="E36" i="17"/>
  <c r="E33" i="17"/>
  <c r="E32" i="17"/>
  <c r="E31" i="17"/>
  <c r="E30" i="17" s="1"/>
  <c r="Q30" i="17"/>
  <c r="P30" i="17"/>
  <c r="O30" i="17"/>
  <c r="N30" i="17"/>
  <c r="M30" i="17"/>
  <c r="L30" i="17"/>
  <c r="K30" i="17"/>
  <c r="J30" i="17"/>
  <c r="I30" i="17"/>
  <c r="H30" i="17"/>
  <c r="G30" i="17"/>
  <c r="F30" i="17"/>
  <c r="E29" i="17"/>
  <c r="E22" i="17" s="1"/>
  <c r="E26" i="17"/>
  <c r="E25" i="17"/>
  <c r="E23" i="17" s="1"/>
  <c r="E24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Q22" i="17"/>
  <c r="P22" i="17"/>
  <c r="O22" i="17"/>
  <c r="O92" i="17" s="1"/>
  <c r="N22" i="17"/>
  <c r="N92" i="17" s="1"/>
  <c r="M22" i="17"/>
  <c r="M92" i="17" s="1"/>
  <c r="L22" i="17"/>
  <c r="L92" i="17" s="1"/>
  <c r="K22" i="17"/>
  <c r="K92" i="17" s="1"/>
  <c r="J22" i="17"/>
  <c r="J92" i="17" s="1"/>
  <c r="I22" i="17"/>
  <c r="I92" i="17" s="1"/>
  <c r="H22" i="17"/>
  <c r="H92" i="17" s="1"/>
  <c r="G22" i="17"/>
  <c r="G92" i="17" s="1"/>
  <c r="F22" i="17"/>
  <c r="F92" i="17" s="1"/>
  <c r="Q21" i="17"/>
  <c r="Q91" i="17" s="1"/>
  <c r="P21" i="17"/>
  <c r="P91" i="17" s="1"/>
  <c r="O21" i="17"/>
  <c r="O91" i="17" s="1"/>
  <c r="N21" i="17"/>
  <c r="N91" i="17" s="1"/>
  <c r="M21" i="17"/>
  <c r="M91" i="17" s="1"/>
  <c r="L21" i="17"/>
  <c r="L91" i="17" s="1"/>
  <c r="K21" i="17"/>
  <c r="K91" i="17" s="1"/>
  <c r="J21" i="17"/>
  <c r="J91" i="17" s="1"/>
  <c r="I21" i="17"/>
  <c r="I91" i="17" s="1"/>
  <c r="H21" i="17"/>
  <c r="H91" i="17" s="1"/>
  <c r="G21" i="17"/>
  <c r="G91" i="17" s="1"/>
  <c r="F21" i="17"/>
  <c r="F91" i="17" s="1"/>
  <c r="E21" i="17"/>
  <c r="Q20" i="17"/>
  <c r="Q90" i="17" s="1"/>
  <c r="P20" i="17"/>
  <c r="P90" i="17" s="1"/>
  <c r="O20" i="17"/>
  <c r="O90" i="17" s="1"/>
  <c r="N20" i="17"/>
  <c r="N90" i="17" s="1"/>
  <c r="L20" i="17"/>
  <c r="L90" i="17" s="1"/>
  <c r="K20" i="17"/>
  <c r="K90" i="17" s="1"/>
  <c r="J20" i="17"/>
  <c r="I20" i="17"/>
  <c r="I90" i="17" s="1"/>
  <c r="H20" i="17"/>
  <c r="H90" i="17" s="1"/>
  <c r="G20" i="17"/>
  <c r="G90" i="17" s="1"/>
  <c r="F20" i="17"/>
  <c r="E20" i="17"/>
  <c r="Q19" i="17"/>
  <c r="Q89" i="17" s="1"/>
  <c r="P19" i="17"/>
  <c r="P89" i="17" s="1"/>
  <c r="O19" i="17"/>
  <c r="N19" i="17"/>
  <c r="N89" i="17" s="1"/>
  <c r="L19" i="17"/>
  <c r="L89" i="17" s="1"/>
  <c r="K19" i="17"/>
  <c r="K89" i="17" s="1"/>
  <c r="J19" i="17"/>
  <c r="J89" i="17" s="1"/>
  <c r="I19" i="17"/>
  <c r="I89" i="17" s="1"/>
  <c r="H19" i="17"/>
  <c r="H89" i="17" s="1"/>
  <c r="G19" i="17"/>
  <c r="G89" i="17" s="1"/>
  <c r="F19" i="17"/>
  <c r="F89" i="17" s="1"/>
  <c r="E18" i="17"/>
  <c r="Q17" i="17"/>
  <c r="Q16" i="17" s="1"/>
  <c r="P17" i="17"/>
  <c r="P87" i="17" s="1"/>
  <c r="P86" i="17" s="1"/>
  <c r="O17" i="17"/>
  <c r="O16" i="17" s="1"/>
  <c r="N17" i="17"/>
  <c r="M17" i="17"/>
  <c r="M16" i="17" s="1"/>
  <c r="L17" i="17"/>
  <c r="K17" i="17"/>
  <c r="K16" i="17" s="1"/>
  <c r="J17" i="17"/>
  <c r="I17" i="17"/>
  <c r="I16" i="17" s="1"/>
  <c r="H17" i="17"/>
  <c r="G17" i="17"/>
  <c r="G16" i="17" s="1"/>
  <c r="F17" i="17"/>
  <c r="P16" i="17"/>
  <c r="L16" i="17"/>
  <c r="J16" i="17"/>
  <c r="H16" i="17"/>
  <c r="F16" i="17"/>
  <c r="G86" i="17" l="1"/>
  <c r="H86" i="17"/>
  <c r="E90" i="17"/>
  <c r="K86" i="17"/>
  <c r="I86" i="17"/>
  <c r="M86" i="17"/>
  <c r="L86" i="17"/>
  <c r="E89" i="17"/>
  <c r="E91" i="17"/>
  <c r="E92" i="17"/>
  <c r="F86" i="17"/>
  <c r="J86" i="17"/>
  <c r="E19" i="17"/>
  <c r="Q87" i="17"/>
  <c r="Q86" i="17" s="1"/>
  <c r="N37" i="17"/>
  <c r="E37" i="17" s="1"/>
  <c r="F44" i="17"/>
  <c r="N16" i="17"/>
  <c r="G44" i="17"/>
  <c r="K44" i="17"/>
  <c r="O44" i="17"/>
  <c r="O87" i="17"/>
  <c r="E53" i="17"/>
  <c r="E17" i="17"/>
  <c r="N46" i="17"/>
  <c r="N88" i="17" s="1"/>
  <c r="N86" i="17" s="1"/>
  <c r="E46" i="17" l="1"/>
  <c r="E44" i="17" s="1"/>
  <c r="E16" i="17"/>
  <c r="N44" i="17"/>
  <c r="O86" i="17"/>
  <c r="E87" i="17"/>
  <c r="E88" i="17"/>
  <c r="M92" i="16"/>
  <c r="I92" i="16"/>
  <c r="N91" i="16"/>
  <c r="J91" i="16"/>
  <c r="F91" i="16"/>
  <c r="E91" i="16" s="1"/>
  <c r="O90" i="16"/>
  <c r="H89" i="16"/>
  <c r="Q88" i="16"/>
  <c r="M88" i="16"/>
  <c r="M86" i="16" s="1"/>
  <c r="I88" i="16"/>
  <c r="E85" i="16"/>
  <c r="E84" i="16"/>
  <c r="E83" i="16"/>
  <c r="E82" i="16"/>
  <c r="E81" i="16"/>
  <c r="E80" i="16"/>
  <c r="Q79" i="16"/>
  <c r="P79" i="16"/>
  <c r="O79" i="16"/>
  <c r="N79" i="16"/>
  <c r="M79" i="16"/>
  <c r="L79" i="16"/>
  <c r="K79" i="16"/>
  <c r="J79" i="16"/>
  <c r="I79" i="16"/>
  <c r="H79" i="16"/>
  <c r="G79" i="16"/>
  <c r="F79" i="16"/>
  <c r="E79" i="16"/>
  <c r="E78" i="16"/>
  <c r="E77" i="16"/>
  <c r="E76" i="16"/>
  <c r="E75" i="16"/>
  <c r="O74" i="16"/>
  <c r="M74" i="16"/>
  <c r="M72" i="16" s="1"/>
  <c r="E73" i="16"/>
  <c r="Q72" i="16"/>
  <c r="P72" i="16"/>
  <c r="O72" i="16"/>
  <c r="N72" i="16"/>
  <c r="L72" i="16"/>
  <c r="K72" i="16"/>
  <c r="J72" i="16"/>
  <c r="I72" i="16"/>
  <c r="H72" i="16"/>
  <c r="G72" i="16"/>
  <c r="F72" i="16"/>
  <c r="E72" i="16" s="1"/>
  <c r="E71" i="16"/>
  <c r="E70" i="16"/>
  <c r="E69" i="16"/>
  <c r="E68" i="16"/>
  <c r="E67" i="16"/>
  <c r="E66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E64" i="16"/>
  <c r="E63" i="16"/>
  <c r="E62" i="16"/>
  <c r="E61" i="16"/>
  <c r="E60" i="16"/>
  <c r="E59" i="16"/>
  <c r="E58" i="16" s="1"/>
  <c r="Q58" i="16"/>
  <c r="P58" i="16"/>
  <c r="O58" i="16"/>
  <c r="N58" i="16"/>
  <c r="M58" i="16"/>
  <c r="L58" i="16"/>
  <c r="K58" i="16"/>
  <c r="J58" i="16"/>
  <c r="I58" i="16"/>
  <c r="H58" i="16"/>
  <c r="G58" i="16"/>
  <c r="F58" i="16"/>
  <c r="E57" i="16"/>
  <c r="E56" i="16"/>
  <c r="E55" i="16"/>
  <c r="E54" i="16"/>
  <c r="N53" i="16"/>
  <c r="N51" i="16" s="1"/>
  <c r="M53" i="16"/>
  <c r="L53" i="16"/>
  <c r="L51" i="16" s="1"/>
  <c r="K53" i="16"/>
  <c r="E52" i="16"/>
  <c r="Q51" i="16"/>
  <c r="P51" i="16"/>
  <c r="O51" i="16"/>
  <c r="M51" i="16"/>
  <c r="K51" i="16"/>
  <c r="J51" i="16"/>
  <c r="I51" i="16"/>
  <c r="H51" i="16"/>
  <c r="F51" i="16"/>
  <c r="Q50" i="16"/>
  <c r="P50" i="16"/>
  <c r="O50" i="16"/>
  <c r="N50" i="16"/>
  <c r="M50" i="16"/>
  <c r="L50" i="16"/>
  <c r="K50" i="16"/>
  <c r="J50" i="16"/>
  <c r="I50" i="16"/>
  <c r="H50" i="16"/>
  <c r="G50" i="16"/>
  <c r="E50" i="16" s="1"/>
  <c r="F50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E49" i="16" s="1"/>
  <c r="Q48" i="16"/>
  <c r="P48" i="16"/>
  <c r="O48" i="16"/>
  <c r="N48" i="16"/>
  <c r="M48" i="16"/>
  <c r="M90" i="16" s="1"/>
  <c r="L48" i="16"/>
  <c r="K48" i="16"/>
  <c r="J48" i="16"/>
  <c r="I48" i="16"/>
  <c r="H48" i="16"/>
  <c r="G48" i="16"/>
  <c r="F48" i="16"/>
  <c r="E48" i="16"/>
  <c r="Q47" i="16"/>
  <c r="P47" i="16"/>
  <c r="O47" i="16"/>
  <c r="N47" i="16"/>
  <c r="M47" i="16"/>
  <c r="M89" i="16" s="1"/>
  <c r="L47" i="16"/>
  <c r="L89" i="16" s="1"/>
  <c r="K47" i="16"/>
  <c r="J47" i="16"/>
  <c r="I47" i="16"/>
  <c r="H47" i="16"/>
  <c r="G47" i="16"/>
  <c r="F47" i="16"/>
  <c r="E47" i="16" s="1"/>
  <c r="Q46" i="16"/>
  <c r="P46" i="16"/>
  <c r="P88" i="16" s="1"/>
  <c r="O46" i="16"/>
  <c r="O44" i="16" s="1"/>
  <c r="M46" i="16"/>
  <c r="K46" i="16"/>
  <c r="K44" i="16" s="1"/>
  <c r="J46" i="16"/>
  <c r="J88" i="16" s="1"/>
  <c r="I46" i="16"/>
  <c r="H46" i="16"/>
  <c r="H88" i="16" s="1"/>
  <c r="G46" i="16"/>
  <c r="G44" i="16" s="1"/>
  <c r="F46" i="16"/>
  <c r="F88" i="16" s="1"/>
  <c r="Q45" i="16"/>
  <c r="P45" i="16"/>
  <c r="P44" i="16" s="1"/>
  <c r="O45" i="16"/>
  <c r="N45" i="16"/>
  <c r="M45" i="16"/>
  <c r="L45" i="16"/>
  <c r="K45" i="16"/>
  <c r="J45" i="16"/>
  <c r="J44" i="16" s="1"/>
  <c r="I45" i="16"/>
  <c r="H45" i="16"/>
  <c r="H44" i="16" s="1"/>
  <c r="G45" i="16"/>
  <c r="F45" i="16"/>
  <c r="E45" i="16" s="1"/>
  <c r="Q44" i="16"/>
  <c r="M44" i="16"/>
  <c r="I44" i="16"/>
  <c r="E43" i="16"/>
  <c r="E42" i="16"/>
  <c r="E41" i="16"/>
  <c r="N40" i="16"/>
  <c r="E40" i="16" s="1"/>
  <c r="E39" i="16"/>
  <c r="E38" i="16"/>
  <c r="Q37" i="16"/>
  <c r="P37" i="16"/>
  <c r="O37" i="16"/>
  <c r="M37" i="16"/>
  <c r="L37" i="16"/>
  <c r="K37" i="16"/>
  <c r="J37" i="16"/>
  <c r="I37" i="16"/>
  <c r="H37" i="16"/>
  <c r="G37" i="16"/>
  <c r="F37" i="16"/>
  <c r="E36" i="16"/>
  <c r="E33" i="16"/>
  <c r="E32" i="16"/>
  <c r="E31" i="16"/>
  <c r="E30" i="16" s="1"/>
  <c r="Q30" i="16"/>
  <c r="P30" i="16"/>
  <c r="O30" i="16"/>
  <c r="N30" i="16"/>
  <c r="M30" i="16"/>
  <c r="L30" i="16"/>
  <c r="K30" i="16"/>
  <c r="J30" i="16"/>
  <c r="I30" i="16"/>
  <c r="H30" i="16"/>
  <c r="G30" i="16"/>
  <c r="F30" i="16"/>
  <c r="E29" i="16"/>
  <c r="E22" i="16" s="1"/>
  <c r="E26" i="16"/>
  <c r="E25" i="16"/>
  <c r="E23" i="16" s="1"/>
  <c r="E24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Q22" i="16"/>
  <c r="Q92" i="16" s="1"/>
  <c r="P22" i="16"/>
  <c r="O22" i="16"/>
  <c r="O92" i="16" s="1"/>
  <c r="N22" i="16"/>
  <c r="N92" i="16" s="1"/>
  <c r="M22" i="16"/>
  <c r="L22" i="16"/>
  <c r="L92" i="16" s="1"/>
  <c r="K22" i="16"/>
  <c r="K92" i="16" s="1"/>
  <c r="J22" i="16"/>
  <c r="J92" i="16" s="1"/>
  <c r="I22" i="16"/>
  <c r="H22" i="16"/>
  <c r="H92" i="16" s="1"/>
  <c r="G22" i="16"/>
  <c r="G92" i="16" s="1"/>
  <c r="F22" i="16"/>
  <c r="F92" i="16" s="1"/>
  <c r="E92" i="16" s="1"/>
  <c r="Q21" i="16"/>
  <c r="Q91" i="16" s="1"/>
  <c r="P21" i="16"/>
  <c r="P91" i="16" s="1"/>
  <c r="O21" i="16"/>
  <c r="O91" i="16" s="1"/>
  <c r="N21" i="16"/>
  <c r="M21" i="16"/>
  <c r="M91" i="16" s="1"/>
  <c r="L21" i="16"/>
  <c r="L91" i="16" s="1"/>
  <c r="K21" i="16"/>
  <c r="K91" i="16" s="1"/>
  <c r="J21" i="16"/>
  <c r="I21" i="16"/>
  <c r="I91" i="16" s="1"/>
  <c r="H21" i="16"/>
  <c r="H91" i="16" s="1"/>
  <c r="G21" i="16"/>
  <c r="G91" i="16" s="1"/>
  <c r="F21" i="16"/>
  <c r="E21" i="16"/>
  <c r="Q20" i="16"/>
  <c r="Q90" i="16" s="1"/>
  <c r="P20" i="16"/>
  <c r="P90" i="16" s="1"/>
  <c r="O20" i="16"/>
  <c r="N20" i="16"/>
  <c r="N90" i="16" s="1"/>
  <c r="L20" i="16"/>
  <c r="L90" i="16" s="1"/>
  <c r="K20" i="16"/>
  <c r="K90" i="16" s="1"/>
  <c r="J20" i="16"/>
  <c r="J90" i="16" s="1"/>
  <c r="I20" i="16"/>
  <c r="I90" i="16" s="1"/>
  <c r="H20" i="16"/>
  <c r="H90" i="16" s="1"/>
  <c r="G20" i="16"/>
  <c r="G90" i="16" s="1"/>
  <c r="F20" i="16"/>
  <c r="F90" i="16" s="1"/>
  <c r="E90" i="16" s="1"/>
  <c r="E20" i="16"/>
  <c r="Q19" i="16"/>
  <c r="Q89" i="16" s="1"/>
  <c r="P19" i="16"/>
  <c r="P89" i="16" s="1"/>
  <c r="O19" i="16"/>
  <c r="O89" i="16" s="1"/>
  <c r="N19" i="16"/>
  <c r="N89" i="16" s="1"/>
  <c r="L19" i="16"/>
  <c r="K19" i="16"/>
  <c r="K89" i="16" s="1"/>
  <c r="J19" i="16"/>
  <c r="J89" i="16" s="1"/>
  <c r="I19" i="16"/>
  <c r="I89" i="16" s="1"/>
  <c r="H19" i="16"/>
  <c r="G19" i="16"/>
  <c r="G89" i="16" s="1"/>
  <c r="F19" i="16"/>
  <c r="F89" i="16" s="1"/>
  <c r="E89" i="16" s="1"/>
  <c r="E18" i="16"/>
  <c r="Q17" i="16"/>
  <c r="Q87" i="16" s="1"/>
  <c r="P17" i="16"/>
  <c r="P87" i="16" s="1"/>
  <c r="O17" i="16"/>
  <c r="O16" i="16" s="1"/>
  <c r="N17" i="16"/>
  <c r="M17" i="16"/>
  <c r="M16" i="16" s="1"/>
  <c r="L17" i="16"/>
  <c r="K17" i="16"/>
  <c r="K16" i="16" s="1"/>
  <c r="J17" i="16"/>
  <c r="I17" i="16"/>
  <c r="I16" i="16" s="1"/>
  <c r="H17" i="16"/>
  <c r="G17" i="16"/>
  <c r="G16" i="16" s="1"/>
  <c r="F17" i="16"/>
  <c r="P16" i="16"/>
  <c r="L16" i="16"/>
  <c r="J16" i="16"/>
  <c r="H16" i="16"/>
  <c r="F16" i="16"/>
  <c r="E86" i="17" l="1"/>
  <c r="N44" i="16"/>
  <c r="F86" i="16"/>
  <c r="P86" i="16"/>
  <c r="Q86" i="16"/>
  <c r="H86" i="16"/>
  <c r="J86" i="16"/>
  <c r="E51" i="16"/>
  <c r="I86" i="16"/>
  <c r="E19" i="16"/>
  <c r="E53" i="16"/>
  <c r="Q16" i="16"/>
  <c r="N37" i="16"/>
  <c r="E37" i="16" s="1"/>
  <c r="F44" i="16"/>
  <c r="L46" i="16"/>
  <c r="L88" i="16" s="1"/>
  <c r="L86" i="16" s="1"/>
  <c r="E74" i="16"/>
  <c r="O87" i="16"/>
  <c r="N16" i="16"/>
  <c r="G88" i="16"/>
  <c r="G86" i="16" s="1"/>
  <c r="K88" i="16"/>
  <c r="K86" i="16" s="1"/>
  <c r="O88" i="16"/>
  <c r="E17" i="16"/>
  <c r="E16" i="16" s="1"/>
  <c r="N46" i="16"/>
  <c r="N88" i="16" s="1"/>
  <c r="N86" i="16" s="1"/>
  <c r="K53" i="13"/>
  <c r="O86" i="16" l="1"/>
  <c r="E87" i="16"/>
  <c r="E86" i="16" s="1"/>
  <c r="L44" i="16"/>
  <c r="E88" i="16"/>
  <c r="E46" i="16"/>
  <c r="E44" i="16" s="1"/>
  <c r="J58" i="13" l="1"/>
  <c r="M92" i="15"/>
  <c r="I92" i="15"/>
  <c r="N91" i="15"/>
  <c r="J91" i="15"/>
  <c r="F91" i="15"/>
  <c r="O90" i="15"/>
  <c r="K90" i="15"/>
  <c r="G90" i="15"/>
  <c r="P89" i="15"/>
  <c r="L89" i="15"/>
  <c r="H89" i="15"/>
  <c r="Q88" i="15"/>
  <c r="M88" i="15"/>
  <c r="E85" i="15"/>
  <c r="E84" i="15"/>
  <c r="E83" i="15"/>
  <c r="E82" i="15"/>
  <c r="E81" i="15"/>
  <c r="E80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E78" i="15"/>
  <c r="E77" i="15"/>
  <c r="E76" i="15"/>
  <c r="E75" i="15"/>
  <c r="I74" i="15"/>
  <c r="E74" i="15"/>
  <c r="E73" i="15"/>
  <c r="Q72" i="15"/>
  <c r="P72" i="15"/>
  <c r="O72" i="15"/>
  <c r="N72" i="15"/>
  <c r="M72" i="15"/>
  <c r="L72" i="15"/>
  <c r="K72" i="15"/>
  <c r="J72" i="15"/>
  <c r="I72" i="15"/>
  <c r="E72" i="15" s="1"/>
  <c r="H72" i="15"/>
  <c r="G72" i="15"/>
  <c r="F72" i="15"/>
  <c r="E71" i="15"/>
  <c r="E70" i="15"/>
  <c r="E69" i="15"/>
  <c r="E68" i="15"/>
  <c r="E67" i="15"/>
  <c r="E66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 s="1"/>
  <c r="E64" i="15"/>
  <c r="E63" i="15"/>
  <c r="E62" i="15"/>
  <c r="E61" i="15"/>
  <c r="E60" i="15"/>
  <c r="E58" i="15" s="1"/>
  <c r="E59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7" i="15"/>
  <c r="E56" i="15"/>
  <c r="E55" i="15"/>
  <c r="E54" i="15"/>
  <c r="K53" i="15"/>
  <c r="I53" i="15"/>
  <c r="E53" i="15" s="1"/>
  <c r="E52" i="15"/>
  <c r="Q51" i="15"/>
  <c r="P51" i="15"/>
  <c r="O51" i="15"/>
  <c r="N51" i="15"/>
  <c r="M51" i="15"/>
  <c r="L51" i="15"/>
  <c r="K51" i="15"/>
  <c r="J51" i="15"/>
  <c r="H51" i="15"/>
  <c r="F51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 s="1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Q48" i="15"/>
  <c r="P48" i="15"/>
  <c r="O48" i="15"/>
  <c r="N48" i="15"/>
  <c r="M48" i="15"/>
  <c r="M90" i="15" s="1"/>
  <c r="L48" i="15"/>
  <c r="K48" i="15"/>
  <c r="J48" i="15"/>
  <c r="I48" i="15"/>
  <c r="H48" i="15"/>
  <c r="G48" i="15"/>
  <c r="F48" i="15"/>
  <c r="E48" i="15" s="1"/>
  <c r="Q47" i="15"/>
  <c r="P47" i="15"/>
  <c r="O47" i="15"/>
  <c r="N47" i="15"/>
  <c r="M47" i="15"/>
  <c r="M89" i="15" s="1"/>
  <c r="L47" i="15"/>
  <c r="K47" i="15"/>
  <c r="J47" i="15"/>
  <c r="I47" i="15"/>
  <c r="H47" i="15"/>
  <c r="G47" i="15"/>
  <c r="F47" i="15"/>
  <c r="E47" i="15" s="1"/>
  <c r="Q46" i="15"/>
  <c r="P46" i="15"/>
  <c r="P88" i="15" s="1"/>
  <c r="O46" i="15"/>
  <c r="O88" i="15" s="1"/>
  <c r="N46" i="15"/>
  <c r="N88" i="15" s="1"/>
  <c r="N86" i="15" s="1"/>
  <c r="M46" i="15"/>
  <c r="L46" i="15"/>
  <c r="L88" i="15" s="1"/>
  <c r="K46" i="15"/>
  <c r="K88" i="15" s="1"/>
  <c r="J46" i="15"/>
  <c r="J88" i="15" s="1"/>
  <c r="J86" i="15" s="1"/>
  <c r="H46" i="15"/>
  <c r="H88" i="15" s="1"/>
  <c r="G46" i="15"/>
  <c r="G88" i="15" s="1"/>
  <c r="F46" i="15"/>
  <c r="F88" i="15" s="1"/>
  <c r="Q45" i="15"/>
  <c r="Q44" i="15" s="1"/>
  <c r="P45" i="15"/>
  <c r="O45" i="15"/>
  <c r="O44" i="15" s="1"/>
  <c r="N45" i="15"/>
  <c r="M45" i="15"/>
  <c r="M44" i="15" s="1"/>
  <c r="L45" i="15"/>
  <c r="K45" i="15"/>
  <c r="K44" i="15" s="1"/>
  <c r="J45" i="15"/>
  <c r="I45" i="15"/>
  <c r="H45" i="15"/>
  <c r="G45" i="15"/>
  <c r="G44" i="15" s="1"/>
  <c r="F45" i="15"/>
  <c r="N44" i="15"/>
  <c r="J44" i="15"/>
  <c r="F44" i="15"/>
  <c r="E43" i="15"/>
  <c r="E42" i="15"/>
  <c r="E41" i="15"/>
  <c r="E40" i="15"/>
  <c r="E39" i="15"/>
  <c r="E38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E36" i="15"/>
  <c r="E33" i="15"/>
  <c r="E32" i="15"/>
  <c r="E31" i="15"/>
  <c r="E30" i="15" s="1"/>
  <c r="Q30" i="15"/>
  <c r="P30" i="15"/>
  <c r="O30" i="15"/>
  <c r="N30" i="15"/>
  <c r="M30" i="15"/>
  <c r="L30" i="15"/>
  <c r="K30" i="15"/>
  <c r="J30" i="15"/>
  <c r="I30" i="15"/>
  <c r="H30" i="15"/>
  <c r="G30" i="15"/>
  <c r="F30" i="15"/>
  <c r="E29" i="15"/>
  <c r="E26" i="15"/>
  <c r="E25" i="15"/>
  <c r="E23" i="15" s="1"/>
  <c r="E24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Q22" i="15"/>
  <c r="Q92" i="15" s="1"/>
  <c r="P22" i="15"/>
  <c r="O22" i="15"/>
  <c r="O92" i="15" s="1"/>
  <c r="N22" i="15"/>
  <c r="N92" i="15" s="1"/>
  <c r="M22" i="15"/>
  <c r="L22" i="15"/>
  <c r="L92" i="15" s="1"/>
  <c r="K22" i="15"/>
  <c r="K92" i="15" s="1"/>
  <c r="J22" i="15"/>
  <c r="J92" i="15" s="1"/>
  <c r="I22" i="15"/>
  <c r="H22" i="15"/>
  <c r="H92" i="15" s="1"/>
  <c r="G22" i="15"/>
  <c r="G92" i="15" s="1"/>
  <c r="F22" i="15"/>
  <c r="F92" i="15" s="1"/>
  <c r="E22" i="15"/>
  <c r="Q21" i="15"/>
  <c r="Q91" i="15" s="1"/>
  <c r="P21" i="15"/>
  <c r="P91" i="15" s="1"/>
  <c r="O21" i="15"/>
  <c r="O91" i="15" s="1"/>
  <c r="N21" i="15"/>
  <c r="M21" i="15"/>
  <c r="M91" i="15" s="1"/>
  <c r="L21" i="15"/>
  <c r="L91" i="15" s="1"/>
  <c r="K21" i="15"/>
  <c r="K91" i="15" s="1"/>
  <c r="J21" i="15"/>
  <c r="I21" i="15"/>
  <c r="I91" i="15" s="1"/>
  <c r="H21" i="15"/>
  <c r="H91" i="15" s="1"/>
  <c r="G21" i="15"/>
  <c r="G91" i="15" s="1"/>
  <c r="F21" i="15"/>
  <c r="E21" i="15"/>
  <c r="Q20" i="15"/>
  <c r="Q90" i="15" s="1"/>
  <c r="P20" i="15"/>
  <c r="P90" i="15" s="1"/>
  <c r="O20" i="15"/>
  <c r="N20" i="15"/>
  <c r="N90" i="15" s="1"/>
  <c r="L20" i="15"/>
  <c r="L90" i="15" s="1"/>
  <c r="K20" i="15"/>
  <c r="J20" i="15"/>
  <c r="J90" i="15" s="1"/>
  <c r="I20" i="15"/>
  <c r="I90" i="15" s="1"/>
  <c r="H20" i="15"/>
  <c r="H90" i="15" s="1"/>
  <c r="G20" i="15"/>
  <c r="F20" i="15"/>
  <c r="F90" i="15" s="1"/>
  <c r="E20" i="15"/>
  <c r="Q19" i="15"/>
  <c r="Q89" i="15" s="1"/>
  <c r="P19" i="15"/>
  <c r="O19" i="15"/>
  <c r="O89" i="15" s="1"/>
  <c r="N19" i="15"/>
  <c r="N89" i="15" s="1"/>
  <c r="L19" i="15"/>
  <c r="K19" i="15"/>
  <c r="K89" i="15" s="1"/>
  <c r="J19" i="15"/>
  <c r="J89" i="15" s="1"/>
  <c r="I19" i="15"/>
  <c r="I16" i="15" s="1"/>
  <c r="H19" i="15"/>
  <c r="G19" i="15"/>
  <c r="G89" i="15" s="1"/>
  <c r="F19" i="15"/>
  <c r="F89" i="15" s="1"/>
  <c r="E19" i="15"/>
  <c r="E18" i="15"/>
  <c r="Q17" i="15"/>
  <c r="Q87" i="15" s="1"/>
  <c r="P17" i="15"/>
  <c r="P87" i="15" s="1"/>
  <c r="O17" i="15"/>
  <c r="O16" i="15" s="1"/>
  <c r="N17" i="15"/>
  <c r="N16" i="15" s="1"/>
  <c r="M17" i="15"/>
  <c r="L17" i="15"/>
  <c r="K17" i="15"/>
  <c r="K16" i="15" s="1"/>
  <c r="J17" i="15"/>
  <c r="J16" i="15" s="1"/>
  <c r="I17" i="15"/>
  <c r="H17" i="15"/>
  <c r="G17" i="15"/>
  <c r="G16" i="15" s="1"/>
  <c r="F17" i="15"/>
  <c r="F16" i="15" s="1"/>
  <c r="Q16" i="15"/>
  <c r="P16" i="15"/>
  <c r="M16" i="15"/>
  <c r="L16" i="15"/>
  <c r="H16" i="15"/>
  <c r="K86" i="15" l="1"/>
  <c r="E90" i="15"/>
  <c r="G86" i="15"/>
  <c r="L86" i="15"/>
  <c r="E88" i="15"/>
  <c r="F86" i="15"/>
  <c r="P86" i="15"/>
  <c r="Q86" i="15"/>
  <c r="E92" i="15"/>
  <c r="H86" i="15"/>
  <c r="M86" i="15"/>
  <c r="E91" i="15"/>
  <c r="E46" i="15"/>
  <c r="I46" i="15"/>
  <c r="I88" i="15" s="1"/>
  <c r="I51" i="15"/>
  <c r="E51" i="15" s="1"/>
  <c r="O87" i="15"/>
  <c r="I89" i="15"/>
  <c r="E89" i="15" s="1"/>
  <c r="E45" i="15"/>
  <c r="E17" i="15"/>
  <c r="E16" i="15" s="1"/>
  <c r="H44" i="15"/>
  <c r="L44" i="15"/>
  <c r="P44" i="15"/>
  <c r="F79" i="13"/>
  <c r="G79" i="13"/>
  <c r="H79" i="13"/>
  <c r="I79" i="13"/>
  <c r="J79" i="13"/>
  <c r="K79" i="13"/>
  <c r="L79" i="13"/>
  <c r="M79" i="13"/>
  <c r="N79" i="13"/>
  <c r="O79" i="13"/>
  <c r="P79" i="13"/>
  <c r="Q79" i="13"/>
  <c r="E81" i="13"/>
  <c r="E82" i="13"/>
  <c r="E83" i="13"/>
  <c r="E84" i="13"/>
  <c r="E85" i="13"/>
  <c r="E80" i="13"/>
  <c r="P46" i="13"/>
  <c r="E87" i="15" l="1"/>
  <c r="E86" i="15" s="1"/>
  <c r="O86" i="15"/>
  <c r="I44" i="15"/>
  <c r="E44" i="15"/>
  <c r="I86" i="15"/>
  <c r="E79" i="13"/>
  <c r="I47" i="13" l="1"/>
  <c r="G47" i="13"/>
  <c r="G46" i="13" l="1"/>
  <c r="J46" i="13"/>
  <c r="K46" i="13"/>
  <c r="K88" i="13" s="1"/>
  <c r="L46" i="13"/>
  <c r="L88" i="13" s="1"/>
  <c r="M46" i="13"/>
  <c r="M88" i="13" s="1"/>
  <c r="N46" i="13"/>
  <c r="N88" i="13" s="1"/>
  <c r="O46" i="13"/>
  <c r="O88" i="13" s="1"/>
  <c r="P88" i="13"/>
  <c r="F46" i="13"/>
  <c r="I46" i="13"/>
  <c r="I88" i="13" s="1"/>
  <c r="H72" i="13"/>
  <c r="E78" i="13"/>
  <c r="E77" i="13"/>
  <c r="E76" i="13"/>
  <c r="E75" i="13"/>
  <c r="E73" i="13"/>
  <c r="Q72" i="13"/>
  <c r="P72" i="13"/>
  <c r="O72" i="13"/>
  <c r="N72" i="13"/>
  <c r="M72" i="13"/>
  <c r="L72" i="13"/>
  <c r="K72" i="13"/>
  <c r="J72" i="13"/>
  <c r="G72" i="13"/>
  <c r="F72" i="13"/>
  <c r="E71" i="13"/>
  <c r="E70" i="13"/>
  <c r="E69" i="13"/>
  <c r="E68" i="13"/>
  <c r="E67" i="13"/>
  <c r="E66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E64" i="13"/>
  <c r="E63" i="13"/>
  <c r="E62" i="13"/>
  <c r="E61" i="13"/>
  <c r="E60" i="13"/>
  <c r="E59" i="13"/>
  <c r="Q58" i="13"/>
  <c r="P58" i="13"/>
  <c r="O58" i="13"/>
  <c r="N58" i="13"/>
  <c r="M58" i="13"/>
  <c r="L58" i="13"/>
  <c r="K58" i="13"/>
  <c r="I58" i="13"/>
  <c r="H58" i="13"/>
  <c r="G58" i="13"/>
  <c r="F58" i="13"/>
  <c r="E57" i="13"/>
  <c r="E56" i="13"/>
  <c r="E55" i="13"/>
  <c r="E54" i="13"/>
  <c r="E53" i="13"/>
  <c r="E52" i="13"/>
  <c r="Q51" i="13"/>
  <c r="P51" i="13"/>
  <c r="O51" i="13"/>
  <c r="N51" i="13"/>
  <c r="M51" i="13"/>
  <c r="L51" i="13"/>
  <c r="K51" i="13"/>
  <c r="J51" i="13"/>
  <c r="I51" i="13"/>
  <c r="H51" i="13"/>
  <c r="F51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Q48" i="13"/>
  <c r="P48" i="13"/>
  <c r="O48" i="13"/>
  <c r="N48" i="13"/>
  <c r="M48" i="13"/>
  <c r="M90" i="13" s="1"/>
  <c r="L48" i="13"/>
  <c r="K48" i="13"/>
  <c r="J48" i="13"/>
  <c r="I48" i="13"/>
  <c r="H48" i="13"/>
  <c r="G48" i="13"/>
  <c r="F48" i="13"/>
  <c r="Q47" i="13"/>
  <c r="P47" i="13"/>
  <c r="O47" i="13"/>
  <c r="N47" i="13"/>
  <c r="M47" i="13"/>
  <c r="M89" i="13" s="1"/>
  <c r="L47" i="13"/>
  <c r="K47" i="13"/>
  <c r="J47" i="13"/>
  <c r="H47" i="13"/>
  <c r="F47" i="13"/>
  <c r="Q46" i="13"/>
  <c r="Q88" i="13" s="1"/>
  <c r="G88" i="13"/>
  <c r="F88" i="13"/>
  <c r="Q45" i="13"/>
  <c r="P45" i="13"/>
  <c r="O45" i="13"/>
  <c r="N45" i="13"/>
  <c r="M45" i="13"/>
  <c r="L45" i="13"/>
  <c r="K45" i="13"/>
  <c r="J45" i="13"/>
  <c r="I45" i="13"/>
  <c r="H45" i="13"/>
  <c r="G45" i="13"/>
  <c r="G44" i="13" s="1"/>
  <c r="F45" i="13"/>
  <c r="E43" i="13"/>
  <c r="E42" i="13"/>
  <c r="E41" i="13"/>
  <c r="E40" i="13"/>
  <c r="E39" i="13"/>
  <c r="E38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6" i="13"/>
  <c r="E33" i="13"/>
  <c r="E32" i="13"/>
  <c r="E31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29" i="13"/>
  <c r="E26" i="13"/>
  <c r="E25" i="13"/>
  <c r="E24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Q22" i="13"/>
  <c r="Q92" i="13" s="1"/>
  <c r="P22" i="13"/>
  <c r="O22" i="13"/>
  <c r="N22" i="13"/>
  <c r="N92" i="13" s="1"/>
  <c r="M22" i="13"/>
  <c r="L22" i="13"/>
  <c r="L92" i="13" s="1"/>
  <c r="K22" i="13"/>
  <c r="K92" i="13" s="1"/>
  <c r="J22" i="13"/>
  <c r="J92" i="13" s="1"/>
  <c r="I22" i="13"/>
  <c r="H22" i="13"/>
  <c r="G22" i="13"/>
  <c r="F22" i="13"/>
  <c r="Q21" i="13"/>
  <c r="Q91" i="13" s="1"/>
  <c r="P21" i="13"/>
  <c r="P91" i="13" s="1"/>
  <c r="O21" i="13"/>
  <c r="N21" i="13"/>
  <c r="N91" i="13" s="1"/>
  <c r="M21" i="13"/>
  <c r="L21" i="13"/>
  <c r="L91" i="13" s="1"/>
  <c r="K21" i="13"/>
  <c r="K91" i="13" s="1"/>
  <c r="J21" i="13"/>
  <c r="J91" i="13" s="1"/>
  <c r="I21" i="13"/>
  <c r="H21" i="13"/>
  <c r="G21" i="13"/>
  <c r="F21" i="13"/>
  <c r="E21" i="13"/>
  <c r="Q20" i="13"/>
  <c r="Q90" i="13" s="1"/>
  <c r="P20" i="13"/>
  <c r="P90" i="13" s="1"/>
  <c r="O20" i="13"/>
  <c r="N20" i="13"/>
  <c r="N90" i="13" s="1"/>
  <c r="L20" i="13"/>
  <c r="L90" i="13" s="1"/>
  <c r="K20" i="13"/>
  <c r="K90" i="13" s="1"/>
  <c r="J20" i="13"/>
  <c r="J90" i="13" s="1"/>
  <c r="I20" i="13"/>
  <c r="I90" i="13" s="1"/>
  <c r="H20" i="13"/>
  <c r="G20" i="13"/>
  <c r="F20" i="13"/>
  <c r="E20" i="13"/>
  <c r="Q19" i="13"/>
  <c r="Q89" i="13" s="1"/>
  <c r="P19" i="13"/>
  <c r="P89" i="13" s="1"/>
  <c r="O19" i="13"/>
  <c r="N19" i="13"/>
  <c r="L19" i="13"/>
  <c r="K19" i="13"/>
  <c r="J19" i="13"/>
  <c r="I19" i="13"/>
  <c r="I89" i="13" s="1"/>
  <c r="H19" i="13"/>
  <c r="H89" i="13" s="1"/>
  <c r="G19" i="13"/>
  <c r="F19" i="13"/>
  <c r="E18" i="13"/>
  <c r="Q17" i="13"/>
  <c r="P17" i="13"/>
  <c r="P87" i="13" s="1"/>
  <c r="O17" i="13"/>
  <c r="O87" i="13" s="1"/>
  <c r="N17" i="13"/>
  <c r="N16" i="13" s="1"/>
  <c r="M17" i="13"/>
  <c r="M16" i="13" s="1"/>
  <c r="L17" i="13"/>
  <c r="L16" i="13" s="1"/>
  <c r="K17" i="13"/>
  <c r="K16" i="13" s="1"/>
  <c r="J17" i="13"/>
  <c r="I17" i="13"/>
  <c r="H17" i="13"/>
  <c r="G17" i="13"/>
  <c r="F17" i="13"/>
  <c r="F16" i="13" s="1"/>
  <c r="K19" i="12"/>
  <c r="Q44" i="13" l="1"/>
  <c r="J88" i="13"/>
  <c r="J44" i="13"/>
  <c r="P86" i="13"/>
  <c r="O89" i="13"/>
  <c r="O86" i="13" s="1"/>
  <c r="O90" i="13"/>
  <c r="Q87" i="13"/>
  <c r="Q86" i="13" s="1"/>
  <c r="O92" i="13"/>
  <c r="I72" i="13"/>
  <c r="E72" i="13" s="1"/>
  <c r="O91" i="13"/>
  <c r="G16" i="13"/>
  <c r="G89" i="13"/>
  <c r="G86" i="13" s="1"/>
  <c r="E58" i="13"/>
  <c r="I16" i="13"/>
  <c r="H46" i="13"/>
  <c r="H44" i="13" s="1"/>
  <c r="N89" i="13"/>
  <c r="N86" i="13" s="1"/>
  <c r="L89" i="13"/>
  <c r="L86" i="13" s="1"/>
  <c r="K89" i="13"/>
  <c r="K86" i="13" s="1"/>
  <c r="J89" i="13"/>
  <c r="P44" i="13"/>
  <c r="F44" i="13"/>
  <c r="E74" i="13"/>
  <c r="O44" i="13"/>
  <c r="N44" i="13"/>
  <c r="M44" i="13"/>
  <c r="L44" i="13"/>
  <c r="I91" i="13"/>
  <c r="I86" i="13" s="1"/>
  <c r="I92" i="13"/>
  <c r="E65" i="13"/>
  <c r="Q16" i="13"/>
  <c r="E30" i="13"/>
  <c r="P16" i="13"/>
  <c r="F89" i="13"/>
  <c r="F86" i="13" s="1"/>
  <c r="F90" i="13"/>
  <c r="F91" i="13"/>
  <c r="F92" i="13"/>
  <c r="G90" i="13"/>
  <c r="G91" i="13"/>
  <c r="G92" i="13"/>
  <c r="H90" i="13"/>
  <c r="H91" i="13"/>
  <c r="H92" i="13"/>
  <c r="J16" i="13"/>
  <c r="E22" i="13"/>
  <c r="M91" i="13"/>
  <c r="M86" i="13" s="1"/>
  <c r="M92" i="13"/>
  <c r="E47" i="13"/>
  <c r="E48" i="13"/>
  <c r="E49" i="13"/>
  <c r="O16" i="13"/>
  <c r="E50" i="13"/>
  <c r="E37" i="13"/>
  <c r="I44" i="13"/>
  <c r="H16" i="13"/>
  <c r="E23" i="13"/>
  <c r="K44" i="13"/>
  <c r="E51" i="13"/>
  <c r="E45" i="13"/>
  <c r="E17" i="13"/>
  <c r="E19" i="13"/>
  <c r="G50" i="12"/>
  <c r="H50" i="12"/>
  <c r="I50" i="12"/>
  <c r="J50" i="12"/>
  <c r="K50" i="12"/>
  <c r="L50" i="12"/>
  <c r="M50" i="12"/>
  <c r="N50" i="12"/>
  <c r="O50" i="12"/>
  <c r="P50" i="12"/>
  <c r="Q50" i="12"/>
  <c r="F50" i="12"/>
  <c r="G49" i="12"/>
  <c r="H49" i="12"/>
  <c r="I49" i="12"/>
  <c r="J49" i="12"/>
  <c r="K49" i="12"/>
  <c r="L49" i="12"/>
  <c r="M49" i="12"/>
  <c r="N49" i="12"/>
  <c r="O49" i="12"/>
  <c r="P49" i="12"/>
  <c r="Q49" i="12"/>
  <c r="F49" i="12"/>
  <c r="G48" i="12"/>
  <c r="H48" i="12"/>
  <c r="I48" i="12"/>
  <c r="J48" i="12"/>
  <c r="K48" i="12"/>
  <c r="L48" i="12"/>
  <c r="M48" i="12"/>
  <c r="N48" i="12"/>
  <c r="O48" i="12"/>
  <c r="P48" i="12"/>
  <c r="Q48" i="12"/>
  <c r="F48" i="12"/>
  <c r="G47" i="12"/>
  <c r="H47" i="12"/>
  <c r="I47" i="12"/>
  <c r="J47" i="12"/>
  <c r="K47" i="12"/>
  <c r="L47" i="12"/>
  <c r="M47" i="12"/>
  <c r="N47" i="12"/>
  <c r="O47" i="12"/>
  <c r="P47" i="12"/>
  <c r="Q47" i="12"/>
  <c r="F47" i="12"/>
  <c r="G46" i="12"/>
  <c r="H46" i="12"/>
  <c r="I46" i="12"/>
  <c r="J46" i="12"/>
  <c r="K46" i="12"/>
  <c r="L46" i="12"/>
  <c r="M46" i="12"/>
  <c r="N46" i="12"/>
  <c r="O46" i="12"/>
  <c r="P46" i="12"/>
  <c r="Q46" i="12"/>
  <c r="G45" i="12"/>
  <c r="H45" i="12"/>
  <c r="I45" i="12"/>
  <c r="J45" i="12"/>
  <c r="K45" i="12"/>
  <c r="L45" i="12"/>
  <c r="M45" i="12"/>
  <c r="N45" i="12"/>
  <c r="O45" i="12"/>
  <c r="P45" i="12"/>
  <c r="Q45" i="12"/>
  <c r="F46" i="12"/>
  <c r="F45" i="12"/>
  <c r="J86" i="13" l="1"/>
  <c r="E46" i="13"/>
  <c r="E44" i="13" s="1"/>
  <c r="E87" i="13"/>
  <c r="H88" i="13"/>
  <c r="E88" i="13" s="1"/>
  <c r="E90" i="13"/>
  <c r="E89" i="13"/>
  <c r="E92" i="13"/>
  <c r="E91" i="13"/>
  <c r="E16" i="13"/>
  <c r="F44" i="12"/>
  <c r="H86" i="13" l="1"/>
  <c r="E86" i="13"/>
  <c r="E52" i="12"/>
  <c r="E53" i="12"/>
  <c r="E54" i="12"/>
  <c r="E55" i="12"/>
  <c r="E56" i="12"/>
  <c r="E57" i="12"/>
  <c r="G51" i="12"/>
  <c r="H51" i="12"/>
  <c r="I51" i="12"/>
  <c r="J51" i="12"/>
  <c r="K51" i="12"/>
  <c r="L51" i="12"/>
  <c r="M51" i="12"/>
  <c r="N51" i="12"/>
  <c r="O51" i="12"/>
  <c r="P51" i="12"/>
  <c r="Q51" i="12"/>
  <c r="F51" i="12"/>
  <c r="E51" i="12" l="1"/>
  <c r="L72" i="12" l="1"/>
  <c r="O72" i="12"/>
  <c r="N72" i="12"/>
  <c r="M72" i="12"/>
  <c r="E73" i="12"/>
  <c r="E76" i="12"/>
  <c r="E77" i="12"/>
  <c r="E78" i="12"/>
  <c r="G72" i="12"/>
  <c r="H72" i="12"/>
  <c r="I72" i="12"/>
  <c r="J72" i="12"/>
  <c r="P72" i="12"/>
  <c r="Q72" i="12"/>
  <c r="F72" i="12"/>
  <c r="E66" i="12"/>
  <c r="E67" i="12"/>
  <c r="E68" i="12"/>
  <c r="E69" i="12"/>
  <c r="E70" i="12"/>
  <c r="E71" i="12"/>
  <c r="G65" i="12"/>
  <c r="H65" i="12"/>
  <c r="I65" i="12"/>
  <c r="J65" i="12"/>
  <c r="K65" i="12"/>
  <c r="L65" i="12"/>
  <c r="M65" i="12"/>
  <c r="N65" i="12"/>
  <c r="O65" i="12"/>
  <c r="P65" i="12"/>
  <c r="Q65" i="12"/>
  <c r="F65" i="12"/>
  <c r="Q58" i="12"/>
  <c r="P58" i="12"/>
  <c r="O58" i="12"/>
  <c r="N58" i="12"/>
  <c r="M58" i="12"/>
  <c r="L58" i="12"/>
  <c r="K58" i="12"/>
  <c r="E61" i="12"/>
  <c r="E59" i="12"/>
  <c r="E60" i="12"/>
  <c r="E62" i="12"/>
  <c r="E63" i="12"/>
  <c r="E64" i="12"/>
  <c r="G58" i="12"/>
  <c r="H58" i="12"/>
  <c r="I58" i="12"/>
  <c r="J58" i="12"/>
  <c r="F58" i="12"/>
  <c r="E75" i="12" l="1"/>
  <c r="K72" i="12"/>
  <c r="E72" i="12" s="1"/>
  <c r="E74" i="12"/>
  <c r="E65" i="12"/>
  <c r="E58" i="12"/>
  <c r="E36" i="12" l="1"/>
  <c r="E24" i="12" l="1"/>
  <c r="E25" i="12"/>
  <c r="E26" i="12"/>
  <c r="E29" i="12"/>
  <c r="E31" i="12"/>
  <c r="E32" i="12"/>
  <c r="E33" i="12"/>
  <c r="E42" i="12"/>
  <c r="E38" i="12"/>
  <c r="E39" i="12"/>
  <c r="E41" i="12"/>
  <c r="E40" i="12"/>
  <c r="E43" i="12"/>
  <c r="O19" i="12"/>
  <c r="F19" i="12"/>
  <c r="E30" i="12" l="1"/>
  <c r="E23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22" i="12"/>
  <c r="E17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Q20" i="12"/>
  <c r="P20" i="12"/>
  <c r="O20" i="12"/>
  <c r="N20" i="12"/>
  <c r="N83" i="12" s="1"/>
  <c r="L20" i="12"/>
  <c r="K20" i="12"/>
  <c r="J20" i="12"/>
  <c r="I20" i="12"/>
  <c r="H20" i="12"/>
  <c r="G20" i="12"/>
  <c r="F20" i="12"/>
  <c r="E20" i="12"/>
  <c r="Q19" i="12"/>
  <c r="P19" i="12"/>
  <c r="N19" i="12"/>
  <c r="L19" i="12"/>
  <c r="J19" i="12"/>
  <c r="I19" i="12"/>
  <c r="H19" i="12"/>
  <c r="G19" i="12"/>
  <c r="E18" i="12"/>
  <c r="Q17" i="12"/>
  <c r="P17" i="12"/>
  <c r="O17" i="12"/>
  <c r="N17" i="12"/>
  <c r="M17" i="12"/>
  <c r="M16" i="12" s="1"/>
  <c r="L17" i="12"/>
  <c r="K17" i="12"/>
  <c r="J17" i="12"/>
  <c r="I17" i="12"/>
  <c r="H17" i="12"/>
  <c r="G17" i="12"/>
  <c r="F17" i="12"/>
  <c r="G16" i="12" l="1"/>
  <c r="K16" i="12"/>
  <c r="H16" i="12"/>
  <c r="L16" i="12"/>
  <c r="P16" i="12"/>
  <c r="Q83" i="12"/>
  <c r="F16" i="12"/>
  <c r="J16" i="12"/>
  <c r="N16" i="12"/>
  <c r="O16" i="12"/>
  <c r="E19" i="12"/>
  <c r="E16" i="12" s="1"/>
  <c r="Q80" i="12"/>
  <c r="I16" i="12"/>
  <c r="Q82" i="12"/>
  <c r="Q84" i="12"/>
  <c r="P84" i="12"/>
  <c r="O84" i="12"/>
  <c r="Q16" i="12"/>
  <c r="P82" i="12"/>
  <c r="O83" i="12"/>
  <c r="P83" i="12"/>
  <c r="Q85" i="12"/>
  <c r="K39" i="11"/>
  <c r="N84" i="12" l="1"/>
  <c r="O82" i="12"/>
  <c r="O85" i="12"/>
  <c r="Q44" i="12"/>
  <c r="Q81" i="12"/>
  <c r="Q79" i="12" s="1"/>
  <c r="Q37" i="12"/>
  <c r="J38" i="11"/>
  <c r="J39" i="11"/>
  <c r="M83" i="12" l="1"/>
  <c r="P44" i="12"/>
  <c r="P80" i="12"/>
  <c r="N85" i="12"/>
  <c r="M84" i="12"/>
  <c r="N82" i="12"/>
  <c r="P81" i="12"/>
  <c r="P37" i="12"/>
  <c r="O44" i="12"/>
  <c r="O80" i="12"/>
  <c r="P38" i="11"/>
  <c r="P79" i="12" l="1"/>
  <c r="M85" i="12"/>
  <c r="E46" i="12"/>
  <c r="L84" i="12"/>
  <c r="O81" i="12"/>
  <c r="O79" i="12" s="1"/>
  <c r="O37" i="12"/>
  <c r="E80" i="12"/>
  <c r="N44" i="12"/>
  <c r="M82" i="12"/>
  <c r="L83" i="12"/>
  <c r="Q93" i="11"/>
  <c r="M44" i="12" l="1"/>
  <c r="K83" i="12"/>
  <c r="L85" i="12"/>
  <c r="N81" i="12"/>
  <c r="N79" i="12" s="1"/>
  <c r="N37" i="12"/>
  <c r="L82" i="12"/>
  <c r="K84" i="12"/>
  <c r="Q73" i="11"/>
  <c r="P73" i="11" s="1"/>
  <c r="O73" i="11" s="1"/>
  <c r="N73" i="11" s="1"/>
  <c r="M73" i="11" s="1"/>
  <c r="L73" i="11" s="1"/>
  <c r="K73" i="11" s="1"/>
  <c r="J73" i="11" s="1"/>
  <c r="I73" i="11" s="1"/>
  <c r="H73" i="11" s="1"/>
  <c r="G73" i="11" s="1"/>
  <c r="F73" i="11" s="1"/>
  <c r="Q71" i="11"/>
  <c r="P71" i="11" s="1"/>
  <c r="O71" i="11" s="1"/>
  <c r="Q104" i="11"/>
  <c r="P104" i="11" s="1"/>
  <c r="O104" i="11" s="1"/>
  <c r="N104" i="11" s="1"/>
  <c r="M104" i="11" s="1"/>
  <c r="L104" i="11" s="1"/>
  <c r="K104" i="11" s="1"/>
  <c r="J104" i="11" s="1"/>
  <c r="I104" i="11" s="1"/>
  <c r="H104" i="11" s="1"/>
  <c r="G104" i="11" s="1"/>
  <c r="F104" i="11" s="1"/>
  <c r="Q103" i="11"/>
  <c r="P103" i="11" s="1"/>
  <c r="O103" i="11" s="1"/>
  <c r="N103" i="11" s="1"/>
  <c r="M103" i="11" s="1"/>
  <c r="L103" i="11" s="1"/>
  <c r="K103" i="11" s="1"/>
  <c r="J103" i="11" s="1"/>
  <c r="I103" i="11" s="1"/>
  <c r="H103" i="11" s="1"/>
  <c r="G103" i="11" s="1"/>
  <c r="F103" i="11" s="1"/>
  <c r="Q102" i="11"/>
  <c r="P102" i="11" s="1"/>
  <c r="O102" i="11" s="1"/>
  <c r="N102" i="11" s="1"/>
  <c r="M102" i="11" s="1"/>
  <c r="L102" i="11" s="1"/>
  <c r="K102" i="11" s="1"/>
  <c r="J102" i="11" s="1"/>
  <c r="I102" i="11" s="1"/>
  <c r="H102" i="11" s="1"/>
  <c r="G102" i="11" s="1"/>
  <c r="F102" i="11" s="1"/>
  <c r="Q100" i="11"/>
  <c r="P100" i="11" s="1"/>
  <c r="O100" i="11" s="1"/>
  <c r="N100" i="11" s="1"/>
  <c r="M100" i="11" s="1"/>
  <c r="L100" i="11" s="1"/>
  <c r="K100" i="11" s="1"/>
  <c r="J100" i="11" s="1"/>
  <c r="I100" i="11" s="1"/>
  <c r="H100" i="11" s="1"/>
  <c r="G100" i="11" s="1"/>
  <c r="F100" i="11" s="1"/>
  <c r="Q99" i="11"/>
  <c r="P99" i="11" s="1"/>
  <c r="O99" i="11" s="1"/>
  <c r="N99" i="11" s="1"/>
  <c r="M99" i="11" s="1"/>
  <c r="L99" i="11" s="1"/>
  <c r="K99" i="11" s="1"/>
  <c r="J99" i="11" s="1"/>
  <c r="I99" i="11" s="1"/>
  <c r="H99" i="11" s="1"/>
  <c r="G99" i="11" s="1"/>
  <c r="F99" i="11" s="1"/>
  <c r="Q97" i="11"/>
  <c r="P97" i="11" s="1"/>
  <c r="O97" i="11" s="1"/>
  <c r="N97" i="11" s="1"/>
  <c r="M97" i="11" s="1"/>
  <c r="L97" i="11" s="1"/>
  <c r="K97" i="11" s="1"/>
  <c r="J97" i="11" s="1"/>
  <c r="I97" i="11" s="1"/>
  <c r="H97" i="11" s="1"/>
  <c r="G97" i="11" s="1"/>
  <c r="F97" i="11" s="1"/>
  <c r="Q96" i="11"/>
  <c r="P96" i="11" s="1"/>
  <c r="O96" i="11" s="1"/>
  <c r="N96" i="11" s="1"/>
  <c r="M96" i="11" s="1"/>
  <c r="L96" i="11" s="1"/>
  <c r="K96" i="11" s="1"/>
  <c r="J96" i="11" s="1"/>
  <c r="I96" i="11" s="1"/>
  <c r="H96" i="11" s="1"/>
  <c r="G96" i="11" s="1"/>
  <c r="F96" i="11" s="1"/>
  <c r="Q95" i="11"/>
  <c r="P95" i="11" s="1"/>
  <c r="O95" i="11" s="1"/>
  <c r="N95" i="11" s="1"/>
  <c r="M95" i="11" s="1"/>
  <c r="L95" i="11" s="1"/>
  <c r="K95" i="11" s="1"/>
  <c r="J95" i="11" s="1"/>
  <c r="I95" i="11" s="1"/>
  <c r="H95" i="11" s="1"/>
  <c r="G95" i="11" s="1"/>
  <c r="F95" i="11" s="1"/>
  <c r="Q94" i="11"/>
  <c r="P94" i="11" s="1"/>
  <c r="O94" i="11" s="1"/>
  <c r="N94" i="11" s="1"/>
  <c r="M94" i="11" s="1"/>
  <c r="L94" i="11" s="1"/>
  <c r="K94" i="11" s="1"/>
  <c r="J94" i="11" s="1"/>
  <c r="I94" i="11" s="1"/>
  <c r="H94" i="11" s="1"/>
  <c r="G94" i="11" s="1"/>
  <c r="F94" i="11" s="1"/>
  <c r="Q92" i="11"/>
  <c r="P92" i="11" s="1"/>
  <c r="O92" i="11" s="1"/>
  <c r="N92" i="11" s="1"/>
  <c r="M92" i="11" s="1"/>
  <c r="L92" i="11" s="1"/>
  <c r="K92" i="11" s="1"/>
  <c r="J92" i="11" s="1"/>
  <c r="I92" i="11" s="1"/>
  <c r="H92" i="11" s="1"/>
  <c r="G92" i="11" s="1"/>
  <c r="F92" i="11" s="1"/>
  <c r="Q90" i="11"/>
  <c r="P90" i="11" s="1"/>
  <c r="O90" i="11" s="1"/>
  <c r="N90" i="11" s="1"/>
  <c r="M90" i="11" s="1"/>
  <c r="L90" i="11" s="1"/>
  <c r="K90" i="11" s="1"/>
  <c r="J90" i="11" s="1"/>
  <c r="I90" i="11" s="1"/>
  <c r="H90" i="11" s="1"/>
  <c r="G90" i="11" s="1"/>
  <c r="F90" i="11" s="1"/>
  <c r="Q89" i="11"/>
  <c r="P89" i="11" s="1"/>
  <c r="O89" i="11" s="1"/>
  <c r="N89" i="11" s="1"/>
  <c r="M89" i="11" s="1"/>
  <c r="L89" i="11" s="1"/>
  <c r="K89" i="11" s="1"/>
  <c r="J89" i="11" s="1"/>
  <c r="I89" i="11" s="1"/>
  <c r="H89" i="11" s="1"/>
  <c r="G89" i="11" s="1"/>
  <c r="F89" i="11" s="1"/>
  <c r="Q88" i="11"/>
  <c r="P88" i="11" s="1"/>
  <c r="O88" i="11" s="1"/>
  <c r="N88" i="11" s="1"/>
  <c r="M88" i="11" s="1"/>
  <c r="L88" i="11" s="1"/>
  <c r="K88" i="11" s="1"/>
  <c r="J88" i="11" s="1"/>
  <c r="I88" i="11" s="1"/>
  <c r="H88" i="11" s="1"/>
  <c r="G88" i="11" s="1"/>
  <c r="F88" i="11" s="1"/>
  <c r="Q87" i="11"/>
  <c r="P87" i="11" s="1"/>
  <c r="O87" i="11" s="1"/>
  <c r="N87" i="11" s="1"/>
  <c r="M87" i="11" s="1"/>
  <c r="L87" i="11" s="1"/>
  <c r="K87" i="11" s="1"/>
  <c r="J87" i="11" s="1"/>
  <c r="I87" i="11" s="1"/>
  <c r="H87" i="11" s="1"/>
  <c r="G87" i="11" s="1"/>
  <c r="F87" i="11" s="1"/>
  <c r="Q86" i="11"/>
  <c r="P86" i="11" s="1"/>
  <c r="P65" i="11" s="1"/>
  <c r="Q85" i="11"/>
  <c r="P85" i="11" s="1"/>
  <c r="O85" i="11" s="1"/>
  <c r="N85" i="11" s="1"/>
  <c r="M85" i="11" s="1"/>
  <c r="L85" i="11" s="1"/>
  <c r="K85" i="11" s="1"/>
  <c r="J85" i="11" s="1"/>
  <c r="I85" i="11" s="1"/>
  <c r="H85" i="11" s="1"/>
  <c r="G85" i="11" s="1"/>
  <c r="F85" i="11" s="1"/>
  <c r="Q74" i="11"/>
  <c r="P74" i="11" s="1"/>
  <c r="O74" i="11" s="1"/>
  <c r="N74" i="11" s="1"/>
  <c r="M74" i="11" s="1"/>
  <c r="L74" i="11" s="1"/>
  <c r="K74" i="11" s="1"/>
  <c r="J74" i="11" s="1"/>
  <c r="I74" i="11" s="1"/>
  <c r="H74" i="11" s="1"/>
  <c r="G74" i="11" s="1"/>
  <c r="F74" i="11" s="1"/>
  <c r="Q75" i="11"/>
  <c r="P75" i="11" s="1"/>
  <c r="O75" i="11" s="1"/>
  <c r="N75" i="11" s="1"/>
  <c r="M75" i="11" s="1"/>
  <c r="L75" i="11" s="1"/>
  <c r="K75" i="11" s="1"/>
  <c r="J75" i="11" s="1"/>
  <c r="I75" i="11" s="1"/>
  <c r="H75" i="11" s="1"/>
  <c r="G75" i="11" s="1"/>
  <c r="F75" i="11" s="1"/>
  <c r="Q76" i="11"/>
  <c r="P76" i="11" s="1"/>
  <c r="O76" i="11" s="1"/>
  <c r="N76" i="11" s="1"/>
  <c r="M76" i="11" s="1"/>
  <c r="L76" i="11" s="1"/>
  <c r="K76" i="11" s="1"/>
  <c r="J76" i="11" s="1"/>
  <c r="I76" i="11" s="1"/>
  <c r="H76" i="11" s="1"/>
  <c r="G76" i="11" s="1"/>
  <c r="F76" i="11" s="1"/>
  <c r="Q78" i="11"/>
  <c r="P78" i="11" s="1"/>
  <c r="Q79" i="11"/>
  <c r="Q80" i="11"/>
  <c r="P80" i="11" s="1"/>
  <c r="O80" i="11" s="1"/>
  <c r="N80" i="11" s="1"/>
  <c r="Q83" i="11"/>
  <c r="P83" i="11" s="1"/>
  <c r="O83" i="11" s="1"/>
  <c r="N83" i="11" s="1"/>
  <c r="M83" i="11" s="1"/>
  <c r="L83" i="11" s="1"/>
  <c r="K83" i="11" s="1"/>
  <c r="J83" i="11" s="1"/>
  <c r="I83" i="11" s="1"/>
  <c r="H83" i="11" s="1"/>
  <c r="G83" i="11" s="1"/>
  <c r="F83" i="11" s="1"/>
  <c r="Q82" i="11"/>
  <c r="P82" i="11" s="1"/>
  <c r="O82" i="11" s="1"/>
  <c r="N82" i="11" s="1"/>
  <c r="M82" i="11" s="1"/>
  <c r="L82" i="11" s="1"/>
  <c r="K82" i="11" s="1"/>
  <c r="J82" i="11" s="1"/>
  <c r="I82" i="11" s="1"/>
  <c r="H82" i="11" s="1"/>
  <c r="G82" i="11" s="1"/>
  <c r="F82" i="11" s="1"/>
  <c r="Q81" i="11"/>
  <c r="P81" i="11" s="1"/>
  <c r="O81" i="11" s="1"/>
  <c r="N81" i="11" s="1"/>
  <c r="M81" i="11" s="1"/>
  <c r="L81" i="11" s="1"/>
  <c r="K81" i="11" s="1"/>
  <c r="J81" i="11" s="1"/>
  <c r="I81" i="11" s="1"/>
  <c r="H81" i="11" s="1"/>
  <c r="G81" i="11" s="1"/>
  <c r="F81" i="11" s="1"/>
  <c r="Q44" i="11"/>
  <c r="P44" i="11" s="1"/>
  <c r="O44" i="11" s="1"/>
  <c r="N44" i="11" s="1"/>
  <c r="M44" i="11" s="1"/>
  <c r="L44" i="11" s="1"/>
  <c r="K44" i="11" s="1"/>
  <c r="J44" i="11" s="1"/>
  <c r="I44" i="11" s="1"/>
  <c r="H44" i="11" s="1"/>
  <c r="G44" i="11" s="1"/>
  <c r="F44" i="11" s="1"/>
  <c r="F37" i="11" s="1"/>
  <c r="Q43" i="11"/>
  <c r="P43" i="11" s="1"/>
  <c r="O43" i="11" s="1"/>
  <c r="N43" i="11" s="1"/>
  <c r="M43" i="11" s="1"/>
  <c r="L43" i="11" s="1"/>
  <c r="K43" i="11" s="1"/>
  <c r="J43" i="11" s="1"/>
  <c r="I43" i="11" s="1"/>
  <c r="H43" i="11" s="1"/>
  <c r="G43" i="11" s="1"/>
  <c r="F43" i="11" s="1"/>
  <c r="Q40" i="11"/>
  <c r="G40" i="11"/>
  <c r="H40" i="11"/>
  <c r="I40" i="11"/>
  <c r="J40" i="11"/>
  <c r="K40" i="11"/>
  <c r="L40" i="11"/>
  <c r="M40" i="11"/>
  <c r="N40" i="11"/>
  <c r="O40" i="11"/>
  <c r="P40" i="11"/>
  <c r="F40" i="11"/>
  <c r="I39" i="11"/>
  <c r="L39" i="11"/>
  <c r="M39" i="11"/>
  <c r="N39" i="11"/>
  <c r="O39" i="11"/>
  <c r="P39" i="11"/>
  <c r="Q39" i="11"/>
  <c r="G38" i="11"/>
  <c r="H38" i="11"/>
  <c r="G39" i="11"/>
  <c r="F39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Q19" i="11"/>
  <c r="F19" i="11"/>
  <c r="G19" i="11"/>
  <c r="H19" i="11"/>
  <c r="I19" i="11"/>
  <c r="J19" i="11"/>
  <c r="K19" i="11"/>
  <c r="L19" i="11"/>
  <c r="M19" i="11"/>
  <c r="N19" i="11"/>
  <c r="O19" i="11"/>
  <c r="P19" i="11"/>
  <c r="E19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E18" i="11"/>
  <c r="Q58" i="11"/>
  <c r="P58" i="11" s="1"/>
  <c r="O58" i="11" s="1"/>
  <c r="N58" i="11" s="1"/>
  <c r="M58" i="11" s="1"/>
  <c r="L58" i="11" s="1"/>
  <c r="K58" i="11" s="1"/>
  <c r="J58" i="11" s="1"/>
  <c r="Q57" i="11"/>
  <c r="P57" i="11" s="1"/>
  <c r="O57" i="11" s="1"/>
  <c r="N57" i="11" s="1"/>
  <c r="M57" i="11" s="1"/>
  <c r="L57" i="11" s="1"/>
  <c r="K57" i="11" s="1"/>
  <c r="J57" i="11" s="1"/>
  <c r="I57" i="11" s="1"/>
  <c r="H57" i="11" s="1"/>
  <c r="G57" i="11" s="1"/>
  <c r="F57" i="11" s="1"/>
  <c r="Q62" i="11"/>
  <c r="Q41" i="11" s="1"/>
  <c r="L44" i="12" l="1"/>
  <c r="M81" i="12"/>
  <c r="M79" i="12" s="1"/>
  <c r="M37" i="12"/>
  <c r="J84" i="12"/>
  <c r="J83" i="12"/>
  <c r="K82" i="12"/>
  <c r="K85" i="12"/>
  <c r="M80" i="11"/>
  <c r="N77" i="11"/>
  <c r="I58" i="11"/>
  <c r="H58" i="11" s="1"/>
  <c r="G58" i="11" s="1"/>
  <c r="F58" i="11" s="1"/>
  <c r="E58" i="11" s="1"/>
  <c r="Q65" i="11"/>
  <c r="E79" i="11"/>
  <c r="O78" i="11"/>
  <c r="P77" i="11"/>
  <c r="O70" i="11"/>
  <c r="O64" i="11"/>
  <c r="P37" i="11"/>
  <c r="K37" i="11"/>
  <c r="H37" i="11"/>
  <c r="O37" i="11"/>
  <c r="G37" i="11"/>
  <c r="L37" i="11"/>
  <c r="N71" i="11"/>
  <c r="M71" i="11" s="1"/>
  <c r="L71" i="11" s="1"/>
  <c r="K71" i="11" s="1"/>
  <c r="J71" i="11" s="1"/>
  <c r="I71" i="11" s="1"/>
  <c r="H71" i="11" s="1"/>
  <c r="G71" i="11" s="1"/>
  <c r="F71" i="11" s="1"/>
  <c r="N37" i="11"/>
  <c r="J37" i="11"/>
  <c r="P62" i="11"/>
  <c r="Q37" i="11"/>
  <c r="M37" i="11"/>
  <c r="I37" i="11"/>
  <c r="O86" i="11"/>
  <c r="O65" i="11" s="1"/>
  <c r="L38" i="11"/>
  <c r="J85" i="12" l="1"/>
  <c r="J82" i="12"/>
  <c r="I84" i="12"/>
  <c r="L81" i="12"/>
  <c r="L79" i="12" s="1"/>
  <c r="L37" i="12"/>
  <c r="I83" i="12"/>
  <c r="K44" i="12"/>
  <c r="O77" i="11"/>
  <c r="E78" i="11"/>
  <c r="L80" i="11"/>
  <c r="M77" i="11"/>
  <c r="O62" i="11"/>
  <c r="N62" i="11" s="1"/>
  <c r="M62" i="11" s="1"/>
  <c r="L62" i="11" s="1"/>
  <c r="K62" i="11" s="1"/>
  <c r="J62" i="11" s="1"/>
  <c r="I62" i="11" s="1"/>
  <c r="H62" i="11" s="1"/>
  <c r="G62" i="11" s="1"/>
  <c r="F62" i="11" s="1"/>
  <c r="P41" i="11"/>
  <c r="N86" i="11"/>
  <c r="M86" i="11" l="1"/>
  <c r="M65" i="11" s="1"/>
  <c r="N65" i="11"/>
  <c r="J44" i="12"/>
  <c r="K81" i="12"/>
  <c r="K79" i="12" s="1"/>
  <c r="K37" i="12"/>
  <c r="I82" i="12"/>
  <c r="H83" i="12"/>
  <c r="H84" i="12"/>
  <c r="I85" i="12"/>
  <c r="K80" i="11"/>
  <c r="L77" i="11"/>
  <c r="L86" i="11"/>
  <c r="L65" i="11" s="1"/>
  <c r="E81" i="11"/>
  <c r="E82" i="11"/>
  <c r="E83" i="11"/>
  <c r="Q77" i="11"/>
  <c r="H85" i="12" l="1"/>
  <c r="G83" i="12"/>
  <c r="J81" i="12"/>
  <c r="J79" i="12" s="1"/>
  <c r="J37" i="12"/>
  <c r="G84" i="12"/>
  <c r="I44" i="12"/>
  <c r="H82" i="12"/>
  <c r="J80" i="11"/>
  <c r="I80" i="11" s="1"/>
  <c r="K77" i="11"/>
  <c r="K86" i="11"/>
  <c r="K65" i="11" s="1"/>
  <c r="J77" i="11"/>
  <c r="G69" i="11"/>
  <c r="H69" i="11"/>
  <c r="I69" i="11"/>
  <c r="J69" i="11"/>
  <c r="K69" i="11"/>
  <c r="L69" i="11"/>
  <c r="M69" i="11"/>
  <c r="N69" i="11"/>
  <c r="O69" i="11"/>
  <c r="P69" i="11"/>
  <c r="Q69" i="11"/>
  <c r="G68" i="11"/>
  <c r="G110" i="11" s="1"/>
  <c r="H68" i="11"/>
  <c r="H110" i="11" s="1"/>
  <c r="I68" i="11"/>
  <c r="I110" i="11" s="1"/>
  <c r="J68" i="11"/>
  <c r="J110" i="11" s="1"/>
  <c r="K68" i="11"/>
  <c r="K110" i="11" s="1"/>
  <c r="L68" i="11"/>
  <c r="L110" i="11" s="1"/>
  <c r="M68" i="11"/>
  <c r="M110" i="11" s="1"/>
  <c r="N68" i="11"/>
  <c r="N110" i="11" s="1"/>
  <c r="O68" i="11"/>
  <c r="O110" i="11" s="1"/>
  <c r="P68" i="11"/>
  <c r="P110" i="11" s="1"/>
  <c r="Q68" i="11"/>
  <c r="Q110" i="11" s="1"/>
  <c r="G67" i="11"/>
  <c r="H67" i="11"/>
  <c r="I67" i="11"/>
  <c r="I109" i="11" s="1"/>
  <c r="J67" i="11"/>
  <c r="J109" i="11" s="1"/>
  <c r="K67" i="11"/>
  <c r="K109" i="11" s="1"/>
  <c r="L67" i="11"/>
  <c r="L109" i="11" s="1"/>
  <c r="M67" i="11"/>
  <c r="M109" i="11" s="1"/>
  <c r="N67" i="11"/>
  <c r="N109" i="11" s="1"/>
  <c r="O67" i="11"/>
  <c r="O109" i="11" s="1"/>
  <c r="P67" i="11"/>
  <c r="P109" i="11" s="1"/>
  <c r="Q67" i="11"/>
  <c r="Q109" i="11" s="1"/>
  <c r="G66" i="11"/>
  <c r="H66" i="11"/>
  <c r="I66" i="11"/>
  <c r="J66" i="11"/>
  <c r="K66" i="11"/>
  <c r="L66" i="11"/>
  <c r="M66" i="11"/>
  <c r="N66" i="11"/>
  <c r="O66" i="11"/>
  <c r="P66" i="11"/>
  <c r="Q66" i="11"/>
  <c r="L107" i="11"/>
  <c r="M107" i="11"/>
  <c r="N107" i="11"/>
  <c r="O107" i="11"/>
  <c r="P107" i="11"/>
  <c r="Q107" i="11"/>
  <c r="F107" i="11"/>
  <c r="F66" i="11"/>
  <c r="F67" i="11"/>
  <c r="F109" i="11" s="1"/>
  <c r="F68" i="11"/>
  <c r="F110" i="11" s="1"/>
  <c r="F69" i="11"/>
  <c r="G64" i="11"/>
  <c r="H64" i="11"/>
  <c r="I64" i="11"/>
  <c r="J64" i="11"/>
  <c r="K64" i="11"/>
  <c r="L64" i="11"/>
  <c r="M64" i="11"/>
  <c r="N64" i="11"/>
  <c r="O106" i="11"/>
  <c r="P64" i="11"/>
  <c r="P106" i="11" s="1"/>
  <c r="Q64" i="11"/>
  <c r="Q106" i="11" s="1"/>
  <c r="F64" i="11"/>
  <c r="F91" i="11"/>
  <c r="G91" i="11"/>
  <c r="H91" i="11"/>
  <c r="I91" i="11"/>
  <c r="J91" i="11"/>
  <c r="K91" i="11"/>
  <c r="L91" i="11"/>
  <c r="M91" i="11"/>
  <c r="N91" i="11"/>
  <c r="O91" i="11"/>
  <c r="P91" i="11"/>
  <c r="Q91" i="11"/>
  <c r="E92" i="11"/>
  <c r="E93" i="11"/>
  <c r="E94" i="11"/>
  <c r="E95" i="11"/>
  <c r="E96" i="11"/>
  <c r="E97" i="11"/>
  <c r="F98" i="11"/>
  <c r="G98" i="11"/>
  <c r="H98" i="11"/>
  <c r="I98" i="11"/>
  <c r="J98" i="11"/>
  <c r="K98" i="11"/>
  <c r="L98" i="11"/>
  <c r="M98" i="11"/>
  <c r="N98" i="11"/>
  <c r="O98" i="11"/>
  <c r="P98" i="11"/>
  <c r="E99" i="11"/>
  <c r="E100" i="11"/>
  <c r="E101" i="11"/>
  <c r="E102" i="11"/>
  <c r="E103" i="11"/>
  <c r="E104" i="11"/>
  <c r="L84" i="11"/>
  <c r="M84" i="11"/>
  <c r="N84" i="11"/>
  <c r="O84" i="11"/>
  <c r="P84" i="11"/>
  <c r="E85" i="11"/>
  <c r="E87" i="11"/>
  <c r="E88" i="11"/>
  <c r="E89" i="11"/>
  <c r="E90" i="11"/>
  <c r="F70" i="11"/>
  <c r="G70" i="11"/>
  <c r="H70" i="11"/>
  <c r="I70" i="11"/>
  <c r="J70" i="11"/>
  <c r="K70" i="11"/>
  <c r="L70" i="11"/>
  <c r="M70" i="11"/>
  <c r="N70" i="11"/>
  <c r="P70" i="11"/>
  <c r="Q70" i="11"/>
  <c r="E71" i="11"/>
  <c r="E73" i="11"/>
  <c r="E74" i="11"/>
  <c r="E75" i="11"/>
  <c r="E76" i="11"/>
  <c r="E72" i="11"/>
  <c r="K84" i="11" l="1"/>
  <c r="O63" i="11"/>
  <c r="G85" i="12"/>
  <c r="H44" i="12"/>
  <c r="I81" i="12"/>
  <c r="I79" i="12" s="1"/>
  <c r="I37" i="12"/>
  <c r="G82" i="12"/>
  <c r="G44" i="12"/>
  <c r="J86" i="11"/>
  <c r="H80" i="11"/>
  <c r="I77" i="11"/>
  <c r="I86" i="11"/>
  <c r="K107" i="11"/>
  <c r="E110" i="11"/>
  <c r="E91" i="11"/>
  <c r="E106" i="11"/>
  <c r="E70" i="11"/>
  <c r="L63" i="11"/>
  <c r="E66" i="11"/>
  <c r="K63" i="11"/>
  <c r="H109" i="11"/>
  <c r="P63" i="11"/>
  <c r="E67" i="11"/>
  <c r="G109" i="11"/>
  <c r="E68" i="11"/>
  <c r="E98" i="11"/>
  <c r="E69" i="11"/>
  <c r="N63" i="11"/>
  <c r="M63" i="11"/>
  <c r="Q63" i="11"/>
  <c r="F63" i="11"/>
  <c r="E64" i="11"/>
  <c r="I38" i="11"/>
  <c r="I84" i="11" l="1"/>
  <c r="I65" i="11"/>
  <c r="J65" i="11"/>
  <c r="J107" i="11" s="1"/>
  <c r="J84" i="11"/>
  <c r="E48" i="12"/>
  <c r="F83" i="12"/>
  <c r="E83" i="12" s="1"/>
  <c r="H81" i="12"/>
  <c r="H79" i="12" s="1"/>
  <c r="H37" i="12"/>
  <c r="E49" i="12"/>
  <c r="F84" i="12"/>
  <c r="E84" i="12" s="1"/>
  <c r="E50" i="12"/>
  <c r="G80" i="11"/>
  <c r="H77" i="11"/>
  <c r="H86" i="11"/>
  <c r="H84" i="11"/>
  <c r="E109" i="11"/>
  <c r="E62" i="11"/>
  <c r="E59" i="11"/>
  <c r="E57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5" i="11"/>
  <c r="E52" i="11"/>
  <c r="E51" i="11"/>
  <c r="E50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8" i="11"/>
  <c r="E45" i="11"/>
  <c r="E44" i="11"/>
  <c r="E43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Q111" i="11"/>
  <c r="O41" i="11"/>
  <c r="O111" i="11" s="1"/>
  <c r="N41" i="11"/>
  <c r="N111" i="11" s="1"/>
  <c r="M41" i="11"/>
  <c r="M111" i="11" s="1"/>
  <c r="L41" i="11"/>
  <c r="L111" i="11" s="1"/>
  <c r="K41" i="11"/>
  <c r="K111" i="11" s="1"/>
  <c r="J41" i="11"/>
  <c r="J111" i="11" s="1"/>
  <c r="I41" i="11"/>
  <c r="I111" i="11" s="1"/>
  <c r="H41" i="11"/>
  <c r="H111" i="11" s="1"/>
  <c r="G41" i="11"/>
  <c r="G111" i="11" s="1"/>
  <c r="F41" i="11"/>
  <c r="F111" i="11" s="1"/>
  <c r="Q35" i="11"/>
  <c r="P35" i="11"/>
  <c r="O38" i="11"/>
  <c r="O35" i="11" s="1"/>
  <c r="M38" i="11"/>
  <c r="L35" i="11"/>
  <c r="K38" i="11"/>
  <c r="K35" i="11" s="1"/>
  <c r="J35" i="11"/>
  <c r="I35" i="11"/>
  <c r="H35" i="11"/>
  <c r="G35" i="11"/>
  <c r="F38" i="11"/>
  <c r="F35" i="11" s="1"/>
  <c r="E34" i="11"/>
  <c r="E31" i="11"/>
  <c r="E30" i="11"/>
  <c r="E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7" i="11"/>
  <c r="E20" i="11" s="1"/>
  <c r="E24" i="11"/>
  <c r="E23" i="11"/>
  <c r="E22" i="11"/>
  <c r="E15" i="11" s="1"/>
  <c r="Q21" i="11"/>
  <c r="P21" i="11"/>
  <c r="O21" i="11"/>
  <c r="N21" i="11"/>
  <c r="M21" i="11"/>
  <c r="L21" i="11"/>
  <c r="K21" i="11"/>
  <c r="J21" i="11"/>
  <c r="I21" i="11"/>
  <c r="H21" i="11"/>
  <c r="G21" i="11"/>
  <c r="F21" i="11"/>
  <c r="N108" i="11"/>
  <c r="J108" i="11"/>
  <c r="I108" i="11"/>
  <c r="G108" i="11"/>
  <c r="E16" i="11"/>
  <c r="N35" i="11" l="1"/>
  <c r="E37" i="11"/>
  <c r="G86" i="11"/>
  <c r="G65" i="11" s="1"/>
  <c r="E65" i="11" s="1"/>
  <c r="E63" i="11" s="1"/>
  <c r="H65" i="11"/>
  <c r="J63" i="11"/>
  <c r="I107" i="11"/>
  <c r="I63" i="11"/>
  <c r="G81" i="12"/>
  <c r="G79" i="12" s="1"/>
  <c r="G37" i="12"/>
  <c r="E47" i="12"/>
  <c r="F82" i="12"/>
  <c r="E82" i="12" s="1"/>
  <c r="F85" i="12"/>
  <c r="E85" i="12" s="1"/>
  <c r="F80" i="11"/>
  <c r="G77" i="11"/>
  <c r="H107" i="11"/>
  <c r="H63" i="11"/>
  <c r="F86" i="11"/>
  <c r="G84" i="11"/>
  <c r="F108" i="11"/>
  <c r="H14" i="11"/>
  <c r="H108" i="11"/>
  <c r="L14" i="11"/>
  <c r="L108" i="11"/>
  <c r="L105" i="11" s="1"/>
  <c r="P14" i="11"/>
  <c r="P108" i="11"/>
  <c r="P105" i="11" s="1"/>
  <c r="M14" i="11"/>
  <c r="M108" i="11"/>
  <c r="M105" i="11" s="1"/>
  <c r="Q14" i="11"/>
  <c r="Q108" i="11"/>
  <c r="Q105" i="11" s="1"/>
  <c r="E111" i="11"/>
  <c r="I14" i="11"/>
  <c r="K14" i="11"/>
  <c r="K108" i="11"/>
  <c r="K105" i="11" s="1"/>
  <c r="O14" i="11"/>
  <c r="O108" i="11"/>
  <c r="O105" i="11" s="1"/>
  <c r="E21" i="11"/>
  <c r="E28" i="11"/>
  <c r="E56" i="11"/>
  <c r="E49" i="11"/>
  <c r="E42" i="11"/>
  <c r="E41" i="11"/>
  <c r="F105" i="11"/>
  <c r="J105" i="11"/>
  <c r="J14" i="11"/>
  <c r="E38" i="11"/>
  <c r="I105" i="11"/>
  <c r="G14" i="11"/>
  <c r="M35" i="11"/>
  <c r="E17" i="11"/>
  <c r="E36" i="11"/>
  <c r="F14" i="11"/>
  <c r="N14" i="11"/>
  <c r="G107" i="11" l="1"/>
  <c r="G105" i="11" s="1"/>
  <c r="G63" i="11"/>
  <c r="E45" i="12"/>
  <c r="E44" i="12" s="1"/>
  <c r="F81" i="12"/>
  <c r="F79" i="12" s="1"/>
  <c r="F37" i="12"/>
  <c r="E37" i="12" s="1"/>
  <c r="E80" i="11"/>
  <c r="F77" i="11"/>
  <c r="E77" i="11" s="1"/>
  <c r="H105" i="11"/>
  <c r="F84" i="11"/>
  <c r="E86" i="11"/>
  <c r="E84" i="11" s="1"/>
  <c r="N105" i="11"/>
  <c r="E108" i="11"/>
  <c r="E35" i="11"/>
  <c r="E14" i="11"/>
  <c r="E107" i="11" l="1"/>
  <c r="E81" i="12"/>
  <c r="E79" i="12" s="1"/>
  <c r="E105" i="11"/>
  <c r="E65" i="6" l="1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49" i="6" s="1"/>
  <c r="D53" i="6"/>
  <c r="D46" i="6" s="1"/>
  <c r="D52" i="6"/>
  <c r="D51" i="6"/>
  <c r="D44" i="6" s="1"/>
  <c r="D41" i="6"/>
  <c r="D38" i="6"/>
  <c r="D37" i="6"/>
  <c r="D36" i="6"/>
  <c r="D30" i="6"/>
  <c r="D31" i="6"/>
  <c r="D34" i="6"/>
  <c r="D24" i="6" l="1"/>
  <c r="D68" i="6"/>
  <c r="D22" i="6"/>
  <c r="D66" i="6" s="1"/>
  <c r="D35" i="6"/>
  <c r="D50" i="6"/>
  <c r="D57" i="6"/>
  <c r="D45" i="6"/>
  <c r="D43" i="6" s="1"/>
  <c r="D23" i="6"/>
  <c r="D25" i="6"/>
  <c r="D28" i="6"/>
  <c r="D67" i="6" l="1"/>
  <c r="D21" i="6"/>
  <c r="D69" i="6"/>
  <c r="D65" i="6" l="1"/>
</calcChain>
</file>

<file path=xl/sharedStrings.xml><?xml version="1.0" encoding="utf-8"?>
<sst xmlns="http://schemas.openxmlformats.org/spreadsheetml/2006/main" count="1151" uniqueCount="173">
  <si>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</si>
  <si>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</si>
  <si>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</si>
  <si>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</si>
  <si>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</si>
  <si>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</si>
  <si>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</si>
  <si>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</si>
  <si>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</si>
  <si>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</si>
  <si>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</si>
  <si>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</si>
  <si>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</si>
  <si>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</si>
  <si>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</si>
  <si>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</si>
  <si>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</si>
  <si>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</si>
  <si>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</si>
  <si>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</si>
  <si>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</si>
  <si>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</si>
  <si>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</si>
  <si>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</si>
  <si>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</si>
  <si>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</si>
  <si>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</si>
  <si>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</si>
  <si>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</si>
  <si>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</si>
  <si>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</si>
  <si>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</si>
  <si>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</si>
  <si>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</si>
  <si>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</si>
  <si>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</si>
  <si>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</si>
  <si>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</si>
  <si>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</si>
  <si>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</si>
  <si>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</si>
  <si>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</si>
  <si>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</si>
  <si>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</si>
  <si>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</si>
  <si>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</si>
  <si>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</si>
  <si>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</si>
  <si>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</si>
  <si>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</si>
  <si>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</si>
  <si>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</si>
  <si>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</si>
  <si>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</si>
  <si>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</si>
  <si>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</si>
  <si>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</si>
  <si>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(куратор ответственного исполнителя)</t>
  </si>
  <si>
    <t>иные источники*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</si>
  <si>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</si>
  <si>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</si>
  <si>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</si>
  <si>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</si>
  <si>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Ответственный исполнитель, соисполнитель мероприятия
( структурное подразделение, ФИО, должность,
 № тел.)</t>
  </si>
  <si>
    <t>В.Г. Михалев</t>
  </si>
  <si>
    <t>Организация работы по проведению специальной оценки условий труда работников администрации Нефтеюганского района (5)</t>
  </si>
  <si>
    <t>Отдел социально-трудовых отношений администрации Нефтеюганского района Ведущий инженер               Захаров О.А. 8(3463)225561</t>
  </si>
  <si>
    <t>*2.1.</t>
  </si>
  <si>
    <t>Заместитель Главы Нефтеюганского района</t>
  </si>
  <si>
    <t xml:space="preserve">   (подпись)</t>
  </si>
  <si>
    <r>
      <rPr>
        <b/>
        <sz val="11"/>
        <color theme="1"/>
        <rFont val="Times New Roman"/>
        <family val="1"/>
        <charset val="204"/>
      </rPr>
      <t>Основное мероприятие</t>
    </r>
    <r>
      <rPr>
        <sz val="11"/>
        <color theme="1"/>
        <rFont val="Times New Roman"/>
        <family val="1"/>
        <charset val="204"/>
      </rPr>
      <t xml:space="preserve">
Исполнение переданных отдельных государственных полномочий в сфере трудовых отношений и государственного управления охраной труда (1,2)</t>
    </r>
  </si>
  <si>
    <r>
      <rPr>
        <b/>
        <sz val="11"/>
        <color theme="1"/>
        <rFont val="Times New Roman"/>
        <family val="1"/>
        <charset val="204"/>
      </rPr>
      <t>Основное мероприятие</t>
    </r>
    <r>
      <rPr>
        <sz val="11"/>
        <color theme="1"/>
        <rFont val="Times New Roman"/>
        <family val="1"/>
        <charset val="204"/>
      </rPr>
      <t xml:space="preserve">
Обеспечение безопасности и создание благоприятных условий труда работающих (3)</t>
    </r>
  </si>
  <si>
    <t>Организация проведения муниципальных конкурсов в сфере охраны труда (3)</t>
  </si>
  <si>
    <t>Организация работы по проведению обучения и проверки знаний требований охраны труда  руководителей и специалистов Нефтеюганского района (3)</t>
  </si>
  <si>
    <t>3.</t>
  </si>
  <si>
    <t>Содействие трудоустройству граждан (4)</t>
  </si>
  <si>
    <t>Стажировка выпускников до 25 лет, имеющих высшее или среднее профессиональное образование</t>
  </si>
  <si>
    <t xml:space="preserve">Трудоустройство несовершеннолетних </t>
  </si>
  <si>
    <t>3.1.</t>
  </si>
  <si>
    <t>3.2.</t>
  </si>
  <si>
    <t>3.3.</t>
  </si>
  <si>
    <t>3.4.</t>
  </si>
  <si>
    <t>ОБ</t>
  </si>
  <si>
    <t>Создание специального рабочего место для трудоустройства инвалида</t>
  </si>
  <si>
    <t>Директор Департамента образования и молодежной политики Нефтеюганского района</t>
  </si>
  <si>
    <t>Профессиональное обучение и дополнительное профессиональное образование лиц предпенсионного возраста</t>
  </si>
  <si>
    <t>3.1</t>
  </si>
  <si>
    <t>Администрации городского и сельских поселений</t>
  </si>
  <si>
    <t>Отдел по делам молодежи департамента образования и молодежной политики Нефтеюганского района,                                                                                      начальник отдела                                                                                      Малиновская О.С.                                                  8(3463)250288</t>
  </si>
  <si>
    <t>Департамент образования и молодежной политики Нефтеюганского района, заместитель директора                                     Кофанова О.А.                                           8(3463)256895</t>
  </si>
  <si>
    <t>Отдел социально-трудовых отношений администрации Нефтеюганского района</t>
  </si>
  <si>
    <t>Отдел социально-трудовых отношений администрации Нефтеюганского района,   Департамент образования и молодежной политики Нефтеюганского района</t>
  </si>
  <si>
    <t>Н.В.Котова</t>
  </si>
  <si>
    <t>Департамент образования и молодежной политики Нефтеюганского района, начальник управления экономики, анализа и целевых программ                                                                                                                                  Жернова А.М.                                                                                              8(3463)250126</t>
  </si>
  <si>
    <t xml:space="preserve">Начальник отдела социально-трудовых отношений администрации Нефтеюганского района </t>
  </si>
  <si>
    <t>-</t>
  </si>
  <si>
    <t>Главный бухгалтер МКУ "Управление по делам администрации Нефтеюганского района"</t>
  </si>
  <si>
    <t xml:space="preserve">С.И.Белоусова </t>
  </si>
  <si>
    <t>к муниципальной программе  " Улучшение условий и охраны труда в муниципальном образовании Нефтеюганский район на  2019-2024 годы и на период до 2030 года" на 2022 год</t>
  </si>
  <si>
    <t>Структурный элемент (основное мероприятие) муниципальной программы/мероприятия</t>
  </si>
  <si>
    <t xml:space="preserve">И.В.Рошка </t>
  </si>
  <si>
    <t>Кытманова Д.М., 8(3463)225561</t>
  </si>
  <si>
    <t>в т.ч. 375,0 тыс. руб. - Средства СПД Н.В.</t>
  </si>
  <si>
    <t>Пояснение  п. 2.2. распоряжения от 05.03.2020 № 113-ра: мероприятие 1. Выплата отпускных, оплата проезда к месту проведения отпуска и обратно  работникам отдела социально-трудовых отношений осуществляется согласно графику отпусков на 2022 год.  Мероприятие 3. Финансирование  компенсации затрат работодателям, принимающих на работу несовершеннолетних граждан осуществляется после проверки документов центром занятости (табель, договоры).</t>
  </si>
  <si>
    <t xml:space="preserve">Отдел социально-трудовых отношений администрации Нефтеюганского района,                                               специалист-эксперт                                                Докукина И.Ф.                                                    8(3463)238014,                                                  специалист-эксперт                                         Кытманова Д.М.   8(3463)225561                                                                                     </t>
  </si>
  <si>
    <t xml:space="preserve">Отдел социально-трудовых отношений администрации Нефтеюганского района,                            специалист-эксперт                                                                                                                                                                                                                                                                                                               Докукина И.Ф.                                            8(3463)238014,                                                 специалист-эксперт                                                Кытманова Д.М.                                                    8(3463)225561                </t>
  </si>
  <si>
    <t xml:space="preserve">Отдел социально-трудовых отношений администрации Нефтеюганского района,                                                                                                       специалист-эксперт                                                                                                                   Кытманова Д.М.                                                                                     8(3463)225561,                                                                                                                             специалист по охране труда                                                                                                                                                                                                                                                                                                                         Захаров О.А.                                                                                                                                   8(3463)225561                     </t>
  </si>
  <si>
    <t xml:space="preserve"> </t>
  </si>
  <si>
    <t>средства поселений **</t>
  </si>
  <si>
    <t>иные источники***</t>
  </si>
  <si>
    <t>***2.1</t>
  </si>
  <si>
    <t>*средства по Соглашениям</t>
  </si>
  <si>
    <t xml:space="preserve">** средства поселений </t>
  </si>
  <si>
    <t>* иные источники заполняется при наличии информации в таблице 2</t>
  </si>
  <si>
    <t>"___________"________________2022 г.</t>
  </si>
  <si>
    <t>СОГЛАСОВАНО:</t>
  </si>
  <si>
    <t>Кытманова Д.М., 8(3463)291158</t>
  </si>
  <si>
    <t>Основное мероприятие "Содействие занятости молодежи" (п. 1 таблицы 8)</t>
  </si>
  <si>
    <t>Основное мероприятие
 "Обеспечение безопасности и создание благоприятных условий труда работающих"                    (п. 2 таблицы 1)</t>
  </si>
  <si>
    <t xml:space="preserve">
Основное мероприятие "Исполнение переданных отдельных государственных полномочий в сфере трудовых отношений и государственного управления охраной труда"                                (п. 1 таблицы 1)</t>
  </si>
  <si>
    <t>Ответственный исполнитель:</t>
  </si>
  <si>
    <t>Соисполнители:</t>
  </si>
  <si>
    <t>"______"________________2023 г.</t>
  </si>
  <si>
    <t>Д.Б.Смоленчук</t>
  </si>
  <si>
    <t xml:space="preserve"> Администрации сельских поселений Нефтеюганского района </t>
  </si>
  <si>
    <t xml:space="preserve">Директор департамента образования Нефтеюганского района </t>
  </si>
  <si>
    <t>Начальник отдела по делам молодежи администрации Нефтеюганского района</t>
  </si>
  <si>
    <t xml:space="preserve">  (подпись)</t>
  </si>
  <si>
    <t xml:space="preserve">Администрации Нефтеюганского района (отдел по делам молодежи), Департамент образования Нефтеюганского района, Департамент культуры и спорта Нефтеюганского района, администрации сельских поселений Нефтеюганского района, в том числе:  </t>
  </si>
  <si>
    <t>Департамент образования Нефтеюганского района начальник управления экономики, анализа и целевых программ                                     Жернова А.М.,                              250126</t>
  </si>
  <si>
    <t xml:space="preserve">Администрации Нефтеюганского района (отдел социально-трудовых отношений)                                                специалист-эксперт                                                Докукина И.Ф.                                                    291157,                                                  специалист-эксперт                                         Кытманова Д.М., 291158                                                                                    </t>
  </si>
  <si>
    <t xml:space="preserve">А.Н.Кривуля </t>
  </si>
  <si>
    <t xml:space="preserve">Администрации Нефтеюганского района (отдел социально-трудовых отношений)                                                                     специалист по охране труда                                                                                                                               Вильданов А.Ф.,                                                                                                                         291156                                                                                   </t>
  </si>
  <si>
    <t>Департамент культуры и спорта Нефтеюганского района: директор НРБ ДО СШ "Нептун" Сахарчук В.А., 221131; директор БУНР ЦСК Кухаренко Д.А., 278012; директор НРМБУ ДО "ДШИ" Сафина Е.В., 316397;  диреткор НРМБУ ДО "ДШИ" Канакова Е.В., 290361</t>
  </si>
  <si>
    <t>утвержденной постановлением администрации Нефтеюганского района от 31.10.2022 №  2077-па-нпа  (Решение Думы НР от 29.11.2023 № 964)</t>
  </si>
  <si>
    <t>Администрации Нефтеюганского района (отдел по делам молодежи)                                                начальник отдела                                                                                 Смоленчук Д.Б.,                                          220482</t>
  </si>
  <si>
    <r>
      <t xml:space="preserve">к муниципальной программе  "Улучшение условий и охраны труда, содействие занятости населения" на </t>
    </r>
    <r>
      <rPr>
        <u/>
        <sz val="12"/>
        <color theme="1"/>
        <rFont val="Times New Roman"/>
        <family val="1"/>
        <charset val="204"/>
      </rPr>
      <t>2024</t>
    </r>
    <r>
      <rPr>
        <sz val="12"/>
        <color theme="1"/>
        <rFont val="Times New Roman"/>
        <family val="1"/>
        <charset val="204"/>
      </rPr>
      <t xml:space="preserve"> год </t>
    </r>
  </si>
  <si>
    <t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
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указаны справочно и не суммируются по строке «Всего».                                                                                                                                                                                                                                                                                                                                                                                                                                                                                                                                                                                                                                                                                                                                                                                                                                                                                                  ***Иные источники заполняется при наличии информации в таблице 2</t>
  </si>
  <si>
    <t xml:space="preserve">И.о. директора департамента культуры и спорта Нефтеюганского района </t>
  </si>
  <si>
    <t xml:space="preserve">А.Е.Моисеенко </t>
  </si>
  <si>
    <t>Основное мероприятие
"Содействие
трудоустройству незанятых
инвалидов на оборудованные
рабочие места"
(п.2 таблицы 8)</t>
  </si>
  <si>
    <t xml:space="preserve"> Администрации поселений Нефтеюганского района</t>
  </si>
  <si>
    <t>Всего по муниципальной программе</t>
  </si>
  <si>
    <t>Администрации Нефтеюганского района (отдел по делам молодежи)                                                начальник отдела                                                                                 Гусельщиков К.А..,                                          220482</t>
  </si>
  <si>
    <t>"______"________________2024 г.</t>
  </si>
  <si>
    <t>К.А. Гусельщиков</t>
  </si>
  <si>
    <t xml:space="preserve">Директор департамента культуры и спорта Нефтеюганского района </t>
  </si>
  <si>
    <t>утвержденной постановлением администрации Нефтеюганского района от 31.10.2022 №  2077-па-нпа  (Решение Думы НР от 27.03.2024 № 1019)</t>
  </si>
  <si>
    <t>А.Ю. Андреевский</t>
  </si>
  <si>
    <t>Специалист-эксперт отдела по делам молодежи администрации Нефтеюганского района</t>
  </si>
  <si>
    <t>утвержденной постановлением администрации Нефтеюганского района от 31.10.2022 №  2077-па-нпа  (Решение Думы НР от 19.06.2024 № 1047)</t>
  </si>
  <si>
    <t>Н.М.Доронина</t>
  </si>
  <si>
    <t>Управляющий делами администрации Нефтеюганского района</t>
  </si>
  <si>
    <t>Департамент образования Нефтеюганского района начальник управления экономики, анализа и целевых программ                                     Долматова В.А.,                              250126</t>
  </si>
  <si>
    <t xml:space="preserve">И.о.директора департамента культуры и спорта Нефтеюганского района </t>
  </si>
  <si>
    <t xml:space="preserve">К.А.Финогенов </t>
  </si>
  <si>
    <t>утвержденной постановлением администрации Нефтеюганского района от 31.10.2022 №  2077-па-нпа  (Постановление АНР от 29.07.2024 № 1280-па-нпа)</t>
  </si>
  <si>
    <t>В.Г.Михалев</t>
  </si>
  <si>
    <t>Заместитель главы Нефтеюганского района</t>
  </si>
  <si>
    <t>Методист отдела по делам молодежи администрации Нефтеюганского района</t>
  </si>
  <si>
    <t>Э.Р.Пономарева</t>
  </si>
  <si>
    <t>Администрации Нефтеюганского района (отдел по делам молодежи)                                                специалист-эксперт                                                                                  Гусельщиков К.А..,                                          2200363</t>
  </si>
  <si>
    <t>утвержденной постановлением администрации Нефтеюганского района от 31.10.2022 №  2077-па-нпа  (Решение Думы НР от 18.09.2024 № 1074)</t>
  </si>
  <si>
    <t xml:space="preserve">Н.М.Доронина </t>
  </si>
  <si>
    <t>Н.О.Куличкина</t>
  </si>
  <si>
    <t>К.А.Гусельщиков</t>
  </si>
  <si>
    <t xml:space="preserve">Заместитель директора департамента образования Нефтеюганского района </t>
  </si>
  <si>
    <t>С.Д.Пайвина</t>
  </si>
  <si>
    <t>утвержденной постановлением администрации Нефтеюганского района от 31.10.2022 №  2077-па-нпа  (Решение Думы НР от 20.12.2024 № 1115)</t>
  </si>
  <si>
    <t>Администрации Нефтеюганского района (отдел по делам молодежи)                                            начальник отдела                                                                          Якушева О.С.,                                          220482</t>
  </si>
  <si>
    <t xml:space="preserve">К.А.Гусельщиков </t>
  </si>
  <si>
    <t xml:space="preserve"> Директор департамента образования Нефтеюганского района </t>
  </si>
  <si>
    <t>А.Н.Кривуля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</si>
</sst>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\ _₽_-;\-* #,##0\ _₽_-;_-* &quot;-&quot;\ _₽_-;_-@_-"/>
    <numFmt numFmtId="164" formatCode="_-* #,##0.00_-;\-* #,##0.00_-;_-* &quot;-&quot;??_-;_-@_-"/>
    <numFmt numFmtId="165" formatCode="_-* #,##0.00_р_._-;\-* #,##0.00_р_._-;_-* &quot;-&quot;??_р_._-;_-@_-"/>
    <numFmt numFmtId="166" formatCode="#,##0.00000_ ;\-#,##0.00000\ "/>
    <numFmt numFmtId="167" formatCode="#,##0.00_ ;\-#,##0.00\ "/>
    <numFmt numFmtId="168" formatCode="_-* #,##0.000_р_._-;\-* #,##0.000_р_._-;_-* &quot;-&quot;??_р_._-;_-@_-"/>
    <numFmt numFmtId="169" formatCode="_-* #,##0.00000_р_._-;\-* #,##0.00000_р_._-;_-* &quot;-&quot;??_р_._-;_-@_-"/>
    <numFmt numFmtId="170" formatCode="0.00000"/>
    <numFmt numFmtId="171" formatCode="_-* #,##0.00000\ _₽_-;\-* #,##0.00000\ _₽_-;_-* &quot;-&quot;?????\ _₽_-;_-@_-"/>
    <numFmt numFmtId="172" formatCode="#,##0.00000\ _₽"/>
    <numFmt numFmtId="173" formatCode="_-* #,##0.0000_р_._-;\-* #,##0.0000_р_._-;_-* &quot;-&quot;??_р_._-;_-@_-"/>
    <numFmt numFmtId="174" formatCode="_-* #,##0.00000_-;\-* #,##0.00000_-;_-* &quot;-&quot;??_-;_-@_-"/>
    <numFmt numFmtId="175" formatCode="_-* #,##0.0000\ _₽_-;\-* #,##0.0000\ _₽_-;_-* &quot;-&quot;??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3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165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5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/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65" fontId="1" fillId="2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/>
    <xf numFmtId="165" fontId="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165" fontId="11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2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vertical="center" wrapText="1"/>
    </xf>
    <xf numFmtId="166" fontId="1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vertical="center"/>
    </xf>
    <xf numFmtId="166" fontId="11" fillId="2" borderId="2" xfId="0" applyNumberFormat="1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vertical="center"/>
    </xf>
    <xf numFmtId="167" fontId="1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41" fontId="2" fillId="2" borderId="2" xfId="0" applyNumberFormat="1" applyFont="1" applyFill="1" applyBorder="1" applyAlignment="1">
      <alignment vertical="center"/>
    </xf>
    <xf numFmtId="41" fontId="1" fillId="2" borderId="2" xfId="0" applyNumberFormat="1" applyFont="1" applyFill="1" applyBorder="1" applyAlignment="1">
      <alignment vertical="center" wrapText="1"/>
    </xf>
    <xf numFmtId="41" fontId="2" fillId="2" borderId="2" xfId="0" applyNumberFormat="1" applyFont="1" applyFill="1" applyBorder="1" applyAlignment="1">
      <alignment horizontal="center" vertical="center"/>
    </xf>
    <xf numFmtId="169" fontId="1" fillId="2" borderId="2" xfId="0" applyNumberFormat="1" applyFont="1" applyFill="1" applyBorder="1" applyAlignment="1">
      <alignment vertical="center" wrapText="1"/>
    </xf>
    <xf numFmtId="168" fontId="2" fillId="2" borderId="2" xfId="0" applyNumberFormat="1" applyFont="1" applyFill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vertical="center" wrapText="1"/>
    </xf>
    <xf numFmtId="41" fontId="1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7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166" fontId="16" fillId="2" borderId="2" xfId="0" applyNumberFormat="1" applyFont="1" applyFill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>
      <alignment horizontal="center" vertical="center"/>
    </xf>
    <xf numFmtId="166" fontId="15" fillId="2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168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168" fontId="16" fillId="2" borderId="2" xfId="0" applyNumberFormat="1" applyFont="1" applyFill="1" applyBorder="1" applyAlignment="1">
      <alignment horizontal="center" vertical="center"/>
    </xf>
    <xf numFmtId="168" fontId="16" fillId="2" borderId="2" xfId="0" applyNumberFormat="1" applyFont="1" applyFill="1" applyBorder="1" applyAlignment="1">
      <alignment horizontal="center" vertical="center" wrapText="1"/>
    </xf>
    <xf numFmtId="168" fontId="9" fillId="2" borderId="2" xfId="0" applyNumberFormat="1" applyFont="1" applyFill="1" applyBorder="1" applyAlignment="1">
      <alignment vertical="center" wrapText="1"/>
    </xf>
    <xf numFmtId="168" fontId="16" fillId="2" borderId="2" xfId="0" applyNumberFormat="1" applyFont="1" applyFill="1" applyBorder="1" applyAlignment="1">
      <alignment horizontal="center"/>
    </xf>
    <xf numFmtId="168" fontId="9" fillId="2" borderId="2" xfId="0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171" fontId="9" fillId="2" borderId="2" xfId="0" applyNumberFormat="1" applyFont="1" applyFill="1" applyBorder="1" applyAlignment="1">
      <alignment horizontal="center" vertical="center" wrapText="1"/>
    </xf>
    <xf numFmtId="168" fontId="9" fillId="2" borderId="0" xfId="0" applyNumberFormat="1" applyFont="1" applyFill="1"/>
    <xf numFmtId="165" fontId="9" fillId="2" borderId="2" xfId="0" applyNumberFormat="1" applyFont="1" applyFill="1" applyBorder="1" applyAlignment="1">
      <alignment horizontal="center" vertical="center" wrapText="1"/>
    </xf>
    <xf numFmtId="165" fontId="16" fillId="2" borderId="2" xfId="0" applyNumberFormat="1" applyFont="1" applyFill="1" applyBorder="1" applyAlignment="1">
      <alignment vertical="center"/>
    </xf>
    <xf numFmtId="170" fontId="16" fillId="2" borderId="2" xfId="0" applyNumberFormat="1" applyFont="1" applyFill="1" applyBorder="1" applyAlignment="1">
      <alignment vertical="center"/>
    </xf>
    <xf numFmtId="170" fontId="16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vertical="center" wrapText="1"/>
    </xf>
    <xf numFmtId="172" fontId="9" fillId="2" borderId="2" xfId="0" applyNumberFormat="1" applyFont="1" applyFill="1" applyBorder="1" applyAlignment="1">
      <alignment vertical="center" wrapText="1"/>
    </xf>
    <xf numFmtId="172" fontId="9" fillId="2" borderId="2" xfId="0" applyNumberFormat="1" applyFont="1" applyFill="1" applyBorder="1" applyAlignment="1">
      <alignment horizontal="center" vertical="center" wrapText="1"/>
    </xf>
    <xf numFmtId="168" fontId="16" fillId="2" borderId="2" xfId="0" applyNumberFormat="1" applyFont="1" applyFill="1" applyBorder="1" applyAlignment="1">
      <alignment vertical="center" wrapText="1"/>
    </xf>
    <xf numFmtId="166" fontId="9" fillId="2" borderId="2" xfId="0" applyNumberFormat="1" applyFont="1" applyFill="1" applyBorder="1" applyAlignment="1">
      <alignment vertical="center" wrapText="1"/>
    </xf>
    <xf numFmtId="169" fontId="16" fillId="2" borderId="2" xfId="0" applyNumberFormat="1" applyFont="1" applyFill="1" applyBorder="1" applyAlignment="1">
      <alignment horizontal="center" vertical="center"/>
    </xf>
    <xf numFmtId="170" fontId="16" fillId="2" borderId="2" xfId="0" applyNumberFormat="1" applyFont="1" applyFill="1" applyBorder="1" applyAlignment="1">
      <alignment vertical="center" wrapText="1"/>
    </xf>
    <xf numFmtId="169" fontId="9" fillId="2" borderId="2" xfId="0" applyNumberFormat="1" applyFont="1" applyFill="1" applyBorder="1" applyAlignment="1">
      <alignment horizontal="center" vertical="center"/>
    </xf>
    <xf numFmtId="171" fontId="9" fillId="2" borderId="2" xfId="0" applyNumberFormat="1" applyFont="1" applyFill="1" applyBorder="1" applyAlignment="1">
      <alignment vertical="center" wrapText="1"/>
    </xf>
    <xf numFmtId="170" fontId="9" fillId="2" borderId="2" xfId="0" applyNumberFormat="1" applyFont="1" applyFill="1" applyBorder="1" applyAlignment="1">
      <alignment vertical="center" wrapText="1"/>
    </xf>
    <xf numFmtId="165" fontId="16" fillId="2" borderId="2" xfId="0" applyNumberFormat="1" applyFont="1" applyFill="1" applyBorder="1" applyAlignment="1">
      <alignment vertical="center" wrapText="1"/>
    </xf>
    <xf numFmtId="166" fontId="16" fillId="2" borderId="2" xfId="0" applyNumberFormat="1" applyFont="1" applyFill="1" applyBorder="1" applyAlignment="1">
      <alignment vertical="center" wrapText="1"/>
    </xf>
    <xf numFmtId="169" fontId="9" fillId="2" borderId="2" xfId="0" applyNumberFormat="1" applyFont="1" applyFill="1" applyBorder="1" applyAlignment="1">
      <alignment vertical="center" wrapText="1"/>
    </xf>
    <xf numFmtId="171" fontId="9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66" fontId="16" fillId="0" borderId="2" xfId="0" applyNumberFormat="1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68" fontId="9" fillId="0" borderId="2" xfId="0" applyNumberFormat="1" applyFont="1" applyBorder="1" applyAlignment="1">
      <alignment horizontal="center" vertical="center" wrapText="1"/>
    </xf>
    <xf numFmtId="171" fontId="9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8" fontId="16" fillId="0" borderId="2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166" fontId="16" fillId="2" borderId="2" xfId="0" applyNumberFormat="1" applyFont="1" applyFill="1" applyBorder="1" applyAlignment="1">
      <alignment horizontal="right" vertical="center"/>
    </xf>
    <xf numFmtId="166" fontId="16" fillId="2" borderId="2" xfId="0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right" vertical="center"/>
    </xf>
    <xf numFmtId="166" fontId="9" fillId="2" borderId="2" xfId="0" applyNumberFormat="1" applyFont="1" applyFill="1" applyBorder="1" applyAlignment="1">
      <alignment horizontal="right" vertical="center"/>
    </xf>
    <xf numFmtId="166" fontId="15" fillId="2" borderId="2" xfId="0" applyNumberFormat="1" applyFont="1" applyFill="1" applyBorder="1" applyAlignment="1">
      <alignment horizontal="right" vertical="center"/>
    </xf>
    <xf numFmtId="168" fontId="9" fillId="2" borderId="2" xfId="0" applyNumberFormat="1" applyFont="1" applyFill="1" applyBorder="1" applyAlignment="1">
      <alignment horizontal="right" vertical="center"/>
    </xf>
    <xf numFmtId="168" fontId="16" fillId="2" borderId="2" xfId="0" applyNumberFormat="1" applyFont="1" applyFill="1" applyBorder="1" applyAlignment="1">
      <alignment horizontal="right" vertical="center"/>
    </xf>
    <xf numFmtId="168" fontId="16" fillId="2" borderId="2" xfId="0" applyNumberFormat="1" applyFont="1" applyFill="1" applyBorder="1" applyAlignment="1">
      <alignment horizontal="right" vertical="center" wrapText="1"/>
    </xf>
    <xf numFmtId="168" fontId="9" fillId="2" borderId="2" xfId="0" applyNumberFormat="1" applyFont="1" applyFill="1" applyBorder="1" applyAlignment="1">
      <alignment horizontal="right" vertical="center" wrapText="1"/>
    </xf>
    <xf numFmtId="168" fontId="16" fillId="2" borderId="2" xfId="0" applyNumberFormat="1" applyFont="1" applyFill="1" applyBorder="1" applyAlignment="1">
      <alignment horizontal="right"/>
    </xf>
    <xf numFmtId="166" fontId="9" fillId="2" borderId="2" xfId="0" applyNumberFormat="1" applyFont="1" applyFill="1" applyBorder="1" applyAlignment="1">
      <alignment horizontal="right" vertical="center" wrapText="1"/>
    </xf>
    <xf numFmtId="171" fontId="9" fillId="2" borderId="2" xfId="0" applyNumberFormat="1" applyFont="1" applyFill="1" applyBorder="1" applyAlignment="1">
      <alignment horizontal="right" vertical="center" wrapText="1"/>
    </xf>
    <xf numFmtId="168" fontId="9" fillId="2" borderId="0" xfId="0" applyNumberFormat="1" applyFont="1" applyFill="1" applyAlignment="1">
      <alignment horizontal="right"/>
    </xf>
    <xf numFmtId="165" fontId="9" fillId="2" borderId="2" xfId="0" applyNumberFormat="1" applyFont="1" applyFill="1" applyBorder="1" applyAlignment="1">
      <alignment horizontal="right" vertical="center" wrapText="1"/>
    </xf>
    <xf numFmtId="165" fontId="16" fillId="2" borderId="2" xfId="0" applyNumberFormat="1" applyFont="1" applyFill="1" applyBorder="1" applyAlignment="1">
      <alignment horizontal="right" vertical="center"/>
    </xf>
    <xf numFmtId="170" fontId="16" fillId="2" borderId="2" xfId="0" applyNumberFormat="1" applyFont="1" applyFill="1" applyBorder="1" applyAlignment="1">
      <alignment horizontal="right" vertical="center"/>
    </xf>
    <xf numFmtId="173" fontId="9" fillId="2" borderId="2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right" vertical="center" wrapText="1"/>
    </xf>
    <xf numFmtId="169" fontId="16" fillId="2" borderId="2" xfId="0" applyNumberFormat="1" applyFont="1" applyFill="1" applyBorder="1" applyAlignment="1">
      <alignment horizontal="right" vertical="center"/>
    </xf>
    <xf numFmtId="170" fontId="16" fillId="2" borderId="2" xfId="0" applyNumberFormat="1" applyFont="1" applyFill="1" applyBorder="1" applyAlignment="1">
      <alignment horizontal="right" vertical="center" wrapText="1"/>
    </xf>
    <xf numFmtId="169" fontId="9" fillId="2" borderId="2" xfId="0" applyNumberFormat="1" applyFont="1" applyFill="1" applyBorder="1" applyAlignment="1">
      <alignment horizontal="right" vertical="center"/>
    </xf>
    <xf numFmtId="170" fontId="9" fillId="2" borderId="2" xfId="0" applyNumberFormat="1" applyFont="1" applyFill="1" applyBorder="1" applyAlignment="1">
      <alignment horizontal="right" vertical="center" wrapText="1"/>
    </xf>
    <xf numFmtId="165" fontId="16" fillId="2" borderId="2" xfId="0" applyNumberFormat="1" applyFont="1" applyFill="1" applyBorder="1" applyAlignment="1">
      <alignment horizontal="right" vertical="center" wrapText="1"/>
    </xf>
    <xf numFmtId="169" fontId="16" fillId="2" borderId="2" xfId="0" applyNumberFormat="1" applyFont="1" applyFill="1" applyBorder="1" applyAlignment="1">
      <alignment horizontal="right" vertical="center" wrapText="1"/>
    </xf>
    <xf numFmtId="169" fontId="9" fillId="2" borderId="2" xfId="0" applyNumberFormat="1" applyFont="1" applyFill="1" applyBorder="1" applyAlignment="1">
      <alignment horizontal="right" vertical="center" wrapText="1"/>
    </xf>
    <xf numFmtId="171" fontId="9" fillId="2" borderId="2" xfId="0" applyNumberFormat="1" applyFont="1" applyFill="1" applyBorder="1" applyAlignment="1">
      <alignment horizontal="right" vertical="center"/>
    </xf>
    <xf numFmtId="174" fontId="16" fillId="2" borderId="2" xfId="1" applyNumberFormat="1" applyFont="1" applyFill="1" applyBorder="1" applyAlignment="1">
      <alignment horizontal="right" vertical="center" wrapText="1"/>
    </xf>
    <xf numFmtId="174" fontId="9" fillId="2" borderId="2" xfId="1" applyNumberFormat="1" applyFont="1" applyFill="1" applyBorder="1" applyAlignment="1">
      <alignment horizontal="right" vertical="center" wrapText="1"/>
    </xf>
    <xf numFmtId="165" fontId="16" fillId="0" borderId="2" xfId="0" applyNumberFormat="1" applyFont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166" fontId="16" fillId="0" borderId="2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9" fontId="9" fillId="0" borderId="2" xfId="0" applyNumberFormat="1" applyFont="1" applyBorder="1" applyAlignment="1">
      <alignment horizontal="right" vertical="center" wrapText="1"/>
    </xf>
    <xf numFmtId="171" fontId="9" fillId="0" borderId="2" xfId="0" applyNumberFormat="1" applyFont="1" applyBorder="1" applyAlignment="1">
      <alignment horizontal="right" vertical="center" wrapText="1"/>
    </xf>
    <xf numFmtId="168" fontId="16" fillId="0" borderId="2" xfId="0" applyNumberFormat="1" applyFont="1" applyBorder="1" applyAlignment="1">
      <alignment horizontal="right" vertical="center" wrapText="1"/>
    </xf>
    <xf numFmtId="168" fontId="9" fillId="0" borderId="2" xfId="0" applyNumberFormat="1" applyFont="1" applyBorder="1" applyAlignment="1">
      <alignment horizontal="right" vertical="center" wrapText="1"/>
    </xf>
    <xf numFmtId="164" fontId="16" fillId="2" borderId="2" xfId="0" applyNumberFormat="1" applyFont="1" applyFill="1" applyBorder="1" applyAlignment="1">
      <alignment horizontal="right" vertical="center"/>
    </xf>
    <xf numFmtId="173" fontId="16" fillId="2" borderId="2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6" fontId="16" fillId="2" borderId="2" xfId="0" applyNumberFormat="1" applyFont="1" applyFill="1" applyBorder="1" applyAlignment="1">
      <alignment vertical="center"/>
    </xf>
    <xf numFmtId="171" fontId="9" fillId="2" borderId="2" xfId="0" applyNumberFormat="1" applyFont="1" applyFill="1" applyBorder="1" applyAlignment="1">
      <alignment vertical="center"/>
    </xf>
    <xf numFmtId="166" fontId="9" fillId="2" borderId="2" xfId="0" applyNumberFormat="1" applyFont="1" applyFill="1" applyBorder="1" applyAlignment="1">
      <alignment vertical="center"/>
    </xf>
    <xf numFmtId="174" fontId="16" fillId="2" borderId="2" xfId="0" applyNumberFormat="1" applyFont="1" applyFill="1" applyBorder="1" applyAlignment="1">
      <alignment horizontal="right" vertical="center"/>
    </xf>
    <xf numFmtId="175" fontId="16" fillId="2" borderId="2" xfId="0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175" fontId="9" fillId="2" borderId="2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74" fontId="9" fillId="2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view="pageBreakPreview" zoomScaleNormal="100" zoomScaleSheetLayoutView="100" workbookViewId="0">
      <pane ySplit="14" topLeftCell="A37" activePane="bottomLeft" state="frozen"/>
      <selection pane="bottomLeft" activeCell="J60" sqref="J60:M60"/>
    </sheetView>
  </sheetViews>
  <sheetFormatPr defaultColWidth="9.140625" defaultRowHeight="15" x14ac:dyDescent="0.25"/>
  <cols>
    <col min="1" max="1" width="6.7109375" style="98" customWidth="1"/>
    <col min="2" max="2" width="30.140625" style="1" customWidth="1"/>
    <col min="3" max="3" width="33.140625" style="1" customWidth="1"/>
    <col min="4" max="4" width="23.5703125" style="1" customWidth="1"/>
    <col min="5" max="5" width="15" style="1" customWidth="1"/>
    <col min="6" max="6" width="12.7109375" style="1" customWidth="1"/>
    <col min="7" max="7" width="13.42578125" style="1" customWidth="1"/>
    <col min="8" max="8" width="13.140625" style="1" customWidth="1"/>
    <col min="9" max="9" width="14.28515625" style="1" customWidth="1"/>
    <col min="10" max="10" width="15.42578125" style="1" customWidth="1"/>
    <col min="11" max="11" width="14.28515625" style="72" customWidth="1"/>
    <col min="12" max="12" width="14.42578125" style="1" customWidth="1"/>
    <col min="13" max="13" width="13.28515625" style="1" customWidth="1"/>
    <col min="14" max="14" width="14.42578125" style="1" customWidth="1"/>
    <col min="15" max="15" width="13.85546875" style="1" customWidth="1"/>
    <col min="16" max="16" width="14.85546875" style="1" customWidth="1"/>
    <col min="17" max="17" width="15" style="1" customWidth="1"/>
    <col min="18" max="16384" width="9.140625" style="1"/>
  </cols>
  <sheetData>
    <row r="1" spans="1:17" ht="16.5" x14ac:dyDescent="0.25">
      <c r="F1" s="6"/>
      <c r="M1" s="6"/>
      <c r="O1" s="101"/>
      <c r="P1" s="101"/>
    </row>
    <row r="2" spans="1:17" ht="19.5" x14ac:dyDescent="0.3">
      <c r="A2" s="298"/>
      <c r="B2" s="298"/>
      <c r="C2" s="298"/>
      <c r="G2" s="6"/>
      <c r="M2" s="298" t="s">
        <v>115</v>
      </c>
      <c r="N2" s="298"/>
      <c r="O2" s="298"/>
      <c r="P2" s="298"/>
      <c r="Q2" s="298"/>
    </row>
    <row r="3" spans="1:17" ht="18.75" x14ac:dyDescent="0.3">
      <c r="A3" s="303"/>
      <c r="B3" s="303"/>
      <c r="C3" s="303"/>
      <c r="D3" s="303"/>
      <c r="E3" s="303"/>
      <c r="G3" s="6"/>
      <c r="M3" s="299" t="s">
        <v>68</v>
      </c>
      <c r="N3" s="299"/>
      <c r="O3" s="299"/>
      <c r="P3" s="299"/>
      <c r="Q3" s="299"/>
    </row>
    <row r="4" spans="1:17" ht="18.75" x14ac:dyDescent="0.3">
      <c r="A4" s="121"/>
      <c r="B4" s="122"/>
      <c r="C4" s="123"/>
      <c r="G4" s="6"/>
      <c r="M4" s="300" t="s">
        <v>64</v>
      </c>
      <c r="N4" s="300"/>
      <c r="O4" s="300"/>
      <c r="P4" s="300"/>
      <c r="Q4" s="300"/>
    </row>
    <row r="5" spans="1:17" ht="17.25" customHeight="1" x14ac:dyDescent="0.25">
      <c r="A5" s="304"/>
      <c r="B5" s="304"/>
      <c r="G5" s="6"/>
      <c r="M5" s="301" t="s">
        <v>57</v>
      </c>
      <c r="N5" s="301"/>
      <c r="O5" s="301"/>
      <c r="P5" s="301"/>
      <c r="Q5" s="301"/>
    </row>
    <row r="6" spans="1:17" ht="21" customHeight="1" x14ac:dyDescent="0.25">
      <c r="A6" s="117"/>
      <c r="G6" s="6"/>
      <c r="M6" s="302"/>
      <c r="N6" s="302"/>
      <c r="O6" s="302"/>
      <c r="P6" s="302"/>
      <c r="Q6" s="302"/>
    </row>
    <row r="7" spans="1:17" ht="17.25" customHeight="1" x14ac:dyDescent="0.25">
      <c r="A7" s="119"/>
      <c r="G7" s="6"/>
      <c r="M7" s="63" t="s">
        <v>122</v>
      </c>
      <c r="N7" s="63"/>
      <c r="O7" s="63"/>
    </row>
    <row r="8" spans="1:17" ht="17.25" customHeight="1" x14ac:dyDescent="0.25">
      <c r="A8" s="119"/>
      <c r="G8" s="6"/>
      <c r="M8" s="120"/>
      <c r="N8" s="120"/>
      <c r="O8" s="120"/>
      <c r="P8" s="120"/>
      <c r="Q8" s="120"/>
    </row>
    <row r="9" spans="1:17" ht="21" customHeight="1" x14ac:dyDescent="0.25">
      <c r="A9" s="297" t="s">
        <v>41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</row>
    <row r="10" spans="1:17" ht="18.75" customHeight="1" x14ac:dyDescent="0.25">
      <c r="A10" s="291" t="s">
        <v>136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</row>
    <row r="11" spans="1:17" ht="14.25" customHeight="1" x14ac:dyDescent="0.25">
      <c r="A11" s="127"/>
      <c r="B11" s="127"/>
      <c r="C11" s="291" t="s">
        <v>134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127"/>
      <c r="O11" s="127"/>
      <c r="P11" s="127"/>
      <c r="Q11" s="127"/>
    </row>
    <row r="12" spans="1:17" ht="15.75" x14ac:dyDescent="0.25">
      <c r="P12" s="292" t="s">
        <v>43</v>
      </c>
      <c r="Q12" s="292"/>
    </row>
    <row r="13" spans="1:17" ht="63" customHeight="1" x14ac:dyDescent="0.25">
      <c r="A13" s="293" t="s">
        <v>0</v>
      </c>
      <c r="B13" s="293" t="s">
        <v>99</v>
      </c>
      <c r="C13" s="294" t="s">
        <v>63</v>
      </c>
      <c r="D13" s="293" t="s">
        <v>34</v>
      </c>
      <c r="E13" s="293" t="s">
        <v>37</v>
      </c>
      <c r="F13" s="293" t="s">
        <v>44</v>
      </c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</row>
    <row r="14" spans="1:17" ht="19.5" customHeight="1" x14ac:dyDescent="0.25">
      <c r="A14" s="293"/>
      <c r="B14" s="293"/>
      <c r="C14" s="295"/>
      <c r="D14" s="293"/>
      <c r="E14" s="293"/>
      <c r="F14" s="128" t="s">
        <v>13</v>
      </c>
      <c r="G14" s="128" t="s">
        <v>14</v>
      </c>
      <c r="H14" s="128" t="s">
        <v>15</v>
      </c>
      <c r="I14" s="128" t="s">
        <v>16</v>
      </c>
      <c r="J14" s="128" t="s">
        <v>17</v>
      </c>
      <c r="K14" s="129" t="s">
        <v>18</v>
      </c>
      <c r="L14" s="128" t="s">
        <v>19</v>
      </c>
      <c r="M14" s="128" t="s">
        <v>20</v>
      </c>
      <c r="N14" s="128" t="s">
        <v>21</v>
      </c>
      <c r="O14" s="128" t="s">
        <v>22</v>
      </c>
      <c r="P14" s="128" t="s">
        <v>23</v>
      </c>
      <c r="Q14" s="128" t="s">
        <v>24</v>
      </c>
    </row>
    <row r="15" spans="1:17" s="3" customFormat="1" ht="15" customHeight="1" x14ac:dyDescent="0.2">
      <c r="A15" s="128">
        <v>1</v>
      </c>
      <c r="B15" s="128">
        <v>2</v>
      </c>
      <c r="C15" s="128">
        <v>3</v>
      </c>
      <c r="D15" s="128">
        <v>4</v>
      </c>
      <c r="E15" s="130">
        <v>5</v>
      </c>
      <c r="F15" s="128">
        <v>6</v>
      </c>
      <c r="G15" s="128">
        <v>7</v>
      </c>
      <c r="H15" s="128">
        <v>8</v>
      </c>
      <c r="I15" s="128">
        <v>9</v>
      </c>
      <c r="J15" s="128">
        <v>10</v>
      </c>
      <c r="K15" s="129">
        <v>11</v>
      </c>
      <c r="L15" s="128">
        <v>12</v>
      </c>
      <c r="M15" s="128">
        <v>13</v>
      </c>
      <c r="N15" s="128">
        <v>14</v>
      </c>
      <c r="O15" s="128">
        <v>15</v>
      </c>
      <c r="P15" s="128">
        <v>16</v>
      </c>
      <c r="Q15" s="128">
        <v>17</v>
      </c>
    </row>
    <row r="16" spans="1:17" s="72" customFormat="1" ht="18" customHeight="1" x14ac:dyDescent="0.25">
      <c r="A16" s="282" t="s">
        <v>2</v>
      </c>
      <c r="B16" s="282" t="s">
        <v>119</v>
      </c>
      <c r="C16" s="282" t="s">
        <v>130</v>
      </c>
      <c r="D16" s="131" t="s">
        <v>35</v>
      </c>
      <c r="E16" s="132">
        <f t="shared" ref="E16:Q16" si="0">E17+E18+E19+E20</f>
        <v>3817.8999999999996</v>
      </c>
      <c r="F16" s="133">
        <f t="shared" si="0"/>
        <v>110.93604000000001</v>
      </c>
      <c r="G16" s="133">
        <f t="shared" si="0"/>
        <v>247.90361999999999</v>
      </c>
      <c r="H16" s="133">
        <f t="shared" si="0"/>
        <v>582.03634</v>
      </c>
      <c r="I16" s="133">
        <f t="shared" si="0"/>
        <v>265.46937000000003</v>
      </c>
      <c r="J16" s="133">
        <f t="shared" si="0"/>
        <v>215.69729000000001</v>
      </c>
      <c r="K16" s="133">
        <f t="shared" si="0"/>
        <v>392.29036000000002</v>
      </c>
      <c r="L16" s="133">
        <f t="shared" si="0"/>
        <v>245.73488</v>
      </c>
      <c r="M16" s="133">
        <f t="shared" si="0"/>
        <v>353.34177</v>
      </c>
      <c r="N16" s="133">
        <f t="shared" si="0"/>
        <v>201.87720999999999</v>
      </c>
      <c r="O16" s="133">
        <f t="shared" si="0"/>
        <v>306.69269000000003</v>
      </c>
      <c r="P16" s="133">
        <f t="shared" si="0"/>
        <v>257.90532000000002</v>
      </c>
      <c r="Q16" s="133">
        <f t="shared" si="0"/>
        <v>638.01511000000005</v>
      </c>
    </row>
    <row r="17" spans="1:17" s="72" customFormat="1" ht="13.5" customHeight="1" x14ac:dyDescent="0.25">
      <c r="A17" s="283"/>
      <c r="B17" s="283"/>
      <c r="C17" s="283"/>
      <c r="D17" s="134" t="s">
        <v>9</v>
      </c>
      <c r="E17" s="135">
        <f>E24+E31</f>
        <v>0</v>
      </c>
      <c r="F17" s="135">
        <f t="shared" ref="F17:Q17" si="1">F24+F31</f>
        <v>0</v>
      </c>
      <c r="G17" s="135">
        <f t="shared" si="1"/>
        <v>0</v>
      </c>
      <c r="H17" s="135">
        <f t="shared" si="1"/>
        <v>0</v>
      </c>
      <c r="I17" s="135">
        <f t="shared" si="1"/>
        <v>0</v>
      </c>
      <c r="J17" s="135">
        <f t="shared" si="1"/>
        <v>0</v>
      </c>
      <c r="K17" s="135">
        <f t="shared" si="1"/>
        <v>0</v>
      </c>
      <c r="L17" s="135">
        <f t="shared" si="1"/>
        <v>0</v>
      </c>
      <c r="M17" s="135">
        <f t="shared" si="1"/>
        <v>0</v>
      </c>
      <c r="N17" s="135">
        <f t="shared" si="1"/>
        <v>0</v>
      </c>
      <c r="O17" s="135">
        <f t="shared" si="1"/>
        <v>0</v>
      </c>
      <c r="P17" s="135">
        <f t="shared" si="1"/>
        <v>0</v>
      </c>
      <c r="Q17" s="135">
        <f t="shared" si="1"/>
        <v>0</v>
      </c>
    </row>
    <row r="18" spans="1:17" s="72" customFormat="1" ht="15.75" customHeight="1" x14ac:dyDescent="0.25">
      <c r="A18" s="283"/>
      <c r="B18" s="283"/>
      <c r="C18" s="283"/>
      <c r="D18" s="134" t="s">
        <v>10</v>
      </c>
      <c r="E18" s="136">
        <f>F18+G18+H18+I18+J18+K18+L18+M18+N18+O18+P18+Q18</f>
        <v>3817.8999999999996</v>
      </c>
      <c r="F18" s="136">
        <v>110.93604000000001</v>
      </c>
      <c r="G18" s="136">
        <v>247.90361999999999</v>
      </c>
      <c r="H18" s="136">
        <v>582.03634</v>
      </c>
      <c r="I18" s="136">
        <v>265.46937000000003</v>
      </c>
      <c r="J18" s="136">
        <v>215.69729000000001</v>
      </c>
      <c r="K18" s="137">
        <v>392.29036000000002</v>
      </c>
      <c r="L18" s="136">
        <v>245.73488</v>
      </c>
      <c r="M18" s="136">
        <v>353.34177</v>
      </c>
      <c r="N18" s="136">
        <v>201.87720999999999</v>
      </c>
      <c r="O18" s="136">
        <v>306.69269000000003</v>
      </c>
      <c r="P18" s="136">
        <v>257.90532000000002</v>
      </c>
      <c r="Q18" s="136">
        <v>638.01511000000005</v>
      </c>
    </row>
    <row r="19" spans="1:17" s="72" customFormat="1" ht="14.25" customHeight="1" x14ac:dyDescent="0.25">
      <c r="A19" s="283"/>
      <c r="B19" s="283"/>
      <c r="C19" s="283"/>
      <c r="D19" s="138" t="s">
        <v>11</v>
      </c>
      <c r="E19" s="139">
        <f>F19+G19+H19+I19+J19+K19+L19+M19+N19+O19+P19+Q19</f>
        <v>0</v>
      </c>
      <c r="F19" s="135">
        <f t="shared" ref="F19:Q20" si="2">F26+F33</f>
        <v>0</v>
      </c>
      <c r="G19" s="135">
        <f t="shared" si="2"/>
        <v>0</v>
      </c>
      <c r="H19" s="135">
        <f t="shared" si="2"/>
        <v>0</v>
      </c>
      <c r="I19" s="135">
        <f t="shared" si="2"/>
        <v>0</v>
      </c>
      <c r="J19" s="135">
        <f t="shared" si="2"/>
        <v>0</v>
      </c>
      <c r="K19" s="135">
        <f>K26+K33</f>
        <v>0</v>
      </c>
      <c r="L19" s="135">
        <f t="shared" si="2"/>
        <v>0</v>
      </c>
      <c r="M19" s="136"/>
      <c r="N19" s="135">
        <f t="shared" si="2"/>
        <v>0</v>
      </c>
      <c r="O19" s="135">
        <f t="shared" si="2"/>
        <v>0</v>
      </c>
      <c r="P19" s="135">
        <f t="shared" si="2"/>
        <v>0</v>
      </c>
      <c r="Q19" s="135">
        <f t="shared" si="2"/>
        <v>0</v>
      </c>
    </row>
    <row r="20" spans="1:17" s="72" customFormat="1" ht="45.75" customHeight="1" x14ac:dyDescent="0.25">
      <c r="A20" s="283"/>
      <c r="B20" s="289"/>
      <c r="C20" s="283"/>
      <c r="D20" s="140" t="s">
        <v>48</v>
      </c>
      <c r="E20" s="135">
        <f>E27+E34</f>
        <v>0</v>
      </c>
      <c r="F20" s="135">
        <f t="shared" si="2"/>
        <v>0</v>
      </c>
      <c r="G20" s="135">
        <f t="shared" si="2"/>
        <v>0</v>
      </c>
      <c r="H20" s="135">
        <f t="shared" si="2"/>
        <v>0</v>
      </c>
      <c r="I20" s="135">
        <f t="shared" si="2"/>
        <v>0</v>
      </c>
      <c r="J20" s="135">
        <f t="shared" si="2"/>
        <v>0</v>
      </c>
      <c r="K20" s="135">
        <f t="shared" si="2"/>
        <v>0</v>
      </c>
      <c r="L20" s="135">
        <f t="shared" si="2"/>
        <v>0</v>
      </c>
      <c r="M20" s="135">
        <v>0</v>
      </c>
      <c r="N20" s="135">
        <f t="shared" si="2"/>
        <v>0</v>
      </c>
      <c r="O20" s="135">
        <f t="shared" si="2"/>
        <v>0</v>
      </c>
      <c r="P20" s="135">
        <f t="shared" si="2"/>
        <v>0</v>
      </c>
      <c r="Q20" s="135">
        <f t="shared" si="2"/>
        <v>0</v>
      </c>
    </row>
    <row r="21" spans="1:17" s="72" customFormat="1" ht="21" customHeight="1" x14ac:dyDescent="0.25">
      <c r="A21" s="283"/>
      <c r="B21" s="289"/>
      <c r="C21" s="283"/>
      <c r="D21" s="140" t="s">
        <v>108</v>
      </c>
      <c r="E21" s="135">
        <f t="shared" ref="E21:Q21" si="3">E28+E35</f>
        <v>0</v>
      </c>
      <c r="F21" s="135">
        <f t="shared" si="3"/>
        <v>0</v>
      </c>
      <c r="G21" s="135">
        <f t="shared" si="3"/>
        <v>0</v>
      </c>
      <c r="H21" s="135">
        <f t="shared" si="3"/>
        <v>0</v>
      </c>
      <c r="I21" s="135">
        <f t="shared" si="3"/>
        <v>0</v>
      </c>
      <c r="J21" s="135">
        <f t="shared" si="3"/>
        <v>0</v>
      </c>
      <c r="K21" s="135">
        <f t="shared" si="3"/>
        <v>0</v>
      </c>
      <c r="L21" s="135">
        <f t="shared" si="3"/>
        <v>0</v>
      </c>
      <c r="M21" s="135">
        <f t="shared" si="3"/>
        <v>0</v>
      </c>
      <c r="N21" s="135">
        <f t="shared" si="3"/>
        <v>0</v>
      </c>
      <c r="O21" s="135">
        <f t="shared" si="3"/>
        <v>0</v>
      </c>
      <c r="P21" s="135">
        <f t="shared" si="3"/>
        <v>0</v>
      </c>
      <c r="Q21" s="135">
        <f t="shared" si="3"/>
        <v>0</v>
      </c>
    </row>
    <row r="22" spans="1:17" s="72" customFormat="1" ht="18.75" customHeight="1" x14ac:dyDescent="0.25">
      <c r="A22" s="284"/>
      <c r="B22" s="290"/>
      <c r="C22" s="284"/>
      <c r="D22" s="140" t="s">
        <v>109</v>
      </c>
      <c r="E22" s="139">
        <f t="shared" ref="E22:Q22" si="4">E29+E36</f>
        <v>0</v>
      </c>
      <c r="F22" s="139">
        <f t="shared" si="4"/>
        <v>0</v>
      </c>
      <c r="G22" s="139">
        <f t="shared" si="4"/>
        <v>0</v>
      </c>
      <c r="H22" s="139">
        <f t="shared" si="4"/>
        <v>0</v>
      </c>
      <c r="I22" s="139">
        <f t="shared" si="4"/>
        <v>0</v>
      </c>
      <c r="J22" s="139">
        <f t="shared" si="4"/>
        <v>0</v>
      </c>
      <c r="K22" s="139">
        <f t="shared" si="4"/>
        <v>0</v>
      </c>
      <c r="L22" s="139">
        <f t="shared" si="4"/>
        <v>0</v>
      </c>
      <c r="M22" s="139">
        <f t="shared" si="4"/>
        <v>0</v>
      </c>
      <c r="N22" s="139">
        <f t="shared" si="4"/>
        <v>0</v>
      </c>
      <c r="O22" s="139">
        <f t="shared" si="4"/>
        <v>0</v>
      </c>
      <c r="P22" s="139">
        <f t="shared" si="4"/>
        <v>0</v>
      </c>
      <c r="Q22" s="139">
        <f t="shared" si="4"/>
        <v>0</v>
      </c>
    </row>
    <row r="23" spans="1:17" s="72" customFormat="1" ht="2.25" hidden="1" customHeight="1" x14ac:dyDescent="0.25">
      <c r="A23" s="288" t="s">
        <v>3</v>
      </c>
      <c r="B23" s="285"/>
      <c r="C23" s="282"/>
      <c r="D23" s="141" t="s">
        <v>35</v>
      </c>
      <c r="E23" s="142">
        <f>E24+E25+E26+E29</f>
        <v>0</v>
      </c>
      <c r="F23" s="143">
        <f>F24+F25+F26+F29</f>
        <v>0</v>
      </c>
      <c r="G23" s="143">
        <f t="shared" ref="G23:Q23" si="5">G24+G25+G26+G29</f>
        <v>0</v>
      </c>
      <c r="H23" s="143">
        <f t="shared" si="5"/>
        <v>0</v>
      </c>
      <c r="I23" s="143">
        <f t="shared" si="5"/>
        <v>0</v>
      </c>
      <c r="J23" s="143">
        <f t="shared" si="5"/>
        <v>0</v>
      </c>
      <c r="K23" s="143">
        <f t="shared" si="5"/>
        <v>0</v>
      </c>
      <c r="L23" s="143">
        <f t="shared" si="5"/>
        <v>0</v>
      </c>
      <c r="M23" s="143">
        <f t="shared" si="5"/>
        <v>0</v>
      </c>
      <c r="N23" s="143">
        <f t="shared" si="5"/>
        <v>0</v>
      </c>
      <c r="O23" s="143">
        <f t="shared" si="5"/>
        <v>0</v>
      </c>
      <c r="P23" s="143">
        <f t="shared" si="5"/>
        <v>0</v>
      </c>
      <c r="Q23" s="143">
        <f t="shared" si="5"/>
        <v>0</v>
      </c>
    </row>
    <row r="24" spans="1:17" s="72" customFormat="1" ht="33" hidden="1" customHeight="1" x14ac:dyDescent="0.25">
      <c r="A24" s="288"/>
      <c r="B24" s="286"/>
      <c r="C24" s="283"/>
      <c r="D24" s="134" t="s">
        <v>9</v>
      </c>
      <c r="E24" s="139">
        <f>F24+G24+H24+I24+J24+K24+L24+M24+N24+O24+P24+Q24</f>
        <v>0</v>
      </c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s="72" customFormat="1" ht="33" hidden="1" customHeight="1" x14ac:dyDescent="0.25">
      <c r="A25" s="288"/>
      <c r="B25" s="286"/>
      <c r="C25" s="283"/>
      <c r="D25" s="134" t="s">
        <v>10</v>
      </c>
      <c r="E25" s="139">
        <f>F25+G25+H25+I25+J25+K25+L25+M25+N25+O25+P25+Q25</f>
        <v>0</v>
      </c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s="72" customFormat="1" ht="33" hidden="1" customHeight="1" x14ac:dyDescent="0.25">
      <c r="A26" s="288"/>
      <c r="B26" s="286"/>
      <c r="C26" s="283"/>
      <c r="D26" s="134" t="s">
        <v>11</v>
      </c>
      <c r="E26" s="139">
        <f>F26+G26+H26+I26+J26+K26+L26+M26+N26+O26+P26+Q26</f>
        <v>0</v>
      </c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s="72" customFormat="1" ht="69.75" hidden="1" customHeight="1" x14ac:dyDescent="0.25">
      <c r="A27" s="288"/>
      <c r="B27" s="286"/>
      <c r="C27" s="283"/>
      <c r="D27" s="140" t="s">
        <v>48</v>
      </c>
      <c r="E27" s="139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s="72" customFormat="1" ht="42.75" hidden="1" customHeight="1" x14ac:dyDescent="0.25">
      <c r="A28" s="288"/>
      <c r="B28" s="286"/>
      <c r="C28" s="283"/>
      <c r="D28" s="140" t="s">
        <v>46</v>
      </c>
      <c r="E28" s="139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s="72" customFormat="1" ht="31.5" hidden="1" customHeight="1" x14ac:dyDescent="0.25">
      <c r="A29" s="288"/>
      <c r="B29" s="287"/>
      <c r="C29" s="284"/>
      <c r="D29" s="140" t="s">
        <v>58</v>
      </c>
      <c r="E29" s="139">
        <f>F29+G29+H29+I29+J29+K29+L29+M29+N29+O29+P29+Q29</f>
        <v>0</v>
      </c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s="72" customFormat="1" ht="34.5" hidden="1" customHeight="1" x14ac:dyDescent="0.25">
      <c r="A30" s="282"/>
      <c r="B30" s="285"/>
      <c r="C30" s="282"/>
      <c r="D30" s="131" t="s">
        <v>35</v>
      </c>
      <c r="E30" s="145">
        <f t="shared" ref="E30:Q30" si="6">E31+E32+E33+E36</f>
        <v>0</v>
      </c>
      <c r="F30" s="143">
        <f t="shared" si="6"/>
        <v>0</v>
      </c>
      <c r="G30" s="143">
        <f t="shared" si="6"/>
        <v>0</v>
      </c>
      <c r="H30" s="143">
        <f t="shared" si="6"/>
        <v>0</v>
      </c>
      <c r="I30" s="143">
        <f t="shared" si="6"/>
        <v>0</v>
      </c>
      <c r="J30" s="143">
        <f t="shared" si="6"/>
        <v>0</v>
      </c>
      <c r="K30" s="143">
        <f t="shared" si="6"/>
        <v>0</v>
      </c>
      <c r="L30" s="143">
        <f t="shared" si="6"/>
        <v>0</v>
      </c>
      <c r="M30" s="143">
        <f t="shared" si="6"/>
        <v>0</v>
      </c>
      <c r="N30" s="143">
        <f t="shared" si="6"/>
        <v>0</v>
      </c>
      <c r="O30" s="143">
        <f t="shared" si="6"/>
        <v>0</v>
      </c>
      <c r="P30" s="143">
        <f t="shared" si="6"/>
        <v>0</v>
      </c>
      <c r="Q30" s="143">
        <f t="shared" si="6"/>
        <v>0</v>
      </c>
    </row>
    <row r="31" spans="1:17" s="72" customFormat="1" ht="34.5" hidden="1" customHeight="1" x14ac:dyDescent="0.25">
      <c r="A31" s="283"/>
      <c r="B31" s="286"/>
      <c r="C31" s="283"/>
      <c r="D31" s="134" t="s">
        <v>9</v>
      </c>
      <c r="E31" s="139">
        <f>F31+G31+H31+I31+J31+K31+L31+M31+N31+O31+P31+Q31</f>
        <v>0</v>
      </c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s="72" customFormat="1" ht="34.5" hidden="1" customHeight="1" x14ac:dyDescent="0.25">
      <c r="A32" s="283"/>
      <c r="B32" s="286"/>
      <c r="C32" s="283"/>
      <c r="D32" s="134" t="s">
        <v>10</v>
      </c>
      <c r="E32" s="139">
        <f>F32+G32+H32+I32+J32+K32+L32+M32+N32+O32+P32+Q32</f>
        <v>0</v>
      </c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s="72" customFormat="1" ht="24" hidden="1" customHeight="1" x14ac:dyDescent="0.25">
      <c r="A33" s="283"/>
      <c r="B33" s="286"/>
      <c r="C33" s="283"/>
      <c r="D33" s="134" t="s">
        <v>11</v>
      </c>
      <c r="E33" s="139">
        <f>F33+G33+H33+I33+J33+K33+L33+M33+N33+O33+P33+Q33</f>
        <v>0</v>
      </c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s="72" customFormat="1" ht="25.5" hidden="1" customHeight="1" x14ac:dyDescent="0.25">
      <c r="A34" s="283"/>
      <c r="B34" s="286"/>
      <c r="C34" s="283"/>
      <c r="D34" s="140"/>
      <c r="E34" s="139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s="72" customFormat="1" ht="40.5" hidden="1" customHeight="1" x14ac:dyDescent="0.25">
      <c r="A35" s="283"/>
      <c r="B35" s="286"/>
      <c r="C35" s="283"/>
      <c r="D35" s="140"/>
      <c r="E35" s="139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s="72" customFormat="1" ht="26.25" hidden="1" customHeight="1" x14ac:dyDescent="0.25">
      <c r="A36" s="284"/>
      <c r="B36" s="287"/>
      <c r="C36" s="284"/>
      <c r="D36" s="140"/>
      <c r="E36" s="139">
        <f t="shared" ref="E36:E43" si="7">F36+G36+H36+I36+J36+K36+L36+M36+N36+O36+P36+Q36</f>
        <v>0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s="72" customFormat="1" ht="17.25" customHeight="1" x14ac:dyDescent="0.25">
      <c r="A37" s="288" t="s">
        <v>6</v>
      </c>
      <c r="B37" s="288" t="s">
        <v>118</v>
      </c>
      <c r="C37" s="282" t="s">
        <v>132</v>
      </c>
      <c r="D37" s="131" t="s">
        <v>35</v>
      </c>
      <c r="E37" s="133">
        <f t="shared" si="7"/>
        <v>26.08</v>
      </c>
      <c r="F37" s="143">
        <f t="shared" ref="F37:Q37" si="8">F38+F39+F40+F43</f>
        <v>0</v>
      </c>
      <c r="G37" s="143">
        <f t="shared" si="8"/>
        <v>0</v>
      </c>
      <c r="H37" s="143">
        <f t="shared" si="8"/>
        <v>0</v>
      </c>
      <c r="I37" s="143">
        <f t="shared" si="8"/>
        <v>0</v>
      </c>
      <c r="J37" s="143">
        <f t="shared" si="8"/>
        <v>0</v>
      </c>
      <c r="K37" s="143">
        <f t="shared" si="8"/>
        <v>0</v>
      </c>
      <c r="L37" s="143">
        <f t="shared" si="8"/>
        <v>0</v>
      </c>
      <c r="M37" s="143">
        <f t="shared" si="8"/>
        <v>0</v>
      </c>
      <c r="N37" s="133">
        <f t="shared" si="8"/>
        <v>26.08</v>
      </c>
      <c r="O37" s="143">
        <f t="shared" si="8"/>
        <v>0</v>
      </c>
      <c r="P37" s="143">
        <f t="shared" si="8"/>
        <v>0</v>
      </c>
      <c r="Q37" s="143">
        <f t="shared" si="8"/>
        <v>0</v>
      </c>
    </row>
    <row r="38" spans="1:17" s="72" customFormat="1" ht="14.25" customHeight="1" x14ac:dyDescent="0.25">
      <c r="A38" s="288"/>
      <c r="B38" s="288"/>
      <c r="C38" s="283"/>
      <c r="D38" s="134" t="s">
        <v>9</v>
      </c>
      <c r="E38" s="146">
        <f t="shared" si="7"/>
        <v>0</v>
      </c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</row>
    <row r="39" spans="1:17" s="72" customFormat="1" ht="15.75" customHeight="1" x14ac:dyDescent="0.25">
      <c r="A39" s="288"/>
      <c r="B39" s="288"/>
      <c r="C39" s="283"/>
      <c r="D39" s="134" t="s">
        <v>10</v>
      </c>
      <c r="E39" s="146">
        <f t="shared" si="7"/>
        <v>0</v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  <c r="K39" s="146">
        <v>0</v>
      </c>
      <c r="L39" s="146">
        <v>0</v>
      </c>
      <c r="M39" s="146">
        <v>0</v>
      </c>
      <c r="N39" s="146">
        <v>0</v>
      </c>
      <c r="O39" s="146">
        <v>0</v>
      </c>
      <c r="P39" s="146">
        <v>0</v>
      </c>
      <c r="Q39" s="146">
        <v>0</v>
      </c>
    </row>
    <row r="40" spans="1:17" s="72" customFormat="1" ht="17.25" customHeight="1" x14ac:dyDescent="0.25">
      <c r="A40" s="288"/>
      <c r="B40" s="288"/>
      <c r="C40" s="283"/>
      <c r="D40" s="134" t="s">
        <v>11</v>
      </c>
      <c r="E40" s="147">
        <f t="shared" si="7"/>
        <v>26.08</v>
      </c>
      <c r="F40" s="146">
        <v>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0</v>
      </c>
      <c r="M40" s="146">
        <v>0</v>
      </c>
      <c r="N40" s="148">
        <v>26.08</v>
      </c>
      <c r="O40" s="147"/>
      <c r="P40" s="146">
        <v>0</v>
      </c>
      <c r="Q40" s="146">
        <v>0</v>
      </c>
    </row>
    <row r="41" spans="1:17" s="72" customFormat="1" ht="48" customHeight="1" x14ac:dyDescent="0.25">
      <c r="A41" s="288"/>
      <c r="B41" s="288"/>
      <c r="C41" s="283"/>
      <c r="D41" s="140" t="s">
        <v>48</v>
      </c>
      <c r="E41" s="146">
        <f t="shared" si="7"/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  <c r="M41" s="149"/>
      <c r="N41" s="146">
        <v>0</v>
      </c>
      <c r="O41" s="146"/>
      <c r="P41" s="146">
        <v>0</v>
      </c>
      <c r="Q41" s="146">
        <v>0</v>
      </c>
    </row>
    <row r="42" spans="1:17" s="72" customFormat="1" ht="23.25" customHeight="1" x14ac:dyDescent="0.25">
      <c r="A42" s="288"/>
      <c r="B42" s="288"/>
      <c r="C42" s="283"/>
      <c r="D42" s="140" t="s">
        <v>108</v>
      </c>
      <c r="E42" s="150">
        <f t="shared" si="7"/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</row>
    <row r="43" spans="1:17" s="72" customFormat="1" ht="21" customHeight="1" x14ac:dyDescent="0.25">
      <c r="A43" s="288"/>
      <c r="B43" s="288"/>
      <c r="C43" s="284"/>
      <c r="D43" s="140" t="s">
        <v>109</v>
      </c>
      <c r="E43" s="146">
        <f t="shared" si="7"/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46">
        <v>0</v>
      </c>
    </row>
    <row r="44" spans="1:17" ht="20.25" customHeight="1" x14ac:dyDescent="0.25">
      <c r="A44" s="282" t="s">
        <v>74</v>
      </c>
      <c r="B44" s="282" t="s">
        <v>117</v>
      </c>
      <c r="C44" s="282" t="s">
        <v>128</v>
      </c>
      <c r="D44" s="131" t="s">
        <v>35</v>
      </c>
      <c r="E44" s="132">
        <f>E45+E46+E47+E48+E49+E50</f>
        <v>3108.5636499999996</v>
      </c>
      <c r="F44" s="151">
        <f>F45+F46+F47+F48+F49+F50</f>
        <v>0</v>
      </c>
      <c r="G44" s="152">
        <f t="shared" ref="G44:Q44" si="9">G45+G46+G47+G48+G49+G50</f>
        <v>40</v>
      </c>
      <c r="H44" s="152">
        <f t="shared" si="9"/>
        <v>360.93399999999997</v>
      </c>
      <c r="I44" s="152">
        <f t="shared" si="9"/>
        <v>339.82965000000002</v>
      </c>
      <c r="J44" s="153">
        <f t="shared" si="9"/>
        <v>271.7</v>
      </c>
      <c r="K44" s="153">
        <f t="shared" si="9"/>
        <v>546.1</v>
      </c>
      <c r="L44" s="153">
        <f t="shared" si="9"/>
        <v>438.6</v>
      </c>
      <c r="M44" s="153">
        <f t="shared" si="9"/>
        <v>377</v>
      </c>
      <c r="N44" s="153">
        <f t="shared" si="9"/>
        <v>246.2</v>
      </c>
      <c r="O44" s="153">
        <f t="shared" si="9"/>
        <v>241.1</v>
      </c>
      <c r="P44" s="153">
        <f t="shared" si="9"/>
        <v>247.1</v>
      </c>
      <c r="Q44" s="142">
        <f t="shared" si="9"/>
        <v>0</v>
      </c>
    </row>
    <row r="45" spans="1:17" ht="18" customHeight="1" x14ac:dyDescent="0.25">
      <c r="A45" s="283"/>
      <c r="B45" s="283"/>
      <c r="C45" s="283"/>
      <c r="D45" s="134" t="s">
        <v>9</v>
      </c>
      <c r="E45" s="135">
        <f>F45+G45+H45+I45+J45+K45+L45+M45+N45+O45+P45+Q45</f>
        <v>0</v>
      </c>
      <c r="F45" s="154">
        <f t="shared" ref="F45:F50" si="10">F52+F59+F66+F73</f>
        <v>0</v>
      </c>
      <c r="G45" s="154">
        <f t="shared" ref="G45:Q45" si="11">G52+G59+G66+G73</f>
        <v>0</v>
      </c>
      <c r="H45" s="154">
        <f t="shared" si="11"/>
        <v>0</v>
      </c>
      <c r="I45" s="154">
        <f t="shared" si="11"/>
        <v>0</v>
      </c>
      <c r="J45" s="154">
        <f t="shared" si="11"/>
        <v>0</v>
      </c>
      <c r="K45" s="154">
        <f t="shared" si="11"/>
        <v>0</v>
      </c>
      <c r="L45" s="154">
        <f t="shared" si="11"/>
        <v>0</v>
      </c>
      <c r="M45" s="154">
        <f t="shared" si="11"/>
        <v>0</v>
      </c>
      <c r="N45" s="154">
        <f t="shared" si="11"/>
        <v>0</v>
      </c>
      <c r="O45" s="154">
        <f t="shared" si="11"/>
        <v>0</v>
      </c>
      <c r="P45" s="154">
        <f t="shared" si="11"/>
        <v>0</v>
      </c>
      <c r="Q45" s="154">
        <f t="shared" si="11"/>
        <v>0</v>
      </c>
    </row>
    <row r="46" spans="1:17" s="72" customFormat="1" ht="14.25" customHeight="1" x14ac:dyDescent="0.25">
      <c r="A46" s="283"/>
      <c r="B46" s="283"/>
      <c r="C46" s="283"/>
      <c r="D46" s="134" t="s">
        <v>10</v>
      </c>
      <c r="E46" s="132">
        <f t="shared" ref="E46:E50" si="12">F46+G46+H46+I46+J46+K46+L46+M46+N46+O46+P46+Q46</f>
        <v>2849.9999999999995</v>
      </c>
      <c r="F46" s="154">
        <f t="shared" si="10"/>
        <v>0</v>
      </c>
      <c r="G46" s="154">
        <f t="shared" ref="G46:Q46" si="13">G53+G60+G67+G74</f>
        <v>0</v>
      </c>
      <c r="H46" s="155">
        <f t="shared" si="13"/>
        <v>241.1</v>
      </c>
      <c r="I46" s="156">
        <f t="shared" si="13"/>
        <v>241.1</v>
      </c>
      <c r="J46" s="156">
        <f t="shared" si="13"/>
        <v>271.7</v>
      </c>
      <c r="K46" s="156">
        <f t="shared" si="13"/>
        <v>546.1</v>
      </c>
      <c r="L46" s="156">
        <f t="shared" si="13"/>
        <v>438.6</v>
      </c>
      <c r="M46" s="156">
        <f t="shared" si="13"/>
        <v>377</v>
      </c>
      <c r="N46" s="156">
        <f t="shared" si="13"/>
        <v>246.2</v>
      </c>
      <c r="O46" s="155">
        <f t="shared" si="13"/>
        <v>241.1</v>
      </c>
      <c r="P46" s="156">
        <f t="shared" si="13"/>
        <v>247.1</v>
      </c>
      <c r="Q46" s="157">
        <f t="shared" si="13"/>
        <v>0</v>
      </c>
    </row>
    <row r="47" spans="1:17" s="72" customFormat="1" ht="17.25" customHeight="1" x14ac:dyDescent="0.25">
      <c r="A47" s="283"/>
      <c r="B47" s="283"/>
      <c r="C47" s="283"/>
      <c r="D47" s="134" t="s">
        <v>11</v>
      </c>
      <c r="E47" s="132">
        <f t="shared" si="12"/>
        <v>258.56365</v>
      </c>
      <c r="F47" s="154">
        <f t="shared" si="10"/>
        <v>0</v>
      </c>
      <c r="G47" s="158">
        <f t="shared" ref="G47:Q47" si="14">G54+G61+G68+G75</f>
        <v>40</v>
      </c>
      <c r="H47" s="158">
        <f t="shared" si="14"/>
        <v>119.834</v>
      </c>
      <c r="I47" s="147">
        <f t="shared" si="14"/>
        <v>98.729650000000007</v>
      </c>
      <c r="J47" s="157">
        <f t="shared" si="14"/>
        <v>0</v>
      </c>
      <c r="K47" s="157">
        <f t="shared" si="14"/>
        <v>0</v>
      </c>
      <c r="L47" s="157">
        <f t="shared" si="14"/>
        <v>0</v>
      </c>
      <c r="M47" s="157">
        <f t="shared" si="14"/>
        <v>0</v>
      </c>
      <c r="N47" s="157">
        <f t="shared" si="14"/>
        <v>0</v>
      </c>
      <c r="O47" s="157">
        <f t="shared" si="14"/>
        <v>0</v>
      </c>
      <c r="P47" s="157">
        <f t="shared" si="14"/>
        <v>0</v>
      </c>
      <c r="Q47" s="154">
        <f t="shared" si="14"/>
        <v>0</v>
      </c>
    </row>
    <row r="48" spans="1:17" s="72" customFormat="1" ht="41.25" customHeight="1" x14ac:dyDescent="0.25">
      <c r="A48" s="283"/>
      <c r="B48" s="283"/>
      <c r="C48" s="283"/>
      <c r="D48" s="134" t="s">
        <v>48</v>
      </c>
      <c r="E48" s="135">
        <f t="shared" si="12"/>
        <v>0</v>
      </c>
      <c r="F48" s="154">
        <f t="shared" si="10"/>
        <v>0</v>
      </c>
      <c r="G48" s="154">
        <f t="shared" ref="G48:Q48" si="15">G55+G62+G69+G76</f>
        <v>0</v>
      </c>
      <c r="H48" s="154">
        <f t="shared" si="15"/>
        <v>0</v>
      </c>
      <c r="I48" s="154">
        <f t="shared" si="15"/>
        <v>0</v>
      </c>
      <c r="J48" s="154">
        <f t="shared" si="15"/>
        <v>0</v>
      </c>
      <c r="K48" s="154">
        <f t="shared" si="15"/>
        <v>0</v>
      </c>
      <c r="L48" s="154">
        <f t="shared" si="15"/>
        <v>0</v>
      </c>
      <c r="M48" s="154">
        <f t="shared" si="15"/>
        <v>0</v>
      </c>
      <c r="N48" s="154">
        <f t="shared" si="15"/>
        <v>0</v>
      </c>
      <c r="O48" s="154">
        <f t="shared" si="15"/>
        <v>0</v>
      </c>
      <c r="P48" s="154">
        <f t="shared" si="15"/>
        <v>0</v>
      </c>
      <c r="Q48" s="154">
        <f t="shared" si="15"/>
        <v>0</v>
      </c>
    </row>
    <row r="49" spans="1:17" s="72" customFormat="1" ht="21" customHeight="1" x14ac:dyDescent="0.25">
      <c r="A49" s="283"/>
      <c r="B49" s="283"/>
      <c r="C49" s="283"/>
      <c r="D49" s="134" t="s">
        <v>108</v>
      </c>
      <c r="E49" s="135">
        <f t="shared" si="12"/>
        <v>0</v>
      </c>
      <c r="F49" s="154">
        <f t="shared" si="10"/>
        <v>0</v>
      </c>
      <c r="G49" s="154">
        <f t="shared" ref="G49:Q49" si="16">G56+G63+G70+G77</f>
        <v>0</v>
      </c>
      <c r="H49" s="154">
        <f t="shared" si="16"/>
        <v>0</v>
      </c>
      <c r="I49" s="154">
        <f t="shared" si="16"/>
        <v>0</v>
      </c>
      <c r="J49" s="154">
        <f t="shared" si="16"/>
        <v>0</v>
      </c>
      <c r="K49" s="154">
        <f t="shared" si="16"/>
        <v>0</v>
      </c>
      <c r="L49" s="154">
        <f t="shared" si="16"/>
        <v>0</v>
      </c>
      <c r="M49" s="154">
        <f t="shared" si="16"/>
        <v>0</v>
      </c>
      <c r="N49" s="154">
        <f t="shared" si="16"/>
        <v>0</v>
      </c>
      <c r="O49" s="154">
        <f t="shared" si="16"/>
        <v>0</v>
      </c>
      <c r="P49" s="154">
        <f t="shared" si="16"/>
        <v>0</v>
      </c>
      <c r="Q49" s="154">
        <f t="shared" si="16"/>
        <v>0</v>
      </c>
    </row>
    <row r="50" spans="1:17" s="72" customFormat="1" ht="30" customHeight="1" x14ac:dyDescent="0.25">
      <c r="A50" s="283"/>
      <c r="B50" s="283"/>
      <c r="C50" s="284"/>
      <c r="D50" s="134" t="s">
        <v>109</v>
      </c>
      <c r="E50" s="159">
        <f t="shared" si="12"/>
        <v>0</v>
      </c>
      <c r="F50" s="154">
        <f t="shared" si="10"/>
        <v>0</v>
      </c>
      <c r="G50" s="154">
        <f t="shared" ref="G50:Q50" si="17">G57+G64+G71+G78</f>
        <v>0</v>
      </c>
      <c r="H50" s="154">
        <f t="shared" si="17"/>
        <v>0</v>
      </c>
      <c r="I50" s="154">
        <f t="shared" si="17"/>
        <v>0</v>
      </c>
      <c r="J50" s="154">
        <f t="shared" si="17"/>
        <v>0</v>
      </c>
      <c r="K50" s="154">
        <f t="shared" si="17"/>
        <v>0</v>
      </c>
      <c r="L50" s="154">
        <f t="shared" si="17"/>
        <v>0</v>
      </c>
      <c r="M50" s="154">
        <f t="shared" si="17"/>
        <v>0</v>
      </c>
      <c r="N50" s="154">
        <f t="shared" si="17"/>
        <v>0</v>
      </c>
      <c r="O50" s="154">
        <f t="shared" si="17"/>
        <v>0</v>
      </c>
      <c r="P50" s="154">
        <f t="shared" si="17"/>
        <v>0</v>
      </c>
      <c r="Q50" s="157">
        <f t="shared" si="17"/>
        <v>0</v>
      </c>
    </row>
    <row r="51" spans="1:17" s="72" customFormat="1" ht="19.5" customHeight="1" x14ac:dyDescent="0.25">
      <c r="A51" s="283"/>
      <c r="B51" s="283"/>
      <c r="C51" s="282" t="s">
        <v>135</v>
      </c>
      <c r="D51" s="131" t="s">
        <v>35</v>
      </c>
      <c r="E51" s="132">
        <f>F51+G51+H51+I51+J51+K51+L51+M51+N51+O51+P51+Q51</f>
        <v>2434.4636499999997</v>
      </c>
      <c r="F51" s="154">
        <f>F52+F53+F54+F55+F56+F57</f>
        <v>0</v>
      </c>
      <c r="G51" s="160">
        <f t="shared" ref="G51:Q51" si="18">G52+G53+G54+G55+G56+G57</f>
        <v>40</v>
      </c>
      <c r="H51" s="160">
        <f t="shared" si="18"/>
        <v>360.93399999999997</v>
      </c>
      <c r="I51" s="160">
        <f t="shared" si="18"/>
        <v>339.82965000000002</v>
      </c>
      <c r="J51" s="160">
        <f t="shared" si="18"/>
        <v>241.1</v>
      </c>
      <c r="K51" s="160">
        <f t="shared" si="18"/>
        <v>241.1</v>
      </c>
      <c r="L51" s="160">
        <f t="shared" si="18"/>
        <v>241.1</v>
      </c>
      <c r="M51" s="160">
        <f t="shared" si="18"/>
        <v>241.1</v>
      </c>
      <c r="N51" s="160">
        <f t="shared" si="18"/>
        <v>241.1</v>
      </c>
      <c r="O51" s="160">
        <f t="shared" si="18"/>
        <v>241.1</v>
      </c>
      <c r="P51" s="160">
        <f t="shared" si="18"/>
        <v>247.1</v>
      </c>
      <c r="Q51" s="154">
        <f t="shared" si="18"/>
        <v>0</v>
      </c>
    </row>
    <row r="52" spans="1:17" s="72" customFormat="1" ht="15.75" customHeight="1" x14ac:dyDescent="0.25">
      <c r="A52" s="283"/>
      <c r="B52" s="283"/>
      <c r="C52" s="283"/>
      <c r="D52" s="134" t="s">
        <v>9</v>
      </c>
      <c r="E52" s="161">
        <f t="shared" ref="E52:E57" si="19">F52+G52+H52+I52+J52+K52+L52+M52+N52+O52+P52+Q52</f>
        <v>0</v>
      </c>
      <c r="F52" s="154">
        <v>0</v>
      </c>
      <c r="G52" s="154">
        <v>0</v>
      </c>
      <c r="H52" s="154">
        <v>0</v>
      </c>
      <c r="I52" s="154">
        <v>0</v>
      </c>
      <c r="J52" s="154">
        <v>0</v>
      </c>
      <c r="K52" s="154">
        <v>0</v>
      </c>
      <c r="L52" s="154">
        <v>0</v>
      </c>
      <c r="M52" s="154">
        <v>0</v>
      </c>
      <c r="N52" s="154">
        <v>0</v>
      </c>
      <c r="O52" s="154">
        <v>0</v>
      </c>
      <c r="P52" s="154">
        <v>0</v>
      </c>
      <c r="Q52" s="162">
        <v>0</v>
      </c>
    </row>
    <row r="53" spans="1:17" s="72" customFormat="1" ht="21" customHeight="1" x14ac:dyDescent="0.25">
      <c r="A53" s="283"/>
      <c r="B53" s="283"/>
      <c r="C53" s="283"/>
      <c r="D53" s="134" t="s">
        <v>10</v>
      </c>
      <c r="E53" s="139">
        <f t="shared" si="19"/>
        <v>2175.8999999999996</v>
      </c>
      <c r="F53" s="154">
        <v>0</v>
      </c>
      <c r="G53" s="154">
        <v>0</v>
      </c>
      <c r="H53" s="163">
        <v>241.1</v>
      </c>
      <c r="I53" s="163">
        <v>241.1</v>
      </c>
      <c r="J53" s="163">
        <v>241.1</v>
      </c>
      <c r="K53" s="163">
        <v>241.1</v>
      </c>
      <c r="L53" s="163">
        <v>241.1</v>
      </c>
      <c r="M53" s="163">
        <v>241.1</v>
      </c>
      <c r="N53" s="163">
        <v>241.1</v>
      </c>
      <c r="O53" s="163">
        <v>241.1</v>
      </c>
      <c r="P53" s="163">
        <v>247.1</v>
      </c>
      <c r="Q53" s="162">
        <v>0</v>
      </c>
    </row>
    <row r="54" spans="1:17" s="72" customFormat="1" ht="21" customHeight="1" x14ac:dyDescent="0.25">
      <c r="A54" s="283"/>
      <c r="B54" s="283"/>
      <c r="C54" s="283"/>
      <c r="D54" s="134" t="s">
        <v>11</v>
      </c>
      <c r="E54" s="136">
        <f t="shared" si="19"/>
        <v>258.56365</v>
      </c>
      <c r="F54" s="154">
        <v>0</v>
      </c>
      <c r="G54" s="158">
        <v>40</v>
      </c>
      <c r="H54" s="158">
        <v>119.834</v>
      </c>
      <c r="I54" s="158">
        <v>98.729650000000007</v>
      </c>
      <c r="J54" s="158"/>
      <c r="K54" s="158"/>
      <c r="L54" s="158"/>
      <c r="M54" s="158"/>
      <c r="N54" s="158"/>
      <c r="O54" s="158"/>
      <c r="P54" s="154">
        <v>0</v>
      </c>
      <c r="Q54" s="162">
        <v>0</v>
      </c>
    </row>
    <row r="55" spans="1:17" s="72" customFormat="1" ht="42.75" customHeight="1" x14ac:dyDescent="0.25">
      <c r="A55" s="283"/>
      <c r="B55" s="283"/>
      <c r="C55" s="283"/>
      <c r="D55" s="134" t="s">
        <v>48</v>
      </c>
      <c r="E55" s="161">
        <f t="shared" si="19"/>
        <v>0</v>
      </c>
      <c r="F55" s="154">
        <v>0</v>
      </c>
      <c r="G55" s="154">
        <v>0</v>
      </c>
      <c r="H55" s="154">
        <v>0</v>
      </c>
      <c r="I55" s="154">
        <v>0</v>
      </c>
      <c r="J55" s="154">
        <v>0</v>
      </c>
      <c r="K55" s="154">
        <v>0</v>
      </c>
      <c r="L55" s="154">
        <v>0</v>
      </c>
      <c r="M55" s="154">
        <v>0</v>
      </c>
      <c r="N55" s="154">
        <v>0</v>
      </c>
      <c r="O55" s="154">
        <v>0</v>
      </c>
      <c r="P55" s="154">
        <v>0</v>
      </c>
      <c r="Q55" s="162">
        <v>0</v>
      </c>
    </row>
    <row r="56" spans="1:17" s="72" customFormat="1" ht="19.5" customHeight="1" x14ac:dyDescent="0.25">
      <c r="A56" s="283"/>
      <c r="B56" s="283"/>
      <c r="C56" s="283"/>
      <c r="D56" s="134" t="s">
        <v>108</v>
      </c>
      <c r="E56" s="161">
        <f t="shared" si="19"/>
        <v>0</v>
      </c>
      <c r="F56" s="154">
        <v>0</v>
      </c>
      <c r="G56" s="154">
        <v>0</v>
      </c>
      <c r="H56" s="154">
        <v>0</v>
      </c>
      <c r="I56" s="154">
        <v>0</v>
      </c>
      <c r="J56" s="154">
        <v>0</v>
      </c>
      <c r="K56" s="154">
        <v>0</v>
      </c>
      <c r="L56" s="154">
        <v>0</v>
      </c>
      <c r="M56" s="154">
        <v>0</v>
      </c>
      <c r="N56" s="154">
        <v>0</v>
      </c>
      <c r="O56" s="154">
        <v>0</v>
      </c>
      <c r="P56" s="154">
        <v>0</v>
      </c>
      <c r="Q56" s="162">
        <v>0</v>
      </c>
    </row>
    <row r="57" spans="1:17" s="72" customFormat="1" ht="15" customHeight="1" x14ac:dyDescent="0.25">
      <c r="A57" s="283"/>
      <c r="B57" s="283"/>
      <c r="C57" s="284"/>
      <c r="D57" s="134" t="s">
        <v>109</v>
      </c>
      <c r="E57" s="161">
        <f t="shared" si="19"/>
        <v>0</v>
      </c>
      <c r="F57" s="154">
        <v>0</v>
      </c>
      <c r="G57" s="154">
        <v>0</v>
      </c>
      <c r="H57" s="154">
        <v>0</v>
      </c>
      <c r="I57" s="154">
        <v>0</v>
      </c>
      <c r="J57" s="154">
        <v>0</v>
      </c>
      <c r="K57" s="154">
        <v>0</v>
      </c>
      <c r="L57" s="154">
        <v>0</v>
      </c>
      <c r="M57" s="154">
        <v>0</v>
      </c>
      <c r="N57" s="154">
        <v>0</v>
      </c>
      <c r="O57" s="154">
        <v>0</v>
      </c>
      <c r="P57" s="154">
        <v>0</v>
      </c>
      <c r="Q57" s="162">
        <v>0</v>
      </c>
    </row>
    <row r="58" spans="1:17" s="72" customFormat="1" ht="23.25" customHeight="1" x14ac:dyDescent="0.25">
      <c r="A58" s="283"/>
      <c r="B58" s="283"/>
      <c r="C58" s="282" t="s">
        <v>129</v>
      </c>
      <c r="D58" s="131" t="s">
        <v>35</v>
      </c>
      <c r="E58" s="132">
        <f>F58+G58+H58+I58+J58+K58+L58+M58+N58+O58+P58+Q58</f>
        <v>373.1</v>
      </c>
      <c r="F58" s="164">
        <f>F59+F60+F62+F63+F64</f>
        <v>0</v>
      </c>
      <c r="G58" s="164">
        <f t="shared" ref="G58:J58" si="20">G59+G60+G62+G63+G64</f>
        <v>0</v>
      </c>
      <c r="H58" s="164">
        <f t="shared" si="20"/>
        <v>0</v>
      </c>
      <c r="I58" s="164">
        <f t="shared" si="20"/>
        <v>0</v>
      </c>
      <c r="J58" s="165">
        <f t="shared" si="20"/>
        <v>30.6</v>
      </c>
      <c r="K58" s="165">
        <f t="shared" ref="K58:Q58" si="21">K59+K60+K61+K62+K63+K64</f>
        <v>200</v>
      </c>
      <c r="L58" s="165">
        <f t="shared" si="21"/>
        <v>95</v>
      </c>
      <c r="M58" s="165">
        <f t="shared" si="21"/>
        <v>47.5</v>
      </c>
      <c r="N58" s="157">
        <f t="shared" si="21"/>
        <v>0</v>
      </c>
      <c r="O58" s="157">
        <f t="shared" si="21"/>
        <v>0</v>
      </c>
      <c r="P58" s="157">
        <f t="shared" si="21"/>
        <v>0</v>
      </c>
      <c r="Q58" s="157">
        <f t="shared" si="21"/>
        <v>0</v>
      </c>
    </row>
    <row r="59" spans="1:17" s="72" customFormat="1" ht="14.25" customHeight="1" x14ac:dyDescent="0.25">
      <c r="A59" s="283"/>
      <c r="B59" s="283"/>
      <c r="C59" s="283"/>
      <c r="D59" s="134" t="s">
        <v>9</v>
      </c>
      <c r="E59" s="161">
        <f t="shared" ref="E59:E64" si="22">F59+G59+H59+I59+J59+K59+L59+M59+N59+O59+P59+Q59</f>
        <v>0</v>
      </c>
      <c r="F59" s="154">
        <v>0</v>
      </c>
      <c r="G59" s="154">
        <v>0</v>
      </c>
      <c r="H59" s="154">
        <v>0</v>
      </c>
      <c r="I59" s="154">
        <v>0</v>
      </c>
      <c r="J59" s="154">
        <v>0</v>
      </c>
      <c r="K59" s="154">
        <v>0</v>
      </c>
      <c r="L59" s="154">
        <v>0</v>
      </c>
      <c r="M59" s="154">
        <v>0</v>
      </c>
      <c r="N59" s="154">
        <v>0</v>
      </c>
      <c r="O59" s="154">
        <v>0</v>
      </c>
      <c r="P59" s="154">
        <v>0</v>
      </c>
      <c r="Q59" s="166">
        <v>0</v>
      </c>
    </row>
    <row r="60" spans="1:17" s="72" customFormat="1" ht="20.25" customHeight="1" x14ac:dyDescent="0.25">
      <c r="A60" s="283"/>
      <c r="B60" s="283"/>
      <c r="C60" s="283"/>
      <c r="D60" s="134" t="s">
        <v>10</v>
      </c>
      <c r="E60" s="136">
        <f t="shared" si="22"/>
        <v>373.1</v>
      </c>
      <c r="F60" s="154">
        <v>0</v>
      </c>
      <c r="G60" s="154">
        <v>0</v>
      </c>
      <c r="H60" s="154">
        <v>0</v>
      </c>
      <c r="I60" s="154">
        <v>0</v>
      </c>
      <c r="J60" s="163">
        <v>30.6</v>
      </c>
      <c r="K60" s="163">
        <v>200</v>
      </c>
      <c r="L60" s="163">
        <v>95</v>
      </c>
      <c r="M60" s="163">
        <v>47.5</v>
      </c>
      <c r="N60" s="163"/>
      <c r="O60" s="163"/>
      <c r="P60" s="163"/>
      <c r="Q60" s="163"/>
    </row>
    <row r="61" spans="1:17" s="72" customFormat="1" ht="20.25" customHeight="1" x14ac:dyDescent="0.25">
      <c r="A61" s="283"/>
      <c r="B61" s="283"/>
      <c r="C61" s="283"/>
      <c r="D61" s="134" t="s">
        <v>11</v>
      </c>
      <c r="E61" s="139">
        <f t="shared" si="22"/>
        <v>0</v>
      </c>
      <c r="F61" s="154">
        <v>0</v>
      </c>
      <c r="G61" s="154">
        <v>0</v>
      </c>
      <c r="H61" s="154">
        <v>0</v>
      </c>
      <c r="I61" s="154">
        <v>0</v>
      </c>
      <c r="J61" s="154">
        <v>0</v>
      </c>
      <c r="K61" s="158"/>
      <c r="L61" s="163"/>
      <c r="M61" s="163"/>
      <c r="N61" s="162">
        <v>0</v>
      </c>
      <c r="O61" s="162">
        <v>0</v>
      </c>
      <c r="P61" s="162">
        <v>0</v>
      </c>
      <c r="Q61" s="162">
        <v>0</v>
      </c>
    </row>
    <row r="62" spans="1:17" s="72" customFormat="1" ht="45.75" customHeight="1" x14ac:dyDescent="0.25">
      <c r="A62" s="283"/>
      <c r="B62" s="283"/>
      <c r="C62" s="283"/>
      <c r="D62" s="134" t="s">
        <v>48</v>
      </c>
      <c r="E62" s="161">
        <f t="shared" si="22"/>
        <v>0</v>
      </c>
      <c r="F62" s="154">
        <v>0</v>
      </c>
      <c r="G62" s="154">
        <v>0</v>
      </c>
      <c r="H62" s="154">
        <v>0</v>
      </c>
      <c r="I62" s="154">
        <v>0</v>
      </c>
      <c r="J62" s="154">
        <v>0</v>
      </c>
      <c r="K62" s="162">
        <v>0</v>
      </c>
      <c r="L62" s="162">
        <v>0</v>
      </c>
      <c r="M62" s="162">
        <v>0</v>
      </c>
      <c r="N62" s="162">
        <v>0</v>
      </c>
      <c r="O62" s="162">
        <v>0</v>
      </c>
      <c r="P62" s="162">
        <v>0</v>
      </c>
      <c r="Q62" s="162">
        <v>0</v>
      </c>
    </row>
    <row r="63" spans="1:17" s="72" customFormat="1" ht="24" customHeight="1" x14ac:dyDescent="0.25">
      <c r="A63" s="283"/>
      <c r="B63" s="283"/>
      <c r="C63" s="283"/>
      <c r="D63" s="134" t="s">
        <v>108</v>
      </c>
      <c r="E63" s="161">
        <f t="shared" si="22"/>
        <v>0</v>
      </c>
      <c r="F63" s="154">
        <v>0</v>
      </c>
      <c r="G63" s="154">
        <v>0</v>
      </c>
      <c r="H63" s="154">
        <v>0</v>
      </c>
      <c r="I63" s="154">
        <v>0</v>
      </c>
      <c r="J63" s="154">
        <v>0</v>
      </c>
      <c r="K63" s="162">
        <v>0</v>
      </c>
      <c r="L63" s="162">
        <v>0</v>
      </c>
      <c r="M63" s="162">
        <v>0</v>
      </c>
      <c r="N63" s="162">
        <v>0</v>
      </c>
      <c r="O63" s="162">
        <v>0</v>
      </c>
      <c r="P63" s="162">
        <v>0</v>
      </c>
      <c r="Q63" s="162">
        <v>0</v>
      </c>
    </row>
    <row r="64" spans="1:17" s="72" customFormat="1" ht="18.75" customHeight="1" x14ac:dyDescent="0.25">
      <c r="A64" s="283"/>
      <c r="B64" s="283"/>
      <c r="C64" s="284"/>
      <c r="D64" s="134" t="s">
        <v>109</v>
      </c>
      <c r="E64" s="139">
        <f t="shared" si="22"/>
        <v>0</v>
      </c>
      <c r="F64" s="154">
        <v>0</v>
      </c>
      <c r="G64" s="154">
        <v>0</v>
      </c>
      <c r="H64" s="154">
        <v>0</v>
      </c>
      <c r="I64" s="154">
        <v>0</v>
      </c>
      <c r="J64" s="154">
        <v>0</v>
      </c>
      <c r="K64" s="154">
        <v>0</v>
      </c>
      <c r="L64" s="154">
        <v>0</v>
      </c>
      <c r="M64" s="154">
        <v>0</v>
      </c>
      <c r="N64" s="154">
        <v>0</v>
      </c>
      <c r="O64" s="154">
        <v>0</v>
      </c>
      <c r="P64" s="154">
        <v>0</v>
      </c>
      <c r="Q64" s="158"/>
    </row>
    <row r="65" spans="1:17" s="72" customFormat="1" ht="18" customHeight="1" x14ac:dyDescent="0.25">
      <c r="A65" s="283"/>
      <c r="B65" s="283"/>
      <c r="C65" s="282" t="s">
        <v>133</v>
      </c>
      <c r="D65" s="131" t="s">
        <v>35</v>
      </c>
      <c r="E65" s="132">
        <f>F65+G65+H65+I65+J65+K65+L65+M65+N65+O65+P65+Q65</f>
        <v>301</v>
      </c>
      <c r="F65" s="164">
        <f>F66+F67+F68+F69+F70+F71</f>
        <v>0</v>
      </c>
      <c r="G65" s="164">
        <f t="shared" ref="G65:Q65" si="23">G66+G67+G68+G69+G70+G71</f>
        <v>0</v>
      </c>
      <c r="H65" s="164">
        <f t="shared" si="23"/>
        <v>0</v>
      </c>
      <c r="I65" s="164">
        <f t="shared" si="23"/>
        <v>0</v>
      </c>
      <c r="J65" s="164">
        <f t="shared" si="23"/>
        <v>0</v>
      </c>
      <c r="K65" s="165">
        <f t="shared" si="23"/>
        <v>105</v>
      </c>
      <c r="L65" s="165">
        <f t="shared" si="23"/>
        <v>102.5</v>
      </c>
      <c r="M65" s="165">
        <f t="shared" si="23"/>
        <v>88.4</v>
      </c>
      <c r="N65" s="165">
        <f t="shared" si="23"/>
        <v>5.0999999999999996</v>
      </c>
      <c r="O65" s="157">
        <f t="shared" si="23"/>
        <v>0</v>
      </c>
      <c r="P65" s="157">
        <f t="shared" si="23"/>
        <v>0</v>
      </c>
      <c r="Q65" s="154">
        <f t="shared" si="23"/>
        <v>0</v>
      </c>
    </row>
    <row r="66" spans="1:17" s="72" customFormat="1" ht="17.25" customHeight="1" x14ac:dyDescent="0.25">
      <c r="A66" s="283"/>
      <c r="B66" s="283"/>
      <c r="C66" s="283"/>
      <c r="D66" s="134" t="s">
        <v>9</v>
      </c>
      <c r="E66" s="167">
        <f t="shared" ref="E66:E71" si="24">F66+G66+H66+I66+J66+K66+L66+M66+N66+O66+P66+Q66</f>
        <v>0</v>
      </c>
      <c r="F66" s="154">
        <v>0</v>
      </c>
      <c r="G66" s="154">
        <v>0</v>
      </c>
      <c r="H66" s="154">
        <v>0</v>
      </c>
      <c r="I66" s="154">
        <v>0</v>
      </c>
      <c r="J66" s="154">
        <v>0</v>
      </c>
      <c r="K66" s="154">
        <v>0</v>
      </c>
      <c r="L66" s="154">
        <v>0</v>
      </c>
      <c r="M66" s="154">
        <v>0</v>
      </c>
      <c r="N66" s="154">
        <v>0</v>
      </c>
      <c r="O66" s="154">
        <v>0</v>
      </c>
      <c r="P66" s="154">
        <v>0</v>
      </c>
      <c r="Q66" s="162">
        <v>0</v>
      </c>
    </row>
    <row r="67" spans="1:17" s="72" customFormat="1" ht="16.5" customHeight="1" x14ac:dyDescent="0.25">
      <c r="A67" s="283"/>
      <c r="B67" s="283"/>
      <c r="C67" s="283"/>
      <c r="D67" s="134" t="s">
        <v>10</v>
      </c>
      <c r="E67" s="136">
        <f t="shared" si="24"/>
        <v>301</v>
      </c>
      <c r="F67" s="154">
        <v>0</v>
      </c>
      <c r="G67" s="154">
        <v>0</v>
      </c>
      <c r="H67" s="154">
        <v>0</v>
      </c>
      <c r="I67" s="154">
        <v>0</v>
      </c>
      <c r="J67" s="154">
        <v>0</v>
      </c>
      <c r="K67" s="163">
        <v>105</v>
      </c>
      <c r="L67" s="163">
        <v>102.5</v>
      </c>
      <c r="M67" s="163">
        <v>88.4</v>
      </c>
      <c r="N67" s="163">
        <v>5.0999999999999996</v>
      </c>
      <c r="O67" s="158"/>
      <c r="P67" s="158"/>
      <c r="Q67" s="162">
        <v>0</v>
      </c>
    </row>
    <row r="68" spans="1:17" s="72" customFormat="1" ht="16.5" customHeight="1" x14ac:dyDescent="0.25">
      <c r="A68" s="283"/>
      <c r="B68" s="283"/>
      <c r="C68" s="283"/>
      <c r="D68" s="134" t="s">
        <v>11</v>
      </c>
      <c r="E68" s="139">
        <f t="shared" si="24"/>
        <v>0</v>
      </c>
      <c r="F68" s="154">
        <v>0</v>
      </c>
      <c r="G68" s="154">
        <v>0</v>
      </c>
      <c r="H68" s="154">
        <v>0</v>
      </c>
      <c r="I68" s="154">
        <v>0</v>
      </c>
      <c r="J68" s="154">
        <v>0</v>
      </c>
      <c r="K68" s="158"/>
      <c r="L68" s="158"/>
      <c r="M68" s="158"/>
      <c r="N68" s="158"/>
      <c r="O68" s="154">
        <v>0</v>
      </c>
      <c r="P68" s="154">
        <v>0</v>
      </c>
      <c r="Q68" s="162">
        <v>0</v>
      </c>
    </row>
    <row r="69" spans="1:17" s="72" customFormat="1" ht="42.75" customHeight="1" x14ac:dyDescent="0.25">
      <c r="A69" s="283"/>
      <c r="B69" s="283"/>
      <c r="C69" s="283"/>
      <c r="D69" s="134" t="s">
        <v>48</v>
      </c>
      <c r="E69" s="167">
        <f t="shared" si="24"/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/>
      <c r="L69" s="154">
        <v>0</v>
      </c>
      <c r="M69" s="154">
        <v>0</v>
      </c>
      <c r="N69" s="154">
        <v>0</v>
      </c>
      <c r="O69" s="154">
        <v>0</v>
      </c>
      <c r="P69" s="154">
        <v>0</v>
      </c>
      <c r="Q69" s="162">
        <v>0</v>
      </c>
    </row>
    <row r="70" spans="1:17" s="72" customFormat="1" ht="28.5" customHeight="1" x14ac:dyDescent="0.25">
      <c r="A70" s="283"/>
      <c r="B70" s="283"/>
      <c r="C70" s="283"/>
      <c r="D70" s="134" t="s">
        <v>108</v>
      </c>
      <c r="E70" s="167">
        <f t="shared" si="24"/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154">
        <v>0</v>
      </c>
      <c r="O70" s="154">
        <v>0</v>
      </c>
      <c r="P70" s="154">
        <v>0</v>
      </c>
      <c r="Q70" s="162">
        <v>0</v>
      </c>
    </row>
    <row r="71" spans="1:17" s="72" customFormat="1" ht="18.75" customHeight="1" x14ac:dyDescent="0.25">
      <c r="A71" s="283"/>
      <c r="B71" s="283"/>
      <c r="C71" s="284"/>
      <c r="D71" s="134" t="s">
        <v>109</v>
      </c>
      <c r="E71" s="167">
        <f t="shared" si="24"/>
        <v>0</v>
      </c>
      <c r="F71" s="154">
        <v>0</v>
      </c>
      <c r="G71" s="154">
        <v>0</v>
      </c>
      <c r="H71" s="154">
        <v>0</v>
      </c>
      <c r="I71" s="154">
        <v>0</v>
      </c>
      <c r="J71" s="154">
        <v>0</v>
      </c>
      <c r="K71" s="154">
        <v>0</v>
      </c>
      <c r="L71" s="154">
        <v>0</v>
      </c>
      <c r="M71" s="154">
        <v>0</v>
      </c>
      <c r="N71" s="154">
        <v>0</v>
      </c>
      <c r="O71" s="154">
        <v>0</v>
      </c>
      <c r="P71" s="154">
        <v>0</v>
      </c>
      <c r="Q71" s="162">
        <v>0</v>
      </c>
    </row>
    <row r="72" spans="1:17" s="72" customFormat="1" ht="18.75" customHeight="1" x14ac:dyDescent="0.25">
      <c r="A72" s="283"/>
      <c r="B72" s="283"/>
      <c r="C72" s="282" t="s">
        <v>124</v>
      </c>
      <c r="D72" s="131" t="s">
        <v>35</v>
      </c>
      <c r="E72" s="142">
        <f>F72+G72+H72+I72+J72+K72+L72+M72+N72+O72+P72+Q72</f>
        <v>0</v>
      </c>
      <c r="F72" s="164">
        <f>F73+F74+F75+F76+F77+F78</f>
        <v>0</v>
      </c>
      <c r="G72" s="164">
        <f t="shared" ref="G72:Q72" si="25">G73+G74+G75+G76+G77+G78</f>
        <v>0</v>
      </c>
      <c r="H72" s="164">
        <f t="shared" si="25"/>
        <v>0</v>
      </c>
      <c r="I72" s="164">
        <f t="shared" si="25"/>
        <v>0</v>
      </c>
      <c r="J72" s="164">
        <f t="shared" si="25"/>
        <v>0</v>
      </c>
      <c r="K72" s="157">
        <f t="shared" si="25"/>
        <v>0</v>
      </c>
      <c r="L72" s="157">
        <f t="shared" si="25"/>
        <v>0</v>
      </c>
      <c r="M72" s="157">
        <f t="shared" si="25"/>
        <v>0</v>
      </c>
      <c r="N72" s="157">
        <f t="shared" si="25"/>
        <v>0</v>
      </c>
      <c r="O72" s="157">
        <f t="shared" si="25"/>
        <v>0</v>
      </c>
      <c r="P72" s="157">
        <f t="shared" si="25"/>
        <v>0</v>
      </c>
      <c r="Q72" s="157">
        <f t="shared" si="25"/>
        <v>0</v>
      </c>
    </row>
    <row r="73" spans="1:17" s="72" customFormat="1" ht="16.5" customHeight="1" x14ac:dyDescent="0.25">
      <c r="A73" s="283"/>
      <c r="B73" s="283"/>
      <c r="C73" s="283"/>
      <c r="D73" s="134" t="s">
        <v>9</v>
      </c>
      <c r="E73" s="159">
        <f t="shared" ref="E73:E78" si="26">F73+G73+H73+I73+J73+K73+L73+M73+N73+O73+P73+Q73</f>
        <v>0</v>
      </c>
      <c r="F73" s="154">
        <v>0</v>
      </c>
      <c r="G73" s="154">
        <v>0</v>
      </c>
      <c r="H73" s="154">
        <v>0</v>
      </c>
      <c r="I73" s="154">
        <v>0</v>
      </c>
      <c r="J73" s="154">
        <v>0</v>
      </c>
      <c r="K73" s="154">
        <v>0</v>
      </c>
      <c r="L73" s="154">
        <v>0</v>
      </c>
      <c r="M73" s="154">
        <v>0</v>
      </c>
      <c r="N73" s="154">
        <v>0</v>
      </c>
      <c r="O73" s="154">
        <v>0</v>
      </c>
      <c r="P73" s="154">
        <v>0</v>
      </c>
      <c r="Q73" s="166">
        <v>0</v>
      </c>
    </row>
    <row r="74" spans="1:17" s="72" customFormat="1" ht="21" customHeight="1" x14ac:dyDescent="0.25">
      <c r="A74" s="283"/>
      <c r="B74" s="283"/>
      <c r="C74" s="283"/>
      <c r="D74" s="134" t="s">
        <v>10</v>
      </c>
      <c r="E74" s="139">
        <f t="shared" si="26"/>
        <v>0</v>
      </c>
      <c r="F74" s="154">
        <v>0</v>
      </c>
      <c r="G74" s="154">
        <v>0</v>
      </c>
      <c r="H74" s="154">
        <v>0</v>
      </c>
      <c r="I74" s="154">
        <v>0</v>
      </c>
      <c r="J74" s="154">
        <v>0</v>
      </c>
      <c r="K74" s="162">
        <v>0</v>
      </c>
      <c r="L74" s="162">
        <v>0</v>
      </c>
      <c r="M74" s="162">
        <v>0</v>
      </c>
      <c r="N74" s="162">
        <v>0</v>
      </c>
      <c r="O74" s="162">
        <v>0</v>
      </c>
      <c r="P74" s="162">
        <v>0</v>
      </c>
      <c r="Q74" s="162">
        <v>0</v>
      </c>
    </row>
    <row r="75" spans="1:17" s="72" customFormat="1" ht="21" customHeight="1" x14ac:dyDescent="0.25">
      <c r="A75" s="283"/>
      <c r="B75" s="283"/>
      <c r="C75" s="283"/>
      <c r="D75" s="134" t="s">
        <v>11</v>
      </c>
      <c r="E75" s="161">
        <f t="shared" si="26"/>
        <v>0</v>
      </c>
      <c r="F75" s="154">
        <v>0</v>
      </c>
      <c r="G75" s="154">
        <v>0</v>
      </c>
      <c r="H75" s="154">
        <v>0</v>
      </c>
      <c r="I75" s="154">
        <v>0</v>
      </c>
      <c r="J75" s="154">
        <v>0</v>
      </c>
      <c r="K75" s="162">
        <v>0</v>
      </c>
      <c r="L75" s="162">
        <v>0</v>
      </c>
      <c r="M75" s="162">
        <v>0</v>
      </c>
      <c r="N75" s="162">
        <v>0</v>
      </c>
      <c r="O75" s="162">
        <v>0</v>
      </c>
      <c r="P75" s="162">
        <v>0</v>
      </c>
      <c r="Q75" s="166">
        <v>0</v>
      </c>
    </row>
    <row r="76" spans="1:17" s="72" customFormat="1" ht="45" customHeight="1" x14ac:dyDescent="0.25">
      <c r="A76" s="283"/>
      <c r="B76" s="283"/>
      <c r="C76" s="283"/>
      <c r="D76" s="134" t="s">
        <v>48</v>
      </c>
      <c r="E76" s="159">
        <f t="shared" si="26"/>
        <v>0</v>
      </c>
      <c r="F76" s="154">
        <v>0</v>
      </c>
      <c r="G76" s="154">
        <v>0</v>
      </c>
      <c r="H76" s="154">
        <v>0</v>
      </c>
      <c r="I76" s="154">
        <v>0</v>
      </c>
      <c r="J76" s="154">
        <v>0</v>
      </c>
      <c r="K76" s="154">
        <v>0</v>
      </c>
      <c r="L76" s="154">
        <v>0</v>
      </c>
      <c r="M76" s="154">
        <v>0</v>
      </c>
      <c r="N76" s="154">
        <v>0</v>
      </c>
      <c r="O76" s="154">
        <v>0</v>
      </c>
      <c r="P76" s="154">
        <v>0</v>
      </c>
      <c r="Q76" s="166">
        <v>0</v>
      </c>
    </row>
    <row r="77" spans="1:17" s="72" customFormat="1" ht="21.75" customHeight="1" x14ac:dyDescent="0.25">
      <c r="A77" s="283"/>
      <c r="B77" s="283"/>
      <c r="C77" s="283"/>
      <c r="D77" s="134" t="s">
        <v>108</v>
      </c>
      <c r="E77" s="159">
        <f t="shared" si="26"/>
        <v>0</v>
      </c>
      <c r="F77" s="154">
        <v>0</v>
      </c>
      <c r="G77" s="154">
        <v>0</v>
      </c>
      <c r="H77" s="154">
        <v>0</v>
      </c>
      <c r="I77" s="154">
        <v>0</v>
      </c>
      <c r="J77" s="154">
        <v>0</v>
      </c>
      <c r="K77" s="154">
        <v>0</v>
      </c>
      <c r="L77" s="154">
        <v>0</v>
      </c>
      <c r="M77" s="154">
        <v>0</v>
      </c>
      <c r="N77" s="154">
        <v>0</v>
      </c>
      <c r="O77" s="154">
        <v>0</v>
      </c>
      <c r="P77" s="154">
        <v>0</v>
      </c>
      <c r="Q77" s="166">
        <v>0</v>
      </c>
    </row>
    <row r="78" spans="1:17" s="72" customFormat="1" ht="21.75" customHeight="1" x14ac:dyDescent="0.25">
      <c r="A78" s="284"/>
      <c r="B78" s="284"/>
      <c r="C78" s="284"/>
      <c r="D78" s="134" t="s">
        <v>109</v>
      </c>
      <c r="E78" s="159">
        <f t="shared" si="26"/>
        <v>0</v>
      </c>
      <c r="F78" s="154">
        <v>0</v>
      </c>
      <c r="G78" s="154">
        <v>0</v>
      </c>
      <c r="H78" s="154">
        <v>0</v>
      </c>
      <c r="I78" s="154">
        <v>0</v>
      </c>
      <c r="J78" s="154">
        <v>0</v>
      </c>
      <c r="K78" s="154">
        <v>0</v>
      </c>
      <c r="L78" s="154">
        <v>0</v>
      </c>
      <c r="M78" s="154">
        <v>0</v>
      </c>
      <c r="N78" s="154">
        <v>0</v>
      </c>
      <c r="O78" s="154">
        <v>0</v>
      </c>
      <c r="P78" s="154">
        <v>0</v>
      </c>
      <c r="Q78" s="166">
        <v>0</v>
      </c>
    </row>
    <row r="79" spans="1:17" ht="23.25" customHeight="1" x14ac:dyDescent="0.25">
      <c r="A79" s="278" t="s">
        <v>54</v>
      </c>
      <c r="B79" s="278"/>
      <c r="C79" s="279"/>
      <c r="D79" s="168" t="s">
        <v>35</v>
      </c>
      <c r="E79" s="169">
        <f>E80+E81+E82+E83+E85</f>
        <v>6952.5436500000005</v>
      </c>
      <c r="F79" s="169">
        <f t="shared" ref="F79:Q79" si="27">F80+F81+F82+F83+F85</f>
        <v>110.93604000000001</v>
      </c>
      <c r="G79" s="169">
        <f t="shared" si="27"/>
        <v>287.90361999999999</v>
      </c>
      <c r="H79" s="169">
        <f t="shared" si="27"/>
        <v>942.97034000000008</v>
      </c>
      <c r="I79" s="169">
        <f t="shared" si="27"/>
        <v>605.29902000000004</v>
      </c>
      <c r="J79" s="169">
        <f t="shared" si="27"/>
        <v>487.39729</v>
      </c>
      <c r="K79" s="133">
        <f t="shared" si="27"/>
        <v>938.3903600000001</v>
      </c>
      <c r="L79" s="169">
        <f t="shared" si="27"/>
        <v>684.33488</v>
      </c>
      <c r="M79" s="169">
        <f t="shared" si="27"/>
        <v>730.34177</v>
      </c>
      <c r="N79" s="169">
        <f t="shared" si="27"/>
        <v>474.15720999999996</v>
      </c>
      <c r="O79" s="169">
        <f t="shared" si="27"/>
        <v>547.79268999999999</v>
      </c>
      <c r="P79" s="169">
        <f t="shared" si="27"/>
        <v>505.00531999999998</v>
      </c>
      <c r="Q79" s="169">
        <f t="shared" si="27"/>
        <v>638.01511000000005</v>
      </c>
    </row>
    <row r="80" spans="1:17" ht="12.75" customHeight="1" x14ac:dyDescent="0.25">
      <c r="A80" s="278"/>
      <c r="B80" s="278"/>
      <c r="C80" s="280"/>
      <c r="D80" s="168" t="s">
        <v>9</v>
      </c>
      <c r="E80" s="170">
        <f>F80+G80+H80+I80+J80+K80+L80+M80+N80+O80+P80+Q80</f>
        <v>0</v>
      </c>
      <c r="F80" s="171">
        <v>0</v>
      </c>
      <c r="G80" s="171">
        <v>0</v>
      </c>
      <c r="H80" s="171">
        <v>0</v>
      </c>
      <c r="I80" s="171">
        <v>0</v>
      </c>
      <c r="J80" s="171">
        <v>0</v>
      </c>
      <c r="K80" s="150">
        <v>0</v>
      </c>
      <c r="L80" s="171">
        <v>0</v>
      </c>
      <c r="M80" s="171">
        <v>0</v>
      </c>
      <c r="N80" s="171">
        <v>0</v>
      </c>
      <c r="O80" s="171">
        <f t="shared" ref="O80:Q84" si="28">O17+O38+O45</f>
        <v>0</v>
      </c>
      <c r="P80" s="171">
        <f t="shared" si="28"/>
        <v>0</v>
      </c>
      <c r="Q80" s="171">
        <f t="shared" si="28"/>
        <v>0</v>
      </c>
    </row>
    <row r="81" spans="1:17" ht="21" customHeight="1" x14ac:dyDescent="0.25">
      <c r="A81" s="278"/>
      <c r="B81" s="278"/>
      <c r="C81" s="280"/>
      <c r="D81" s="168" t="s">
        <v>10</v>
      </c>
      <c r="E81" s="169">
        <f>F81+G81+H81+I81+J81+K81+L81+M81+N81+O81+P81+Q81</f>
        <v>6667.9000000000005</v>
      </c>
      <c r="F81" s="172">
        <f t="shared" ref="F81:N81" si="29">F18+F39+F46</f>
        <v>110.93604000000001</v>
      </c>
      <c r="G81" s="172">
        <f t="shared" si="29"/>
        <v>247.90361999999999</v>
      </c>
      <c r="H81" s="172">
        <f t="shared" si="29"/>
        <v>823.13634000000002</v>
      </c>
      <c r="I81" s="172">
        <f t="shared" si="29"/>
        <v>506.56937000000005</v>
      </c>
      <c r="J81" s="172">
        <f t="shared" si="29"/>
        <v>487.39729</v>
      </c>
      <c r="K81" s="147">
        <f t="shared" si="29"/>
        <v>938.3903600000001</v>
      </c>
      <c r="L81" s="172">
        <f t="shared" si="29"/>
        <v>684.33488</v>
      </c>
      <c r="M81" s="172">
        <f t="shared" si="29"/>
        <v>730.34177</v>
      </c>
      <c r="N81" s="172">
        <f t="shared" si="29"/>
        <v>448.07720999999998</v>
      </c>
      <c r="O81" s="172">
        <f t="shared" si="28"/>
        <v>547.79268999999999</v>
      </c>
      <c r="P81" s="172">
        <f t="shared" si="28"/>
        <v>505.00531999999998</v>
      </c>
      <c r="Q81" s="172">
        <f t="shared" si="28"/>
        <v>638.01511000000005</v>
      </c>
    </row>
    <row r="82" spans="1:17" ht="15" customHeight="1" x14ac:dyDescent="0.25">
      <c r="A82" s="278"/>
      <c r="B82" s="278"/>
      <c r="C82" s="280"/>
      <c r="D82" s="168" t="s">
        <v>11</v>
      </c>
      <c r="E82" s="169">
        <f t="shared" ref="E82:E85" si="30">F82+G82+H82+I82+J82+K82+L82+M82+N82+O82+P82+Q82</f>
        <v>284.64364999999998</v>
      </c>
      <c r="F82" s="171">
        <f t="shared" ref="F82:N82" si="31">F19+F40+F47</f>
        <v>0</v>
      </c>
      <c r="G82" s="172">
        <f t="shared" si="31"/>
        <v>40</v>
      </c>
      <c r="H82" s="172">
        <f t="shared" si="31"/>
        <v>119.834</v>
      </c>
      <c r="I82" s="172">
        <f t="shared" si="31"/>
        <v>98.729650000000007</v>
      </c>
      <c r="J82" s="173">
        <f t="shared" si="31"/>
        <v>0</v>
      </c>
      <c r="K82" s="148">
        <f t="shared" si="31"/>
        <v>0</v>
      </c>
      <c r="L82" s="174">
        <f t="shared" si="31"/>
        <v>0</v>
      </c>
      <c r="M82" s="174">
        <f t="shared" si="31"/>
        <v>0</v>
      </c>
      <c r="N82" s="174">
        <f t="shared" si="31"/>
        <v>26.08</v>
      </c>
      <c r="O82" s="174">
        <f t="shared" si="28"/>
        <v>0</v>
      </c>
      <c r="P82" s="174">
        <f t="shared" si="28"/>
        <v>0</v>
      </c>
      <c r="Q82" s="171">
        <f t="shared" si="28"/>
        <v>0</v>
      </c>
    </row>
    <row r="83" spans="1:17" ht="47.25" customHeight="1" x14ac:dyDescent="0.25">
      <c r="A83" s="278"/>
      <c r="B83" s="278"/>
      <c r="C83" s="280"/>
      <c r="D83" s="175" t="s">
        <v>48</v>
      </c>
      <c r="E83" s="170">
        <f t="shared" si="30"/>
        <v>0</v>
      </c>
      <c r="F83" s="171">
        <f t="shared" ref="F83:L85" si="32">F20+F41+F48</f>
        <v>0</v>
      </c>
      <c r="G83" s="171">
        <f t="shared" si="32"/>
        <v>0</v>
      </c>
      <c r="H83" s="171">
        <f t="shared" si="32"/>
        <v>0</v>
      </c>
      <c r="I83" s="171">
        <f t="shared" si="32"/>
        <v>0</v>
      </c>
      <c r="J83" s="171">
        <f t="shared" si="32"/>
        <v>0</v>
      </c>
      <c r="K83" s="150">
        <f t="shared" si="32"/>
        <v>0</v>
      </c>
      <c r="L83" s="171">
        <f t="shared" si="32"/>
        <v>0</v>
      </c>
      <c r="M83" s="171">
        <f>M20+N41+M48</f>
        <v>0</v>
      </c>
      <c r="N83" s="171">
        <f>N20+N48</f>
        <v>0</v>
      </c>
      <c r="O83" s="171">
        <f t="shared" si="28"/>
        <v>0</v>
      </c>
      <c r="P83" s="171">
        <f t="shared" si="28"/>
        <v>0</v>
      </c>
      <c r="Q83" s="171">
        <f t="shared" si="28"/>
        <v>0</v>
      </c>
    </row>
    <row r="84" spans="1:17" ht="22.5" customHeight="1" x14ac:dyDescent="0.25">
      <c r="A84" s="278"/>
      <c r="B84" s="278"/>
      <c r="C84" s="280"/>
      <c r="D84" s="175" t="s">
        <v>108</v>
      </c>
      <c r="E84" s="170">
        <f t="shared" si="30"/>
        <v>0</v>
      </c>
      <c r="F84" s="171">
        <f t="shared" si="32"/>
        <v>0</v>
      </c>
      <c r="G84" s="171">
        <f t="shared" si="32"/>
        <v>0</v>
      </c>
      <c r="H84" s="171">
        <f t="shared" si="32"/>
        <v>0</v>
      </c>
      <c r="I84" s="171">
        <f t="shared" si="32"/>
        <v>0</v>
      </c>
      <c r="J84" s="171">
        <f t="shared" si="32"/>
        <v>0</v>
      </c>
      <c r="K84" s="150">
        <f t="shared" si="32"/>
        <v>0</v>
      </c>
      <c r="L84" s="171">
        <f t="shared" si="32"/>
        <v>0</v>
      </c>
      <c r="M84" s="171">
        <f>M21+M42+M49</f>
        <v>0</v>
      </c>
      <c r="N84" s="171">
        <f>N21+N42+N49</f>
        <v>0</v>
      </c>
      <c r="O84" s="171">
        <f t="shared" si="28"/>
        <v>0</v>
      </c>
      <c r="P84" s="171">
        <f t="shared" si="28"/>
        <v>0</v>
      </c>
      <c r="Q84" s="171">
        <f t="shared" si="28"/>
        <v>0</v>
      </c>
    </row>
    <row r="85" spans="1:17" ht="23.25" customHeight="1" x14ac:dyDescent="0.25">
      <c r="A85" s="278"/>
      <c r="B85" s="278"/>
      <c r="C85" s="281"/>
      <c r="D85" s="175" t="s">
        <v>109</v>
      </c>
      <c r="E85" s="176">
        <f t="shared" si="30"/>
        <v>0</v>
      </c>
      <c r="F85" s="171">
        <f t="shared" si="32"/>
        <v>0</v>
      </c>
      <c r="G85" s="171">
        <f t="shared" si="32"/>
        <v>0</v>
      </c>
      <c r="H85" s="171">
        <f t="shared" si="32"/>
        <v>0</v>
      </c>
      <c r="I85" s="171">
        <f t="shared" si="32"/>
        <v>0</v>
      </c>
      <c r="J85" s="171">
        <f t="shared" si="32"/>
        <v>0</v>
      </c>
      <c r="K85" s="150">
        <f t="shared" si="32"/>
        <v>0</v>
      </c>
      <c r="L85" s="171">
        <f t="shared" si="32"/>
        <v>0</v>
      </c>
      <c r="M85" s="171">
        <f>M22+M43+M50</f>
        <v>0</v>
      </c>
      <c r="N85" s="171">
        <f>N22+N43+N50</f>
        <v>0</v>
      </c>
      <c r="O85" s="171">
        <f>O22+O43+O50</f>
        <v>0</v>
      </c>
      <c r="P85" s="171">
        <v>0</v>
      </c>
      <c r="Q85" s="173">
        <f>Q22+Q43+Q50</f>
        <v>0</v>
      </c>
    </row>
    <row r="86" spans="1:17" ht="94.5" customHeight="1" x14ac:dyDescent="0.25">
      <c r="A86" s="305" t="s">
        <v>137</v>
      </c>
      <c r="B86" s="305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118"/>
      <c r="P86" s="118"/>
      <c r="Q86" s="118"/>
    </row>
    <row r="87" spans="1:17" ht="24.75" customHeight="1" x14ac:dyDescent="0.25">
      <c r="A87" s="308" t="s">
        <v>120</v>
      </c>
      <c r="B87" s="308"/>
      <c r="C87" s="308"/>
      <c r="D87" s="100"/>
      <c r="E87" s="100"/>
      <c r="F87" s="62"/>
      <c r="G87" s="62"/>
      <c r="H87" s="62"/>
      <c r="I87" s="43"/>
    </row>
    <row r="88" spans="1:17" ht="41.25" customHeight="1" x14ac:dyDescent="0.25">
      <c r="A88" s="308" t="s">
        <v>94</v>
      </c>
      <c r="B88" s="308"/>
      <c r="C88" s="308"/>
      <c r="D88" s="308"/>
      <c r="E88" s="308"/>
      <c r="F88" s="310"/>
      <c r="G88" s="310"/>
      <c r="H88" s="310"/>
      <c r="I88" s="309" t="s">
        <v>100</v>
      </c>
      <c r="J88" s="309"/>
    </row>
    <row r="89" spans="1:17" ht="21" customHeight="1" x14ac:dyDescent="0.25">
      <c r="B89" s="97"/>
      <c r="C89" s="97"/>
      <c r="D89" s="97"/>
      <c r="E89" s="97"/>
      <c r="F89" s="40"/>
      <c r="G89" s="40" t="s">
        <v>38</v>
      </c>
      <c r="H89" s="40"/>
      <c r="I89" s="99"/>
      <c r="J89" s="99"/>
    </row>
    <row r="90" spans="1:17" ht="21" customHeight="1" x14ac:dyDescent="0.25">
      <c r="A90" s="306" t="s">
        <v>121</v>
      </c>
      <c r="B90" s="306"/>
      <c r="C90" s="97"/>
      <c r="D90" s="97"/>
      <c r="E90" s="97"/>
      <c r="F90" s="61"/>
      <c r="G90" s="62"/>
      <c r="H90" s="61"/>
      <c r="I90" s="43"/>
    </row>
    <row r="91" spans="1:17" ht="14.25" customHeight="1" x14ac:dyDescent="0.25">
      <c r="A91" s="124"/>
      <c r="B91" s="126"/>
      <c r="C91" s="126"/>
      <c r="D91" s="126"/>
      <c r="E91" s="126"/>
      <c r="F91" s="61"/>
      <c r="G91" s="62"/>
      <c r="H91" s="61"/>
      <c r="I91" s="43"/>
    </row>
    <row r="92" spans="1:17" ht="21" customHeight="1" x14ac:dyDescent="0.25">
      <c r="A92" s="306" t="s">
        <v>125</v>
      </c>
      <c r="B92" s="306"/>
      <c r="C92" s="306"/>
      <c r="D92" s="306"/>
      <c r="E92" s="126"/>
      <c r="F92" s="311"/>
      <c r="G92" s="311"/>
      <c r="H92" s="311"/>
      <c r="I92" s="309" t="s">
        <v>131</v>
      </c>
      <c r="J92" s="309"/>
    </row>
    <row r="93" spans="1:17" ht="21" customHeight="1" x14ac:dyDescent="0.25">
      <c r="A93" s="124"/>
      <c r="B93" s="126"/>
      <c r="C93" s="126"/>
      <c r="D93" s="126"/>
      <c r="E93" s="126"/>
      <c r="F93" s="7"/>
      <c r="G93" s="40" t="s">
        <v>127</v>
      </c>
      <c r="H93" s="7"/>
      <c r="I93" s="125"/>
      <c r="J93" s="125"/>
    </row>
    <row r="94" spans="1:17" ht="21" customHeight="1" x14ac:dyDescent="0.25">
      <c r="A94" s="124"/>
      <c r="B94" s="126"/>
      <c r="C94" s="126"/>
      <c r="D94" s="126"/>
      <c r="E94" s="126"/>
      <c r="F94" s="7"/>
      <c r="G94" s="7"/>
      <c r="H94" s="7"/>
      <c r="I94" s="125"/>
      <c r="J94" s="125"/>
    </row>
    <row r="95" spans="1:17" ht="21" customHeight="1" x14ac:dyDescent="0.25">
      <c r="A95" s="306" t="s">
        <v>138</v>
      </c>
      <c r="B95" s="306"/>
      <c r="C95" s="306"/>
      <c r="D95" s="306"/>
      <c r="E95" s="126"/>
      <c r="F95" s="311"/>
      <c r="G95" s="311"/>
      <c r="H95" s="311"/>
      <c r="I95" s="309" t="s">
        <v>139</v>
      </c>
      <c r="J95" s="309"/>
    </row>
    <row r="96" spans="1:17" ht="21" customHeight="1" x14ac:dyDescent="0.25">
      <c r="A96" s="124"/>
      <c r="B96" s="126"/>
      <c r="C96" s="126"/>
      <c r="D96" s="126"/>
      <c r="E96" s="126"/>
      <c r="F96" s="61"/>
      <c r="G96" s="62" t="s">
        <v>69</v>
      </c>
      <c r="H96" s="61"/>
      <c r="I96" s="43"/>
    </row>
    <row r="97" spans="1:10" ht="21" customHeight="1" x14ac:dyDescent="0.25">
      <c r="A97" s="124"/>
      <c r="B97" s="126"/>
      <c r="C97" s="126"/>
      <c r="D97" s="126"/>
      <c r="E97" s="126"/>
      <c r="F97" s="61"/>
      <c r="G97" s="62"/>
      <c r="H97" s="61"/>
      <c r="I97" s="43"/>
    </row>
    <row r="98" spans="1:10" ht="24.75" customHeight="1" x14ac:dyDescent="0.25">
      <c r="A98" s="306" t="s">
        <v>126</v>
      </c>
      <c r="B98" s="306"/>
      <c r="C98" s="306"/>
      <c r="D98" s="306"/>
      <c r="E98" s="306"/>
      <c r="F98" s="41"/>
      <c r="G98" s="41"/>
      <c r="H98" s="41"/>
      <c r="I98" s="309" t="s">
        <v>123</v>
      </c>
      <c r="J98" s="309"/>
    </row>
    <row r="99" spans="1:10" x14ac:dyDescent="0.25">
      <c r="G99" s="3" t="s">
        <v>69</v>
      </c>
    </row>
    <row r="100" spans="1:10" x14ac:dyDescent="0.25">
      <c r="A100" s="117"/>
      <c r="G100" s="3"/>
    </row>
    <row r="101" spans="1:10" ht="15" customHeight="1" x14ac:dyDescent="0.25">
      <c r="A101" s="307" t="s">
        <v>116</v>
      </c>
      <c r="B101" s="307"/>
    </row>
    <row r="102" spans="1:10" ht="15.75" x14ac:dyDescent="0.25">
      <c r="B102" s="63"/>
    </row>
  </sheetData>
  <mergeCells count="54">
    <mergeCell ref="A86:N86"/>
    <mergeCell ref="A92:D92"/>
    <mergeCell ref="A95:D95"/>
    <mergeCell ref="A98:E98"/>
    <mergeCell ref="A101:B101"/>
    <mergeCell ref="A90:B90"/>
    <mergeCell ref="A88:E88"/>
    <mergeCell ref="A87:C87"/>
    <mergeCell ref="I98:J98"/>
    <mergeCell ref="F88:H88"/>
    <mergeCell ref="I88:J88"/>
    <mergeCell ref="F92:H92"/>
    <mergeCell ref="I92:J92"/>
    <mergeCell ref="F95:H95"/>
    <mergeCell ref="I95:J95"/>
    <mergeCell ref="A9:Q9"/>
    <mergeCell ref="M2:Q2"/>
    <mergeCell ref="M3:Q3"/>
    <mergeCell ref="M4:Q4"/>
    <mergeCell ref="M5:Q5"/>
    <mergeCell ref="M6:Q6"/>
    <mergeCell ref="A3:E3"/>
    <mergeCell ref="A2:C2"/>
    <mergeCell ref="A5:B5"/>
    <mergeCell ref="A10:Q10"/>
    <mergeCell ref="P12:Q12"/>
    <mergeCell ref="A13:A14"/>
    <mergeCell ref="B13:B14"/>
    <mergeCell ref="C13:C14"/>
    <mergeCell ref="D13:D14"/>
    <mergeCell ref="E13:E14"/>
    <mergeCell ref="F13:Q13"/>
    <mergeCell ref="C11:M11"/>
    <mergeCell ref="A16:A22"/>
    <mergeCell ref="B16:B22"/>
    <mergeCell ref="C16:C22"/>
    <mergeCell ref="A23:A29"/>
    <mergeCell ref="B23:B29"/>
    <mergeCell ref="C23:C29"/>
    <mergeCell ref="A30:A36"/>
    <mergeCell ref="B30:B36"/>
    <mergeCell ref="C30:C36"/>
    <mergeCell ref="A37:A43"/>
    <mergeCell ref="B37:B43"/>
    <mergeCell ref="C37:C43"/>
    <mergeCell ref="A79:B85"/>
    <mergeCell ref="C79:C85"/>
    <mergeCell ref="C44:C50"/>
    <mergeCell ref="C51:C57"/>
    <mergeCell ref="C58:C64"/>
    <mergeCell ref="C65:C71"/>
    <mergeCell ref="C72:C78"/>
    <mergeCell ref="B44:B78"/>
    <mergeCell ref="A44:A78"/>
  </mergeCells>
  <pageMargins left="0.31496062992125984" right="0" top="0.39370078740157483" bottom="0.19685039370078741" header="0" footer="0.19685039370078741"/>
  <pageSetup paperSize="9" scale="45" fitToHeight="0" orientation="landscape" r:id="rId1"/>
  <rowBreaks count="1" manualBreakCount="1">
    <brk id="57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ColWidth="9.140625"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354" t="s">
        <v>49</v>
      </c>
      <c r="B6" s="354"/>
      <c r="C6" s="354"/>
      <c r="D6" s="354"/>
      <c r="E6" s="354"/>
    </row>
    <row r="7" spans="1:5" x14ac:dyDescent="0.25">
      <c r="B7" s="297"/>
      <c r="C7" s="297"/>
      <c r="D7" s="297"/>
      <c r="E7" s="297"/>
    </row>
    <row r="8" spans="1:5" ht="28.5" customHeight="1" x14ac:dyDescent="0.25"/>
    <row r="9" spans="1:5" ht="30.75" customHeight="1" x14ac:dyDescent="0.25">
      <c r="A9" s="355" t="s">
        <v>0</v>
      </c>
      <c r="B9" s="355" t="s">
        <v>12</v>
      </c>
      <c r="C9" s="355" t="s">
        <v>52</v>
      </c>
      <c r="D9" s="355" t="s">
        <v>29</v>
      </c>
      <c r="E9" s="355"/>
    </row>
    <row r="10" spans="1:5" ht="75" x14ac:dyDescent="0.25">
      <c r="A10" s="355"/>
      <c r="B10" s="355"/>
      <c r="C10" s="355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353"/>
      <c r="G28" s="353"/>
      <c r="H28" s="353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view="pageBreakPreview" zoomScale="80" zoomScaleNormal="100" zoomScaleSheetLayoutView="80" workbookViewId="0">
      <pane ySplit="14" topLeftCell="A55" activePane="bottomLeft" state="frozen"/>
      <selection pane="bottomLeft" activeCell="K67" sqref="K67"/>
    </sheetView>
  </sheetViews>
  <sheetFormatPr defaultColWidth="9.140625" defaultRowHeight="15" x14ac:dyDescent="0.25"/>
  <cols>
    <col min="1" max="1" width="6.7109375" style="234" customWidth="1"/>
    <col min="2" max="2" width="30.140625" style="1" customWidth="1"/>
    <col min="3" max="3" width="33.140625" style="1" customWidth="1"/>
    <col min="4" max="4" width="23.5703125" style="1" customWidth="1"/>
    <col min="5" max="5" width="17.42578125" style="1" customWidth="1"/>
    <col min="6" max="6" width="15.5703125" style="1" customWidth="1"/>
    <col min="7" max="7" width="16.42578125" style="1" customWidth="1"/>
    <col min="8" max="8" width="15.140625" style="1" customWidth="1"/>
    <col min="9" max="9" width="15" style="1" customWidth="1"/>
    <col min="10" max="10" width="15.42578125" style="1" customWidth="1"/>
    <col min="11" max="11" width="17.140625" style="72" customWidth="1"/>
    <col min="12" max="12" width="17" style="1" customWidth="1"/>
    <col min="13" max="13" width="17.5703125" style="1" customWidth="1"/>
    <col min="14" max="14" width="14.42578125" style="1" customWidth="1"/>
    <col min="15" max="15" width="15.140625" style="1" customWidth="1"/>
    <col min="16" max="16" width="18.140625" style="1" customWidth="1"/>
    <col min="17" max="17" width="15" style="1" customWidth="1"/>
    <col min="18" max="16384" width="9.140625" style="1"/>
  </cols>
  <sheetData>
    <row r="1" spans="1:17" ht="16.5" x14ac:dyDescent="0.25">
      <c r="F1" s="6"/>
      <c r="M1" s="6"/>
      <c r="O1" s="236"/>
      <c r="P1" s="236"/>
    </row>
    <row r="2" spans="1:17" ht="19.5" x14ac:dyDescent="0.3">
      <c r="A2" s="298"/>
      <c r="B2" s="298"/>
      <c r="C2" s="298"/>
      <c r="G2" s="6"/>
      <c r="M2" s="298" t="s">
        <v>115</v>
      </c>
      <c r="N2" s="298"/>
      <c r="O2" s="298"/>
      <c r="P2" s="298"/>
      <c r="Q2" s="298"/>
    </row>
    <row r="3" spans="1:17" ht="18.75" x14ac:dyDescent="0.3">
      <c r="A3" s="303"/>
      <c r="B3" s="303"/>
      <c r="C3" s="303"/>
      <c r="D3" s="303"/>
      <c r="E3" s="303"/>
      <c r="G3" s="6"/>
      <c r="M3" s="299" t="s">
        <v>68</v>
      </c>
      <c r="N3" s="299"/>
      <c r="O3" s="299"/>
      <c r="P3" s="299"/>
      <c r="Q3" s="299"/>
    </row>
    <row r="4" spans="1:17" ht="18.75" x14ac:dyDescent="0.3">
      <c r="A4" s="121"/>
      <c r="B4" s="122"/>
      <c r="C4" s="123"/>
      <c r="G4" s="6"/>
      <c r="M4" s="300" t="s">
        <v>64</v>
      </c>
      <c r="N4" s="300"/>
      <c r="O4" s="300"/>
      <c r="P4" s="300"/>
      <c r="Q4" s="300"/>
    </row>
    <row r="5" spans="1:17" ht="17.25" customHeight="1" x14ac:dyDescent="0.25">
      <c r="A5" s="304"/>
      <c r="B5" s="304"/>
      <c r="G5" s="6"/>
      <c r="M5" s="301" t="s">
        <v>57</v>
      </c>
      <c r="N5" s="301"/>
      <c r="O5" s="301"/>
      <c r="P5" s="301"/>
      <c r="Q5" s="301"/>
    </row>
    <row r="6" spans="1:17" ht="21" customHeight="1" x14ac:dyDescent="0.25">
      <c r="G6" s="6"/>
      <c r="M6" s="302"/>
      <c r="N6" s="302"/>
      <c r="O6" s="302"/>
      <c r="P6" s="302"/>
      <c r="Q6" s="302"/>
    </row>
    <row r="7" spans="1:17" ht="17.25" customHeight="1" x14ac:dyDescent="0.25">
      <c r="G7" s="6"/>
      <c r="M7" s="63" t="s">
        <v>144</v>
      </c>
      <c r="N7" s="63"/>
      <c r="O7" s="63"/>
    </row>
    <row r="8" spans="1:17" ht="17.25" customHeight="1" x14ac:dyDescent="0.25">
      <c r="G8" s="6"/>
      <c r="M8" s="230"/>
      <c r="N8" s="230"/>
      <c r="O8" s="230"/>
      <c r="P8" s="230"/>
      <c r="Q8" s="230"/>
    </row>
    <row r="9" spans="1:17" ht="21" customHeight="1" x14ac:dyDescent="0.25">
      <c r="A9" s="297" t="s">
        <v>41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</row>
    <row r="10" spans="1:17" ht="18.75" customHeight="1" x14ac:dyDescent="0.25">
      <c r="A10" s="291" t="s">
        <v>136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</row>
    <row r="11" spans="1:17" ht="14.25" customHeight="1" x14ac:dyDescent="0.25">
      <c r="A11" s="228"/>
      <c r="B11" s="228"/>
      <c r="C11" s="291" t="s">
        <v>147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28"/>
      <c r="O11" s="228"/>
      <c r="P11" s="228"/>
      <c r="Q11" s="228"/>
    </row>
    <row r="12" spans="1:17" ht="15.75" x14ac:dyDescent="0.25">
      <c r="P12" s="292" t="s">
        <v>43</v>
      </c>
      <c r="Q12" s="292"/>
    </row>
    <row r="13" spans="1:17" ht="63" customHeight="1" x14ac:dyDescent="0.25">
      <c r="A13" s="293" t="s">
        <v>0</v>
      </c>
      <c r="B13" s="293" t="s">
        <v>99</v>
      </c>
      <c r="C13" s="294" t="s">
        <v>63</v>
      </c>
      <c r="D13" s="293" t="s">
        <v>34</v>
      </c>
      <c r="E13" s="293" t="s">
        <v>37</v>
      </c>
      <c r="F13" s="293" t="s">
        <v>44</v>
      </c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</row>
    <row r="14" spans="1:17" ht="19.5" customHeight="1" x14ac:dyDescent="0.25">
      <c r="A14" s="293"/>
      <c r="B14" s="293"/>
      <c r="C14" s="295"/>
      <c r="D14" s="293"/>
      <c r="E14" s="293"/>
      <c r="F14" s="229" t="s">
        <v>13</v>
      </c>
      <c r="G14" s="229" t="s">
        <v>14</v>
      </c>
      <c r="H14" s="229" t="s">
        <v>15</v>
      </c>
      <c r="I14" s="229" t="s">
        <v>16</v>
      </c>
      <c r="J14" s="229" t="s">
        <v>17</v>
      </c>
      <c r="K14" s="227" t="s">
        <v>18</v>
      </c>
      <c r="L14" s="229" t="s">
        <v>19</v>
      </c>
      <c r="M14" s="229" t="s">
        <v>20</v>
      </c>
      <c r="N14" s="229" t="s">
        <v>21</v>
      </c>
      <c r="O14" s="229" t="s">
        <v>22</v>
      </c>
      <c r="P14" s="229" t="s">
        <v>23</v>
      </c>
      <c r="Q14" s="229" t="s">
        <v>24</v>
      </c>
    </row>
    <row r="15" spans="1:17" s="3" customFormat="1" ht="15" customHeight="1" x14ac:dyDescent="0.2">
      <c r="A15" s="229">
        <v>1</v>
      </c>
      <c r="B15" s="229">
        <v>2</v>
      </c>
      <c r="C15" s="229">
        <v>3</v>
      </c>
      <c r="D15" s="229">
        <v>4</v>
      </c>
      <c r="E15" s="130">
        <v>5</v>
      </c>
      <c r="F15" s="229">
        <v>6</v>
      </c>
      <c r="G15" s="229">
        <v>7</v>
      </c>
      <c r="H15" s="229">
        <v>8</v>
      </c>
      <c r="I15" s="229">
        <v>9</v>
      </c>
      <c r="J15" s="229">
        <v>10</v>
      </c>
      <c r="K15" s="227">
        <v>11</v>
      </c>
      <c r="L15" s="229">
        <v>12</v>
      </c>
      <c r="M15" s="229">
        <v>13</v>
      </c>
      <c r="N15" s="229">
        <v>14</v>
      </c>
      <c r="O15" s="229">
        <v>15</v>
      </c>
      <c r="P15" s="229">
        <v>16</v>
      </c>
      <c r="Q15" s="229">
        <v>17</v>
      </c>
    </row>
    <row r="16" spans="1:17" s="72" customFormat="1" ht="18" customHeight="1" x14ac:dyDescent="0.25">
      <c r="A16" s="282" t="s">
        <v>2</v>
      </c>
      <c r="B16" s="282" t="s">
        <v>119</v>
      </c>
      <c r="C16" s="282" t="s">
        <v>130</v>
      </c>
      <c r="D16" s="131" t="s">
        <v>35</v>
      </c>
      <c r="E16" s="188">
        <f t="shared" ref="E16:Q16" si="0">E17+E18+E19+E20</f>
        <v>3817.8999999999996</v>
      </c>
      <c r="F16" s="189">
        <f t="shared" si="0"/>
        <v>110.93604000000001</v>
      </c>
      <c r="G16" s="189">
        <f t="shared" si="0"/>
        <v>247.90361999999999</v>
      </c>
      <c r="H16" s="189">
        <f t="shared" si="0"/>
        <v>582.03634</v>
      </c>
      <c r="I16" s="189">
        <f t="shared" si="0"/>
        <v>265.46937000000003</v>
      </c>
      <c r="J16" s="189">
        <f t="shared" si="0"/>
        <v>215.69729000000001</v>
      </c>
      <c r="K16" s="189">
        <f t="shared" si="0"/>
        <v>392.29036000000002</v>
      </c>
      <c r="L16" s="189">
        <f t="shared" si="0"/>
        <v>245.73488</v>
      </c>
      <c r="M16" s="189">
        <f t="shared" si="0"/>
        <v>353.34177</v>
      </c>
      <c r="N16" s="189">
        <f t="shared" si="0"/>
        <v>201.87720999999999</v>
      </c>
      <c r="O16" s="189">
        <f t="shared" si="0"/>
        <v>306.69269000000003</v>
      </c>
      <c r="P16" s="189">
        <f t="shared" si="0"/>
        <v>257.90532000000002</v>
      </c>
      <c r="Q16" s="189">
        <f t="shared" si="0"/>
        <v>638.01511000000005</v>
      </c>
    </row>
    <row r="17" spans="1:17" s="72" customFormat="1" ht="13.5" customHeight="1" x14ac:dyDescent="0.25">
      <c r="A17" s="283"/>
      <c r="B17" s="283"/>
      <c r="C17" s="283"/>
      <c r="D17" s="134" t="s">
        <v>9</v>
      </c>
      <c r="E17" s="190">
        <f>E24+E31</f>
        <v>0</v>
      </c>
      <c r="F17" s="190">
        <f t="shared" ref="F17:Q17" si="1">F24+F31</f>
        <v>0</v>
      </c>
      <c r="G17" s="190">
        <f t="shared" si="1"/>
        <v>0</v>
      </c>
      <c r="H17" s="190">
        <f t="shared" si="1"/>
        <v>0</v>
      </c>
      <c r="I17" s="190">
        <f t="shared" si="1"/>
        <v>0</v>
      </c>
      <c r="J17" s="190">
        <f t="shared" si="1"/>
        <v>0</v>
      </c>
      <c r="K17" s="190">
        <f t="shared" si="1"/>
        <v>0</v>
      </c>
      <c r="L17" s="190">
        <f t="shared" si="1"/>
        <v>0</v>
      </c>
      <c r="M17" s="190">
        <f t="shared" si="1"/>
        <v>0</v>
      </c>
      <c r="N17" s="190">
        <f t="shared" si="1"/>
        <v>0</v>
      </c>
      <c r="O17" s="190">
        <f t="shared" si="1"/>
        <v>0</v>
      </c>
      <c r="P17" s="190">
        <f t="shared" si="1"/>
        <v>0</v>
      </c>
      <c r="Q17" s="190">
        <f t="shared" si="1"/>
        <v>0</v>
      </c>
    </row>
    <row r="18" spans="1:17" s="72" customFormat="1" ht="15.75" customHeight="1" x14ac:dyDescent="0.25">
      <c r="A18" s="283"/>
      <c r="B18" s="283"/>
      <c r="C18" s="283"/>
      <c r="D18" s="134" t="s">
        <v>10</v>
      </c>
      <c r="E18" s="191">
        <f>F18+G18+H18+I18+J18+K18+L18+M18+N18+O18+P18+Q18</f>
        <v>3817.8999999999996</v>
      </c>
      <c r="F18" s="191">
        <v>110.93604000000001</v>
      </c>
      <c r="G18" s="191">
        <v>247.90361999999999</v>
      </c>
      <c r="H18" s="191">
        <v>582.03634</v>
      </c>
      <c r="I18" s="191">
        <v>265.46937000000003</v>
      </c>
      <c r="J18" s="191">
        <v>215.69729000000001</v>
      </c>
      <c r="K18" s="192">
        <v>392.29036000000002</v>
      </c>
      <c r="L18" s="191">
        <v>245.73488</v>
      </c>
      <c r="M18" s="191">
        <v>353.34177</v>
      </c>
      <c r="N18" s="191">
        <v>201.87720999999999</v>
      </c>
      <c r="O18" s="191">
        <v>306.69269000000003</v>
      </c>
      <c r="P18" s="191">
        <v>257.90532000000002</v>
      </c>
      <c r="Q18" s="191">
        <v>638.01511000000005</v>
      </c>
    </row>
    <row r="19" spans="1:17" s="72" customFormat="1" ht="14.25" customHeight="1" x14ac:dyDescent="0.25">
      <c r="A19" s="283"/>
      <c r="B19" s="283"/>
      <c r="C19" s="283"/>
      <c r="D19" s="226" t="s">
        <v>11</v>
      </c>
      <c r="E19" s="193">
        <f>F19+G19+H19+I19+J19+K19+L19+M19+N19+O19+P19+Q19</f>
        <v>0</v>
      </c>
      <c r="F19" s="190">
        <f t="shared" ref="F19:Q20" si="2">F26+F33</f>
        <v>0</v>
      </c>
      <c r="G19" s="190">
        <f t="shared" si="2"/>
        <v>0</v>
      </c>
      <c r="H19" s="190">
        <f t="shared" si="2"/>
        <v>0</v>
      </c>
      <c r="I19" s="190">
        <f t="shared" si="2"/>
        <v>0</v>
      </c>
      <c r="J19" s="190">
        <f t="shared" si="2"/>
        <v>0</v>
      </c>
      <c r="K19" s="190">
        <f>K26+K33</f>
        <v>0</v>
      </c>
      <c r="L19" s="190">
        <f t="shared" si="2"/>
        <v>0</v>
      </c>
      <c r="M19" s="191"/>
      <c r="N19" s="190">
        <f t="shared" si="2"/>
        <v>0</v>
      </c>
      <c r="O19" s="190">
        <f t="shared" si="2"/>
        <v>0</v>
      </c>
      <c r="P19" s="190">
        <f t="shared" si="2"/>
        <v>0</v>
      </c>
      <c r="Q19" s="190">
        <f t="shared" si="2"/>
        <v>0</v>
      </c>
    </row>
    <row r="20" spans="1:17" s="72" customFormat="1" ht="45.75" customHeight="1" x14ac:dyDescent="0.25">
      <c r="A20" s="283"/>
      <c r="B20" s="289"/>
      <c r="C20" s="283"/>
      <c r="D20" s="140" t="s">
        <v>48</v>
      </c>
      <c r="E20" s="190">
        <f>E27+E34</f>
        <v>0</v>
      </c>
      <c r="F20" s="190">
        <f t="shared" si="2"/>
        <v>0</v>
      </c>
      <c r="G20" s="190">
        <f t="shared" si="2"/>
        <v>0</v>
      </c>
      <c r="H20" s="190">
        <f t="shared" si="2"/>
        <v>0</v>
      </c>
      <c r="I20" s="190">
        <f t="shared" si="2"/>
        <v>0</v>
      </c>
      <c r="J20" s="190">
        <f t="shared" si="2"/>
        <v>0</v>
      </c>
      <c r="K20" s="190">
        <f t="shared" si="2"/>
        <v>0</v>
      </c>
      <c r="L20" s="190">
        <f t="shared" si="2"/>
        <v>0</v>
      </c>
      <c r="M20" s="190">
        <v>0</v>
      </c>
      <c r="N20" s="190">
        <f t="shared" si="2"/>
        <v>0</v>
      </c>
      <c r="O20" s="190">
        <f t="shared" si="2"/>
        <v>0</v>
      </c>
      <c r="P20" s="190">
        <f t="shared" si="2"/>
        <v>0</v>
      </c>
      <c r="Q20" s="190">
        <f t="shared" si="2"/>
        <v>0</v>
      </c>
    </row>
    <row r="21" spans="1:17" s="72" customFormat="1" ht="21" customHeight="1" x14ac:dyDescent="0.25">
      <c r="A21" s="283"/>
      <c r="B21" s="289"/>
      <c r="C21" s="283"/>
      <c r="D21" s="140" t="s">
        <v>108</v>
      </c>
      <c r="E21" s="190">
        <f t="shared" ref="E21:Q22" si="3">E28+E35</f>
        <v>0</v>
      </c>
      <c r="F21" s="190">
        <f t="shared" si="3"/>
        <v>0</v>
      </c>
      <c r="G21" s="190">
        <f t="shared" si="3"/>
        <v>0</v>
      </c>
      <c r="H21" s="190">
        <f t="shared" si="3"/>
        <v>0</v>
      </c>
      <c r="I21" s="190">
        <f t="shared" si="3"/>
        <v>0</v>
      </c>
      <c r="J21" s="190">
        <f t="shared" si="3"/>
        <v>0</v>
      </c>
      <c r="K21" s="190">
        <f t="shared" si="3"/>
        <v>0</v>
      </c>
      <c r="L21" s="190">
        <f t="shared" si="3"/>
        <v>0</v>
      </c>
      <c r="M21" s="190">
        <f t="shared" si="3"/>
        <v>0</v>
      </c>
      <c r="N21" s="190">
        <f t="shared" si="3"/>
        <v>0</v>
      </c>
      <c r="O21" s="190">
        <f t="shared" si="3"/>
        <v>0</v>
      </c>
      <c r="P21" s="190">
        <f t="shared" si="3"/>
        <v>0</v>
      </c>
      <c r="Q21" s="190">
        <f t="shared" si="3"/>
        <v>0</v>
      </c>
    </row>
    <row r="22" spans="1:17" s="72" customFormat="1" ht="18.75" customHeight="1" x14ac:dyDescent="0.25">
      <c r="A22" s="284"/>
      <c r="B22" s="290"/>
      <c r="C22" s="284"/>
      <c r="D22" s="140" t="s">
        <v>109</v>
      </c>
      <c r="E22" s="193">
        <f t="shared" si="3"/>
        <v>0</v>
      </c>
      <c r="F22" s="193">
        <f t="shared" si="3"/>
        <v>0</v>
      </c>
      <c r="G22" s="193">
        <f t="shared" si="3"/>
        <v>0</v>
      </c>
      <c r="H22" s="193">
        <f t="shared" si="3"/>
        <v>0</v>
      </c>
      <c r="I22" s="193">
        <f t="shared" si="3"/>
        <v>0</v>
      </c>
      <c r="J22" s="193">
        <f t="shared" si="3"/>
        <v>0</v>
      </c>
      <c r="K22" s="193">
        <f t="shared" si="3"/>
        <v>0</v>
      </c>
      <c r="L22" s="193">
        <f t="shared" si="3"/>
        <v>0</v>
      </c>
      <c r="M22" s="193">
        <f t="shared" si="3"/>
        <v>0</v>
      </c>
      <c r="N22" s="193">
        <f t="shared" si="3"/>
        <v>0</v>
      </c>
      <c r="O22" s="193">
        <f t="shared" si="3"/>
        <v>0</v>
      </c>
      <c r="P22" s="193">
        <f t="shared" si="3"/>
        <v>0</v>
      </c>
      <c r="Q22" s="193">
        <f t="shared" si="3"/>
        <v>0</v>
      </c>
    </row>
    <row r="23" spans="1:17" s="72" customFormat="1" ht="2.25" hidden="1" customHeight="1" x14ac:dyDescent="0.25">
      <c r="A23" s="288" t="s">
        <v>3</v>
      </c>
      <c r="B23" s="285"/>
      <c r="C23" s="282"/>
      <c r="D23" s="141" t="s">
        <v>35</v>
      </c>
      <c r="E23" s="194">
        <f>E24+E25+E26+E29</f>
        <v>0</v>
      </c>
      <c r="F23" s="195">
        <f>F24+F25+F26+F29</f>
        <v>0</v>
      </c>
      <c r="G23" s="195">
        <f t="shared" ref="G23:Q23" si="4">G24+G25+G26+G29</f>
        <v>0</v>
      </c>
      <c r="H23" s="195">
        <f t="shared" si="4"/>
        <v>0</v>
      </c>
      <c r="I23" s="195">
        <f t="shared" si="4"/>
        <v>0</v>
      </c>
      <c r="J23" s="195">
        <f t="shared" si="4"/>
        <v>0</v>
      </c>
      <c r="K23" s="195">
        <f t="shared" si="4"/>
        <v>0</v>
      </c>
      <c r="L23" s="195">
        <f t="shared" si="4"/>
        <v>0</v>
      </c>
      <c r="M23" s="195">
        <f t="shared" si="4"/>
        <v>0</v>
      </c>
      <c r="N23" s="195">
        <f t="shared" si="4"/>
        <v>0</v>
      </c>
      <c r="O23" s="195">
        <f t="shared" si="4"/>
        <v>0</v>
      </c>
      <c r="P23" s="195">
        <f t="shared" si="4"/>
        <v>0</v>
      </c>
      <c r="Q23" s="195">
        <f t="shared" si="4"/>
        <v>0</v>
      </c>
    </row>
    <row r="24" spans="1:17" s="72" customFormat="1" ht="33" hidden="1" customHeight="1" x14ac:dyDescent="0.25">
      <c r="A24" s="288"/>
      <c r="B24" s="286"/>
      <c r="C24" s="283"/>
      <c r="D24" s="134" t="s">
        <v>9</v>
      </c>
      <c r="E24" s="193">
        <f>F24+G24+H24+I24+J24+K24+L24+M24+N24+O24+P24+Q24</f>
        <v>0</v>
      </c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</row>
    <row r="25" spans="1:17" s="72" customFormat="1" ht="33" hidden="1" customHeight="1" x14ac:dyDescent="0.25">
      <c r="A25" s="288"/>
      <c r="B25" s="286"/>
      <c r="C25" s="283"/>
      <c r="D25" s="134" t="s">
        <v>10</v>
      </c>
      <c r="E25" s="193">
        <f>F25+G25+H25+I25+J25+K25+L25+M25+N25+O25+P25+Q25</f>
        <v>0</v>
      </c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</row>
    <row r="26" spans="1:17" s="72" customFormat="1" ht="33" hidden="1" customHeight="1" x14ac:dyDescent="0.25">
      <c r="A26" s="288"/>
      <c r="B26" s="286"/>
      <c r="C26" s="283"/>
      <c r="D26" s="134" t="s">
        <v>11</v>
      </c>
      <c r="E26" s="193">
        <f>F26+G26+H26+I26+J26+K26+L26+M26+N26+O26+P26+Q26</f>
        <v>0</v>
      </c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</row>
    <row r="27" spans="1:17" s="72" customFormat="1" ht="69.75" hidden="1" customHeight="1" x14ac:dyDescent="0.25">
      <c r="A27" s="288"/>
      <c r="B27" s="286"/>
      <c r="C27" s="283"/>
      <c r="D27" s="140" t="s">
        <v>48</v>
      </c>
      <c r="E27" s="193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</row>
    <row r="28" spans="1:17" s="72" customFormat="1" ht="42.75" hidden="1" customHeight="1" x14ac:dyDescent="0.25">
      <c r="A28" s="288"/>
      <c r="B28" s="286"/>
      <c r="C28" s="283"/>
      <c r="D28" s="140" t="s">
        <v>46</v>
      </c>
      <c r="E28" s="193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</row>
    <row r="29" spans="1:17" s="72" customFormat="1" ht="31.5" hidden="1" customHeight="1" x14ac:dyDescent="0.25">
      <c r="A29" s="288"/>
      <c r="B29" s="287"/>
      <c r="C29" s="284"/>
      <c r="D29" s="140" t="s">
        <v>58</v>
      </c>
      <c r="E29" s="193">
        <f>F29+G29+H29+I29+J29+K29+L29+M29+N29+O29+P29+Q29</f>
        <v>0</v>
      </c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</row>
    <row r="30" spans="1:17" s="72" customFormat="1" ht="34.5" hidden="1" customHeight="1" x14ac:dyDescent="0.25">
      <c r="A30" s="282"/>
      <c r="B30" s="285"/>
      <c r="C30" s="282"/>
      <c r="D30" s="131" t="s">
        <v>35</v>
      </c>
      <c r="E30" s="197">
        <f t="shared" ref="E30:Q30" si="5">E31+E32+E33+E36</f>
        <v>0</v>
      </c>
      <c r="F30" s="195">
        <f t="shared" si="5"/>
        <v>0</v>
      </c>
      <c r="G30" s="195">
        <f t="shared" si="5"/>
        <v>0</v>
      </c>
      <c r="H30" s="195">
        <f t="shared" si="5"/>
        <v>0</v>
      </c>
      <c r="I30" s="195">
        <f t="shared" si="5"/>
        <v>0</v>
      </c>
      <c r="J30" s="195">
        <f t="shared" si="5"/>
        <v>0</v>
      </c>
      <c r="K30" s="195">
        <f t="shared" si="5"/>
        <v>0</v>
      </c>
      <c r="L30" s="195">
        <f t="shared" si="5"/>
        <v>0</v>
      </c>
      <c r="M30" s="195">
        <f t="shared" si="5"/>
        <v>0</v>
      </c>
      <c r="N30" s="195">
        <f t="shared" si="5"/>
        <v>0</v>
      </c>
      <c r="O30" s="195">
        <f t="shared" si="5"/>
        <v>0</v>
      </c>
      <c r="P30" s="195">
        <f t="shared" si="5"/>
        <v>0</v>
      </c>
      <c r="Q30" s="195">
        <f t="shared" si="5"/>
        <v>0</v>
      </c>
    </row>
    <row r="31" spans="1:17" s="72" customFormat="1" ht="34.5" hidden="1" customHeight="1" x14ac:dyDescent="0.25">
      <c r="A31" s="283"/>
      <c r="B31" s="286"/>
      <c r="C31" s="283"/>
      <c r="D31" s="134" t="s">
        <v>9</v>
      </c>
      <c r="E31" s="193">
        <f>F31+G31+H31+I31+J31+K31+L31+M31+N31+O31+P31+Q31</f>
        <v>0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</row>
    <row r="32" spans="1:17" s="72" customFormat="1" ht="34.5" hidden="1" customHeight="1" x14ac:dyDescent="0.25">
      <c r="A32" s="283"/>
      <c r="B32" s="286"/>
      <c r="C32" s="283"/>
      <c r="D32" s="134" t="s">
        <v>10</v>
      </c>
      <c r="E32" s="193">
        <f>F32+G32+H32+I32+J32+K32+L32+M32+N32+O32+P32+Q32</f>
        <v>0</v>
      </c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</row>
    <row r="33" spans="1:17" s="72" customFormat="1" ht="24" hidden="1" customHeight="1" x14ac:dyDescent="0.25">
      <c r="A33" s="283"/>
      <c r="B33" s="286"/>
      <c r="C33" s="283"/>
      <c r="D33" s="134" t="s">
        <v>11</v>
      </c>
      <c r="E33" s="193">
        <f>F33+G33+H33+I33+J33+K33+L33+M33+N33+O33+P33+Q33</f>
        <v>0</v>
      </c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</row>
    <row r="34" spans="1:17" s="72" customFormat="1" ht="25.5" hidden="1" customHeight="1" x14ac:dyDescent="0.25">
      <c r="A34" s="283"/>
      <c r="B34" s="286"/>
      <c r="C34" s="283"/>
      <c r="D34" s="140"/>
      <c r="E34" s="193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</row>
    <row r="35" spans="1:17" s="72" customFormat="1" ht="40.5" hidden="1" customHeight="1" x14ac:dyDescent="0.25">
      <c r="A35" s="283"/>
      <c r="B35" s="286"/>
      <c r="C35" s="283"/>
      <c r="D35" s="140"/>
      <c r="E35" s="193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</row>
    <row r="36" spans="1:17" s="72" customFormat="1" ht="26.25" hidden="1" customHeight="1" x14ac:dyDescent="0.25">
      <c r="A36" s="284"/>
      <c r="B36" s="287"/>
      <c r="C36" s="284"/>
      <c r="D36" s="140"/>
      <c r="E36" s="193">
        <f t="shared" ref="E36:E43" si="6">F36+G36+H36+I36+J36+K36+L36+M36+N36+O36+P36+Q36</f>
        <v>0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</row>
    <row r="37" spans="1:17" s="72" customFormat="1" ht="17.25" customHeight="1" x14ac:dyDescent="0.25">
      <c r="A37" s="288" t="s">
        <v>6</v>
      </c>
      <c r="B37" s="288" t="s">
        <v>118</v>
      </c>
      <c r="C37" s="282" t="s">
        <v>132</v>
      </c>
      <c r="D37" s="131" t="s">
        <v>35</v>
      </c>
      <c r="E37" s="189">
        <f t="shared" si="6"/>
        <v>26.08</v>
      </c>
      <c r="F37" s="195">
        <f t="shared" ref="F37:Q37" si="7">F38+F39+F40+F43</f>
        <v>0</v>
      </c>
      <c r="G37" s="195">
        <f t="shared" si="7"/>
        <v>0</v>
      </c>
      <c r="H37" s="195">
        <f t="shared" si="7"/>
        <v>0</v>
      </c>
      <c r="I37" s="195">
        <f t="shared" si="7"/>
        <v>0</v>
      </c>
      <c r="J37" s="195">
        <f t="shared" si="7"/>
        <v>0</v>
      </c>
      <c r="K37" s="195">
        <f t="shared" si="7"/>
        <v>0</v>
      </c>
      <c r="L37" s="195">
        <f t="shared" si="7"/>
        <v>0</v>
      </c>
      <c r="M37" s="195">
        <f t="shared" si="7"/>
        <v>0</v>
      </c>
      <c r="N37" s="189">
        <f t="shared" si="7"/>
        <v>26.08</v>
      </c>
      <c r="O37" s="195">
        <f t="shared" si="7"/>
        <v>0</v>
      </c>
      <c r="P37" s="195">
        <f t="shared" si="7"/>
        <v>0</v>
      </c>
      <c r="Q37" s="195">
        <f t="shared" si="7"/>
        <v>0</v>
      </c>
    </row>
    <row r="38" spans="1:17" s="72" customFormat="1" ht="14.25" customHeight="1" x14ac:dyDescent="0.25">
      <c r="A38" s="288"/>
      <c r="B38" s="288"/>
      <c r="C38" s="283"/>
      <c r="D38" s="134" t="s">
        <v>9</v>
      </c>
      <c r="E38" s="196">
        <f t="shared" si="6"/>
        <v>0</v>
      </c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</row>
    <row r="39" spans="1:17" s="72" customFormat="1" ht="15.75" customHeight="1" x14ac:dyDescent="0.25">
      <c r="A39" s="288"/>
      <c r="B39" s="288"/>
      <c r="C39" s="283"/>
      <c r="D39" s="134" t="s">
        <v>10</v>
      </c>
      <c r="E39" s="196">
        <f t="shared" si="6"/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</row>
    <row r="40" spans="1:17" s="72" customFormat="1" ht="17.25" customHeight="1" x14ac:dyDescent="0.25">
      <c r="A40" s="288"/>
      <c r="B40" s="288"/>
      <c r="C40" s="283"/>
      <c r="D40" s="134" t="s">
        <v>11</v>
      </c>
      <c r="E40" s="198">
        <f t="shared" si="6"/>
        <v>26.08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9">
        <v>26.08</v>
      </c>
      <c r="O40" s="198"/>
      <c r="P40" s="196">
        <v>0</v>
      </c>
      <c r="Q40" s="196">
        <v>0</v>
      </c>
    </row>
    <row r="41" spans="1:17" s="72" customFormat="1" ht="48" customHeight="1" x14ac:dyDescent="0.25">
      <c r="A41" s="288"/>
      <c r="B41" s="288"/>
      <c r="C41" s="283"/>
      <c r="D41" s="140" t="s">
        <v>48</v>
      </c>
      <c r="E41" s="196">
        <f t="shared" si="6"/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200"/>
      <c r="N41" s="196">
        <v>0</v>
      </c>
      <c r="O41" s="196"/>
      <c r="P41" s="196">
        <v>0</v>
      </c>
      <c r="Q41" s="196">
        <v>0</v>
      </c>
    </row>
    <row r="42" spans="1:17" s="72" customFormat="1" ht="23.25" customHeight="1" x14ac:dyDescent="0.25">
      <c r="A42" s="288"/>
      <c r="B42" s="288"/>
      <c r="C42" s="283"/>
      <c r="D42" s="140" t="s">
        <v>108</v>
      </c>
      <c r="E42" s="201">
        <f t="shared" si="6"/>
        <v>0</v>
      </c>
      <c r="F42" s="201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0</v>
      </c>
      <c r="L42" s="201">
        <v>0</v>
      </c>
      <c r="M42" s="201">
        <v>0</v>
      </c>
      <c r="N42" s="201">
        <v>0</v>
      </c>
      <c r="O42" s="201">
        <v>0</v>
      </c>
      <c r="P42" s="201">
        <v>0</v>
      </c>
      <c r="Q42" s="201">
        <v>0</v>
      </c>
    </row>
    <row r="43" spans="1:17" s="72" customFormat="1" ht="21" customHeight="1" x14ac:dyDescent="0.25">
      <c r="A43" s="288"/>
      <c r="B43" s="288"/>
      <c r="C43" s="284"/>
      <c r="D43" s="140" t="s">
        <v>109</v>
      </c>
      <c r="E43" s="196">
        <f t="shared" si="6"/>
        <v>0</v>
      </c>
      <c r="F43" s="201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1">
        <v>0</v>
      </c>
      <c r="P43" s="201">
        <v>0</v>
      </c>
      <c r="Q43" s="196">
        <v>0</v>
      </c>
    </row>
    <row r="44" spans="1:17" ht="20.25" customHeight="1" x14ac:dyDescent="0.25">
      <c r="A44" s="282" t="s">
        <v>74</v>
      </c>
      <c r="B44" s="282" t="s">
        <v>117</v>
      </c>
      <c r="C44" s="282" t="s">
        <v>128</v>
      </c>
      <c r="D44" s="131" t="s">
        <v>35</v>
      </c>
      <c r="E44" s="188">
        <f>E45+E46+E47+E48+E49+E50</f>
        <v>6572.9464399999997</v>
      </c>
      <c r="F44" s="202">
        <f>F45+F46+F47+F48+F49+F50</f>
        <v>0</v>
      </c>
      <c r="G44" s="224">
        <f>G45+G46+G47+G48+G49+G50</f>
        <v>0</v>
      </c>
      <c r="H44" s="203">
        <f t="shared" ref="H44:Q44" si="8">H45+H46+H47+H48+H49+H50</f>
        <v>0</v>
      </c>
      <c r="I44" s="203">
        <f t="shared" si="8"/>
        <v>50.4</v>
      </c>
      <c r="J44" s="203">
        <f t="shared" si="8"/>
        <v>237.37</v>
      </c>
      <c r="K44" s="203">
        <f t="shared" si="8"/>
        <v>2009.54529</v>
      </c>
      <c r="L44" s="203">
        <f t="shared" si="8"/>
        <v>1301.37212</v>
      </c>
      <c r="M44" s="203">
        <f t="shared" si="8"/>
        <v>1066.87185</v>
      </c>
      <c r="N44" s="203">
        <f t="shared" si="8"/>
        <v>314.03246000000001</v>
      </c>
      <c r="O44" s="203">
        <f t="shared" si="8"/>
        <v>70.35472</v>
      </c>
      <c r="P44" s="203">
        <f t="shared" si="8"/>
        <v>1523</v>
      </c>
      <c r="Q44" s="194">
        <f t="shared" si="8"/>
        <v>0</v>
      </c>
    </row>
    <row r="45" spans="1:17" ht="18" customHeight="1" x14ac:dyDescent="0.25">
      <c r="A45" s="283"/>
      <c r="B45" s="283"/>
      <c r="C45" s="283"/>
      <c r="D45" s="134" t="s">
        <v>9</v>
      </c>
      <c r="E45" s="190">
        <f>F45+G45+H45+I45+J45+K45+L45+M45+N45+O45+P45+Q45</f>
        <v>0</v>
      </c>
      <c r="F45" s="201">
        <f t="shared" ref="F45:Q50" si="9">F52+F59+F66+F73</f>
        <v>0</v>
      </c>
      <c r="G45" s="201">
        <f t="shared" si="9"/>
        <v>0</v>
      </c>
      <c r="H45" s="201">
        <f t="shared" si="9"/>
        <v>0</v>
      </c>
      <c r="I45" s="201">
        <f t="shared" si="9"/>
        <v>0</v>
      </c>
      <c r="J45" s="201">
        <f t="shared" si="9"/>
        <v>0</v>
      </c>
      <c r="K45" s="201">
        <f t="shared" si="9"/>
        <v>0</v>
      </c>
      <c r="L45" s="201">
        <f t="shared" si="9"/>
        <v>0</v>
      </c>
      <c r="M45" s="201">
        <f t="shared" si="9"/>
        <v>0</v>
      </c>
      <c r="N45" s="201">
        <f t="shared" si="9"/>
        <v>0</v>
      </c>
      <c r="O45" s="201">
        <f t="shared" si="9"/>
        <v>0</v>
      </c>
      <c r="P45" s="201">
        <f t="shared" si="9"/>
        <v>0</v>
      </c>
      <c r="Q45" s="201">
        <f t="shared" si="9"/>
        <v>0</v>
      </c>
    </row>
    <row r="46" spans="1:17" s="72" customFormat="1" ht="25.5" customHeight="1" x14ac:dyDescent="0.25">
      <c r="A46" s="283"/>
      <c r="B46" s="283"/>
      <c r="C46" s="283"/>
      <c r="D46" s="134" t="s">
        <v>10</v>
      </c>
      <c r="E46" s="188">
        <f t="shared" ref="E46:E50" si="10">F46+G46+H46+I46+J46+K46+L46+M46+N46+O46+P46+Q46</f>
        <v>2850</v>
      </c>
      <c r="F46" s="201">
        <f>F53+F60+F67+F74</f>
        <v>0</v>
      </c>
      <c r="G46" s="201">
        <f t="shared" si="9"/>
        <v>0</v>
      </c>
      <c r="H46" s="204">
        <f t="shared" si="9"/>
        <v>0</v>
      </c>
      <c r="I46" s="204">
        <f t="shared" si="9"/>
        <v>50.4</v>
      </c>
      <c r="J46" s="204">
        <f t="shared" si="9"/>
        <v>48.5</v>
      </c>
      <c r="K46" s="204">
        <f t="shared" si="9"/>
        <v>422.5</v>
      </c>
      <c r="L46" s="204">
        <f t="shared" si="9"/>
        <v>306.98</v>
      </c>
      <c r="M46" s="204">
        <f t="shared" si="9"/>
        <v>329.12</v>
      </c>
      <c r="N46" s="204">
        <f t="shared" si="9"/>
        <v>137.6</v>
      </c>
      <c r="O46" s="204">
        <f t="shared" si="9"/>
        <v>31.9</v>
      </c>
      <c r="P46" s="204">
        <f>P53+P60+P67+P74</f>
        <v>1523</v>
      </c>
      <c r="Q46" s="195">
        <f t="shared" si="9"/>
        <v>0</v>
      </c>
    </row>
    <row r="47" spans="1:17" s="72" customFormat="1" ht="17.25" customHeight="1" x14ac:dyDescent="0.25">
      <c r="A47" s="283"/>
      <c r="B47" s="283"/>
      <c r="C47" s="283"/>
      <c r="D47" s="134" t="s">
        <v>11</v>
      </c>
      <c r="E47" s="188">
        <f t="shared" si="10"/>
        <v>3722.9464400000002</v>
      </c>
      <c r="F47" s="201">
        <f t="shared" si="9"/>
        <v>0</v>
      </c>
      <c r="G47" s="201">
        <f t="shared" si="9"/>
        <v>0</v>
      </c>
      <c r="H47" s="205">
        <f t="shared" si="9"/>
        <v>0</v>
      </c>
      <c r="I47" s="201">
        <f t="shared" si="9"/>
        <v>0</v>
      </c>
      <c r="J47" s="196">
        <f t="shared" si="9"/>
        <v>188.87</v>
      </c>
      <c r="K47" s="196">
        <f t="shared" si="9"/>
        <v>1587.04529</v>
      </c>
      <c r="L47" s="196">
        <f t="shared" si="9"/>
        <v>994.39211999999998</v>
      </c>
      <c r="M47" s="196">
        <f t="shared" si="9"/>
        <v>737.75184999999999</v>
      </c>
      <c r="N47" s="196">
        <f t="shared" si="9"/>
        <v>176.43245999999999</v>
      </c>
      <c r="O47" s="195">
        <f t="shared" si="9"/>
        <v>38.454720000000002</v>
      </c>
      <c r="P47" s="195">
        <f t="shared" si="9"/>
        <v>0</v>
      </c>
      <c r="Q47" s="201">
        <f t="shared" si="9"/>
        <v>0</v>
      </c>
    </row>
    <row r="48" spans="1:17" s="72" customFormat="1" ht="41.25" customHeight="1" x14ac:dyDescent="0.25">
      <c r="A48" s="283"/>
      <c r="B48" s="283"/>
      <c r="C48" s="283"/>
      <c r="D48" s="134" t="s">
        <v>48</v>
      </c>
      <c r="E48" s="190">
        <f t="shared" si="10"/>
        <v>0</v>
      </c>
      <c r="F48" s="201">
        <f t="shared" si="9"/>
        <v>0</v>
      </c>
      <c r="G48" s="201">
        <f t="shared" si="9"/>
        <v>0</v>
      </c>
      <c r="H48" s="201">
        <f t="shared" si="9"/>
        <v>0</v>
      </c>
      <c r="I48" s="201">
        <f t="shared" si="9"/>
        <v>0</v>
      </c>
      <c r="J48" s="201">
        <f t="shared" si="9"/>
        <v>0</v>
      </c>
      <c r="K48" s="201">
        <f t="shared" si="9"/>
        <v>0</v>
      </c>
      <c r="L48" s="201">
        <f t="shared" si="9"/>
        <v>0</v>
      </c>
      <c r="M48" s="201">
        <f t="shared" si="9"/>
        <v>0</v>
      </c>
      <c r="N48" s="201">
        <f t="shared" si="9"/>
        <v>0</v>
      </c>
      <c r="O48" s="201">
        <f t="shared" si="9"/>
        <v>0</v>
      </c>
      <c r="P48" s="201">
        <f t="shared" si="9"/>
        <v>0</v>
      </c>
      <c r="Q48" s="201">
        <f t="shared" si="9"/>
        <v>0</v>
      </c>
    </row>
    <row r="49" spans="1:17" s="72" customFormat="1" ht="21" customHeight="1" x14ac:dyDescent="0.25">
      <c r="A49" s="283"/>
      <c r="B49" s="283"/>
      <c r="C49" s="283"/>
      <c r="D49" s="134" t="s">
        <v>108</v>
      </c>
      <c r="E49" s="190">
        <f t="shared" si="10"/>
        <v>0</v>
      </c>
      <c r="F49" s="201">
        <f t="shared" si="9"/>
        <v>0</v>
      </c>
      <c r="G49" s="201">
        <f t="shared" si="9"/>
        <v>0</v>
      </c>
      <c r="H49" s="201">
        <f t="shared" si="9"/>
        <v>0</v>
      </c>
      <c r="I49" s="201">
        <f t="shared" si="9"/>
        <v>0</v>
      </c>
      <c r="J49" s="201">
        <f t="shared" si="9"/>
        <v>0</v>
      </c>
      <c r="K49" s="201">
        <f t="shared" si="9"/>
        <v>0</v>
      </c>
      <c r="L49" s="201">
        <f t="shared" si="9"/>
        <v>0</v>
      </c>
      <c r="M49" s="201">
        <f t="shared" si="9"/>
        <v>0</v>
      </c>
      <c r="N49" s="201">
        <f t="shared" si="9"/>
        <v>0</v>
      </c>
      <c r="O49" s="201">
        <f t="shared" si="9"/>
        <v>0</v>
      </c>
      <c r="P49" s="201">
        <f t="shared" si="9"/>
        <v>0</v>
      </c>
      <c r="Q49" s="201">
        <f t="shared" si="9"/>
        <v>0</v>
      </c>
    </row>
    <row r="50" spans="1:17" s="72" customFormat="1" ht="30" customHeight="1" x14ac:dyDescent="0.25">
      <c r="A50" s="283"/>
      <c r="B50" s="283"/>
      <c r="C50" s="284"/>
      <c r="D50" s="134" t="s">
        <v>109</v>
      </c>
      <c r="E50" s="206">
        <f t="shared" si="10"/>
        <v>0</v>
      </c>
      <c r="F50" s="201">
        <f t="shared" si="9"/>
        <v>0</v>
      </c>
      <c r="G50" s="201">
        <f t="shared" si="9"/>
        <v>0</v>
      </c>
      <c r="H50" s="201">
        <f t="shared" si="9"/>
        <v>0</v>
      </c>
      <c r="I50" s="201">
        <f t="shared" si="9"/>
        <v>0</v>
      </c>
      <c r="J50" s="201">
        <f t="shared" si="9"/>
        <v>0</v>
      </c>
      <c r="K50" s="201">
        <f t="shared" si="9"/>
        <v>0</v>
      </c>
      <c r="L50" s="201">
        <f t="shared" si="9"/>
        <v>0</v>
      </c>
      <c r="M50" s="201">
        <f t="shared" si="9"/>
        <v>0</v>
      </c>
      <c r="N50" s="201">
        <f t="shared" si="9"/>
        <v>0</v>
      </c>
      <c r="O50" s="201">
        <f t="shared" si="9"/>
        <v>0</v>
      </c>
      <c r="P50" s="201">
        <f t="shared" si="9"/>
        <v>0</v>
      </c>
      <c r="Q50" s="195">
        <f t="shared" si="9"/>
        <v>0</v>
      </c>
    </row>
    <row r="51" spans="1:17" s="72" customFormat="1" ht="19.5" customHeight="1" x14ac:dyDescent="0.25">
      <c r="A51" s="283"/>
      <c r="B51" s="283"/>
      <c r="C51" s="282" t="s">
        <v>143</v>
      </c>
      <c r="D51" s="131" t="s">
        <v>35</v>
      </c>
      <c r="E51" s="188">
        <f>F51+G51+H51+I51+J51+K51+L51+M51+N51+O51+P51+Q51</f>
        <v>2037.7915200000002</v>
      </c>
      <c r="F51" s="201">
        <f>F52+F53+F54+F55+F56+F57</f>
        <v>0</v>
      </c>
      <c r="G51" s="201">
        <v>0</v>
      </c>
      <c r="H51" s="225">
        <f t="shared" ref="H51:Q51" si="11">H52+H53+H54+H55+H56+H57</f>
        <v>0</v>
      </c>
      <c r="I51" s="207">
        <f t="shared" si="11"/>
        <v>45.3</v>
      </c>
      <c r="J51" s="207">
        <f t="shared" si="11"/>
        <v>40</v>
      </c>
      <c r="K51" s="207">
        <f t="shared" si="11"/>
        <v>150</v>
      </c>
      <c r="L51" s="207">
        <f t="shared" si="11"/>
        <v>50</v>
      </c>
      <c r="M51" s="207">
        <f t="shared" si="11"/>
        <v>50</v>
      </c>
      <c r="N51" s="207">
        <f t="shared" si="11"/>
        <v>126.13679999999999</v>
      </c>
      <c r="O51" s="207">
        <f t="shared" si="11"/>
        <v>58.454720000000002</v>
      </c>
      <c r="P51" s="207">
        <f t="shared" si="11"/>
        <v>1517.9</v>
      </c>
      <c r="Q51" s="201">
        <f t="shared" si="11"/>
        <v>0</v>
      </c>
    </row>
    <row r="52" spans="1:17" s="72" customFormat="1" ht="15.75" customHeight="1" x14ac:dyDescent="0.25">
      <c r="A52" s="283"/>
      <c r="B52" s="283"/>
      <c r="C52" s="283"/>
      <c r="D52" s="134" t="s">
        <v>9</v>
      </c>
      <c r="E52" s="208">
        <f t="shared" ref="E52:E57" si="12">F52+G52+H52+I52+J52+K52+L52+M52+N52+O52+P52+Q52</f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1">
        <v>0</v>
      </c>
      <c r="L52" s="201">
        <v>0</v>
      </c>
      <c r="M52" s="201">
        <v>0</v>
      </c>
      <c r="N52" s="201">
        <v>0</v>
      </c>
      <c r="O52" s="201">
        <v>0</v>
      </c>
      <c r="P52" s="201">
        <v>0</v>
      </c>
      <c r="Q52" s="199">
        <v>0</v>
      </c>
    </row>
    <row r="53" spans="1:17" s="72" customFormat="1" ht="21" customHeight="1" x14ac:dyDescent="0.25">
      <c r="A53" s="283"/>
      <c r="B53" s="283"/>
      <c r="C53" s="283"/>
      <c r="D53" s="134" t="s">
        <v>10</v>
      </c>
      <c r="E53" s="208">
        <f t="shared" si="12"/>
        <v>1903.2</v>
      </c>
      <c r="F53" s="201">
        <v>0</v>
      </c>
      <c r="G53" s="201">
        <v>0</v>
      </c>
      <c r="H53" s="205">
        <v>0</v>
      </c>
      <c r="I53" s="209">
        <f>30+15.3</f>
        <v>45.3</v>
      </c>
      <c r="J53" s="209">
        <v>40</v>
      </c>
      <c r="K53" s="209">
        <f>100+50</f>
        <v>150</v>
      </c>
      <c r="L53" s="209">
        <v>50</v>
      </c>
      <c r="M53" s="209">
        <v>50</v>
      </c>
      <c r="N53" s="209">
        <v>30</v>
      </c>
      <c r="O53" s="209">
        <v>20</v>
      </c>
      <c r="P53" s="209">
        <v>1517.9</v>
      </c>
      <c r="Q53" s="199">
        <v>0</v>
      </c>
    </row>
    <row r="54" spans="1:17" s="72" customFormat="1" ht="21" customHeight="1" x14ac:dyDescent="0.25">
      <c r="A54" s="283"/>
      <c r="B54" s="283"/>
      <c r="C54" s="283"/>
      <c r="D54" s="134" t="s">
        <v>11</v>
      </c>
      <c r="E54" s="191">
        <f t="shared" si="12"/>
        <v>134.59152</v>
      </c>
      <c r="F54" s="201">
        <v>0</v>
      </c>
      <c r="G54" s="198"/>
      <c r="H54" s="198"/>
      <c r="I54" s="198"/>
      <c r="J54" s="198"/>
      <c r="K54" s="198"/>
      <c r="L54" s="198"/>
      <c r="M54" s="198"/>
      <c r="N54" s="198">
        <v>96.136799999999994</v>
      </c>
      <c r="O54" s="198">
        <v>38.454720000000002</v>
      </c>
      <c r="P54" s="201">
        <v>0</v>
      </c>
      <c r="Q54" s="199">
        <v>0</v>
      </c>
    </row>
    <row r="55" spans="1:17" s="72" customFormat="1" ht="42.75" customHeight="1" x14ac:dyDescent="0.25">
      <c r="A55" s="283"/>
      <c r="B55" s="283"/>
      <c r="C55" s="283"/>
      <c r="D55" s="134" t="s">
        <v>48</v>
      </c>
      <c r="E55" s="208">
        <f t="shared" si="12"/>
        <v>0</v>
      </c>
      <c r="F55" s="201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0</v>
      </c>
      <c r="L55" s="201">
        <v>0</v>
      </c>
      <c r="M55" s="201">
        <v>0</v>
      </c>
      <c r="N55" s="201">
        <v>0</v>
      </c>
      <c r="O55" s="201">
        <v>0</v>
      </c>
      <c r="P55" s="201">
        <v>0</v>
      </c>
      <c r="Q55" s="199">
        <v>0</v>
      </c>
    </row>
    <row r="56" spans="1:17" s="72" customFormat="1" ht="19.5" customHeight="1" x14ac:dyDescent="0.25">
      <c r="A56" s="283"/>
      <c r="B56" s="283"/>
      <c r="C56" s="283"/>
      <c r="D56" s="134" t="s">
        <v>108</v>
      </c>
      <c r="E56" s="208">
        <f t="shared" si="12"/>
        <v>0</v>
      </c>
      <c r="F56" s="201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0</v>
      </c>
      <c r="L56" s="201">
        <v>0</v>
      </c>
      <c r="M56" s="201">
        <v>0</v>
      </c>
      <c r="N56" s="201">
        <v>0</v>
      </c>
      <c r="O56" s="201">
        <v>0</v>
      </c>
      <c r="P56" s="201">
        <v>0</v>
      </c>
      <c r="Q56" s="199">
        <v>0</v>
      </c>
    </row>
    <row r="57" spans="1:17" s="72" customFormat="1" ht="15" customHeight="1" x14ac:dyDescent="0.25">
      <c r="A57" s="283"/>
      <c r="B57" s="283"/>
      <c r="C57" s="284"/>
      <c r="D57" s="134" t="s">
        <v>109</v>
      </c>
      <c r="E57" s="208">
        <f t="shared" si="12"/>
        <v>0</v>
      </c>
      <c r="F57" s="201">
        <v>0</v>
      </c>
      <c r="G57" s="201">
        <v>0</v>
      </c>
      <c r="H57" s="201">
        <v>0</v>
      </c>
      <c r="I57" s="201">
        <v>0</v>
      </c>
      <c r="J57" s="201">
        <v>0</v>
      </c>
      <c r="K57" s="201">
        <v>0</v>
      </c>
      <c r="L57" s="201">
        <v>0</v>
      </c>
      <c r="M57" s="201">
        <v>0</v>
      </c>
      <c r="N57" s="201">
        <v>0</v>
      </c>
      <c r="O57" s="201">
        <v>0</v>
      </c>
      <c r="P57" s="201">
        <v>0</v>
      </c>
      <c r="Q57" s="199">
        <v>0</v>
      </c>
    </row>
    <row r="58" spans="1:17" s="72" customFormat="1" ht="23.25" customHeight="1" x14ac:dyDescent="0.25">
      <c r="A58" s="283"/>
      <c r="B58" s="283"/>
      <c r="C58" s="282" t="s">
        <v>129</v>
      </c>
      <c r="D58" s="131" t="s">
        <v>35</v>
      </c>
      <c r="E58" s="188">
        <f>E59+E60+E61+E62+E63+E64</f>
        <v>2362.2570000000001</v>
      </c>
      <c r="F58" s="210">
        <f>F59+F60+F62+F63+F64</f>
        <v>0</v>
      </c>
      <c r="G58" s="210">
        <f t="shared" ref="G58:J58" si="13">G59+G60+G62+G63+G64</f>
        <v>0</v>
      </c>
      <c r="H58" s="210">
        <f t="shared" si="13"/>
        <v>0</v>
      </c>
      <c r="I58" s="210">
        <f t="shared" si="13"/>
        <v>0</v>
      </c>
      <c r="J58" s="189">
        <f t="shared" si="13"/>
        <v>3.4</v>
      </c>
      <c r="K58" s="189">
        <f t="shared" ref="K58:Q58" si="14">K59+K60+K61+K62+K63+K64</f>
        <v>1164.1570000000002</v>
      </c>
      <c r="L58" s="189">
        <f t="shared" si="14"/>
        <v>566.28</v>
      </c>
      <c r="M58" s="189">
        <f t="shared" si="14"/>
        <v>376.72</v>
      </c>
      <c r="N58" s="211">
        <f t="shared" si="14"/>
        <v>62.83</v>
      </c>
      <c r="O58" s="195">
        <f t="shared" si="14"/>
        <v>0</v>
      </c>
      <c r="P58" s="195">
        <f t="shared" si="14"/>
        <v>0</v>
      </c>
      <c r="Q58" s="195">
        <f t="shared" si="14"/>
        <v>0</v>
      </c>
    </row>
    <row r="59" spans="1:17" s="72" customFormat="1" ht="14.25" customHeight="1" x14ac:dyDescent="0.25">
      <c r="A59" s="283"/>
      <c r="B59" s="283"/>
      <c r="C59" s="283"/>
      <c r="D59" s="134" t="s">
        <v>9</v>
      </c>
      <c r="E59" s="208">
        <f t="shared" ref="E59:E64" si="15">F59+G59+H59+I59+J59+K59+L59+M59+N59+O59+P59+Q59</f>
        <v>0</v>
      </c>
      <c r="F59" s="201">
        <v>0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0</v>
      </c>
      <c r="M59" s="201">
        <v>0</v>
      </c>
      <c r="N59" s="201">
        <v>0</v>
      </c>
      <c r="O59" s="201">
        <v>0</v>
      </c>
      <c r="P59" s="201">
        <v>0</v>
      </c>
      <c r="Q59" s="212">
        <v>0</v>
      </c>
    </row>
    <row r="60" spans="1:17" s="72" customFormat="1" ht="20.25" customHeight="1" x14ac:dyDescent="0.25">
      <c r="A60" s="283"/>
      <c r="B60" s="283"/>
      <c r="C60" s="283"/>
      <c r="D60" s="134" t="s">
        <v>10</v>
      </c>
      <c r="E60" s="191">
        <f t="shared" si="15"/>
        <v>373.1</v>
      </c>
      <c r="F60" s="201">
        <v>0</v>
      </c>
      <c r="G60" s="201">
        <v>0</v>
      </c>
      <c r="H60" s="201">
        <v>0</v>
      </c>
      <c r="I60" s="201">
        <v>0</v>
      </c>
      <c r="J60" s="209">
        <v>3.4</v>
      </c>
      <c r="K60" s="209">
        <v>142</v>
      </c>
      <c r="L60" s="209">
        <v>71.98</v>
      </c>
      <c r="M60" s="209">
        <v>128.22</v>
      </c>
      <c r="N60" s="209">
        <v>27.5</v>
      </c>
      <c r="O60" s="209"/>
      <c r="P60" s="209"/>
      <c r="Q60" s="209"/>
    </row>
    <row r="61" spans="1:17" s="72" customFormat="1" ht="20.25" customHeight="1" x14ac:dyDescent="0.25">
      <c r="A61" s="283"/>
      <c r="B61" s="283"/>
      <c r="C61" s="283"/>
      <c r="D61" s="134" t="s">
        <v>11</v>
      </c>
      <c r="E61" s="208">
        <f t="shared" si="15"/>
        <v>1989.1569999999999</v>
      </c>
      <c r="F61" s="201">
        <v>0</v>
      </c>
      <c r="G61" s="201">
        <v>0</v>
      </c>
      <c r="H61" s="201">
        <v>0</v>
      </c>
      <c r="I61" s="201">
        <v>0</v>
      </c>
      <c r="J61" s="212">
        <v>188.87</v>
      </c>
      <c r="K61" s="198">
        <v>1022.157</v>
      </c>
      <c r="L61" s="209">
        <v>494.3</v>
      </c>
      <c r="M61" s="209">
        <v>248.5</v>
      </c>
      <c r="N61" s="199">
        <v>35.33</v>
      </c>
      <c r="O61" s="199">
        <v>0</v>
      </c>
      <c r="P61" s="199">
        <v>0</v>
      </c>
      <c r="Q61" s="199">
        <v>0</v>
      </c>
    </row>
    <row r="62" spans="1:17" s="72" customFormat="1" ht="45.75" customHeight="1" x14ac:dyDescent="0.25">
      <c r="A62" s="283"/>
      <c r="B62" s="283"/>
      <c r="C62" s="283"/>
      <c r="D62" s="134" t="s">
        <v>48</v>
      </c>
      <c r="E62" s="208">
        <f t="shared" si="15"/>
        <v>0</v>
      </c>
      <c r="F62" s="201">
        <v>0</v>
      </c>
      <c r="G62" s="201">
        <v>0</v>
      </c>
      <c r="H62" s="201">
        <v>0</v>
      </c>
      <c r="I62" s="201">
        <v>0</v>
      </c>
      <c r="J62" s="201">
        <v>0</v>
      </c>
      <c r="K62" s="199">
        <v>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</row>
    <row r="63" spans="1:17" s="72" customFormat="1" ht="24" customHeight="1" x14ac:dyDescent="0.25">
      <c r="A63" s="283"/>
      <c r="B63" s="283"/>
      <c r="C63" s="283"/>
      <c r="D63" s="134" t="s">
        <v>108</v>
      </c>
      <c r="E63" s="208">
        <f t="shared" si="15"/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199">
        <v>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</row>
    <row r="64" spans="1:17" s="72" customFormat="1" ht="18.75" customHeight="1" x14ac:dyDescent="0.25">
      <c r="A64" s="283"/>
      <c r="B64" s="283"/>
      <c r="C64" s="284"/>
      <c r="D64" s="134" t="s">
        <v>109</v>
      </c>
      <c r="E64" s="193">
        <f t="shared" si="15"/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0</v>
      </c>
      <c r="K64" s="201">
        <v>0</v>
      </c>
      <c r="L64" s="201">
        <v>0</v>
      </c>
      <c r="M64" s="201">
        <v>0</v>
      </c>
      <c r="N64" s="201">
        <v>0</v>
      </c>
      <c r="O64" s="201">
        <v>0</v>
      </c>
      <c r="P64" s="201">
        <v>0</v>
      </c>
      <c r="Q64" s="198"/>
    </row>
    <row r="65" spans="1:17" s="72" customFormat="1" ht="18" customHeight="1" x14ac:dyDescent="0.25">
      <c r="A65" s="283"/>
      <c r="B65" s="283"/>
      <c r="C65" s="282" t="s">
        <v>133</v>
      </c>
      <c r="D65" s="131" t="s">
        <v>35</v>
      </c>
      <c r="E65" s="188">
        <f>F65+G65+H65+I65+J65+K65+L65+M65+N65+O65+P65+Q65</f>
        <v>1900.1979200000001</v>
      </c>
      <c r="F65" s="210">
        <f>F66+F67+F68+F69+F70+F71</f>
        <v>0</v>
      </c>
      <c r="G65" s="210">
        <f t="shared" ref="G65:Q65" si="16">G66+G67+G68+G69+G70+G71</f>
        <v>0</v>
      </c>
      <c r="H65" s="210">
        <f t="shared" si="16"/>
        <v>0</v>
      </c>
      <c r="I65" s="210">
        <f t="shared" si="16"/>
        <v>0</v>
      </c>
      <c r="J65" s="210">
        <f t="shared" si="16"/>
        <v>0</v>
      </c>
      <c r="K65" s="189">
        <f t="shared" si="16"/>
        <v>669.88828999999998</v>
      </c>
      <c r="L65" s="189">
        <f t="shared" si="16"/>
        <v>602.59212000000002</v>
      </c>
      <c r="M65" s="189">
        <f t="shared" si="16"/>
        <v>577.65184999999997</v>
      </c>
      <c r="N65" s="189">
        <f t="shared" si="16"/>
        <v>50.065660000000001</v>
      </c>
      <c r="O65" s="195">
        <f t="shared" si="16"/>
        <v>0</v>
      </c>
      <c r="P65" s="195">
        <f t="shared" si="16"/>
        <v>0</v>
      </c>
      <c r="Q65" s="201">
        <f t="shared" si="16"/>
        <v>0</v>
      </c>
    </row>
    <row r="66" spans="1:17" s="72" customFormat="1" ht="17.25" customHeight="1" x14ac:dyDescent="0.25">
      <c r="A66" s="283"/>
      <c r="B66" s="283"/>
      <c r="C66" s="283"/>
      <c r="D66" s="134" t="s">
        <v>9</v>
      </c>
      <c r="E66" s="213">
        <f t="shared" ref="E66:E71" si="17">F66+G66+H66+I66+J66+K66+L66+M66+N66+O66+P66+Q66</f>
        <v>0</v>
      </c>
      <c r="F66" s="201">
        <v>0</v>
      </c>
      <c r="G66" s="201">
        <v>0</v>
      </c>
      <c r="H66" s="201">
        <v>0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201">
        <v>0</v>
      </c>
      <c r="P66" s="201">
        <v>0</v>
      </c>
      <c r="Q66" s="199">
        <v>0</v>
      </c>
    </row>
    <row r="67" spans="1:17" s="72" customFormat="1" ht="16.5" customHeight="1" x14ac:dyDescent="0.25">
      <c r="A67" s="283"/>
      <c r="B67" s="283"/>
      <c r="C67" s="283"/>
      <c r="D67" s="134" t="s">
        <v>10</v>
      </c>
      <c r="E67" s="191">
        <f t="shared" si="17"/>
        <v>301</v>
      </c>
      <c r="F67" s="201">
        <v>0</v>
      </c>
      <c r="G67" s="201">
        <v>0</v>
      </c>
      <c r="H67" s="201">
        <v>0</v>
      </c>
      <c r="I67" s="201">
        <v>0</v>
      </c>
      <c r="J67" s="201">
        <v>0</v>
      </c>
      <c r="K67" s="209">
        <v>105</v>
      </c>
      <c r="L67" s="209">
        <v>102.5</v>
      </c>
      <c r="M67" s="209">
        <v>88.4</v>
      </c>
      <c r="N67" s="209">
        <v>5.0999999999999996</v>
      </c>
      <c r="O67" s="198"/>
      <c r="P67" s="198"/>
      <c r="Q67" s="199">
        <v>0</v>
      </c>
    </row>
    <row r="68" spans="1:17" s="72" customFormat="1" ht="16.5" customHeight="1" x14ac:dyDescent="0.25">
      <c r="A68" s="283"/>
      <c r="B68" s="283"/>
      <c r="C68" s="283"/>
      <c r="D68" s="134" t="s">
        <v>11</v>
      </c>
      <c r="E68" s="208">
        <f t="shared" si="17"/>
        <v>1599.1979200000003</v>
      </c>
      <c r="F68" s="201">
        <v>0</v>
      </c>
      <c r="G68" s="201">
        <v>0</v>
      </c>
      <c r="H68" s="201">
        <v>0</v>
      </c>
      <c r="I68" s="201">
        <v>0</v>
      </c>
      <c r="J68" s="201">
        <v>0</v>
      </c>
      <c r="K68" s="198">
        <v>564.88828999999998</v>
      </c>
      <c r="L68" s="198">
        <v>500.09212000000002</v>
      </c>
      <c r="M68" s="198">
        <v>489.25184999999999</v>
      </c>
      <c r="N68" s="198">
        <v>44.96566</v>
      </c>
      <c r="O68" s="201">
        <v>0</v>
      </c>
      <c r="P68" s="201">
        <v>0</v>
      </c>
      <c r="Q68" s="199">
        <v>0</v>
      </c>
    </row>
    <row r="69" spans="1:17" s="72" customFormat="1" ht="42.75" customHeight="1" x14ac:dyDescent="0.25">
      <c r="A69" s="283"/>
      <c r="B69" s="283"/>
      <c r="C69" s="283"/>
      <c r="D69" s="134" t="s">
        <v>48</v>
      </c>
      <c r="E69" s="213">
        <f t="shared" si="17"/>
        <v>0</v>
      </c>
      <c r="F69" s="201">
        <v>0</v>
      </c>
      <c r="G69" s="201">
        <v>0</v>
      </c>
      <c r="H69" s="201">
        <v>0</v>
      </c>
      <c r="I69" s="201">
        <v>0</v>
      </c>
      <c r="J69" s="201">
        <v>0</v>
      </c>
      <c r="K69" s="201"/>
      <c r="L69" s="201">
        <v>0</v>
      </c>
      <c r="M69" s="201">
        <v>0</v>
      </c>
      <c r="N69" s="201">
        <v>0</v>
      </c>
      <c r="O69" s="201">
        <v>0</v>
      </c>
      <c r="P69" s="201">
        <v>0</v>
      </c>
      <c r="Q69" s="199">
        <v>0</v>
      </c>
    </row>
    <row r="70" spans="1:17" s="72" customFormat="1" ht="28.5" customHeight="1" x14ac:dyDescent="0.25">
      <c r="A70" s="283"/>
      <c r="B70" s="283"/>
      <c r="C70" s="283"/>
      <c r="D70" s="134" t="s">
        <v>108</v>
      </c>
      <c r="E70" s="213">
        <f t="shared" si="17"/>
        <v>0</v>
      </c>
      <c r="F70" s="201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201">
        <v>0</v>
      </c>
      <c r="P70" s="201">
        <v>0</v>
      </c>
      <c r="Q70" s="199">
        <v>0</v>
      </c>
    </row>
    <row r="71" spans="1:17" s="72" customFormat="1" ht="18.75" customHeight="1" x14ac:dyDescent="0.25">
      <c r="A71" s="283"/>
      <c r="B71" s="283"/>
      <c r="C71" s="284"/>
      <c r="D71" s="134" t="s">
        <v>109</v>
      </c>
      <c r="E71" s="213">
        <f t="shared" si="17"/>
        <v>0</v>
      </c>
      <c r="F71" s="201">
        <v>0</v>
      </c>
      <c r="G71" s="201">
        <v>0</v>
      </c>
      <c r="H71" s="201">
        <v>0</v>
      </c>
      <c r="I71" s="201">
        <v>0</v>
      </c>
      <c r="J71" s="201">
        <v>0</v>
      </c>
      <c r="K71" s="212">
        <v>0</v>
      </c>
      <c r="L71" s="212">
        <v>0</v>
      </c>
      <c r="M71" s="212">
        <v>0</v>
      </c>
      <c r="N71" s="212">
        <v>0</v>
      </c>
      <c r="O71" s="212">
        <v>0</v>
      </c>
      <c r="P71" s="201">
        <v>0</v>
      </c>
      <c r="Q71" s="199">
        <v>0</v>
      </c>
    </row>
    <row r="72" spans="1:17" s="72" customFormat="1" ht="18.75" customHeight="1" x14ac:dyDescent="0.25">
      <c r="A72" s="283"/>
      <c r="B72" s="283"/>
      <c r="C72" s="282" t="s">
        <v>124</v>
      </c>
      <c r="D72" s="131" t="s">
        <v>35</v>
      </c>
      <c r="E72" s="206">
        <f>F72+G72+H72+I72+J72+K72+L72+M72+N72+O72+P72+Q72</f>
        <v>272.7</v>
      </c>
      <c r="F72" s="210">
        <f>F73+F74+F75+F76+F77+F78</f>
        <v>0</v>
      </c>
      <c r="G72" s="210">
        <f t="shared" ref="G72:Q72" si="18">G73+G74+G75+G76+G77+G78</f>
        <v>0</v>
      </c>
      <c r="H72" s="214">
        <f t="shared" si="18"/>
        <v>0</v>
      </c>
      <c r="I72" s="214">
        <f t="shared" si="18"/>
        <v>5.0999999999999996</v>
      </c>
      <c r="J72" s="214">
        <f t="shared" si="18"/>
        <v>5.0999999999999996</v>
      </c>
      <c r="K72" s="211">
        <f t="shared" si="18"/>
        <v>25.5</v>
      </c>
      <c r="L72" s="211">
        <f t="shared" si="18"/>
        <v>82.5</v>
      </c>
      <c r="M72" s="211">
        <f t="shared" si="18"/>
        <v>62.5</v>
      </c>
      <c r="N72" s="211">
        <f t="shared" si="18"/>
        <v>75</v>
      </c>
      <c r="O72" s="211">
        <f t="shared" si="18"/>
        <v>11.9</v>
      </c>
      <c r="P72" s="195">
        <f t="shared" si="18"/>
        <v>5.0999999999999996</v>
      </c>
      <c r="Q72" s="195">
        <f t="shared" si="18"/>
        <v>0</v>
      </c>
    </row>
    <row r="73" spans="1:17" s="72" customFormat="1" ht="16.5" customHeight="1" x14ac:dyDescent="0.25">
      <c r="A73" s="283"/>
      <c r="B73" s="283"/>
      <c r="C73" s="283"/>
      <c r="D73" s="134" t="s">
        <v>9</v>
      </c>
      <c r="E73" s="206">
        <f t="shared" ref="E73:E78" si="19">F73+G73+H73+I73+J73+K73+L73+M73+N73+O73+P73+Q73</f>
        <v>0</v>
      </c>
      <c r="F73" s="201">
        <v>0</v>
      </c>
      <c r="G73" s="201">
        <v>0</v>
      </c>
      <c r="H73" s="215">
        <v>0</v>
      </c>
      <c r="I73" s="215">
        <v>0</v>
      </c>
      <c r="J73" s="215">
        <v>0</v>
      </c>
      <c r="K73" s="201">
        <v>0</v>
      </c>
      <c r="L73" s="201">
        <v>0</v>
      </c>
      <c r="M73" s="201">
        <v>0</v>
      </c>
      <c r="N73" s="201">
        <v>0</v>
      </c>
      <c r="O73" s="201">
        <v>0</v>
      </c>
      <c r="P73" s="201">
        <v>0</v>
      </c>
      <c r="Q73" s="212">
        <v>0</v>
      </c>
    </row>
    <row r="74" spans="1:17" s="72" customFormat="1" ht="21" customHeight="1" x14ac:dyDescent="0.25">
      <c r="A74" s="283"/>
      <c r="B74" s="283"/>
      <c r="C74" s="283"/>
      <c r="D74" s="134" t="s">
        <v>10</v>
      </c>
      <c r="E74" s="208">
        <f t="shared" si="19"/>
        <v>272.7</v>
      </c>
      <c r="F74" s="201">
        <v>0</v>
      </c>
      <c r="G74" s="201">
        <v>0</v>
      </c>
      <c r="H74" s="215">
        <v>0</v>
      </c>
      <c r="I74" s="215">
        <f>5.1</f>
        <v>5.0999999999999996</v>
      </c>
      <c r="J74" s="215">
        <v>5.0999999999999996</v>
      </c>
      <c r="K74" s="199">
        <v>25.5</v>
      </c>
      <c r="L74" s="199">
        <v>82.5</v>
      </c>
      <c r="M74" s="199">
        <v>62.5</v>
      </c>
      <c r="N74" s="199">
        <v>75</v>
      </c>
      <c r="O74" s="199">
        <v>11.9</v>
      </c>
      <c r="P74" s="199">
        <v>5.0999999999999996</v>
      </c>
      <c r="Q74" s="199">
        <v>0</v>
      </c>
    </row>
    <row r="75" spans="1:17" s="72" customFormat="1" ht="21" customHeight="1" x14ac:dyDescent="0.25">
      <c r="A75" s="283"/>
      <c r="B75" s="283"/>
      <c r="C75" s="283"/>
      <c r="D75" s="134" t="s">
        <v>11</v>
      </c>
      <c r="E75" s="208">
        <f t="shared" si="19"/>
        <v>0</v>
      </c>
      <c r="F75" s="201">
        <v>0</v>
      </c>
      <c r="G75" s="201">
        <v>0</v>
      </c>
      <c r="H75" s="201">
        <v>0</v>
      </c>
      <c r="I75" s="201">
        <v>0</v>
      </c>
      <c r="J75" s="201">
        <v>0</v>
      </c>
      <c r="K75" s="199">
        <v>0</v>
      </c>
      <c r="L75" s="199">
        <v>0</v>
      </c>
      <c r="M75" s="199">
        <v>0</v>
      </c>
      <c r="N75" s="199">
        <v>0</v>
      </c>
      <c r="O75" s="199">
        <v>0</v>
      </c>
      <c r="P75" s="199">
        <v>0</v>
      </c>
      <c r="Q75" s="212">
        <v>0</v>
      </c>
    </row>
    <row r="76" spans="1:17" s="72" customFormat="1" ht="45" customHeight="1" x14ac:dyDescent="0.25">
      <c r="A76" s="283"/>
      <c r="B76" s="283"/>
      <c r="C76" s="283"/>
      <c r="D76" s="134" t="s">
        <v>48</v>
      </c>
      <c r="E76" s="206">
        <f t="shared" si="19"/>
        <v>0</v>
      </c>
      <c r="F76" s="201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0</v>
      </c>
      <c r="L76" s="201">
        <v>0</v>
      </c>
      <c r="M76" s="201">
        <v>0</v>
      </c>
      <c r="N76" s="201">
        <v>0</v>
      </c>
      <c r="O76" s="201">
        <v>0</v>
      </c>
      <c r="P76" s="201">
        <v>0</v>
      </c>
      <c r="Q76" s="212">
        <v>0</v>
      </c>
    </row>
    <row r="77" spans="1:17" s="72" customFormat="1" ht="21.75" customHeight="1" x14ac:dyDescent="0.25">
      <c r="A77" s="283"/>
      <c r="B77" s="283"/>
      <c r="C77" s="283"/>
      <c r="D77" s="134" t="s">
        <v>108</v>
      </c>
      <c r="E77" s="206">
        <f t="shared" si="19"/>
        <v>0</v>
      </c>
      <c r="F77" s="201">
        <v>0</v>
      </c>
      <c r="G77" s="201">
        <v>0</v>
      </c>
      <c r="H77" s="201">
        <v>0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0</v>
      </c>
      <c r="O77" s="201">
        <v>0</v>
      </c>
      <c r="P77" s="201">
        <v>0</v>
      </c>
      <c r="Q77" s="212">
        <v>0</v>
      </c>
    </row>
    <row r="78" spans="1:17" s="72" customFormat="1" ht="21.75" customHeight="1" x14ac:dyDescent="0.25">
      <c r="A78" s="284"/>
      <c r="B78" s="284"/>
      <c r="C78" s="284"/>
      <c r="D78" s="134" t="s">
        <v>109</v>
      </c>
      <c r="E78" s="206">
        <f t="shared" si="19"/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  <c r="O78" s="201">
        <v>0</v>
      </c>
      <c r="P78" s="201">
        <v>0</v>
      </c>
      <c r="Q78" s="212">
        <v>0</v>
      </c>
    </row>
    <row r="79" spans="1:17" s="72" customFormat="1" ht="21.75" customHeight="1" x14ac:dyDescent="0.25">
      <c r="A79" s="282">
        <v>4</v>
      </c>
      <c r="B79" s="282" t="s">
        <v>140</v>
      </c>
      <c r="C79" s="282" t="s">
        <v>141</v>
      </c>
      <c r="D79" s="131" t="s">
        <v>35</v>
      </c>
      <c r="E79" s="206">
        <f>E80+E81+E82+E83+E84+E85</f>
        <v>0</v>
      </c>
      <c r="F79" s="206">
        <f t="shared" ref="F79:Q79" si="20">F80+F81+F82+F83+F84+F85</f>
        <v>0</v>
      </c>
      <c r="G79" s="206">
        <f t="shared" si="20"/>
        <v>0</v>
      </c>
      <c r="H79" s="206">
        <f t="shared" si="20"/>
        <v>0</v>
      </c>
      <c r="I79" s="206">
        <f t="shared" si="20"/>
        <v>0</v>
      </c>
      <c r="J79" s="206">
        <f t="shared" si="20"/>
        <v>0</v>
      </c>
      <c r="K79" s="206">
        <f t="shared" si="20"/>
        <v>0</v>
      </c>
      <c r="L79" s="206">
        <f t="shared" si="20"/>
        <v>0</v>
      </c>
      <c r="M79" s="206">
        <f t="shared" si="20"/>
        <v>0</v>
      </c>
      <c r="N79" s="206">
        <f t="shared" si="20"/>
        <v>0</v>
      </c>
      <c r="O79" s="206">
        <f t="shared" si="20"/>
        <v>0</v>
      </c>
      <c r="P79" s="206">
        <f t="shared" si="20"/>
        <v>0</v>
      </c>
      <c r="Q79" s="206">
        <f t="shared" si="20"/>
        <v>0</v>
      </c>
    </row>
    <row r="80" spans="1:17" s="72" customFormat="1" ht="21.75" customHeight="1" x14ac:dyDescent="0.25">
      <c r="A80" s="283"/>
      <c r="B80" s="283"/>
      <c r="C80" s="283"/>
      <c r="D80" s="134" t="s">
        <v>9</v>
      </c>
      <c r="E80" s="206">
        <f>F80+G80+H80+I80+J80+K80+L80+M80+N80+O80+P80+Q80</f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  <c r="O80" s="201">
        <v>0</v>
      </c>
      <c r="P80" s="201">
        <v>0</v>
      </c>
      <c r="Q80" s="212">
        <v>0</v>
      </c>
    </row>
    <row r="81" spans="1:17" s="72" customFormat="1" ht="21.75" customHeight="1" x14ac:dyDescent="0.25">
      <c r="A81" s="283"/>
      <c r="B81" s="283"/>
      <c r="C81" s="283"/>
      <c r="D81" s="134" t="s">
        <v>10</v>
      </c>
      <c r="E81" s="206">
        <f t="shared" ref="E81:E85" si="21">F81+G81+H81+I81+J81+K81+L81+M81+N81+O81+P81+Q81</f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  <c r="O81" s="201">
        <v>0</v>
      </c>
      <c r="P81" s="201">
        <v>0</v>
      </c>
      <c r="Q81" s="212">
        <v>0</v>
      </c>
    </row>
    <row r="82" spans="1:17" s="72" customFormat="1" ht="21.75" customHeight="1" x14ac:dyDescent="0.25">
      <c r="A82" s="283"/>
      <c r="B82" s="283"/>
      <c r="C82" s="283"/>
      <c r="D82" s="134" t="s">
        <v>11</v>
      </c>
      <c r="E82" s="206">
        <f t="shared" si="21"/>
        <v>0</v>
      </c>
      <c r="F82" s="201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0</v>
      </c>
      <c r="L82" s="201">
        <v>0</v>
      </c>
      <c r="M82" s="201">
        <v>0</v>
      </c>
      <c r="N82" s="201">
        <v>0</v>
      </c>
      <c r="O82" s="201">
        <v>0</v>
      </c>
      <c r="P82" s="201">
        <v>0</v>
      </c>
      <c r="Q82" s="212">
        <v>0</v>
      </c>
    </row>
    <row r="83" spans="1:17" s="72" customFormat="1" ht="48.75" customHeight="1" x14ac:dyDescent="0.25">
      <c r="A83" s="283"/>
      <c r="B83" s="283"/>
      <c r="C83" s="283"/>
      <c r="D83" s="134" t="s">
        <v>48</v>
      </c>
      <c r="E83" s="206">
        <f t="shared" si="21"/>
        <v>0</v>
      </c>
      <c r="F83" s="201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0</v>
      </c>
      <c r="L83" s="201">
        <v>0</v>
      </c>
      <c r="M83" s="201">
        <v>0</v>
      </c>
      <c r="N83" s="201">
        <v>0</v>
      </c>
      <c r="O83" s="201">
        <v>0</v>
      </c>
      <c r="P83" s="201">
        <v>0</v>
      </c>
      <c r="Q83" s="212">
        <v>0</v>
      </c>
    </row>
    <row r="84" spans="1:17" s="72" customFormat="1" ht="21.75" customHeight="1" x14ac:dyDescent="0.25">
      <c r="A84" s="283"/>
      <c r="B84" s="283"/>
      <c r="C84" s="283"/>
      <c r="D84" s="134" t="s">
        <v>108</v>
      </c>
      <c r="E84" s="206">
        <f t="shared" si="21"/>
        <v>0</v>
      </c>
      <c r="F84" s="201">
        <v>0</v>
      </c>
      <c r="G84" s="201">
        <v>0</v>
      </c>
      <c r="H84" s="201">
        <v>0</v>
      </c>
      <c r="I84" s="201">
        <v>0</v>
      </c>
      <c r="J84" s="201">
        <v>0</v>
      </c>
      <c r="K84" s="201">
        <v>0</v>
      </c>
      <c r="L84" s="201">
        <v>0</v>
      </c>
      <c r="M84" s="201">
        <v>0</v>
      </c>
      <c r="N84" s="201">
        <v>0</v>
      </c>
      <c r="O84" s="201">
        <v>0</v>
      </c>
      <c r="P84" s="201">
        <v>0</v>
      </c>
      <c r="Q84" s="212">
        <v>0</v>
      </c>
    </row>
    <row r="85" spans="1:17" s="72" customFormat="1" ht="21.75" customHeight="1" x14ac:dyDescent="0.25">
      <c r="A85" s="284"/>
      <c r="B85" s="284"/>
      <c r="C85" s="283"/>
      <c r="D85" s="134" t="s">
        <v>109</v>
      </c>
      <c r="E85" s="206">
        <f t="shared" si="21"/>
        <v>0</v>
      </c>
      <c r="F85" s="201">
        <v>0</v>
      </c>
      <c r="G85" s="201">
        <v>0</v>
      </c>
      <c r="H85" s="201">
        <v>0</v>
      </c>
      <c r="I85" s="201">
        <v>0</v>
      </c>
      <c r="J85" s="201">
        <v>0</v>
      </c>
      <c r="K85" s="201">
        <v>0</v>
      </c>
      <c r="L85" s="201">
        <v>0</v>
      </c>
      <c r="M85" s="201">
        <v>0</v>
      </c>
      <c r="N85" s="201">
        <v>0</v>
      </c>
      <c r="O85" s="201">
        <v>0</v>
      </c>
      <c r="P85" s="201">
        <v>0</v>
      </c>
      <c r="Q85" s="212">
        <v>0</v>
      </c>
    </row>
    <row r="86" spans="1:17" s="72" customFormat="1" ht="21.75" customHeight="1" x14ac:dyDescent="0.25">
      <c r="A86" s="312" t="s">
        <v>142</v>
      </c>
      <c r="B86" s="313"/>
      <c r="C86" s="288"/>
      <c r="D86" s="131" t="s">
        <v>37</v>
      </c>
      <c r="E86" s="206">
        <f>E87+E88+E89+E90+E91+E92</f>
        <v>10416.926440000001</v>
      </c>
      <c r="F86" s="206">
        <f t="shared" ref="F86:Q86" si="22">F87+F88+F89+F90+F91+F92</f>
        <v>110.93604000000001</v>
      </c>
      <c r="G86" s="206">
        <f t="shared" si="22"/>
        <v>247.90361999999999</v>
      </c>
      <c r="H86" s="206">
        <f t="shared" si="22"/>
        <v>582.03634</v>
      </c>
      <c r="I86" s="206">
        <f t="shared" si="22"/>
        <v>315.86937</v>
      </c>
      <c r="J86" s="206">
        <f t="shared" si="22"/>
        <v>453.06729000000001</v>
      </c>
      <c r="K86" s="206">
        <f>K87+K88+K89+K90+K91+K92</f>
        <v>2401.83565</v>
      </c>
      <c r="L86" s="206">
        <f t="shared" si="22"/>
        <v>1547.107</v>
      </c>
      <c r="M86" s="206">
        <f t="shared" si="22"/>
        <v>1420.21362</v>
      </c>
      <c r="N86" s="206">
        <f t="shared" si="22"/>
        <v>541.98966999999993</v>
      </c>
      <c r="O86" s="206">
        <f t="shared" si="22"/>
        <v>377.04741000000001</v>
      </c>
      <c r="P86" s="206">
        <f t="shared" si="22"/>
        <v>1780.9053200000001</v>
      </c>
      <c r="Q86" s="206">
        <f t="shared" si="22"/>
        <v>638.01511000000005</v>
      </c>
    </row>
    <row r="87" spans="1:17" ht="12.75" customHeight="1" x14ac:dyDescent="0.25">
      <c r="A87" s="314"/>
      <c r="B87" s="315"/>
      <c r="C87" s="288"/>
      <c r="D87" s="168" t="s">
        <v>9</v>
      </c>
      <c r="E87" s="216">
        <f>F87+G87+H87+I87+J87+K87+L87+M87+N87+O87+P87+Q87</f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01">
        <v>0</v>
      </c>
      <c r="L87" s="217">
        <v>0</v>
      </c>
      <c r="M87" s="217">
        <v>0</v>
      </c>
      <c r="N87" s="217">
        <v>0</v>
      </c>
      <c r="O87" s="217">
        <f t="shared" ref="O87:Q91" si="23">O17+O38+O45</f>
        <v>0</v>
      </c>
      <c r="P87" s="217">
        <f t="shared" si="23"/>
        <v>0</v>
      </c>
      <c r="Q87" s="217">
        <f t="shared" si="23"/>
        <v>0</v>
      </c>
    </row>
    <row r="88" spans="1:17" ht="21" customHeight="1" x14ac:dyDescent="0.25">
      <c r="A88" s="314"/>
      <c r="B88" s="315"/>
      <c r="C88" s="288"/>
      <c r="D88" s="168" t="s">
        <v>10</v>
      </c>
      <c r="E88" s="218">
        <f>F88+G88+H88+I88+J88+K88+L88+M88+N88+O88+P88+Q88</f>
        <v>6667.9000000000005</v>
      </c>
      <c r="F88" s="219">
        <f t="shared" ref="F88:N92" si="24">F18+F39+F46</f>
        <v>110.93604000000001</v>
      </c>
      <c r="G88" s="219">
        <f t="shared" si="24"/>
        <v>247.90361999999999</v>
      </c>
      <c r="H88" s="219">
        <f t="shared" si="24"/>
        <v>582.03634</v>
      </c>
      <c r="I88" s="219">
        <f t="shared" si="24"/>
        <v>315.86937</v>
      </c>
      <c r="J88" s="219">
        <f t="shared" si="24"/>
        <v>264.19729000000001</v>
      </c>
      <c r="K88" s="198">
        <f t="shared" si="24"/>
        <v>814.79035999999996</v>
      </c>
      <c r="L88" s="219">
        <f t="shared" si="24"/>
        <v>552.71487999999999</v>
      </c>
      <c r="M88" s="219">
        <f t="shared" si="24"/>
        <v>682.46177</v>
      </c>
      <c r="N88" s="219">
        <f t="shared" si="24"/>
        <v>339.47721000000001</v>
      </c>
      <c r="O88" s="219">
        <f t="shared" si="23"/>
        <v>338.59269</v>
      </c>
      <c r="P88" s="219">
        <f t="shared" si="23"/>
        <v>1780.9053200000001</v>
      </c>
      <c r="Q88" s="219">
        <f t="shared" si="23"/>
        <v>638.01511000000005</v>
      </c>
    </row>
    <row r="89" spans="1:17" ht="15" customHeight="1" x14ac:dyDescent="0.25">
      <c r="A89" s="314"/>
      <c r="B89" s="315"/>
      <c r="C89" s="288"/>
      <c r="D89" s="168" t="s">
        <v>11</v>
      </c>
      <c r="E89" s="218">
        <f t="shared" ref="E89:E92" si="25">F89+G89+H89+I89+J89+K89+L89+M89+N89+O89+P89+Q89</f>
        <v>3749.0264400000001</v>
      </c>
      <c r="F89" s="217">
        <f t="shared" si="24"/>
        <v>0</v>
      </c>
      <c r="G89" s="217">
        <f t="shared" si="24"/>
        <v>0</v>
      </c>
      <c r="H89" s="217">
        <f t="shared" si="24"/>
        <v>0</v>
      </c>
      <c r="I89" s="217">
        <f t="shared" si="24"/>
        <v>0</v>
      </c>
      <c r="J89" s="220">
        <f t="shared" si="24"/>
        <v>188.87</v>
      </c>
      <c r="K89" s="199">
        <f t="shared" si="24"/>
        <v>1587.04529</v>
      </c>
      <c r="L89" s="221">
        <f t="shared" si="24"/>
        <v>994.39211999999998</v>
      </c>
      <c r="M89" s="221">
        <f t="shared" si="24"/>
        <v>737.75184999999999</v>
      </c>
      <c r="N89" s="221">
        <f t="shared" si="24"/>
        <v>202.51245999999998</v>
      </c>
      <c r="O89" s="221">
        <f t="shared" si="23"/>
        <v>38.454720000000002</v>
      </c>
      <c r="P89" s="221">
        <f t="shared" si="23"/>
        <v>0</v>
      </c>
      <c r="Q89" s="217">
        <f t="shared" si="23"/>
        <v>0</v>
      </c>
    </row>
    <row r="90" spans="1:17" ht="59.25" customHeight="1" x14ac:dyDescent="0.25">
      <c r="A90" s="314"/>
      <c r="B90" s="315"/>
      <c r="C90" s="288"/>
      <c r="D90" s="175" t="s">
        <v>48</v>
      </c>
      <c r="E90" s="216">
        <f t="shared" si="25"/>
        <v>0</v>
      </c>
      <c r="F90" s="217">
        <f t="shared" si="24"/>
        <v>0</v>
      </c>
      <c r="G90" s="217">
        <f t="shared" si="24"/>
        <v>0</v>
      </c>
      <c r="H90" s="217">
        <f t="shared" si="24"/>
        <v>0</v>
      </c>
      <c r="I90" s="217">
        <f t="shared" si="24"/>
        <v>0</v>
      </c>
      <c r="J90" s="217">
        <f t="shared" si="24"/>
        <v>0</v>
      </c>
      <c r="K90" s="201">
        <f t="shared" si="24"/>
        <v>0</v>
      </c>
      <c r="L90" s="217">
        <f t="shared" si="24"/>
        <v>0</v>
      </c>
      <c r="M90" s="217">
        <f>M20+N41+M48</f>
        <v>0</v>
      </c>
      <c r="N90" s="217">
        <f>N20+N48</f>
        <v>0</v>
      </c>
      <c r="O90" s="217">
        <f t="shared" si="23"/>
        <v>0</v>
      </c>
      <c r="P90" s="217">
        <f t="shared" si="23"/>
        <v>0</v>
      </c>
      <c r="Q90" s="217">
        <f t="shared" si="23"/>
        <v>0</v>
      </c>
    </row>
    <row r="91" spans="1:17" ht="22.5" customHeight="1" x14ac:dyDescent="0.25">
      <c r="A91" s="314"/>
      <c r="B91" s="315"/>
      <c r="C91" s="288"/>
      <c r="D91" s="175" t="s">
        <v>108</v>
      </c>
      <c r="E91" s="216">
        <f t="shared" si="25"/>
        <v>0</v>
      </c>
      <c r="F91" s="217">
        <f t="shared" si="24"/>
        <v>0</v>
      </c>
      <c r="G91" s="217">
        <f t="shared" si="24"/>
        <v>0</v>
      </c>
      <c r="H91" s="217">
        <f t="shared" si="24"/>
        <v>0</v>
      </c>
      <c r="I91" s="217">
        <f t="shared" si="24"/>
        <v>0</v>
      </c>
      <c r="J91" s="217">
        <f t="shared" si="24"/>
        <v>0</v>
      </c>
      <c r="K91" s="201">
        <f t="shared" si="24"/>
        <v>0</v>
      </c>
      <c r="L91" s="217">
        <f t="shared" si="24"/>
        <v>0</v>
      </c>
      <c r="M91" s="217">
        <f>M21+M42+M49</f>
        <v>0</v>
      </c>
      <c r="N91" s="217">
        <f>N21+N42+N49</f>
        <v>0</v>
      </c>
      <c r="O91" s="217">
        <f t="shared" si="23"/>
        <v>0</v>
      </c>
      <c r="P91" s="217">
        <f t="shared" si="23"/>
        <v>0</v>
      </c>
      <c r="Q91" s="217">
        <f t="shared" si="23"/>
        <v>0</v>
      </c>
    </row>
    <row r="92" spans="1:17" ht="23.25" customHeight="1" x14ac:dyDescent="0.25">
      <c r="A92" s="316"/>
      <c r="B92" s="317"/>
      <c r="C92" s="288"/>
      <c r="D92" s="175" t="s">
        <v>109</v>
      </c>
      <c r="E92" s="222">
        <f t="shared" si="25"/>
        <v>0</v>
      </c>
      <c r="F92" s="217">
        <f t="shared" si="24"/>
        <v>0</v>
      </c>
      <c r="G92" s="217">
        <f t="shared" si="24"/>
        <v>0</v>
      </c>
      <c r="H92" s="217">
        <f t="shared" si="24"/>
        <v>0</v>
      </c>
      <c r="I92" s="217">
        <f t="shared" si="24"/>
        <v>0</v>
      </c>
      <c r="J92" s="217">
        <f t="shared" si="24"/>
        <v>0</v>
      </c>
      <c r="K92" s="201">
        <f t="shared" si="24"/>
        <v>0</v>
      </c>
      <c r="L92" s="217">
        <f t="shared" si="24"/>
        <v>0</v>
      </c>
      <c r="M92" s="217">
        <f>M22+M43+M50</f>
        <v>0</v>
      </c>
      <c r="N92" s="217">
        <f>N22+N43+N50</f>
        <v>0</v>
      </c>
      <c r="O92" s="217">
        <f>O22+O43+O50</f>
        <v>0</v>
      </c>
      <c r="P92" s="217">
        <v>0</v>
      </c>
      <c r="Q92" s="223">
        <f>Q22+Q43+Q50</f>
        <v>0</v>
      </c>
    </row>
    <row r="93" spans="1:17" ht="94.5" customHeight="1" x14ac:dyDescent="0.25">
      <c r="A93" s="305" t="s">
        <v>137</v>
      </c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118"/>
      <c r="P93" s="118"/>
      <c r="Q93" s="118"/>
    </row>
    <row r="94" spans="1:17" ht="24.75" customHeight="1" x14ac:dyDescent="0.25">
      <c r="A94" s="308" t="s">
        <v>120</v>
      </c>
      <c r="B94" s="308"/>
      <c r="C94" s="308"/>
      <c r="D94" s="232"/>
      <c r="E94" s="232"/>
      <c r="F94" s="62"/>
      <c r="G94" s="62"/>
      <c r="H94" s="62"/>
      <c r="I94" s="43"/>
    </row>
    <row r="95" spans="1:17" ht="41.25" customHeight="1" x14ac:dyDescent="0.25">
      <c r="A95" s="308" t="s">
        <v>94</v>
      </c>
      <c r="B95" s="308"/>
      <c r="C95" s="308"/>
      <c r="D95" s="308"/>
      <c r="E95" s="308"/>
      <c r="F95" s="310"/>
      <c r="G95" s="310"/>
      <c r="H95" s="310"/>
      <c r="I95" s="309" t="s">
        <v>100</v>
      </c>
      <c r="J95" s="309"/>
    </row>
    <row r="96" spans="1:17" ht="21" customHeight="1" x14ac:dyDescent="0.25">
      <c r="B96" s="231"/>
      <c r="C96" s="231"/>
      <c r="D96" s="231"/>
      <c r="E96" s="231"/>
      <c r="F96" s="40"/>
      <c r="G96" s="40" t="s">
        <v>38</v>
      </c>
      <c r="H96" s="40"/>
      <c r="I96" s="235"/>
      <c r="J96" s="235"/>
    </row>
    <row r="97" spans="1:17" ht="21" customHeight="1" x14ac:dyDescent="0.25">
      <c r="A97" s="306" t="s">
        <v>121</v>
      </c>
      <c r="B97" s="306"/>
      <c r="C97" s="231"/>
      <c r="D97" s="231"/>
      <c r="E97" s="231"/>
      <c r="F97" s="61"/>
      <c r="G97" s="62"/>
      <c r="H97" s="61"/>
      <c r="I97" s="43"/>
    </row>
    <row r="98" spans="1:17" ht="14.25" customHeight="1" x14ac:dyDescent="0.25">
      <c r="B98" s="231"/>
      <c r="C98" s="231"/>
      <c r="D98" s="231"/>
      <c r="E98" s="231"/>
      <c r="F98" s="61"/>
      <c r="G98" s="62"/>
      <c r="H98" s="61"/>
      <c r="I98" s="43"/>
    </row>
    <row r="99" spans="1:17" ht="21" customHeight="1" x14ac:dyDescent="0.25">
      <c r="A99" s="306" t="s">
        <v>125</v>
      </c>
      <c r="B99" s="306"/>
      <c r="C99" s="306"/>
      <c r="D99" s="306"/>
      <c r="E99" s="231"/>
      <c r="F99" s="311"/>
      <c r="G99" s="311"/>
      <c r="H99" s="311"/>
      <c r="I99" s="309" t="s">
        <v>131</v>
      </c>
      <c r="J99" s="309"/>
    </row>
    <row r="100" spans="1:17" ht="21" customHeight="1" x14ac:dyDescent="0.25">
      <c r="B100" s="231"/>
      <c r="C100" s="231"/>
      <c r="D100" s="231"/>
      <c r="E100" s="231"/>
      <c r="F100" s="7"/>
      <c r="G100" s="187" t="s">
        <v>127</v>
      </c>
      <c r="H100" s="7"/>
      <c r="I100" s="233"/>
      <c r="J100" s="233"/>
    </row>
    <row r="101" spans="1:17" ht="21" customHeight="1" x14ac:dyDescent="0.25">
      <c r="B101" s="231"/>
      <c r="C101" s="231"/>
      <c r="D101" s="231"/>
      <c r="E101" s="231"/>
      <c r="F101" s="7"/>
      <c r="G101" s="7"/>
      <c r="H101" s="7"/>
      <c r="I101" s="233"/>
      <c r="J101" s="233"/>
    </row>
    <row r="102" spans="1:17" ht="21" customHeight="1" x14ac:dyDescent="0.25">
      <c r="A102" s="306" t="s">
        <v>146</v>
      </c>
      <c r="B102" s="306"/>
      <c r="C102" s="306"/>
      <c r="D102" s="306"/>
      <c r="E102" s="231"/>
      <c r="F102" s="311"/>
      <c r="G102" s="311"/>
      <c r="H102" s="311"/>
      <c r="I102" s="309" t="s">
        <v>148</v>
      </c>
      <c r="J102" s="309"/>
    </row>
    <row r="103" spans="1:17" ht="21" customHeight="1" x14ac:dyDescent="0.25">
      <c r="B103" s="231"/>
      <c r="C103" s="231"/>
      <c r="D103" s="231"/>
      <c r="E103" s="231"/>
      <c r="F103" s="61"/>
      <c r="G103" s="62" t="s">
        <v>69</v>
      </c>
      <c r="H103" s="61"/>
      <c r="I103" s="43"/>
    </row>
    <row r="104" spans="1:17" s="72" customFormat="1" ht="24.75" customHeight="1" x14ac:dyDescent="0.25">
      <c r="A104" s="306" t="s">
        <v>149</v>
      </c>
      <c r="B104" s="306"/>
      <c r="C104" s="306"/>
      <c r="D104" s="306"/>
      <c r="E104" s="306"/>
      <c r="F104" s="41"/>
      <c r="G104" s="41"/>
      <c r="H104" s="41"/>
      <c r="I104" s="309" t="s">
        <v>145</v>
      </c>
      <c r="J104" s="309"/>
      <c r="L104" s="1"/>
      <c r="M104" s="1"/>
      <c r="N104" s="1"/>
      <c r="O104" s="1"/>
      <c r="P104" s="1"/>
      <c r="Q104" s="1"/>
    </row>
    <row r="105" spans="1:17" s="72" customFormat="1" x14ac:dyDescent="0.25">
      <c r="A105" s="234"/>
      <c r="B105" s="1"/>
      <c r="C105" s="1"/>
      <c r="D105" s="1"/>
      <c r="E105" s="1"/>
      <c r="F105" s="1"/>
      <c r="G105" s="3" t="s">
        <v>69</v>
      </c>
      <c r="H105" s="1"/>
      <c r="I105" s="1"/>
      <c r="J105" s="1"/>
      <c r="L105" s="1"/>
      <c r="M105" s="1"/>
      <c r="N105" s="1"/>
      <c r="O105" s="1"/>
      <c r="P105" s="1"/>
      <c r="Q105" s="1"/>
    </row>
    <row r="106" spans="1:17" s="72" customFormat="1" x14ac:dyDescent="0.25">
      <c r="A106" s="234"/>
      <c r="B106" s="1"/>
      <c r="C106" s="1"/>
      <c r="D106" s="1"/>
      <c r="E106" s="1"/>
      <c r="F106" s="1"/>
      <c r="G106" s="3"/>
      <c r="H106" s="1"/>
      <c r="I106" s="1"/>
      <c r="J106" s="1"/>
      <c r="L106" s="1"/>
      <c r="M106" s="1"/>
      <c r="N106" s="1"/>
      <c r="O106" s="1"/>
      <c r="P106" s="1"/>
      <c r="Q106" s="1"/>
    </row>
    <row r="107" spans="1:17" s="72" customFormat="1" ht="15" customHeight="1" x14ac:dyDescent="0.25">
      <c r="A107" s="307" t="s">
        <v>116</v>
      </c>
      <c r="B107" s="307"/>
      <c r="C107" s="1"/>
      <c r="D107" s="1"/>
      <c r="E107" s="1"/>
      <c r="F107" s="1"/>
      <c r="G107" s="1"/>
      <c r="H107" s="1"/>
      <c r="I107" s="1"/>
      <c r="J107" s="1"/>
      <c r="L107" s="1"/>
      <c r="M107" s="1"/>
      <c r="N107" s="1"/>
      <c r="O107" s="1"/>
      <c r="P107" s="1"/>
      <c r="Q107" s="1"/>
    </row>
    <row r="108" spans="1:17" s="72" customFormat="1" ht="15.75" x14ac:dyDescent="0.25">
      <c r="A108" s="234"/>
      <c r="B108" s="63"/>
      <c r="C108" s="1"/>
      <c r="D108" s="1"/>
      <c r="E108" s="1"/>
      <c r="F108" s="1"/>
      <c r="G108" s="1"/>
      <c r="H108" s="1"/>
      <c r="I108" s="1"/>
      <c r="J108" s="1"/>
      <c r="L108" s="1"/>
      <c r="M108" s="1"/>
      <c r="N108" s="1"/>
      <c r="O108" s="1"/>
      <c r="P108" s="1"/>
      <c r="Q108" s="1"/>
    </row>
  </sheetData>
  <mergeCells count="57">
    <mergeCell ref="A5:B5"/>
    <mergeCell ref="M5:Q5"/>
    <mergeCell ref="A2:C2"/>
    <mergeCell ref="M2:Q2"/>
    <mergeCell ref="A3:E3"/>
    <mergeCell ref="M3:Q3"/>
    <mergeCell ref="M4:Q4"/>
    <mergeCell ref="M6:Q6"/>
    <mergeCell ref="A9:Q9"/>
    <mergeCell ref="A10:Q10"/>
    <mergeCell ref="C11:M11"/>
    <mergeCell ref="P12:Q12"/>
    <mergeCell ref="F13:Q13"/>
    <mergeCell ref="A16:A22"/>
    <mergeCell ref="B16:B22"/>
    <mergeCell ref="C16:C22"/>
    <mergeCell ref="A23:A29"/>
    <mergeCell ref="B23:B29"/>
    <mergeCell ref="C23:C29"/>
    <mergeCell ref="A13:A14"/>
    <mergeCell ref="B13:B14"/>
    <mergeCell ref="C13:C14"/>
    <mergeCell ref="D13:D14"/>
    <mergeCell ref="E13:E14"/>
    <mergeCell ref="A30:A36"/>
    <mergeCell ref="B30:B36"/>
    <mergeCell ref="C30:C36"/>
    <mergeCell ref="A37:A43"/>
    <mergeCell ref="B37:B43"/>
    <mergeCell ref="C37:C43"/>
    <mergeCell ref="A93:N93"/>
    <mergeCell ref="A44:A78"/>
    <mergeCell ref="B44:B78"/>
    <mergeCell ref="C44:C50"/>
    <mergeCell ref="C51:C57"/>
    <mergeCell ref="C58:C64"/>
    <mergeCell ref="C65:C71"/>
    <mergeCell ref="C72:C78"/>
    <mergeCell ref="A79:A85"/>
    <mergeCell ref="B79:B85"/>
    <mergeCell ref="C79:C85"/>
    <mergeCell ref="A86:B92"/>
    <mergeCell ref="C86:C92"/>
    <mergeCell ref="A107:B107"/>
    <mergeCell ref="A94:C94"/>
    <mergeCell ref="A95:E95"/>
    <mergeCell ref="F95:H95"/>
    <mergeCell ref="I95:J95"/>
    <mergeCell ref="A97:B97"/>
    <mergeCell ref="A99:D99"/>
    <mergeCell ref="F99:H99"/>
    <mergeCell ref="I99:J99"/>
    <mergeCell ref="A102:D102"/>
    <mergeCell ref="F102:H102"/>
    <mergeCell ref="I102:J102"/>
    <mergeCell ref="A104:E104"/>
    <mergeCell ref="I104:J104"/>
  </mergeCells>
  <pageMargins left="0.31496062992125984" right="0" top="0.39370078740157483" bottom="0.19685039370078741" header="0" footer="0.19685039370078741"/>
  <pageSetup paperSize="9" scale="42" fitToHeight="0" orientation="landscape" r:id="rId1"/>
  <rowBreaks count="1" manualBreakCount="1">
    <brk id="5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view="pageBreakPreview" zoomScale="80" zoomScaleNormal="100" zoomScaleSheetLayoutView="80" workbookViewId="0">
      <pane ySplit="14" topLeftCell="A85" activePane="bottomLeft" state="frozen"/>
      <selection pane="bottomLeft" activeCell="J96" sqref="J96"/>
    </sheetView>
  </sheetViews>
  <sheetFormatPr defaultColWidth="9.140625" defaultRowHeight="15" x14ac:dyDescent="0.25"/>
  <cols>
    <col min="1" max="1" width="6.7109375" style="252" customWidth="1"/>
    <col min="2" max="2" width="30.140625" style="1" customWidth="1"/>
    <col min="3" max="3" width="33.140625" style="1" customWidth="1"/>
    <col min="4" max="4" width="23.5703125" style="1" customWidth="1"/>
    <col min="5" max="5" width="17.42578125" style="1" customWidth="1"/>
    <col min="6" max="6" width="15.5703125" style="1" customWidth="1"/>
    <col min="7" max="7" width="16.42578125" style="1" customWidth="1"/>
    <col min="8" max="8" width="15.140625" style="1" customWidth="1"/>
    <col min="9" max="9" width="15" style="1" customWidth="1"/>
    <col min="10" max="10" width="15.42578125" style="1" customWidth="1"/>
    <col min="11" max="11" width="17.140625" style="72" customWidth="1"/>
    <col min="12" max="12" width="17" style="1" customWidth="1"/>
    <col min="13" max="13" width="17.5703125" style="1" customWidth="1"/>
    <col min="14" max="14" width="14.42578125" style="1" customWidth="1"/>
    <col min="15" max="15" width="15.140625" style="1" customWidth="1"/>
    <col min="16" max="16" width="18.140625" style="1" customWidth="1"/>
    <col min="17" max="17" width="15" style="1" customWidth="1"/>
    <col min="18" max="16384" width="9.140625" style="1"/>
  </cols>
  <sheetData>
    <row r="1" spans="1:17" ht="16.5" x14ac:dyDescent="0.25">
      <c r="F1" s="6"/>
      <c r="M1" s="6"/>
      <c r="O1" s="254"/>
      <c r="P1" s="254"/>
    </row>
    <row r="2" spans="1:17" ht="19.5" x14ac:dyDescent="0.3">
      <c r="A2" s="298"/>
      <c r="B2" s="298"/>
      <c r="C2" s="298"/>
      <c r="G2" s="6"/>
      <c r="M2" s="298" t="s">
        <v>115</v>
      </c>
      <c r="N2" s="298"/>
      <c r="O2" s="298"/>
      <c r="P2" s="298"/>
      <c r="Q2" s="298"/>
    </row>
    <row r="3" spans="1:17" ht="18.75" x14ac:dyDescent="0.3">
      <c r="A3" s="303"/>
      <c r="B3" s="303"/>
      <c r="C3" s="303"/>
      <c r="D3" s="303"/>
      <c r="E3" s="303"/>
      <c r="G3" s="6"/>
      <c r="M3" s="299" t="s">
        <v>152</v>
      </c>
      <c r="N3" s="299"/>
      <c r="O3" s="299"/>
      <c r="P3" s="299"/>
      <c r="Q3" s="299"/>
    </row>
    <row r="4" spans="1:17" ht="28.5" customHeight="1" x14ac:dyDescent="0.3">
      <c r="A4" s="121"/>
      <c r="B4" s="122"/>
      <c r="C4" s="123"/>
      <c r="G4" s="6"/>
      <c r="M4" s="300" t="s">
        <v>151</v>
      </c>
      <c r="N4" s="300"/>
      <c r="O4" s="300"/>
      <c r="P4" s="300"/>
      <c r="Q4" s="300"/>
    </row>
    <row r="5" spans="1:17" ht="17.25" customHeight="1" x14ac:dyDescent="0.25">
      <c r="A5" s="304"/>
      <c r="B5" s="304"/>
      <c r="G5" s="6"/>
      <c r="M5" s="301" t="s">
        <v>57</v>
      </c>
      <c r="N5" s="301"/>
      <c r="O5" s="301"/>
      <c r="P5" s="301"/>
      <c r="Q5" s="301"/>
    </row>
    <row r="6" spans="1:17" ht="21" customHeight="1" x14ac:dyDescent="0.25">
      <c r="G6" s="6"/>
      <c r="M6" s="302"/>
      <c r="N6" s="302"/>
      <c r="O6" s="302"/>
      <c r="P6" s="302"/>
      <c r="Q6" s="302"/>
    </row>
    <row r="7" spans="1:17" ht="17.25" customHeight="1" x14ac:dyDescent="0.25">
      <c r="G7" s="6"/>
      <c r="M7" s="63" t="s">
        <v>144</v>
      </c>
      <c r="N7" s="63"/>
      <c r="O7" s="63"/>
    </row>
    <row r="8" spans="1:17" ht="17.25" customHeight="1" x14ac:dyDescent="0.25">
      <c r="G8" s="6"/>
      <c r="M8" s="248"/>
      <c r="N8" s="248"/>
      <c r="O8" s="248"/>
      <c r="P8" s="248"/>
      <c r="Q8" s="248"/>
    </row>
    <row r="9" spans="1:17" ht="21" customHeight="1" x14ac:dyDescent="0.25">
      <c r="A9" s="297" t="s">
        <v>41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</row>
    <row r="10" spans="1:17" ht="18.75" customHeight="1" x14ac:dyDescent="0.25">
      <c r="A10" s="291" t="s">
        <v>136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</row>
    <row r="11" spans="1:17" ht="14.25" customHeight="1" x14ac:dyDescent="0.25">
      <c r="A11" s="246"/>
      <c r="B11" s="246"/>
      <c r="C11" s="291" t="s">
        <v>150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46"/>
      <c r="O11" s="246"/>
      <c r="P11" s="246"/>
      <c r="Q11" s="246"/>
    </row>
    <row r="12" spans="1:17" ht="15.75" x14ac:dyDescent="0.25">
      <c r="P12" s="292" t="s">
        <v>43</v>
      </c>
      <c r="Q12" s="292"/>
    </row>
    <row r="13" spans="1:17" ht="63" customHeight="1" x14ac:dyDescent="0.25">
      <c r="A13" s="293" t="s">
        <v>0</v>
      </c>
      <c r="B13" s="293" t="s">
        <v>99</v>
      </c>
      <c r="C13" s="294" t="s">
        <v>63</v>
      </c>
      <c r="D13" s="293" t="s">
        <v>34</v>
      </c>
      <c r="E13" s="293" t="s">
        <v>37</v>
      </c>
      <c r="F13" s="293" t="s">
        <v>44</v>
      </c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</row>
    <row r="14" spans="1:17" ht="19.5" customHeight="1" x14ac:dyDescent="0.25">
      <c r="A14" s="293"/>
      <c r="B14" s="293"/>
      <c r="C14" s="295"/>
      <c r="D14" s="293"/>
      <c r="E14" s="293"/>
      <c r="F14" s="247" t="s">
        <v>13</v>
      </c>
      <c r="G14" s="247" t="s">
        <v>14</v>
      </c>
      <c r="H14" s="247" t="s">
        <v>15</v>
      </c>
      <c r="I14" s="247" t="s">
        <v>16</v>
      </c>
      <c r="J14" s="247" t="s">
        <v>17</v>
      </c>
      <c r="K14" s="245" t="s">
        <v>18</v>
      </c>
      <c r="L14" s="247" t="s">
        <v>19</v>
      </c>
      <c r="M14" s="247" t="s">
        <v>20</v>
      </c>
      <c r="N14" s="247" t="s">
        <v>21</v>
      </c>
      <c r="O14" s="247" t="s">
        <v>22</v>
      </c>
      <c r="P14" s="247" t="s">
        <v>23</v>
      </c>
      <c r="Q14" s="247" t="s">
        <v>24</v>
      </c>
    </row>
    <row r="15" spans="1:17" s="3" customFormat="1" ht="15" customHeight="1" x14ac:dyDescent="0.2">
      <c r="A15" s="247">
        <v>1</v>
      </c>
      <c r="B15" s="247">
        <v>2</v>
      </c>
      <c r="C15" s="247">
        <v>3</v>
      </c>
      <c r="D15" s="247">
        <v>4</v>
      </c>
      <c r="E15" s="130">
        <v>5</v>
      </c>
      <c r="F15" s="247">
        <v>6</v>
      </c>
      <c r="G15" s="247">
        <v>7</v>
      </c>
      <c r="H15" s="247">
        <v>8</v>
      </c>
      <c r="I15" s="247">
        <v>9</v>
      </c>
      <c r="J15" s="247">
        <v>10</v>
      </c>
      <c r="K15" s="245">
        <v>11</v>
      </c>
      <c r="L15" s="247">
        <v>12</v>
      </c>
      <c r="M15" s="247">
        <v>13</v>
      </c>
      <c r="N15" s="247">
        <v>14</v>
      </c>
      <c r="O15" s="247">
        <v>15</v>
      </c>
      <c r="P15" s="247">
        <v>16</v>
      </c>
      <c r="Q15" s="247">
        <v>17</v>
      </c>
    </row>
    <row r="16" spans="1:17" s="72" customFormat="1" ht="18" customHeight="1" x14ac:dyDescent="0.25">
      <c r="A16" s="282" t="s">
        <v>2</v>
      </c>
      <c r="B16" s="282" t="s">
        <v>119</v>
      </c>
      <c r="C16" s="282" t="s">
        <v>130</v>
      </c>
      <c r="D16" s="131" t="s">
        <v>35</v>
      </c>
      <c r="E16" s="188">
        <f t="shared" ref="E16:Q16" si="0">E17+E18+E19+E20</f>
        <v>3817.8999999999996</v>
      </c>
      <c r="F16" s="189">
        <f t="shared" si="0"/>
        <v>110.93604000000001</v>
      </c>
      <c r="G16" s="189">
        <f t="shared" si="0"/>
        <v>247.90361999999999</v>
      </c>
      <c r="H16" s="189">
        <f t="shared" si="0"/>
        <v>582.03634</v>
      </c>
      <c r="I16" s="189">
        <f t="shared" si="0"/>
        <v>285.46937000000003</v>
      </c>
      <c r="J16" s="189">
        <f t="shared" si="0"/>
        <v>321.69729000000001</v>
      </c>
      <c r="K16" s="189">
        <f t="shared" si="0"/>
        <v>392.29036000000002</v>
      </c>
      <c r="L16" s="189">
        <f t="shared" si="0"/>
        <v>245.73488</v>
      </c>
      <c r="M16" s="189">
        <f t="shared" si="0"/>
        <v>233.34177</v>
      </c>
      <c r="N16" s="189">
        <f t="shared" si="0"/>
        <v>201.87720999999999</v>
      </c>
      <c r="O16" s="189">
        <f t="shared" si="0"/>
        <v>300.69269000000003</v>
      </c>
      <c r="P16" s="189">
        <f t="shared" si="0"/>
        <v>257.90532000000002</v>
      </c>
      <c r="Q16" s="189">
        <f t="shared" si="0"/>
        <v>638.01511000000005</v>
      </c>
    </row>
    <row r="17" spans="1:17" s="72" customFormat="1" ht="13.5" customHeight="1" x14ac:dyDescent="0.25">
      <c r="A17" s="283"/>
      <c r="B17" s="283"/>
      <c r="C17" s="283"/>
      <c r="D17" s="134" t="s">
        <v>9</v>
      </c>
      <c r="E17" s="190">
        <f>E24+E31</f>
        <v>0</v>
      </c>
      <c r="F17" s="190">
        <f t="shared" ref="F17:Q17" si="1">F24+F31</f>
        <v>0</v>
      </c>
      <c r="G17" s="190">
        <f t="shared" si="1"/>
        <v>0</v>
      </c>
      <c r="H17" s="190">
        <f t="shared" si="1"/>
        <v>0</v>
      </c>
      <c r="I17" s="190">
        <f t="shared" si="1"/>
        <v>0</v>
      </c>
      <c r="J17" s="190">
        <f t="shared" si="1"/>
        <v>0</v>
      </c>
      <c r="K17" s="190">
        <f t="shared" si="1"/>
        <v>0</v>
      </c>
      <c r="L17" s="190">
        <f t="shared" si="1"/>
        <v>0</v>
      </c>
      <c r="M17" s="190">
        <f t="shared" si="1"/>
        <v>0</v>
      </c>
      <c r="N17" s="190">
        <f t="shared" si="1"/>
        <v>0</v>
      </c>
      <c r="O17" s="190">
        <f t="shared" si="1"/>
        <v>0</v>
      </c>
      <c r="P17" s="190">
        <f t="shared" si="1"/>
        <v>0</v>
      </c>
      <c r="Q17" s="190">
        <f t="shared" si="1"/>
        <v>0</v>
      </c>
    </row>
    <row r="18" spans="1:17" s="72" customFormat="1" ht="15.75" customHeight="1" x14ac:dyDescent="0.25">
      <c r="A18" s="283"/>
      <c r="B18" s="283"/>
      <c r="C18" s="283"/>
      <c r="D18" s="134" t="s">
        <v>10</v>
      </c>
      <c r="E18" s="191">
        <f>F18+G18+H18+I18+J18+K18+L18+M18+N18+O18+P18+Q18</f>
        <v>3817.8999999999996</v>
      </c>
      <c r="F18" s="191">
        <v>110.93604000000001</v>
      </c>
      <c r="G18" s="191">
        <v>247.90361999999999</v>
      </c>
      <c r="H18" s="191">
        <v>582.03634</v>
      </c>
      <c r="I18" s="191">
        <v>285.46937000000003</v>
      </c>
      <c r="J18" s="191">
        <v>321.69729000000001</v>
      </c>
      <c r="K18" s="192">
        <v>392.29036000000002</v>
      </c>
      <c r="L18" s="191">
        <v>245.73488</v>
      </c>
      <c r="M18" s="191">
        <v>233.34177</v>
      </c>
      <c r="N18" s="191">
        <v>201.87720999999999</v>
      </c>
      <c r="O18" s="191">
        <v>300.69269000000003</v>
      </c>
      <c r="P18" s="191">
        <v>257.90532000000002</v>
      </c>
      <c r="Q18" s="191">
        <v>638.01511000000005</v>
      </c>
    </row>
    <row r="19" spans="1:17" s="72" customFormat="1" ht="14.25" customHeight="1" x14ac:dyDescent="0.25">
      <c r="A19" s="283"/>
      <c r="B19" s="283"/>
      <c r="C19" s="283"/>
      <c r="D19" s="244" t="s">
        <v>11</v>
      </c>
      <c r="E19" s="193">
        <f>F19+G19+H19+I19+J19+K19+L19+M19+N19+O19+P19+Q19</f>
        <v>0</v>
      </c>
      <c r="F19" s="190">
        <f t="shared" ref="F19:Q20" si="2">F26+F33</f>
        <v>0</v>
      </c>
      <c r="G19" s="190">
        <f t="shared" si="2"/>
        <v>0</v>
      </c>
      <c r="H19" s="190">
        <f t="shared" si="2"/>
        <v>0</v>
      </c>
      <c r="I19" s="190">
        <f t="shared" si="2"/>
        <v>0</v>
      </c>
      <c r="J19" s="190">
        <f t="shared" si="2"/>
        <v>0</v>
      </c>
      <c r="K19" s="190">
        <f>K26+K33</f>
        <v>0</v>
      </c>
      <c r="L19" s="190">
        <f t="shared" si="2"/>
        <v>0</v>
      </c>
      <c r="M19" s="191"/>
      <c r="N19" s="190">
        <f t="shared" si="2"/>
        <v>0</v>
      </c>
      <c r="O19" s="190">
        <f t="shared" si="2"/>
        <v>0</v>
      </c>
      <c r="P19" s="190">
        <f t="shared" si="2"/>
        <v>0</v>
      </c>
      <c r="Q19" s="190">
        <f t="shared" si="2"/>
        <v>0</v>
      </c>
    </row>
    <row r="20" spans="1:17" s="72" customFormat="1" ht="45.75" customHeight="1" x14ac:dyDescent="0.25">
      <c r="A20" s="283"/>
      <c r="B20" s="289"/>
      <c r="C20" s="283"/>
      <c r="D20" s="140" t="s">
        <v>48</v>
      </c>
      <c r="E20" s="190">
        <f>E27+E34</f>
        <v>0</v>
      </c>
      <c r="F20" s="190">
        <f t="shared" si="2"/>
        <v>0</v>
      </c>
      <c r="G20" s="190">
        <f t="shared" si="2"/>
        <v>0</v>
      </c>
      <c r="H20" s="190">
        <f t="shared" si="2"/>
        <v>0</v>
      </c>
      <c r="I20" s="190">
        <f t="shared" si="2"/>
        <v>0</v>
      </c>
      <c r="J20" s="190">
        <f t="shared" si="2"/>
        <v>0</v>
      </c>
      <c r="K20" s="190">
        <f t="shared" si="2"/>
        <v>0</v>
      </c>
      <c r="L20" s="190">
        <f t="shared" si="2"/>
        <v>0</v>
      </c>
      <c r="M20" s="190">
        <v>0</v>
      </c>
      <c r="N20" s="190">
        <f t="shared" si="2"/>
        <v>0</v>
      </c>
      <c r="O20" s="190">
        <f t="shared" si="2"/>
        <v>0</v>
      </c>
      <c r="P20" s="190">
        <f t="shared" si="2"/>
        <v>0</v>
      </c>
      <c r="Q20" s="190">
        <f t="shared" si="2"/>
        <v>0</v>
      </c>
    </row>
    <row r="21" spans="1:17" s="72" customFormat="1" ht="21" customHeight="1" x14ac:dyDescent="0.25">
      <c r="A21" s="283"/>
      <c r="B21" s="289"/>
      <c r="C21" s="283"/>
      <c r="D21" s="140" t="s">
        <v>108</v>
      </c>
      <c r="E21" s="190">
        <f t="shared" ref="E21:Q22" si="3">E28+E35</f>
        <v>0</v>
      </c>
      <c r="F21" s="190">
        <f t="shared" si="3"/>
        <v>0</v>
      </c>
      <c r="G21" s="190">
        <f t="shared" si="3"/>
        <v>0</v>
      </c>
      <c r="H21" s="190">
        <f t="shared" si="3"/>
        <v>0</v>
      </c>
      <c r="I21" s="190">
        <f t="shared" si="3"/>
        <v>0</v>
      </c>
      <c r="J21" s="190">
        <f t="shared" si="3"/>
        <v>0</v>
      </c>
      <c r="K21" s="190">
        <f t="shared" si="3"/>
        <v>0</v>
      </c>
      <c r="L21" s="190">
        <f t="shared" si="3"/>
        <v>0</v>
      </c>
      <c r="M21" s="190">
        <f t="shared" si="3"/>
        <v>0</v>
      </c>
      <c r="N21" s="190">
        <f t="shared" si="3"/>
        <v>0</v>
      </c>
      <c r="O21" s="190">
        <f t="shared" si="3"/>
        <v>0</v>
      </c>
      <c r="P21" s="190">
        <f t="shared" si="3"/>
        <v>0</v>
      </c>
      <c r="Q21" s="190">
        <f t="shared" si="3"/>
        <v>0</v>
      </c>
    </row>
    <row r="22" spans="1:17" s="72" customFormat="1" ht="18.75" customHeight="1" x14ac:dyDescent="0.25">
      <c r="A22" s="284"/>
      <c r="B22" s="290"/>
      <c r="C22" s="284"/>
      <c r="D22" s="140" t="s">
        <v>109</v>
      </c>
      <c r="E22" s="193">
        <f t="shared" si="3"/>
        <v>0</v>
      </c>
      <c r="F22" s="193">
        <f t="shared" si="3"/>
        <v>0</v>
      </c>
      <c r="G22" s="193">
        <f t="shared" si="3"/>
        <v>0</v>
      </c>
      <c r="H22" s="193">
        <f t="shared" si="3"/>
        <v>0</v>
      </c>
      <c r="I22" s="193">
        <f t="shared" si="3"/>
        <v>0</v>
      </c>
      <c r="J22" s="193">
        <f t="shared" si="3"/>
        <v>0</v>
      </c>
      <c r="K22" s="193">
        <f t="shared" si="3"/>
        <v>0</v>
      </c>
      <c r="L22" s="193">
        <f t="shared" si="3"/>
        <v>0</v>
      </c>
      <c r="M22" s="193">
        <f t="shared" si="3"/>
        <v>0</v>
      </c>
      <c r="N22" s="193">
        <f t="shared" si="3"/>
        <v>0</v>
      </c>
      <c r="O22" s="193">
        <f t="shared" si="3"/>
        <v>0</v>
      </c>
      <c r="P22" s="193">
        <f t="shared" si="3"/>
        <v>0</v>
      </c>
      <c r="Q22" s="193">
        <f t="shared" si="3"/>
        <v>0</v>
      </c>
    </row>
    <row r="23" spans="1:17" s="72" customFormat="1" ht="2.25" hidden="1" customHeight="1" x14ac:dyDescent="0.25">
      <c r="A23" s="288" t="s">
        <v>3</v>
      </c>
      <c r="B23" s="285"/>
      <c r="C23" s="282"/>
      <c r="D23" s="141" t="s">
        <v>35</v>
      </c>
      <c r="E23" s="194">
        <f>E24+E25+E26+E29</f>
        <v>0</v>
      </c>
      <c r="F23" s="195">
        <f>F24+F25+F26+F29</f>
        <v>0</v>
      </c>
      <c r="G23" s="195">
        <f t="shared" ref="G23:Q23" si="4">G24+G25+G26+G29</f>
        <v>0</v>
      </c>
      <c r="H23" s="195">
        <f t="shared" si="4"/>
        <v>0</v>
      </c>
      <c r="I23" s="195">
        <f t="shared" si="4"/>
        <v>0</v>
      </c>
      <c r="J23" s="195">
        <f t="shared" si="4"/>
        <v>0</v>
      </c>
      <c r="K23" s="195">
        <f t="shared" si="4"/>
        <v>0</v>
      </c>
      <c r="L23" s="195">
        <f t="shared" si="4"/>
        <v>0</v>
      </c>
      <c r="M23" s="195">
        <f t="shared" si="4"/>
        <v>0</v>
      </c>
      <c r="N23" s="195">
        <f t="shared" si="4"/>
        <v>0</v>
      </c>
      <c r="O23" s="195">
        <f t="shared" si="4"/>
        <v>0</v>
      </c>
      <c r="P23" s="195">
        <f t="shared" si="4"/>
        <v>0</v>
      </c>
      <c r="Q23" s="195">
        <f t="shared" si="4"/>
        <v>0</v>
      </c>
    </row>
    <row r="24" spans="1:17" s="72" customFormat="1" ht="33" hidden="1" customHeight="1" x14ac:dyDescent="0.25">
      <c r="A24" s="288"/>
      <c r="B24" s="286"/>
      <c r="C24" s="283"/>
      <c r="D24" s="134" t="s">
        <v>9</v>
      </c>
      <c r="E24" s="193">
        <f>F24+G24+H24+I24+J24+K24+L24+M24+N24+O24+P24+Q24</f>
        <v>0</v>
      </c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</row>
    <row r="25" spans="1:17" s="72" customFormat="1" ht="33" hidden="1" customHeight="1" x14ac:dyDescent="0.25">
      <c r="A25" s="288"/>
      <c r="B25" s="286"/>
      <c r="C25" s="283"/>
      <c r="D25" s="134" t="s">
        <v>10</v>
      </c>
      <c r="E25" s="193">
        <f>F25+G25+H25+I25+J25+K25+L25+M25+N25+O25+P25+Q25</f>
        <v>0</v>
      </c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</row>
    <row r="26" spans="1:17" s="72" customFormat="1" ht="33" hidden="1" customHeight="1" x14ac:dyDescent="0.25">
      <c r="A26" s="288"/>
      <c r="B26" s="286"/>
      <c r="C26" s="283"/>
      <c r="D26" s="134" t="s">
        <v>11</v>
      </c>
      <c r="E26" s="193">
        <f>F26+G26+H26+I26+J26+K26+L26+M26+N26+O26+P26+Q26</f>
        <v>0</v>
      </c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</row>
    <row r="27" spans="1:17" s="72" customFormat="1" ht="69.75" hidden="1" customHeight="1" x14ac:dyDescent="0.25">
      <c r="A27" s="288"/>
      <c r="B27" s="286"/>
      <c r="C27" s="283"/>
      <c r="D27" s="140" t="s">
        <v>48</v>
      </c>
      <c r="E27" s="193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</row>
    <row r="28" spans="1:17" s="72" customFormat="1" ht="42.75" hidden="1" customHeight="1" x14ac:dyDescent="0.25">
      <c r="A28" s="288"/>
      <c r="B28" s="286"/>
      <c r="C28" s="283"/>
      <c r="D28" s="140" t="s">
        <v>46</v>
      </c>
      <c r="E28" s="193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</row>
    <row r="29" spans="1:17" s="72" customFormat="1" ht="31.5" hidden="1" customHeight="1" x14ac:dyDescent="0.25">
      <c r="A29" s="288"/>
      <c r="B29" s="287"/>
      <c r="C29" s="284"/>
      <c r="D29" s="140" t="s">
        <v>58</v>
      </c>
      <c r="E29" s="193">
        <f>F29+G29+H29+I29+J29+K29+L29+M29+N29+O29+P29+Q29</f>
        <v>0</v>
      </c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</row>
    <row r="30" spans="1:17" s="72" customFormat="1" ht="34.5" hidden="1" customHeight="1" x14ac:dyDescent="0.25">
      <c r="A30" s="282"/>
      <c r="B30" s="285"/>
      <c r="C30" s="282"/>
      <c r="D30" s="131" t="s">
        <v>35</v>
      </c>
      <c r="E30" s="197">
        <f t="shared" ref="E30:Q30" si="5">E31+E32+E33+E36</f>
        <v>0</v>
      </c>
      <c r="F30" s="195">
        <f t="shared" si="5"/>
        <v>0</v>
      </c>
      <c r="G30" s="195">
        <f t="shared" si="5"/>
        <v>0</v>
      </c>
      <c r="H30" s="195">
        <f t="shared" si="5"/>
        <v>0</v>
      </c>
      <c r="I30" s="195">
        <f t="shared" si="5"/>
        <v>0</v>
      </c>
      <c r="J30" s="195">
        <f t="shared" si="5"/>
        <v>0</v>
      </c>
      <c r="K30" s="195">
        <f t="shared" si="5"/>
        <v>0</v>
      </c>
      <c r="L30" s="195">
        <f t="shared" si="5"/>
        <v>0</v>
      </c>
      <c r="M30" s="195">
        <f t="shared" si="5"/>
        <v>0</v>
      </c>
      <c r="N30" s="195">
        <f t="shared" si="5"/>
        <v>0</v>
      </c>
      <c r="O30" s="195">
        <f t="shared" si="5"/>
        <v>0</v>
      </c>
      <c r="P30" s="195">
        <f t="shared" si="5"/>
        <v>0</v>
      </c>
      <c r="Q30" s="195">
        <f t="shared" si="5"/>
        <v>0</v>
      </c>
    </row>
    <row r="31" spans="1:17" s="72" customFormat="1" ht="34.5" hidden="1" customHeight="1" x14ac:dyDescent="0.25">
      <c r="A31" s="283"/>
      <c r="B31" s="286"/>
      <c r="C31" s="283"/>
      <c r="D31" s="134" t="s">
        <v>9</v>
      </c>
      <c r="E31" s="193">
        <f>F31+G31+H31+I31+J31+K31+L31+M31+N31+O31+P31+Q31</f>
        <v>0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</row>
    <row r="32" spans="1:17" s="72" customFormat="1" ht="34.5" hidden="1" customHeight="1" x14ac:dyDescent="0.25">
      <c r="A32" s="283"/>
      <c r="B32" s="286"/>
      <c r="C32" s="283"/>
      <c r="D32" s="134" t="s">
        <v>10</v>
      </c>
      <c r="E32" s="193">
        <f>F32+G32+H32+I32+J32+K32+L32+M32+N32+O32+P32+Q32</f>
        <v>0</v>
      </c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</row>
    <row r="33" spans="1:17" s="72" customFormat="1" ht="24" hidden="1" customHeight="1" x14ac:dyDescent="0.25">
      <c r="A33" s="283"/>
      <c r="B33" s="286"/>
      <c r="C33" s="283"/>
      <c r="D33" s="134" t="s">
        <v>11</v>
      </c>
      <c r="E33" s="193">
        <f>F33+G33+H33+I33+J33+K33+L33+M33+N33+O33+P33+Q33</f>
        <v>0</v>
      </c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</row>
    <row r="34" spans="1:17" s="72" customFormat="1" ht="25.5" hidden="1" customHeight="1" x14ac:dyDescent="0.25">
      <c r="A34" s="283"/>
      <c r="B34" s="286"/>
      <c r="C34" s="283"/>
      <c r="D34" s="140"/>
      <c r="E34" s="193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</row>
    <row r="35" spans="1:17" s="72" customFormat="1" ht="40.5" hidden="1" customHeight="1" x14ac:dyDescent="0.25">
      <c r="A35" s="283"/>
      <c r="B35" s="286"/>
      <c r="C35" s="283"/>
      <c r="D35" s="140"/>
      <c r="E35" s="193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</row>
    <row r="36" spans="1:17" s="72" customFormat="1" ht="26.25" hidden="1" customHeight="1" x14ac:dyDescent="0.25">
      <c r="A36" s="284"/>
      <c r="B36" s="287"/>
      <c r="C36" s="284"/>
      <c r="D36" s="140"/>
      <c r="E36" s="193">
        <f t="shared" ref="E36:E43" si="6">F36+G36+H36+I36+J36+K36+L36+M36+N36+O36+P36+Q36</f>
        <v>0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</row>
    <row r="37" spans="1:17" s="72" customFormat="1" ht="17.25" customHeight="1" x14ac:dyDescent="0.25">
      <c r="A37" s="288" t="s">
        <v>6</v>
      </c>
      <c r="B37" s="288" t="s">
        <v>118</v>
      </c>
      <c r="C37" s="282" t="s">
        <v>132</v>
      </c>
      <c r="D37" s="131" t="s">
        <v>35</v>
      </c>
      <c r="E37" s="133">
        <f t="shared" si="6"/>
        <v>16.88</v>
      </c>
      <c r="F37" s="195">
        <f t="shared" ref="F37:Q37" si="7">F38+F39+F40+F43</f>
        <v>0</v>
      </c>
      <c r="G37" s="195">
        <f t="shared" si="7"/>
        <v>0</v>
      </c>
      <c r="H37" s="195">
        <f t="shared" si="7"/>
        <v>0</v>
      </c>
      <c r="I37" s="195">
        <f t="shared" si="7"/>
        <v>0</v>
      </c>
      <c r="J37" s="195">
        <f t="shared" si="7"/>
        <v>0</v>
      </c>
      <c r="K37" s="195">
        <f t="shared" si="7"/>
        <v>0</v>
      </c>
      <c r="L37" s="195">
        <f t="shared" si="7"/>
        <v>0</v>
      </c>
      <c r="M37" s="195">
        <f t="shared" si="7"/>
        <v>0</v>
      </c>
      <c r="N37" s="189">
        <f t="shared" si="7"/>
        <v>16.88</v>
      </c>
      <c r="O37" s="195">
        <f t="shared" si="7"/>
        <v>0</v>
      </c>
      <c r="P37" s="195">
        <f t="shared" si="7"/>
        <v>0</v>
      </c>
      <c r="Q37" s="195">
        <f t="shared" si="7"/>
        <v>0</v>
      </c>
    </row>
    <row r="38" spans="1:17" s="72" customFormat="1" ht="14.25" customHeight="1" x14ac:dyDescent="0.25">
      <c r="A38" s="288"/>
      <c r="B38" s="288"/>
      <c r="C38" s="283"/>
      <c r="D38" s="134" t="s">
        <v>9</v>
      </c>
      <c r="E38" s="146">
        <f t="shared" si="6"/>
        <v>0</v>
      </c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</row>
    <row r="39" spans="1:17" s="72" customFormat="1" ht="15.75" customHeight="1" x14ac:dyDescent="0.25">
      <c r="A39" s="288"/>
      <c r="B39" s="288"/>
      <c r="C39" s="283"/>
      <c r="D39" s="134" t="s">
        <v>10</v>
      </c>
      <c r="E39" s="146">
        <f t="shared" si="6"/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</row>
    <row r="40" spans="1:17" s="72" customFormat="1" ht="17.25" customHeight="1" x14ac:dyDescent="0.25">
      <c r="A40" s="288"/>
      <c r="B40" s="288"/>
      <c r="C40" s="283"/>
      <c r="D40" s="134" t="s">
        <v>11</v>
      </c>
      <c r="E40" s="147">
        <f t="shared" si="6"/>
        <v>16.88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9">
        <f>26.08-9.2</f>
        <v>16.88</v>
      </c>
      <c r="O40" s="198"/>
      <c r="P40" s="196">
        <v>0</v>
      </c>
      <c r="Q40" s="196">
        <v>0</v>
      </c>
    </row>
    <row r="41" spans="1:17" s="72" customFormat="1" ht="48" customHeight="1" x14ac:dyDescent="0.25">
      <c r="A41" s="288"/>
      <c r="B41" s="288"/>
      <c r="C41" s="283"/>
      <c r="D41" s="140" t="s">
        <v>48</v>
      </c>
      <c r="E41" s="196">
        <f t="shared" si="6"/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200"/>
      <c r="N41" s="196">
        <v>0</v>
      </c>
      <c r="O41" s="196"/>
      <c r="P41" s="196">
        <v>0</v>
      </c>
      <c r="Q41" s="196">
        <v>0</v>
      </c>
    </row>
    <row r="42" spans="1:17" s="72" customFormat="1" ht="23.25" customHeight="1" x14ac:dyDescent="0.25">
      <c r="A42" s="288"/>
      <c r="B42" s="288"/>
      <c r="C42" s="283"/>
      <c r="D42" s="140" t="s">
        <v>108</v>
      </c>
      <c r="E42" s="201">
        <f t="shared" si="6"/>
        <v>0</v>
      </c>
      <c r="F42" s="201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0</v>
      </c>
      <c r="L42" s="201">
        <v>0</v>
      </c>
      <c r="M42" s="201">
        <v>0</v>
      </c>
      <c r="N42" s="201">
        <v>0</v>
      </c>
      <c r="O42" s="201">
        <v>0</v>
      </c>
      <c r="P42" s="201">
        <v>0</v>
      </c>
      <c r="Q42" s="201">
        <v>0</v>
      </c>
    </row>
    <row r="43" spans="1:17" s="72" customFormat="1" ht="21" customHeight="1" x14ac:dyDescent="0.25">
      <c r="A43" s="288"/>
      <c r="B43" s="288"/>
      <c r="C43" s="284"/>
      <c r="D43" s="140" t="s">
        <v>109</v>
      </c>
      <c r="E43" s="196">
        <f t="shared" si="6"/>
        <v>0</v>
      </c>
      <c r="F43" s="201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1">
        <v>0</v>
      </c>
      <c r="P43" s="201">
        <v>0</v>
      </c>
      <c r="Q43" s="196">
        <v>0</v>
      </c>
    </row>
    <row r="44" spans="1:17" ht="20.25" customHeight="1" x14ac:dyDescent="0.25">
      <c r="A44" s="282" t="s">
        <v>74</v>
      </c>
      <c r="B44" s="282" t="s">
        <v>117</v>
      </c>
      <c r="C44" s="282" t="s">
        <v>128</v>
      </c>
      <c r="D44" s="131" t="s">
        <v>35</v>
      </c>
      <c r="E44" s="188">
        <f>E45+E46+E47+E48+E49+E50</f>
        <v>6472.9464399999997</v>
      </c>
      <c r="F44" s="202">
        <f>F45+F46+F47+F48+F49+F50</f>
        <v>0</v>
      </c>
      <c r="G44" s="224">
        <f>G45+G46+G47+G48+G49+G50</f>
        <v>0</v>
      </c>
      <c r="H44" s="240">
        <f t="shared" ref="H44:Q44" si="8">H45+H46+H47+H48+H49+H50</f>
        <v>0</v>
      </c>
      <c r="I44" s="240">
        <f t="shared" si="8"/>
        <v>0</v>
      </c>
      <c r="J44" s="203">
        <f>J45+J46+J47+J48+J49+J50</f>
        <v>192.27423000000002</v>
      </c>
      <c r="K44" s="203">
        <f t="shared" si="8"/>
        <v>1602.2248799999998</v>
      </c>
      <c r="L44" s="203">
        <f t="shared" si="8"/>
        <v>1492.2339999999999</v>
      </c>
      <c r="M44" s="203">
        <f t="shared" si="8"/>
        <v>1234.0944199999999</v>
      </c>
      <c r="N44" s="203">
        <f t="shared" si="8"/>
        <v>328.16418999999996</v>
      </c>
      <c r="O44" s="203">
        <f t="shared" si="8"/>
        <v>100.95472000000001</v>
      </c>
      <c r="P44" s="203">
        <f t="shared" si="8"/>
        <v>1523</v>
      </c>
      <c r="Q44" s="194">
        <f t="shared" si="8"/>
        <v>0</v>
      </c>
    </row>
    <row r="45" spans="1:17" ht="18" customHeight="1" x14ac:dyDescent="0.25">
      <c r="A45" s="283"/>
      <c r="B45" s="283"/>
      <c r="C45" s="283"/>
      <c r="D45" s="134" t="s">
        <v>9</v>
      </c>
      <c r="E45" s="190">
        <f>F45+G45+H45+I45+J45+K45+L45+M45+N45+O45+P45+Q45</f>
        <v>0</v>
      </c>
      <c r="F45" s="201">
        <f t="shared" ref="F45:Q50" si="9">F52+F59+F66+F73</f>
        <v>0</v>
      </c>
      <c r="G45" s="201">
        <f t="shared" si="9"/>
        <v>0</v>
      </c>
      <c r="H45" s="201">
        <f t="shared" si="9"/>
        <v>0</v>
      </c>
      <c r="I45" s="201">
        <f t="shared" si="9"/>
        <v>0</v>
      </c>
      <c r="J45" s="201">
        <f t="shared" si="9"/>
        <v>0</v>
      </c>
      <c r="K45" s="201">
        <f t="shared" si="9"/>
        <v>0</v>
      </c>
      <c r="L45" s="201">
        <f t="shared" si="9"/>
        <v>0</v>
      </c>
      <c r="M45" s="201">
        <f t="shared" si="9"/>
        <v>0</v>
      </c>
      <c r="N45" s="201">
        <f t="shared" si="9"/>
        <v>0</v>
      </c>
      <c r="O45" s="201">
        <f t="shared" si="9"/>
        <v>0</v>
      </c>
      <c r="P45" s="201">
        <f t="shared" si="9"/>
        <v>0</v>
      </c>
      <c r="Q45" s="201">
        <f t="shared" si="9"/>
        <v>0</v>
      </c>
    </row>
    <row r="46" spans="1:17" s="72" customFormat="1" ht="25.5" customHeight="1" x14ac:dyDescent="0.25">
      <c r="A46" s="283"/>
      <c r="B46" s="283"/>
      <c r="C46" s="283"/>
      <c r="D46" s="134" t="s">
        <v>10</v>
      </c>
      <c r="E46" s="188">
        <f t="shared" ref="E46:E50" si="10">F46+G46+H46+I46+J46+K46+L46+M46+N46+O46+P46+Q46</f>
        <v>2750</v>
      </c>
      <c r="F46" s="201">
        <f>F53+F60+F67+F74</f>
        <v>0</v>
      </c>
      <c r="G46" s="201">
        <f t="shared" si="9"/>
        <v>0</v>
      </c>
      <c r="H46" s="204">
        <f t="shared" si="9"/>
        <v>0</v>
      </c>
      <c r="I46" s="204">
        <f t="shared" si="9"/>
        <v>0</v>
      </c>
      <c r="J46" s="204">
        <f t="shared" si="9"/>
        <v>3.4</v>
      </c>
      <c r="K46" s="204">
        <f t="shared" si="9"/>
        <v>30.599999999999994</v>
      </c>
      <c r="L46" s="204">
        <f t="shared" si="9"/>
        <v>457.27697999999998</v>
      </c>
      <c r="M46" s="204">
        <f t="shared" si="9"/>
        <v>500.92301999999995</v>
      </c>
      <c r="N46" s="204">
        <f t="shared" si="9"/>
        <v>172.3</v>
      </c>
      <c r="O46" s="204">
        <f t="shared" si="9"/>
        <v>62.5</v>
      </c>
      <c r="P46" s="204">
        <f>P53+P60+P67+P74</f>
        <v>1523</v>
      </c>
      <c r="Q46" s="195">
        <f t="shared" si="9"/>
        <v>0</v>
      </c>
    </row>
    <row r="47" spans="1:17" s="72" customFormat="1" ht="17.25" customHeight="1" x14ac:dyDescent="0.25">
      <c r="A47" s="283"/>
      <c r="B47" s="283"/>
      <c r="C47" s="283"/>
      <c r="D47" s="134" t="s">
        <v>11</v>
      </c>
      <c r="E47" s="188">
        <f t="shared" si="10"/>
        <v>3722.9464399999997</v>
      </c>
      <c r="F47" s="201">
        <f t="shared" si="9"/>
        <v>0</v>
      </c>
      <c r="G47" s="201">
        <f t="shared" si="9"/>
        <v>0</v>
      </c>
      <c r="H47" s="205">
        <f t="shared" si="9"/>
        <v>0</v>
      </c>
      <c r="I47" s="201">
        <f t="shared" si="9"/>
        <v>0</v>
      </c>
      <c r="J47" s="196">
        <f t="shared" si="9"/>
        <v>188.87423000000001</v>
      </c>
      <c r="K47" s="196">
        <f t="shared" si="9"/>
        <v>1571.6248799999998</v>
      </c>
      <c r="L47" s="196">
        <f t="shared" si="9"/>
        <v>1034.9570200000001</v>
      </c>
      <c r="M47" s="196">
        <f t="shared" si="9"/>
        <v>733.17139999999995</v>
      </c>
      <c r="N47" s="196">
        <f t="shared" si="9"/>
        <v>155.86418999999998</v>
      </c>
      <c r="O47" s="195">
        <f t="shared" si="9"/>
        <v>38.454720000000002</v>
      </c>
      <c r="P47" s="195">
        <f t="shared" si="9"/>
        <v>0</v>
      </c>
      <c r="Q47" s="201">
        <f t="shared" si="9"/>
        <v>0</v>
      </c>
    </row>
    <row r="48" spans="1:17" s="72" customFormat="1" ht="41.25" customHeight="1" x14ac:dyDescent="0.25">
      <c r="A48" s="283"/>
      <c r="B48" s="283"/>
      <c r="C48" s="283"/>
      <c r="D48" s="134" t="s">
        <v>48</v>
      </c>
      <c r="E48" s="190">
        <f t="shared" si="10"/>
        <v>0</v>
      </c>
      <c r="F48" s="201">
        <f t="shared" si="9"/>
        <v>0</v>
      </c>
      <c r="G48" s="201">
        <f t="shared" si="9"/>
        <v>0</v>
      </c>
      <c r="H48" s="201">
        <f t="shared" si="9"/>
        <v>0</v>
      </c>
      <c r="I48" s="201">
        <f t="shared" si="9"/>
        <v>0</v>
      </c>
      <c r="J48" s="201">
        <f t="shared" si="9"/>
        <v>0</v>
      </c>
      <c r="K48" s="201">
        <f t="shared" si="9"/>
        <v>0</v>
      </c>
      <c r="L48" s="201">
        <f t="shared" si="9"/>
        <v>0</v>
      </c>
      <c r="M48" s="201">
        <f t="shared" si="9"/>
        <v>0</v>
      </c>
      <c r="N48" s="201">
        <f t="shared" si="9"/>
        <v>0</v>
      </c>
      <c r="O48" s="201">
        <f t="shared" si="9"/>
        <v>0</v>
      </c>
      <c r="P48" s="201">
        <f t="shared" si="9"/>
        <v>0</v>
      </c>
      <c r="Q48" s="201">
        <f t="shared" si="9"/>
        <v>0</v>
      </c>
    </row>
    <row r="49" spans="1:17" s="72" customFormat="1" ht="21" customHeight="1" x14ac:dyDescent="0.25">
      <c r="A49" s="283"/>
      <c r="B49" s="283"/>
      <c r="C49" s="283"/>
      <c r="D49" s="134" t="s">
        <v>108</v>
      </c>
      <c r="E49" s="190">
        <f t="shared" si="10"/>
        <v>0</v>
      </c>
      <c r="F49" s="201">
        <f t="shared" si="9"/>
        <v>0</v>
      </c>
      <c r="G49" s="201">
        <f t="shared" si="9"/>
        <v>0</v>
      </c>
      <c r="H49" s="201">
        <f t="shared" si="9"/>
        <v>0</v>
      </c>
      <c r="I49" s="201">
        <f t="shared" si="9"/>
        <v>0</v>
      </c>
      <c r="J49" s="201">
        <f t="shared" si="9"/>
        <v>0</v>
      </c>
      <c r="K49" s="201">
        <f t="shared" si="9"/>
        <v>0</v>
      </c>
      <c r="L49" s="201">
        <f t="shared" si="9"/>
        <v>0</v>
      </c>
      <c r="M49" s="201">
        <f t="shared" si="9"/>
        <v>0</v>
      </c>
      <c r="N49" s="201">
        <f t="shared" si="9"/>
        <v>0</v>
      </c>
      <c r="O49" s="201">
        <f t="shared" si="9"/>
        <v>0</v>
      </c>
      <c r="P49" s="201">
        <f t="shared" si="9"/>
        <v>0</v>
      </c>
      <c r="Q49" s="201">
        <f t="shared" si="9"/>
        <v>0</v>
      </c>
    </row>
    <row r="50" spans="1:17" s="72" customFormat="1" ht="30" customHeight="1" x14ac:dyDescent="0.25">
      <c r="A50" s="283"/>
      <c r="B50" s="283"/>
      <c r="C50" s="284"/>
      <c r="D50" s="134" t="s">
        <v>109</v>
      </c>
      <c r="E50" s="206">
        <f t="shared" si="10"/>
        <v>0</v>
      </c>
      <c r="F50" s="201">
        <f t="shared" si="9"/>
        <v>0</v>
      </c>
      <c r="G50" s="201">
        <f t="shared" si="9"/>
        <v>0</v>
      </c>
      <c r="H50" s="201">
        <f t="shared" si="9"/>
        <v>0</v>
      </c>
      <c r="I50" s="201">
        <f t="shared" si="9"/>
        <v>0</v>
      </c>
      <c r="J50" s="201">
        <f t="shared" si="9"/>
        <v>0</v>
      </c>
      <c r="K50" s="201">
        <f t="shared" si="9"/>
        <v>0</v>
      </c>
      <c r="L50" s="201">
        <f t="shared" si="9"/>
        <v>0</v>
      </c>
      <c r="M50" s="201">
        <f t="shared" si="9"/>
        <v>0</v>
      </c>
      <c r="N50" s="201">
        <f t="shared" si="9"/>
        <v>0</v>
      </c>
      <c r="O50" s="201">
        <f t="shared" si="9"/>
        <v>0</v>
      </c>
      <c r="P50" s="201">
        <f t="shared" si="9"/>
        <v>0</v>
      </c>
      <c r="Q50" s="195">
        <f t="shared" si="9"/>
        <v>0</v>
      </c>
    </row>
    <row r="51" spans="1:17" s="72" customFormat="1" ht="19.5" customHeight="1" x14ac:dyDescent="0.25">
      <c r="A51" s="283"/>
      <c r="B51" s="283"/>
      <c r="C51" s="282" t="s">
        <v>143</v>
      </c>
      <c r="D51" s="131" t="s">
        <v>35</v>
      </c>
      <c r="E51" s="188">
        <f>F51+G51+H51+I51+J51+K51+L51+M51+N51+O51+P51+Q51</f>
        <v>1937.79152</v>
      </c>
      <c r="F51" s="201">
        <f>F52+F53+F54+F55+F56+F57</f>
        <v>0</v>
      </c>
      <c r="G51" s="201">
        <v>0</v>
      </c>
      <c r="H51" s="225">
        <f t="shared" ref="H51:Q51" si="11">H52+H53+H54+H55+H56+H57</f>
        <v>0</v>
      </c>
      <c r="I51" s="241">
        <f t="shared" si="11"/>
        <v>0</v>
      </c>
      <c r="J51" s="241">
        <f t="shared" si="11"/>
        <v>0</v>
      </c>
      <c r="K51" s="207">
        <f t="shared" si="11"/>
        <v>15.299999999999997</v>
      </c>
      <c r="L51" s="207">
        <f t="shared" si="11"/>
        <v>95.3</v>
      </c>
      <c r="M51" s="207">
        <f t="shared" si="11"/>
        <v>90</v>
      </c>
      <c r="N51" s="207">
        <f t="shared" si="11"/>
        <v>160.83679999999998</v>
      </c>
      <c r="O51" s="207">
        <f t="shared" si="11"/>
        <v>58.454720000000002</v>
      </c>
      <c r="P51" s="207">
        <f t="shared" si="11"/>
        <v>1517.9</v>
      </c>
      <c r="Q51" s="201">
        <f t="shared" si="11"/>
        <v>0</v>
      </c>
    </row>
    <row r="52" spans="1:17" s="72" customFormat="1" ht="15.75" customHeight="1" x14ac:dyDescent="0.25">
      <c r="A52" s="283"/>
      <c r="B52" s="283"/>
      <c r="C52" s="283"/>
      <c r="D52" s="134" t="s">
        <v>9</v>
      </c>
      <c r="E52" s="208">
        <f t="shared" ref="E52:E57" si="12">F52+G52+H52+I52+J52+K52+L52+M52+N52+O52+P52+Q52</f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1">
        <v>0</v>
      </c>
      <c r="L52" s="201">
        <v>0</v>
      </c>
      <c r="M52" s="201">
        <v>0</v>
      </c>
      <c r="N52" s="201">
        <v>0</v>
      </c>
      <c r="O52" s="201">
        <v>0</v>
      </c>
      <c r="P52" s="201">
        <v>0</v>
      </c>
      <c r="Q52" s="199">
        <v>0</v>
      </c>
    </row>
    <row r="53" spans="1:17" s="72" customFormat="1" ht="21" customHeight="1" x14ac:dyDescent="0.25">
      <c r="A53" s="283"/>
      <c r="B53" s="283"/>
      <c r="C53" s="283"/>
      <c r="D53" s="134" t="s">
        <v>10</v>
      </c>
      <c r="E53" s="208">
        <f t="shared" si="12"/>
        <v>1803.2</v>
      </c>
      <c r="F53" s="201">
        <v>0</v>
      </c>
      <c r="G53" s="201">
        <v>0</v>
      </c>
      <c r="H53" s="205">
        <v>0</v>
      </c>
      <c r="I53" s="243">
        <v>0</v>
      </c>
      <c r="J53" s="243">
        <v>0</v>
      </c>
      <c r="K53" s="209">
        <f>100+50-100-34.7</f>
        <v>15.299999999999997</v>
      </c>
      <c r="L53" s="209">
        <f>50+45.3</f>
        <v>95.3</v>
      </c>
      <c r="M53" s="209">
        <f>50+40</f>
        <v>90</v>
      </c>
      <c r="N53" s="209">
        <f>30+34.7</f>
        <v>64.7</v>
      </c>
      <c r="O53" s="209">
        <v>20</v>
      </c>
      <c r="P53" s="209">
        <v>1517.9</v>
      </c>
      <c r="Q53" s="199">
        <v>0</v>
      </c>
    </row>
    <row r="54" spans="1:17" s="72" customFormat="1" ht="21" customHeight="1" x14ac:dyDescent="0.25">
      <c r="A54" s="283"/>
      <c r="B54" s="283"/>
      <c r="C54" s="283"/>
      <c r="D54" s="134" t="s">
        <v>11</v>
      </c>
      <c r="E54" s="136">
        <f t="shared" si="12"/>
        <v>134.59152</v>
      </c>
      <c r="F54" s="201">
        <v>0</v>
      </c>
      <c r="G54" s="198"/>
      <c r="H54" s="198"/>
      <c r="I54" s="198"/>
      <c r="J54" s="198"/>
      <c r="K54" s="198"/>
      <c r="L54" s="198"/>
      <c r="M54" s="198"/>
      <c r="N54" s="198">
        <v>96.136799999999994</v>
      </c>
      <c r="O54" s="198">
        <v>38.454720000000002</v>
      </c>
      <c r="P54" s="201">
        <v>0</v>
      </c>
      <c r="Q54" s="199">
        <v>0</v>
      </c>
    </row>
    <row r="55" spans="1:17" s="72" customFormat="1" ht="42.75" customHeight="1" x14ac:dyDescent="0.25">
      <c r="A55" s="283"/>
      <c r="B55" s="283"/>
      <c r="C55" s="283"/>
      <c r="D55" s="134" t="s">
        <v>48</v>
      </c>
      <c r="E55" s="208">
        <f t="shared" si="12"/>
        <v>0</v>
      </c>
      <c r="F55" s="201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0</v>
      </c>
      <c r="L55" s="201">
        <v>0</v>
      </c>
      <c r="M55" s="201">
        <v>0</v>
      </c>
      <c r="N55" s="201">
        <v>0</v>
      </c>
      <c r="O55" s="201">
        <v>0</v>
      </c>
      <c r="P55" s="201">
        <v>0</v>
      </c>
      <c r="Q55" s="199">
        <v>0</v>
      </c>
    </row>
    <row r="56" spans="1:17" s="72" customFormat="1" ht="19.5" customHeight="1" x14ac:dyDescent="0.25">
      <c r="A56" s="283"/>
      <c r="B56" s="283"/>
      <c r="C56" s="283"/>
      <c r="D56" s="134" t="s">
        <v>108</v>
      </c>
      <c r="E56" s="208">
        <f t="shared" si="12"/>
        <v>0</v>
      </c>
      <c r="F56" s="201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0</v>
      </c>
      <c r="L56" s="201">
        <v>0</v>
      </c>
      <c r="M56" s="201">
        <v>0</v>
      </c>
      <c r="N56" s="201">
        <v>0</v>
      </c>
      <c r="O56" s="201">
        <v>0</v>
      </c>
      <c r="P56" s="201">
        <v>0</v>
      </c>
      <c r="Q56" s="199">
        <v>0</v>
      </c>
    </row>
    <row r="57" spans="1:17" s="72" customFormat="1" ht="15" customHeight="1" x14ac:dyDescent="0.25">
      <c r="A57" s="283"/>
      <c r="B57" s="283"/>
      <c r="C57" s="284"/>
      <c r="D57" s="134" t="s">
        <v>109</v>
      </c>
      <c r="E57" s="208">
        <f t="shared" si="12"/>
        <v>0</v>
      </c>
      <c r="F57" s="201">
        <v>0</v>
      </c>
      <c r="G57" s="201">
        <v>0</v>
      </c>
      <c r="H57" s="201">
        <v>0</v>
      </c>
      <c r="I57" s="201">
        <v>0</v>
      </c>
      <c r="J57" s="201">
        <v>0</v>
      </c>
      <c r="K57" s="201">
        <v>0</v>
      </c>
      <c r="L57" s="201">
        <v>0</v>
      </c>
      <c r="M57" s="201">
        <v>0</v>
      </c>
      <c r="N57" s="201">
        <v>0</v>
      </c>
      <c r="O57" s="201">
        <v>0</v>
      </c>
      <c r="P57" s="201">
        <v>0</v>
      </c>
      <c r="Q57" s="199">
        <v>0</v>
      </c>
    </row>
    <row r="58" spans="1:17" s="72" customFormat="1" ht="23.25" customHeight="1" x14ac:dyDescent="0.25">
      <c r="A58" s="283"/>
      <c r="B58" s="283"/>
      <c r="C58" s="282" t="s">
        <v>153</v>
      </c>
      <c r="D58" s="131" t="s">
        <v>35</v>
      </c>
      <c r="E58" s="188">
        <f>E59+E60+E61+E62+E63+E64</f>
        <v>2362.2570000000001</v>
      </c>
      <c r="F58" s="210">
        <f>F59+F60+F62+F63+F64</f>
        <v>0</v>
      </c>
      <c r="G58" s="210">
        <f t="shared" ref="G58:I58" si="13">G59+G60+G62+G63+G64</f>
        <v>0</v>
      </c>
      <c r="H58" s="210">
        <f t="shared" si="13"/>
        <v>0</v>
      </c>
      <c r="I58" s="210">
        <f t="shared" si="13"/>
        <v>0</v>
      </c>
      <c r="J58" s="189">
        <f>J59+J60+J61+J62+J63+J64</f>
        <v>192.27423000000002</v>
      </c>
      <c r="K58" s="189">
        <f t="shared" ref="K58:Q58" si="14">K59+K60+K61+K62+K63+K64</f>
        <v>951.54929000000004</v>
      </c>
      <c r="L58" s="189">
        <f t="shared" si="14"/>
        <v>647.07851000000005</v>
      </c>
      <c r="M58" s="189">
        <f t="shared" si="14"/>
        <v>508.52555999999998</v>
      </c>
      <c r="N58" s="211">
        <f t="shared" si="14"/>
        <v>62.829410000000003</v>
      </c>
      <c r="O58" s="195">
        <f t="shared" si="14"/>
        <v>0</v>
      </c>
      <c r="P58" s="195">
        <f t="shared" si="14"/>
        <v>0</v>
      </c>
      <c r="Q58" s="195">
        <f t="shared" si="14"/>
        <v>0</v>
      </c>
    </row>
    <row r="59" spans="1:17" s="72" customFormat="1" ht="14.25" customHeight="1" x14ac:dyDescent="0.25">
      <c r="A59" s="283"/>
      <c r="B59" s="283"/>
      <c r="C59" s="283"/>
      <c r="D59" s="134" t="s">
        <v>9</v>
      </c>
      <c r="E59" s="208">
        <f t="shared" ref="E59:E64" si="15">F59+G59+H59+I59+J59+K59+L59+M59+N59+O59+P59+Q59</f>
        <v>0</v>
      </c>
      <c r="F59" s="201">
        <v>0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0</v>
      </c>
      <c r="M59" s="201">
        <v>0</v>
      </c>
      <c r="N59" s="201">
        <v>0</v>
      </c>
      <c r="O59" s="201">
        <v>0</v>
      </c>
      <c r="P59" s="201">
        <v>0</v>
      </c>
      <c r="Q59" s="212">
        <v>0</v>
      </c>
    </row>
    <row r="60" spans="1:17" s="72" customFormat="1" ht="20.25" customHeight="1" x14ac:dyDescent="0.25">
      <c r="A60" s="283"/>
      <c r="B60" s="283"/>
      <c r="C60" s="283"/>
      <c r="D60" s="134" t="s">
        <v>10</v>
      </c>
      <c r="E60" s="136">
        <f t="shared" si="15"/>
        <v>373.09999999999997</v>
      </c>
      <c r="F60" s="201">
        <v>0</v>
      </c>
      <c r="G60" s="201">
        <v>0</v>
      </c>
      <c r="H60" s="201">
        <v>0</v>
      </c>
      <c r="I60" s="201">
        <v>0</v>
      </c>
      <c r="J60" s="209">
        <v>3.4</v>
      </c>
      <c r="K60" s="209">
        <v>10.199999999999999</v>
      </c>
      <c r="L60" s="209">
        <v>71.976979999999998</v>
      </c>
      <c r="M60" s="209">
        <v>260.02301999999997</v>
      </c>
      <c r="N60" s="209">
        <v>27.5</v>
      </c>
      <c r="O60" s="209"/>
      <c r="P60" s="209"/>
      <c r="Q60" s="209"/>
    </row>
    <row r="61" spans="1:17" s="72" customFormat="1" ht="20.25" customHeight="1" x14ac:dyDescent="0.25">
      <c r="A61" s="283"/>
      <c r="B61" s="283"/>
      <c r="C61" s="283"/>
      <c r="D61" s="134" t="s">
        <v>11</v>
      </c>
      <c r="E61" s="208">
        <f t="shared" si="15"/>
        <v>1989.1569999999999</v>
      </c>
      <c r="F61" s="201">
        <v>0</v>
      </c>
      <c r="G61" s="201">
        <v>0</v>
      </c>
      <c r="H61" s="201">
        <v>0</v>
      </c>
      <c r="I61" s="201">
        <v>0</v>
      </c>
      <c r="J61" s="212">
        <v>188.87423000000001</v>
      </c>
      <c r="K61" s="198">
        <v>941.34929</v>
      </c>
      <c r="L61" s="209">
        <v>575.10153000000003</v>
      </c>
      <c r="M61" s="209">
        <v>248.50254000000001</v>
      </c>
      <c r="N61" s="199">
        <v>35.329410000000003</v>
      </c>
      <c r="O61" s="199">
        <v>0</v>
      </c>
      <c r="P61" s="199">
        <v>0</v>
      </c>
      <c r="Q61" s="199">
        <v>0</v>
      </c>
    </row>
    <row r="62" spans="1:17" s="72" customFormat="1" ht="45.75" customHeight="1" x14ac:dyDescent="0.25">
      <c r="A62" s="283"/>
      <c r="B62" s="283"/>
      <c r="C62" s="283"/>
      <c r="D62" s="134" t="s">
        <v>48</v>
      </c>
      <c r="E62" s="208">
        <f t="shared" si="15"/>
        <v>0</v>
      </c>
      <c r="F62" s="201">
        <v>0</v>
      </c>
      <c r="G62" s="201">
        <v>0</v>
      </c>
      <c r="H62" s="201">
        <v>0</v>
      </c>
      <c r="I62" s="201">
        <v>0</v>
      </c>
      <c r="J62" s="201">
        <v>0</v>
      </c>
      <c r="K62" s="199">
        <v>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</row>
    <row r="63" spans="1:17" s="72" customFormat="1" ht="24" customHeight="1" x14ac:dyDescent="0.25">
      <c r="A63" s="283"/>
      <c r="B63" s="283"/>
      <c r="C63" s="283"/>
      <c r="D63" s="134" t="s">
        <v>108</v>
      </c>
      <c r="E63" s="208">
        <f t="shared" si="15"/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199">
        <v>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</row>
    <row r="64" spans="1:17" s="72" customFormat="1" ht="18.75" customHeight="1" x14ac:dyDescent="0.25">
      <c r="A64" s="283"/>
      <c r="B64" s="283"/>
      <c r="C64" s="284"/>
      <c r="D64" s="134" t="s">
        <v>109</v>
      </c>
      <c r="E64" s="193">
        <f t="shared" si="15"/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0</v>
      </c>
      <c r="K64" s="201">
        <v>0</v>
      </c>
      <c r="L64" s="201">
        <v>0</v>
      </c>
      <c r="M64" s="201">
        <v>0</v>
      </c>
      <c r="N64" s="201">
        <v>0</v>
      </c>
      <c r="O64" s="201">
        <v>0</v>
      </c>
      <c r="P64" s="201">
        <v>0</v>
      </c>
      <c r="Q64" s="198"/>
    </row>
    <row r="65" spans="1:17" s="72" customFormat="1" ht="18" customHeight="1" x14ac:dyDescent="0.25">
      <c r="A65" s="283"/>
      <c r="B65" s="283"/>
      <c r="C65" s="282" t="s">
        <v>133</v>
      </c>
      <c r="D65" s="131" t="s">
        <v>35</v>
      </c>
      <c r="E65" s="237">
        <f>F65+G65+H65+I65+J65+K65+L65+M65+N65+O65+P65+Q65</f>
        <v>1900.1979200000001</v>
      </c>
      <c r="F65" s="210">
        <f>F66+F67+F68+F69+F70+F71</f>
        <v>0</v>
      </c>
      <c r="G65" s="210">
        <f t="shared" ref="G65:Q65" si="16">G66+G67+G68+G69+G70+G71</f>
        <v>0</v>
      </c>
      <c r="H65" s="210">
        <f t="shared" si="16"/>
        <v>0</v>
      </c>
      <c r="I65" s="210">
        <f t="shared" si="16"/>
        <v>0</v>
      </c>
      <c r="J65" s="241">
        <f t="shared" si="16"/>
        <v>0</v>
      </c>
      <c r="K65" s="189">
        <f t="shared" si="16"/>
        <v>630.27558999999997</v>
      </c>
      <c r="L65" s="189">
        <f t="shared" si="16"/>
        <v>667.35548999999992</v>
      </c>
      <c r="M65" s="189">
        <f t="shared" si="16"/>
        <v>573.06885999999997</v>
      </c>
      <c r="N65" s="189">
        <f t="shared" si="16"/>
        <v>29.497979999999998</v>
      </c>
      <c r="O65" s="195">
        <f t="shared" si="16"/>
        <v>0</v>
      </c>
      <c r="P65" s="195">
        <f t="shared" si="16"/>
        <v>0</v>
      </c>
      <c r="Q65" s="201">
        <f t="shared" si="16"/>
        <v>0</v>
      </c>
    </row>
    <row r="66" spans="1:17" s="72" customFormat="1" ht="17.25" customHeight="1" x14ac:dyDescent="0.25">
      <c r="A66" s="283"/>
      <c r="B66" s="283"/>
      <c r="C66" s="283"/>
      <c r="D66" s="134" t="s">
        <v>9</v>
      </c>
      <c r="E66" s="238">
        <f t="shared" ref="E66:E71" si="17">F66+G66+H66+I66+J66+K66+L66+M66+N66+O66+P66+Q66</f>
        <v>0</v>
      </c>
      <c r="F66" s="201">
        <v>0</v>
      </c>
      <c r="G66" s="201">
        <v>0</v>
      </c>
      <c r="H66" s="201">
        <v>0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201">
        <v>0</v>
      </c>
      <c r="P66" s="201">
        <v>0</v>
      </c>
      <c r="Q66" s="199">
        <v>0</v>
      </c>
    </row>
    <row r="67" spans="1:17" s="72" customFormat="1" ht="16.5" customHeight="1" x14ac:dyDescent="0.25">
      <c r="A67" s="283"/>
      <c r="B67" s="283"/>
      <c r="C67" s="283"/>
      <c r="D67" s="134" t="s">
        <v>10</v>
      </c>
      <c r="E67" s="239">
        <f t="shared" si="17"/>
        <v>301</v>
      </c>
      <c r="F67" s="201">
        <v>0</v>
      </c>
      <c r="G67" s="201">
        <v>0</v>
      </c>
      <c r="H67" s="201">
        <v>0</v>
      </c>
      <c r="I67" s="201">
        <v>0</v>
      </c>
      <c r="J67" s="198"/>
      <c r="K67" s="243">
        <v>0</v>
      </c>
      <c r="L67" s="209">
        <v>207.5</v>
      </c>
      <c r="M67" s="209">
        <v>88.4</v>
      </c>
      <c r="N67" s="209">
        <v>5.0999999999999996</v>
      </c>
      <c r="O67" s="198"/>
      <c r="P67" s="198"/>
      <c r="Q67" s="199">
        <v>0</v>
      </c>
    </row>
    <row r="68" spans="1:17" s="72" customFormat="1" ht="16.5" customHeight="1" x14ac:dyDescent="0.25">
      <c r="A68" s="283"/>
      <c r="B68" s="283"/>
      <c r="C68" s="283"/>
      <c r="D68" s="134" t="s">
        <v>11</v>
      </c>
      <c r="E68" s="208">
        <f t="shared" si="17"/>
        <v>1599.1979199999998</v>
      </c>
      <c r="F68" s="201">
        <v>0</v>
      </c>
      <c r="G68" s="201">
        <v>0</v>
      </c>
      <c r="H68" s="201">
        <v>0</v>
      </c>
      <c r="I68" s="201">
        <v>0</v>
      </c>
      <c r="J68" s="198"/>
      <c r="K68" s="198">
        <v>630.27558999999997</v>
      </c>
      <c r="L68" s="198">
        <v>459.85548999999997</v>
      </c>
      <c r="M68" s="198">
        <v>484.66886</v>
      </c>
      <c r="N68" s="198">
        <v>24.39798</v>
      </c>
      <c r="O68" s="201">
        <v>0</v>
      </c>
      <c r="P68" s="201">
        <v>0</v>
      </c>
      <c r="Q68" s="199">
        <v>0</v>
      </c>
    </row>
    <row r="69" spans="1:17" s="72" customFormat="1" ht="42.75" customHeight="1" x14ac:dyDescent="0.25">
      <c r="A69" s="283"/>
      <c r="B69" s="283"/>
      <c r="C69" s="283"/>
      <c r="D69" s="134" t="s">
        <v>48</v>
      </c>
      <c r="E69" s="213">
        <f t="shared" si="17"/>
        <v>0</v>
      </c>
      <c r="F69" s="201">
        <v>0</v>
      </c>
      <c r="G69" s="201">
        <v>0</v>
      </c>
      <c r="H69" s="201">
        <v>0</v>
      </c>
      <c r="I69" s="201">
        <v>0</v>
      </c>
      <c r="J69" s="201">
        <v>0</v>
      </c>
      <c r="K69" s="201"/>
      <c r="L69" s="201">
        <v>0</v>
      </c>
      <c r="M69" s="201">
        <v>0</v>
      </c>
      <c r="N69" s="201">
        <v>0</v>
      </c>
      <c r="O69" s="201">
        <v>0</v>
      </c>
      <c r="P69" s="201">
        <v>0</v>
      </c>
      <c r="Q69" s="199">
        <v>0</v>
      </c>
    </row>
    <row r="70" spans="1:17" s="72" customFormat="1" ht="28.5" customHeight="1" x14ac:dyDescent="0.25">
      <c r="A70" s="283"/>
      <c r="B70" s="283"/>
      <c r="C70" s="283"/>
      <c r="D70" s="134" t="s">
        <v>108</v>
      </c>
      <c r="E70" s="213">
        <f t="shared" si="17"/>
        <v>0</v>
      </c>
      <c r="F70" s="201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201">
        <v>0</v>
      </c>
      <c r="P70" s="201">
        <v>0</v>
      </c>
      <c r="Q70" s="199">
        <v>0</v>
      </c>
    </row>
    <row r="71" spans="1:17" s="72" customFormat="1" ht="18.75" customHeight="1" x14ac:dyDescent="0.25">
      <c r="A71" s="283"/>
      <c r="B71" s="283"/>
      <c r="C71" s="284"/>
      <c r="D71" s="134" t="s">
        <v>109</v>
      </c>
      <c r="E71" s="213">
        <f t="shared" si="17"/>
        <v>0</v>
      </c>
      <c r="F71" s="201">
        <v>0</v>
      </c>
      <c r="G71" s="201">
        <v>0</v>
      </c>
      <c r="H71" s="201">
        <v>0</v>
      </c>
      <c r="I71" s="201">
        <v>0</v>
      </c>
      <c r="J71" s="201">
        <v>0</v>
      </c>
      <c r="K71" s="212">
        <v>0</v>
      </c>
      <c r="L71" s="212">
        <v>0</v>
      </c>
      <c r="M71" s="212">
        <v>0</v>
      </c>
      <c r="N71" s="212">
        <v>0</v>
      </c>
      <c r="O71" s="212">
        <v>0</v>
      </c>
      <c r="P71" s="201">
        <v>0</v>
      </c>
      <c r="Q71" s="199">
        <v>0</v>
      </c>
    </row>
    <row r="72" spans="1:17" s="72" customFormat="1" ht="18.75" customHeight="1" x14ac:dyDescent="0.25">
      <c r="A72" s="283"/>
      <c r="B72" s="283"/>
      <c r="C72" s="282" t="s">
        <v>124</v>
      </c>
      <c r="D72" s="131" t="s">
        <v>35</v>
      </c>
      <c r="E72" s="206">
        <f>F72+G72+H72+I72+J72+K72+L72+M72+N72+O72+P72+Q72</f>
        <v>272.70000000000005</v>
      </c>
      <c r="F72" s="210">
        <f>F73+F74+F75+F76+F77+F78</f>
        <v>0</v>
      </c>
      <c r="G72" s="210">
        <f t="shared" ref="G72:Q72" si="18">G73+G74+G75+G76+G77+G78</f>
        <v>0</v>
      </c>
      <c r="H72" s="214">
        <f t="shared" si="18"/>
        <v>0</v>
      </c>
      <c r="I72" s="214">
        <f t="shared" si="18"/>
        <v>0</v>
      </c>
      <c r="J72" s="214">
        <f t="shared" si="18"/>
        <v>0</v>
      </c>
      <c r="K72" s="211">
        <f t="shared" si="18"/>
        <v>5.0999999999999996</v>
      </c>
      <c r="L72" s="211">
        <f t="shared" si="18"/>
        <v>82.5</v>
      </c>
      <c r="M72" s="211">
        <f t="shared" si="18"/>
        <v>62.5</v>
      </c>
      <c r="N72" s="211">
        <f t="shared" si="18"/>
        <v>75</v>
      </c>
      <c r="O72" s="211">
        <f t="shared" si="18"/>
        <v>42.5</v>
      </c>
      <c r="P72" s="195">
        <f t="shared" si="18"/>
        <v>5.0999999999999996</v>
      </c>
      <c r="Q72" s="195">
        <f t="shared" si="18"/>
        <v>0</v>
      </c>
    </row>
    <row r="73" spans="1:17" s="72" customFormat="1" ht="16.5" customHeight="1" x14ac:dyDescent="0.25">
      <c r="A73" s="283"/>
      <c r="B73" s="283"/>
      <c r="C73" s="283"/>
      <c r="D73" s="134" t="s">
        <v>9</v>
      </c>
      <c r="E73" s="206">
        <f t="shared" ref="E73:E78" si="19">F73+G73+H73+I73+J73+K73+L73+M73+N73+O73+P73+Q73</f>
        <v>0</v>
      </c>
      <c r="F73" s="201">
        <v>0</v>
      </c>
      <c r="G73" s="201">
        <v>0</v>
      </c>
      <c r="H73" s="215">
        <v>0</v>
      </c>
      <c r="I73" s="215">
        <v>0</v>
      </c>
      <c r="J73" s="215">
        <v>0</v>
      </c>
      <c r="K73" s="201">
        <v>0</v>
      </c>
      <c r="L73" s="201">
        <v>0</v>
      </c>
      <c r="M73" s="201">
        <v>0</v>
      </c>
      <c r="N73" s="201">
        <v>0</v>
      </c>
      <c r="O73" s="201">
        <v>0</v>
      </c>
      <c r="P73" s="201">
        <v>0</v>
      </c>
      <c r="Q73" s="212">
        <v>0</v>
      </c>
    </row>
    <row r="74" spans="1:17" s="72" customFormat="1" ht="21" customHeight="1" x14ac:dyDescent="0.25">
      <c r="A74" s="283"/>
      <c r="B74" s="283"/>
      <c r="C74" s="283"/>
      <c r="D74" s="134" t="s">
        <v>10</v>
      </c>
      <c r="E74" s="208">
        <f t="shared" si="19"/>
        <v>272.70000000000005</v>
      </c>
      <c r="F74" s="201">
        <v>0</v>
      </c>
      <c r="G74" s="201">
        <v>0</v>
      </c>
      <c r="H74" s="215">
        <v>0</v>
      </c>
      <c r="I74" s="215">
        <v>0</v>
      </c>
      <c r="J74" s="215">
        <v>0</v>
      </c>
      <c r="K74" s="199">
        <v>5.0999999999999996</v>
      </c>
      <c r="L74" s="199">
        <v>82.5</v>
      </c>
      <c r="M74" s="199">
        <f>62.5</f>
        <v>62.5</v>
      </c>
      <c r="N74" s="199">
        <v>75</v>
      </c>
      <c r="O74" s="199">
        <f>11.9+30.6</f>
        <v>42.5</v>
      </c>
      <c r="P74" s="199">
        <v>5.0999999999999996</v>
      </c>
      <c r="Q74" s="199">
        <v>0</v>
      </c>
    </row>
    <row r="75" spans="1:17" s="72" customFormat="1" ht="21" customHeight="1" x14ac:dyDescent="0.25">
      <c r="A75" s="283"/>
      <c r="B75" s="283"/>
      <c r="C75" s="283"/>
      <c r="D75" s="134" t="s">
        <v>11</v>
      </c>
      <c r="E75" s="208">
        <f t="shared" si="19"/>
        <v>0</v>
      </c>
      <c r="F75" s="201">
        <v>0</v>
      </c>
      <c r="G75" s="201">
        <v>0</v>
      </c>
      <c r="H75" s="201">
        <v>0</v>
      </c>
      <c r="I75" s="201">
        <v>0</v>
      </c>
      <c r="J75" s="201">
        <v>0</v>
      </c>
      <c r="K75" s="199">
        <v>0</v>
      </c>
      <c r="L75" s="199">
        <v>0</v>
      </c>
      <c r="M75" s="199">
        <v>0</v>
      </c>
      <c r="N75" s="199">
        <v>0</v>
      </c>
      <c r="O75" s="199">
        <v>0</v>
      </c>
      <c r="P75" s="199">
        <v>0</v>
      </c>
      <c r="Q75" s="212">
        <v>0</v>
      </c>
    </row>
    <row r="76" spans="1:17" s="72" customFormat="1" ht="45" customHeight="1" x14ac:dyDescent="0.25">
      <c r="A76" s="283"/>
      <c r="B76" s="283"/>
      <c r="C76" s="283"/>
      <c r="D76" s="134" t="s">
        <v>48</v>
      </c>
      <c r="E76" s="206">
        <f t="shared" si="19"/>
        <v>0</v>
      </c>
      <c r="F76" s="201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0</v>
      </c>
      <c r="L76" s="201">
        <v>0</v>
      </c>
      <c r="M76" s="201">
        <v>0</v>
      </c>
      <c r="N76" s="201">
        <v>0</v>
      </c>
      <c r="O76" s="201">
        <v>0</v>
      </c>
      <c r="P76" s="201">
        <v>0</v>
      </c>
      <c r="Q76" s="212">
        <v>0</v>
      </c>
    </row>
    <row r="77" spans="1:17" s="72" customFormat="1" ht="21.75" customHeight="1" x14ac:dyDescent="0.25">
      <c r="A77" s="283"/>
      <c r="B77" s="283"/>
      <c r="C77" s="283"/>
      <c r="D77" s="134" t="s">
        <v>108</v>
      </c>
      <c r="E77" s="206">
        <f t="shared" si="19"/>
        <v>0</v>
      </c>
      <c r="F77" s="201">
        <v>0</v>
      </c>
      <c r="G77" s="201">
        <v>0</v>
      </c>
      <c r="H77" s="201">
        <v>0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0</v>
      </c>
      <c r="O77" s="201">
        <v>0</v>
      </c>
      <c r="P77" s="201">
        <v>0</v>
      </c>
      <c r="Q77" s="212">
        <v>0</v>
      </c>
    </row>
    <row r="78" spans="1:17" s="72" customFormat="1" ht="21.75" customHeight="1" x14ac:dyDescent="0.25">
      <c r="A78" s="284"/>
      <c r="B78" s="284"/>
      <c r="C78" s="284"/>
      <c r="D78" s="134" t="s">
        <v>109</v>
      </c>
      <c r="E78" s="206">
        <f t="shared" si="19"/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  <c r="O78" s="201">
        <v>0</v>
      </c>
      <c r="P78" s="201">
        <v>0</v>
      </c>
      <c r="Q78" s="212">
        <v>0</v>
      </c>
    </row>
    <row r="79" spans="1:17" s="72" customFormat="1" ht="21.75" customHeight="1" x14ac:dyDescent="0.25">
      <c r="A79" s="282">
        <v>4</v>
      </c>
      <c r="B79" s="282" t="s">
        <v>140</v>
      </c>
      <c r="C79" s="282" t="s">
        <v>141</v>
      </c>
      <c r="D79" s="131" t="s">
        <v>35</v>
      </c>
      <c r="E79" s="206">
        <f>E80+E81+E82+E83+E84+E85</f>
        <v>100</v>
      </c>
      <c r="F79" s="206">
        <f t="shared" ref="F79:Q79" si="20">F80+F81+F82+F83+F84+F85</f>
        <v>0</v>
      </c>
      <c r="G79" s="206">
        <f t="shared" si="20"/>
        <v>0</v>
      </c>
      <c r="H79" s="206">
        <f t="shared" si="20"/>
        <v>0</v>
      </c>
      <c r="I79" s="206">
        <f t="shared" si="20"/>
        <v>0</v>
      </c>
      <c r="J79" s="206">
        <f t="shared" si="20"/>
        <v>0</v>
      </c>
      <c r="K79" s="206">
        <f t="shared" si="20"/>
        <v>100</v>
      </c>
      <c r="L79" s="206">
        <f t="shared" si="20"/>
        <v>0</v>
      </c>
      <c r="M79" s="206">
        <f t="shared" si="20"/>
        <v>0</v>
      </c>
      <c r="N79" s="206">
        <f t="shared" si="20"/>
        <v>0</v>
      </c>
      <c r="O79" s="206">
        <f t="shared" si="20"/>
        <v>0</v>
      </c>
      <c r="P79" s="206">
        <f t="shared" si="20"/>
        <v>0</v>
      </c>
      <c r="Q79" s="206">
        <f t="shared" si="20"/>
        <v>0</v>
      </c>
    </row>
    <row r="80" spans="1:17" s="72" customFormat="1" ht="21.75" customHeight="1" x14ac:dyDescent="0.25">
      <c r="A80" s="283"/>
      <c r="B80" s="283"/>
      <c r="C80" s="283"/>
      <c r="D80" s="134" t="s">
        <v>9</v>
      </c>
      <c r="E80" s="206">
        <f>F80+G80+H80+I80+J80+K80+L80+M80+N80+O80+P80+Q80</f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  <c r="O80" s="201">
        <v>0</v>
      </c>
      <c r="P80" s="201">
        <v>0</v>
      </c>
      <c r="Q80" s="212">
        <v>0</v>
      </c>
    </row>
    <row r="81" spans="1:17" s="72" customFormat="1" ht="21.75" customHeight="1" x14ac:dyDescent="0.25">
      <c r="A81" s="283"/>
      <c r="B81" s="283"/>
      <c r="C81" s="283"/>
      <c r="D81" s="134" t="s">
        <v>10</v>
      </c>
      <c r="E81" s="206">
        <f t="shared" ref="E81:E85" si="21">F81+G81+H81+I81+J81+K81+L81+M81+N81+O81+P81+Q81</f>
        <v>100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198">
        <v>100</v>
      </c>
      <c r="L81" s="201">
        <v>0</v>
      </c>
      <c r="M81" s="201">
        <v>0</v>
      </c>
      <c r="N81" s="201">
        <v>0</v>
      </c>
      <c r="O81" s="201">
        <v>0</v>
      </c>
      <c r="P81" s="201">
        <v>0</v>
      </c>
      <c r="Q81" s="212">
        <v>0</v>
      </c>
    </row>
    <row r="82" spans="1:17" s="72" customFormat="1" ht="21.75" customHeight="1" x14ac:dyDescent="0.25">
      <c r="A82" s="283"/>
      <c r="B82" s="283"/>
      <c r="C82" s="283"/>
      <c r="D82" s="134" t="s">
        <v>11</v>
      </c>
      <c r="E82" s="206">
        <f t="shared" si="21"/>
        <v>0</v>
      </c>
      <c r="F82" s="201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0</v>
      </c>
      <c r="L82" s="201">
        <v>0</v>
      </c>
      <c r="M82" s="201">
        <v>0</v>
      </c>
      <c r="N82" s="201">
        <v>0</v>
      </c>
      <c r="O82" s="201">
        <v>0</v>
      </c>
      <c r="P82" s="201">
        <v>0</v>
      </c>
      <c r="Q82" s="212">
        <v>0</v>
      </c>
    </row>
    <row r="83" spans="1:17" s="72" customFormat="1" ht="58.5" customHeight="1" x14ac:dyDescent="0.25">
      <c r="A83" s="283"/>
      <c r="B83" s="283"/>
      <c r="C83" s="283"/>
      <c r="D83" s="134" t="s">
        <v>48</v>
      </c>
      <c r="E83" s="206">
        <f t="shared" si="21"/>
        <v>0</v>
      </c>
      <c r="F83" s="201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0</v>
      </c>
      <c r="L83" s="201">
        <v>0</v>
      </c>
      <c r="M83" s="201">
        <v>0</v>
      </c>
      <c r="N83" s="201">
        <v>0</v>
      </c>
      <c r="O83" s="201">
        <v>0</v>
      </c>
      <c r="P83" s="201">
        <v>0</v>
      </c>
      <c r="Q83" s="212">
        <v>0</v>
      </c>
    </row>
    <row r="84" spans="1:17" s="72" customFormat="1" ht="21.75" customHeight="1" x14ac:dyDescent="0.25">
      <c r="A84" s="283"/>
      <c r="B84" s="283"/>
      <c r="C84" s="283"/>
      <c r="D84" s="134" t="s">
        <v>108</v>
      </c>
      <c r="E84" s="206">
        <f t="shared" si="21"/>
        <v>0</v>
      </c>
      <c r="F84" s="201">
        <v>0</v>
      </c>
      <c r="G84" s="201">
        <v>0</v>
      </c>
      <c r="H84" s="201">
        <v>0</v>
      </c>
      <c r="I84" s="201">
        <v>0</v>
      </c>
      <c r="J84" s="201">
        <v>0</v>
      </c>
      <c r="K84" s="201">
        <v>0</v>
      </c>
      <c r="L84" s="201">
        <v>0</v>
      </c>
      <c r="M84" s="201">
        <v>0</v>
      </c>
      <c r="N84" s="201">
        <v>0</v>
      </c>
      <c r="O84" s="201">
        <v>0</v>
      </c>
      <c r="P84" s="201">
        <v>0</v>
      </c>
      <c r="Q84" s="212">
        <v>0</v>
      </c>
    </row>
    <row r="85" spans="1:17" s="72" customFormat="1" ht="21.75" customHeight="1" x14ac:dyDescent="0.25">
      <c r="A85" s="284"/>
      <c r="B85" s="284"/>
      <c r="C85" s="283"/>
      <c r="D85" s="134" t="s">
        <v>109</v>
      </c>
      <c r="E85" s="206">
        <f t="shared" si="21"/>
        <v>0</v>
      </c>
      <c r="F85" s="201">
        <v>0</v>
      </c>
      <c r="G85" s="201">
        <v>0</v>
      </c>
      <c r="H85" s="201">
        <v>0</v>
      </c>
      <c r="I85" s="201">
        <v>0</v>
      </c>
      <c r="J85" s="201">
        <v>0</v>
      </c>
      <c r="K85" s="201">
        <v>0</v>
      </c>
      <c r="L85" s="201">
        <v>0</v>
      </c>
      <c r="M85" s="201">
        <v>0</v>
      </c>
      <c r="N85" s="201">
        <v>0</v>
      </c>
      <c r="O85" s="201">
        <v>0</v>
      </c>
      <c r="P85" s="201">
        <v>0</v>
      </c>
      <c r="Q85" s="212">
        <v>0</v>
      </c>
    </row>
    <row r="86" spans="1:17" s="72" customFormat="1" ht="21.75" customHeight="1" x14ac:dyDescent="0.25">
      <c r="A86" s="312" t="s">
        <v>142</v>
      </c>
      <c r="B86" s="313"/>
      <c r="C86" s="288"/>
      <c r="D86" s="131" t="s">
        <v>37</v>
      </c>
      <c r="E86" s="206">
        <f>E87+E88+E89+E90+E91+E92</f>
        <v>10407.726439999999</v>
      </c>
      <c r="F86" s="206">
        <f t="shared" ref="F86:Q86" si="22">F87+F88+F89+F90+F91+F92</f>
        <v>110.93604000000001</v>
      </c>
      <c r="G86" s="206">
        <f t="shared" si="22"/>
        <v>247.90361999999999</v>
      </c>
      <c r="H86" s="206">
        <f t="shared" si="22"/>
        <v>582.03634</v>
      </c>
      <c r="I86" s="206">
        <f t="shared" si="22"/>
        <v>285.46937000000003</v>
      </c>
      <c r="J86" s="206">
        <f t="shared" si="22"/>
        <v>513.97152000000006</v>
      </c>
      <c r="K86" s="206">
        <f>K87+K88+K89+K90+K91+K92</f>
        <v>2094.5152399999997</v>
      </c>
      <c r="L86" s="206">
        <f t="shared" si="22"/>
        <v>1737.9688799999999</v>
      </c>
      <c r="M86" s="206">
        <f t="shared" si="22"/>
        <v>1467.4361899999999</v>
      </c>
      <c r="N86" s="206">
        <f t="shared" si="22"/>
        <v>546.92139999999995</v>
      </c>
      <c r="O86" s="206">
        <f t="shared" si="22"/>
        <v>401.64741000000004</v>
      </c>
      <c r="P86" s="206">
        <f t="shared" si="22"/>
        <v>1780.9053200000001</v>
      </c>
      <c r="Q86" s="206">
        <f t="shared" si="22"/>
        <v>638.01511000000005</v>
      </c>
    </row>
    <row r="87" spans="1:17" ht="12.75" customHeight="1" x14ac:dyDescent="0.25">
      <c r="A87" s="314"/>
      <c r="B87" s="315"/>
      <c r="C87" s="288"/>
      <c r="D87" s="168" t="s">
        <v>9</v>
      </c>
      <c r="E87" s="216">
        <f>F87+G87+H87+I87+J87+K87+L87+M87+N87+O87+P87+Q87</f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01">
        <v>0</v>
      </c>
      <c r="L87" s="217">
        <v>0</v>
      </c>
      <c r="M87" s="217">
        <v>0</v>
      </c>
      <c r="N87" s="217">
        <v>0</v>
      </c>
      <c r="O87" s="217">
        <f t="shared" ref="O87:Q91" si="23">O17+O38+O45</f>
        <v>0</v>
      </c>
      <c r="P87" s="217">
        <f t="shared" si="23"/>
        <v>0</v>
      </c>
      <c r="Q87" s="217">
        <f t="shared" si="23"/>
        <v>0</v>
      </c>
    </row>
    <row r="88" spans="1:17" ht="21" customHeight="1" x14ac:dyDescent="0.25">
      <c r="A88" s="314"/>
      <c r="B88" s="315"/>
      <c r="C88" s="288"/>
      <c r="D88" s="168" t="s">
        <v>10</v>
      </c>
      <c r="E88" s="218">
        <f>F88+G88+H88+I88+J88+K88+L88+M88+N88+O88+P88+Q88</f>
        <v>6667.9</v>
      </c>
      <c r="F88" s="219">
        <f t="shared" ref="F88:N92" si="24">F18+F39+F46</f>
        <v>110.93604000000001</v>
      </c>
      <c r="G88" s="219">
        <f t="shared" si="24"/>
        <v>247.90361999999999</v>
      </c>
      <c r="H88" s="219">
        <f t="shared" si="24"/>
        <v>582.03634</v>
      </c>
      <c r="I88" s="219">
        <f t="shared" si="24"/>
        <v>285.46937000000003</v>
      </c>
      <c r="J88" s="219">
        <f t="shared" si="24"/>
        <v>325.09728999999999</v>
      </c>
      <c r="K88" s="198">
        <f>K18+K39+K46+K81</f>
        <v>522.89035999999999</v>
      </c>
      <c r="L88" s="219">
        <f t="shared" si="24"/>
        <v>703.01185999999996</v>
      </c>
      <c r="M88" s="219">
        <f t="shared" si="24"/>
        <v>734.26478999999995</v>
      </c>
      <c r="N88" s="219">
        <f t="shared" si="24"/>
        <v>374.17721</v>
      </c>
      <c r="O88" s="219">
        <f t="shared" si="23"/>
        <v>363.19269000000003</v>
      </c>
      <c r="P88" s="219">
        <f t="shared" si="23"/>
        <v>1780.9053200000001</v>
      </c>
      <c r="Q88" s="219">
        <f t="shared" si="23"/>
        <v>638.01511000000005</v>
      </c>
    </row>
    <row r="89" spans="1:17" ht="15" customHeight="1" x14ac:dyDescent="0.25">
      <c r="A89" s="314"/>
      <c r="B89" s="315"/>
      <c r="C89" s="288"/>
      <c r="D89" s="168" t="s">
        <v>11</v>
      </c>
      <c r="E89" s="218">
        <f t="shared" ref="E89:E92" si="25">F89+G89+H89+I89+J89+K89+L89+M89+N89+O89+P89+Q89</f>
        <v>3739.8264399999998</v>
      </c>
      <c r="F89" s="217">
        <f t="shared" si="24"/>
        <v>0</v>
      </c>
      <c r="G89" s="217">
        <f t="shared" si="24"/>
        <v>0</v>
      </c>
      <c r="H89" s="217">
        <f t="shared" si="24"/>
        <v>0</v>
      </c>
      <c r="I89" s="217">
        <f t="shared" si="24"/>
        <v>0</v>
      </c>
      <c r="J89" s="220">
        <f t="shared" si="24"/>
        <v>188.87423000000001</v>
      </c>
      <c r="K89" s="199">
        <f t="shared" si="24"/>
        <v>1571.6248799999998</v>
      </c>
      <c r="L89" s="221">
        <f t="shared" si="24"/>
        <v>1034.9570200000001</v>
      </c>
      <c r="M89" s="221">
        <f t="shared" si="24"/>
        <v>733.17139999999995</v>
      </c>
      <c r="N89" s="221">
        <f t="shared" si="24"/>
        <v>172.74418999999997</v>
      </c>
      <c r="O89" s="221">
        <f t="shared" si="23"/>
        <v>38.454720000000002</v>
      </c>
      <c r="P89" s="221">
        <f t="shared" si="23"/>
        <v>0</v>
      </c>
      <c r="Q89" s="217">
        <f t="shared" si="23"/>
        <v>0</v>
      </c>
    </row>
    <row r="90" spans="1:17" ht="59.25" customHeight="1" x14ac:dyDescent="0.25">
      <c r="A90" s="314"/>
      <c r="B90" s="315"/>
      <c r="C90" s="288"/>
      <c r="D90" s="175" t="s">
        <v>48</v>
      </c>
      <c r="E90" s="216">
        <f t="shared" si="25"/>
        <v>0</v>
      </c>
      <c r="F90" s="217">
        <f t="shared" si="24"/>
        <v>0</v>
      </c>
      <c r="G90" s="217">
        <f t="shared" si="24"/>
        <v>0</v>
      </c>
      <c r="H90" s="217">
        <f t="shared" si="24"/>
        <v>0</v>
      </c>
      <c r="I90" s="217">
        <f t="shared" si="24"/>
        <v>0</v>
      </c>
      <c r="J90" s="217">
        <f t="shared" si="24"/>
        <v>0</v>
      </c>
      <c r="K90" s="201">
        <f t="shared" si="24"/>
        <v>0</v>
      </c>
      <c r="L90" s="217">
        <f t="shared" si="24"/>
        <v>0</v>
      </c>
      <c r="M90" s="217">
        <f>M20+N41+M48</f>
        <v>0</v>
      </c>
      <c r="N90" s="217">
        <f>N20+N48</f>
        <v>0</v>
      </c>
      <c r="O90" s="217">
        <f t="shared" si="23"/>
        <v>0</v>
      </c>
      <c r="P90" s="217">
        <f t="shared" si="23"/>
        <v>0</v>
      </c>
      <c r="Q90" s="217">
        <f t="shared" si="23"/>
        <v>0</v>
      </c>
    </row>
    <row r="91" spans="1:17" ht="22.5" customHeight="1" x14ac:dyDescent="0.25">
      <c r="A91" s="314"/>
      <c r="B91" s="315"/>
      <c r="C91" s="288"/>
      <c r="D91" s="175" t="s">
        <v>108</v>
      </c>
      <c r="E91" s="216">
        <f t="shared" si="25"/>
        <v>0</v>
      </c>
      <c r="F91" s="217">
        <f t="shared" si="24"/>
        <v>0</v>
      </c>
      <c r="G91" s="217">
        <f t="shared" si="24"/>
        <v>0</v>
      </c>
      <c r="H91" s="217">
        <f t="shared" si="24"/>
        <v>0</v>
      </c>
      <c r="I91" s="217">
        <f t="shared" si="24"/>
        <v>0</v>
      </c>
      <c r="J91" s="217">
        <f t="shared" si="24"/>
        <v>0</v>
      </c>
      <c r="K91" s="201">
        <f t="shared" si="24"/>
        <v>0</v>
      </c>
      <c r="L91" s="217">
        <f t="shared" si="24"/>
        <v>0</v>
      </c>
      <c r="M91" s="217">
        <f>M21+M42+M49</f>
        <v>0</v>
      </c>
      <c r="N91" s="217">
        <f>N21+N42+N49</f>
        <v>0</v>
      </c>
      <c r="O91" s="217">
        <f t="shared" si="23"/>
        <v>0</v>
      </c>
      <c r="P91" s="217">
        <f t="shared" si="23"/>
        <v>0</v>
      </c>
      <c r="Q91" s="217">
        <f t="shared" si="23"/>
        <v>0</v>
      </c>
    </row>
    <row r="92" spans="1:17" ht="23.25" customHeight="1" x14ac:dyDescent="0.25">
      <c r="A92" s="316"/>
      <c r="B92" s="317"/>
      <c r="C92" s="288"/>
      <c r="D92" s="175" t="s">
        <v>109</v>
      </c>
      <c r="E92" s="222">
        <f t="shared" si="25"/>
        <v>0</v>
      </c>
      <c r="F92" s="217">
        <f t="shared" si="24"/>
        <v>0</v>
      </c>
      <c r="G92" s="217">
        <f t="shared" si="24"/>
        <v>0</v>
      </c>
      <c r="H92" s="217">
        <f t="shared" si="24"/>
        <v>0</v>
      </c>
      <c r="I92" s="217">
        <f t="shared" si="24"/>
        <v>0</v>
      </c>
      <c r="J92" s="217">
        <f t="shared" si="24"/>
        <v>0</v>
      </c>
      <c r="K92" s="201">
        <f t="shared" si="24"/>
        <v>0</v>
      </c>
      <c r="L92" s="217">
        <f t="shared" si="24"/>
        <v>0</v>
      </c>
      <c r="M92" s="217">
        <f>M22+M43+M50</f>
        <v>0</v>
      </c>
      <c r="N92" s="217">
        <f>N22+N43+N50</f>
        <v>0</v>
      </c>
      <c r="O92" s="217">
        <f>O22+O43+O50</f>
        <v>0</v>
      </c>
      <c r="P92" s="217">
        <v>0</v>
      </c>
      <c r="Q92" s="223">
        <f>Q22+Q43+Q50</f>
        <v>0</v>
      </c>
    </row>
    <row r="93" spans="1:17" ht="94.5" customHeight="1" x14ac:dyDescent="0.25">
      <c r="A93" s="305" t="s">
        <v>137</v>
      </c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118"/>
      <c r="P93" s="118"/>
      <c r="Q93" s="118"/>
    </row>
    <row r="94" spans="1:17" ht="24.75" customHeight="1" x14ac:dyDescent="0.25">
      <c r="A94" s="308" t="s">
        <v>120</v>
      </c>
      <c r="B94" s="308"/>
      <c r="C94" s="308"/>
      <c r="D94" s="250"/>
      <c r="E94" s="250"/>
      <c r="F94" s="62"/>
      <c r="G94" s="62"/>
      <c r="H94" s="62"/>
      <c r="I94" s="43"/>
    </row>
    <row r="95" spans="1:17" ht="41.25" customHeight="1" x14ac:dyDescent="0.25">
      <c r="A95" s="308" t="s">
        <v>94</v>
      </c>
      <c r="B95" s="308"/>
      <c r="C95" s="308"/>
      <c r="D95" s="308"/>
      <c r="E95" s="308"/>
      <c r="F95" s="310"/>
      <c r="G95" s="310"/>
      <c r="H95" s="310"/>
      <c r="I95" s="309" t="s">
        <v>100</v>
      </c>
      <c r="J95" s="309"/>
    </row>
    <row r="96" spans="1:17" ht="21" customHeight="1" x14ac:dyDescent="0.25">
      <c r="B96" s="249"/>
      <c r="C96" s="249"/>
      <c r="D96" s="249"/>
      <c r="E96" s="249"/>
      <c r="F96" s="40"/>
      <c r="G96" s="40" t="s">
        <v>38</v>
      </c>
      <c r="H96" s="40"/>
      <c r="I96" s="253"/>
      <c r="J96" s="253"/>
    </row>
    <row r="97" spans="1:17" ht="21" customHeight="1" x14ac:dyDescent="0.25">
      <c r="A97" s="306" t="s">
        <v>121</v>
      </c>
      <c r="B97" s="306"/>
      <c r="C97" s="249"/>
      <c r="D97" s="249"/>
      <c r="E97" s="249"/>
      <c r="F97" s="61"/>
      <c r="G97" s="62"/>
      <c r="H97" s="61"/>
      <c r="I97" s="43"/>
    </row>
    <row r="98" spans="1:17" ht="14.25" customHeight="1" x14ac:dyDescent="0.25">
      <c r="B98" s="249"/>
      <c r="C98" s="249"/>
      <c r="D98" s="249"/>
      <c r="E98" s="249"/>
      <c r="F98" s="61"/>
      <c r="G98" s="62"/>
      <c r="H98" s="61"/>
      <c r="I98" s="43"/>
    </row>
    <row r="99" spans="1:17" ht="21" customHeight="1" x14ac:dyDescent="0.25">
      <c r="A99" s="306" t="s">
        <v>125</v>
      </c>
      <c r="B99" s="306"/>
      <c r="C99" s="306"/>
      <c r="D99" s="306"/>
      <c r="E99" s="249"/>
      <c r="F99" s="311"/>
      <c r="G99" s="311"/>
      <c r="H99" s="311"/>
      <c r="I99" s="309" t="s">
        <v>131</v>
      </c>
      <c r="J99" s="309"/>
    </row>
    <row r="100" spans="1:17" ht="21" customHeight="1" x14ac:dyDescent="0.25">
      <c r="B100" s="249"/>
      <c r="C100" s="249"/>
      <c r="D100" s="249"/>
      <c r="E100" s="249"/>
      <c r="F100" s="7"/>
      <c r="G100" s="187" t="s">
        <v>127</v>
      </c>
      <c r="H100" s="7"/>
      <c r="I100" s="251"/>
      <c r="J100" s="251"/>
    </row>
    <row r="101" spans="1:17" ht="21" customHeight="1" x14ac:dyDescent="0.25">
      <c r="B101" s="249"/>
      <c r="C101" s="249"/>
      <c r="D101" s="249"/>
      <c r="E101" s="249"/>
      <c r="F101" s="7"/>
      <c r="G101" s="7"/>
      <c r="H101" s="7"/>
      <c r="I101" s="251"/>
      <c r="J101" s="251"/>
    </row>
    <row r="102" spans="1:17" ht="21" customHeight="1" x14ac:dyDescent="0.25">
      <c r="A102" s="306" t="s">
        <v>154</v>
      </c>
      <c r="B102" s="306"/>
      <c r="C102" s="306"/>
      <c r="D102" s="306"/>
      <c r="E102" s="249"/>
      <c r="F102" s="311"/>
      <c r="G102" s="311"/>
      <c r="H102" s="311"/>
      <c r="I102" s="309" t="s">
        <v>155</v>
      </c>
      <c r="J102" s="309"/>
    </row>
    <row r="103" spans="1:17" ht="21" customHeight="1" x14ac:dyDescent="0.25">
      <c r="B103" s="249"/>
      <c r="C103" s="249"/>
      <c r="D103" s="249"/>
      <c r="E103" s="249"/>
      <c r="F103" s="61"/>
      <c r="G103" s="62" t="s">
        <v>69</v>
      </c>
      <c r="H103" s="61"/>
      <c r="I103" s="43"/>
    </row>
    <row r="104" spans="1:17" s="72" customFormat="1" ht="24.75" customHeight="1" x14ac:dyDescent="0.25">
      <c r="A104" s="306" t="s">
        <v>149</v>
      </c>
      <c r="B104" s="306"/>
      <c r="C104" s="306"/>
      <c r="D104" s="306"/>
      <c r="E104" s="306"/>
      <c r="F104" s="41"/>
      <c r="G104" s="41"/>
      <c r="H104" s="41"/>
      <c r="I104" s="309" t="s">
        <v>145</v>
      </c>
      <c r="J104" s="309"/>
      <c r="L104" s="1"/>
      <c r="M104" s="1"/>
      <c r="N104" s="1"/>
      <c r="O104" s="1"/>
      <c r="P104" s="1"/>
      <c r="Q104" s="1"/>
    </row>
    <row r="105" spans="1:17" s="72" customFormat="1" x14ac:dyDescent="0.25">
      <c r="A105" s="252"/>
      <c r="B105" s="1"/>
      <c r="C105" s="1"/>
      <c r="D105" s="1"/>
      <c r="E105" s="1"/>
      <c r="F105" s="1"/>
      <c r="G105" s="3" t="s">
        <v>69</v>
      </c>
      <c r="H105" s="1"/>
      <c r="I105" s="1"/>
      <c r="J105" s="1"/>
      <c r="L105" s="1"/>
      <c r="M105" s="1"/>
      <c r="N105" s="1"/>
      <c r="O105" s="1"/>
      <c r="P105" s="1"/>
      <c r="Q105" s="1"/>
    </row>
    <row r="106" spans="1:17" s="72" customFormat="1" x14ac:dyDescent="0.25">
      <c r="A106" s="252"/>
      <c r="B106" s="1"/>
      <c r="C106" s="1"/>
      <c r="D106" s="1"/>
      <c r="E106" s="1"/>
      <c r="F106" s="1"/>
      <c r="G106" s="3"/>
      <c r="H106" s="1"/>
      <c r="I106" s="1"/>
      <c r="J106" s="1"/>
      <c r="L106" s="1"/>
      <c r="M106" s="1"/>
      <c r="N106" s="1"/>
      <c r="O106" s="1"/>
      <c r="P106" s="1"/>
      <c r="Q106" s="1"/>
    </row>
    <row r="107" spans="1:17" s="72" customFormat="1" ht="15" customHeight="1" x14ac:dyDescent="0.25">
      <c r="A107" s="307" t="s">
        <v>116</v>
      </c>
      <c r="B107" s="307"/>
      <c r="C107" s="1"/>
      <c r="D107" s="1"/>
      <c r="E107" s="1"/>
      <c r="F107" s="1"/>
      <c r="G107" s="1"/>
      <c r="H107" s="1"/>
      <c r="I107" s="1"/>
      <c r="J107" s="1"/>
      <c r="L107" s="1"/>
      <c r="M107" s="1"/>
      <c r="N107" s="1"/>
      <c r="O107" s="1"/>
      <c r="P107" s="1"/>
      <c r="Q107" s="1"/>
    </row>
    <row r="108" spans="1:17" s="72" customFormat="1" ht="15.75" x14ac:dyDescent="0.25">
      <c r="A108" s="252"/>
      <c r="B108" s="63"/>
      <c r="C108" s="1"/>
      <c r="D108" s="1"/>
      <c r="E108" s="1"/>
      <c r="F108" s="1"/>
      <c r="G108" s="1"/>
      <c r="H108" s="1"/>
      <c r="I108" s="1"/>
      <c r="J108" s="1"/>
      <c r="L108" s="1"/>
      <c r="M108" s="1"/>
      <c r="N108" s="1"/>
      <c r="O108" s="1"/>
      <c r="P108" s="1"/>
      <c r="Q108" s="1"/>
    </row>
  </sheetData>
  <mergeCells count="57">
    <mergeCell ref="A5:B5"/>
    <mergeCell ref="M5:Q5"/>
    <mergeCell ref="A2:C2"/>
    <mergeCell ref="M2:Q2"/>
    <mergeCell ref="A3:E3"/>
    <mergeCell ref="M3:Q3"/>
    <mergeCell ref="M4:Q4"/>
    <mergeCell ref="M6:Q6"/>
    <mergeCell ref="A9:Q9"/>
    <mergeCell ref="A10:Q10"/>
    <mergeCell ref="C11:M11"/>
    <mergeCell ref="P12:Q12"/>
    <mergeCell ref="F13:Q13"/>
    <mergeCell ref="A16:A22"/>
    <mergeCell ref="B16:B22"/>
    <mergeCell ref="C16:C22"/>
    <mergeCell ref="A23:A29"/>
    <mergeCell ref="B23:B29"/>
    <mergeCell ref="C23:C29"/>
    <mergeCell ref="A13:A14"/>
    <mergeCell ref="B13:B14"/>
    <mergeCell ref="C13:C14"/>
    <mergeCell ref="D13:D14"/>
    <mergeCell ref="E13:E14"/>
    <mergeCell ref="A30:A36"/>
    <mergeCell ref="B30:B36"/>
    <mergeCell ref="C30:C36"/>
    <mergeCell ref="A37:A43"/>
    <mergeCell ref="B37:B43"/>
    <mergeCell ref="C37:C43"/>
    <mergeCell ref="A93:N93"/>
    <mergeCell ref="A44:A78"/>
    <mergeCell ref="B44:B78"/>
    <mergeCell ref="C44:C50"/>
    <mergeCell ref="C51:C57"/>
    <mergeCell ref="C58:C64"/>
    <mergeCell ref="C65:C71"/>
    <mergeCell ref="C72:C78"/>
    <mergeCell ref="A79:A85"/>
    <mergeCell ref="B79:B85"/>
    <mergeCell ref="C79:C85"/>
    <mergeCell ref="A86:B92"/>
    <mergeCell ref="C86:C92"/>
    <mergeCell ref="A107:B107"/>
    <mergeCell ref="A94:C94"/>
    <mergeCell ref="A95:E95"/>
    <mergeCell ref="F95:H95"/>
    <mergeCell ref="I95:J95"/>
    <mergeCell ref="A97:B97"/>
    <mergeCell ref="A99:D99"/>
    <mergeCell ref="F99:H99"/>
    <mergeCell ref="I99:J99"/>
    <mergeCell ref="A102:D102"/>
    <mergeCell ref="F102:H102"/>
    <mergeCell ref="I102:J102"/>
    <mergeCell ref="A104:E104"/>
    <mergeCell ref="I104:J104"/>
  </mergeCells>
  <pageMargins left="0.31496062992125984" right="0" top="0.39370078740157483" bottom="0.19685039370078741" header="0" footer="0.19685039370078741"/>
  <pageSetup paperSize="9" scale="42" fitToHeight="0" orientation="landscape" r:id="rId1"/>
  <rowBreaks count="1" manualBreakCount="1">
    <brk id="5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view="pageBreakPreview" zoomScale="80" zoomScaleNormal="100" zoomScaleSheetLayoutView="80" workbookViewId="0">
      <pane ySplit="14" topLeftCell="A97" activePane="bottomLeft" state="frozen"/>
      <selection pane="bottomLeft" activeCell="A102" sqref="A102:D102"/>
    </sheetView>
  </sheetViews>
  <sheetFormatPr defaultColWidth="9.140625" defaultRowHeight="15" x14ac:dyDescent="0.25"/>
  <cols>
    <col min="1" max="1" width="6.7109375" style="263" customWidth="1"/>
    <col min="2" max="2" width="30.140625" style="1" customWidth="1"/>
    <col min="3" max="3" width="33.140625" style="1" customWidth="1"/>
    <col min="4" max="4" width="23.5703125" style="1" customWidth="1"/>
    <col min="5" max="5" width="17.42578125" style="1" customWidth="1"/>
    <col min="6" max="6" width="15.5703125" style="1" customWidth="1"/>
    <col min="7" max="7" width="16.42578125" style="1" customWidth="1"/>
    <col min="8" max="8" width="15.140625" style="1" customWidth="1"/>
    <col min="9" max="9" width="15" style="1" customWidth="1"/>
    <col min="10" max="10" width="15.42578125" style="1" customWidth="1"/>
    <col min="11" max="11" width="17.140625" style="72" customWidth="1"/>
    <col min="12" max="12" width="17" style="1" customWidth="1"/>
    <col min="13" max="13" width="17.5703125" style="1" customWidth="1"/>
    <col min="14" max="14" width="14.42578125" style="1" customWidth="1"/>
    <col min="15" max="15" width="15.140625" style="1" customWidth="1"/>
    <col min="16" max="16" width="18.140625" style="1" customWidth="1"/>
    <col min="17" max="17" width="15" style="1" customWidth="1"/>
    <col min="18" max="16384" width="9.140625" style="1"/>
  </cols>
  <sheetData>
    <row r="1" spans="1:17" ht="16.5" x14ac:dyDescent="0.25">
      <c r="F1" s="6"/>
      <c r="M1" s="6"/>
      <c r="O1" s="265"/>
      <c r="P1" s="265"/>
    </row>
    <row r="2" spans="1:17" ht="19.5" x14ac:dyDescent="0.3">
      <c r="A2" s="298"/>
      <c r="B2" s="298"/>
      <c r="C2" s="298"/>
      <c r="G2" s="6"/>
      <c r="M2" s="298" t="s">
        <v>115</v>
      </c>
      <c r="N2" s="298"/>
      <c r="O2" s="298"/>
      <c r="P2" s="298"/>
      <c r="Q2" s="298"/>
    </row>
    <row r="3" spans="1:17" ht="18.75" x14ac:dyDescent="0.3">
      <c r="A3" s="303"/>
      <c r="B3" s="303"/>
      <c r="C3" s="303"/>
      <c r="D3" s="303"/>
      <c r="E3" s="303"/>
      <c r="G3" s="6"/>
      <c r="M3" s="299" t="s">
        <v>158</v>
      </c>
      <c r="N3" s="299"/>
      <c r="O3" s="299"/>
      <c r="P3" s="299"/>
      <c r="Q3" s="299"/>
    </row>
    <row r="4" spans="1:17" ht="28.5" customHeight="1" x14ac:dyDescent="0.3">
      <c r="A4" s="121"/>
      <c r="B4" s="122"/>
      <c r="C4" s="123"/>
      <c r="G4" s="6"/>
      <c r="M4" s="300" t="s">
        <v>157</v>
      </c>
      <c r="N4" s="300"/>
      <c r="O4" s="300"/>
      <c r="P4" s="300"/>
      <c r="Q4" s="300"/>
    </row>
    <row r="5" spans="1:17" ht="17.25" customHeight="1" x14ac:dyDescent="0.25">
      <c r="A5" s="304"/>
      <c r="B5" s="304"/>
      <c r="G5" s="6"/>
      <c r="M5" s="301" t="s">
        <v>57</v>
      </c>
      <c r="N5" s="301"/>
      <c r="O5" s="301"/>
      <c r="P5" s="301"/>
      <c r="Q5" s="301"/>
    </row>
    <row r="6" spans="1:17" ht="21" customHeight="1" x14ac:dyDescent="0.25">
      <c r="G6" s="6"/>
      <c r="M6" s="302"/>
      <c r="N6" s="302"/>
      <c r="O6" s="302"/>
      <c r="P6" s="302"/>
      <c r="Q6" s="302"/>
    </row>
    <row r="7" spans="1:17" ht="17.25" customHeight="1" x14ac:dyDescent="0.25">
      <c r="G7" s="6"/>
      <c r="M7" s="63" t="s">
        <v>144</v>
      </c>
      <c r="N7" s="63"/>
      <c r="O7" s="63"/>
    </row>
    <row r="8" spans="1:17" ht="17.25" customHeight="1" x14ac:dyDescent="0.25">
      <c r="G8" s="6"/>
      <c r="M8" s="259"/>
      <c r="N8" s="259"/>
      <c r="O8" s="259"/>
      <c r="P8" s="259"/>
      <c r="Q8" s="259"/>
    </row>
    <row r="9" spans="1:17" ht="21" customHeight="1" x14ac:dyDescent="0.25">
      <c r="A9" s="297" t="s">
        <v>41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</row>
    <row r="10" spans="1:17" ht="18.75" customHeight="1" x14ac:dyDescent="0.25">
      <c r="A10" s="291" t="s">
        <v>136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</row>
    <row r="11" spans="1:17" ht="14.25" customHeight="1" x14ac:dyDescent="0.25">
      <c r="A11" s="257"/>
      <c r="B11" s="257"/>
      <c r="C11" s="291" t="s">
        <v>156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57"/>
      <c r="O11" s="257"/>
      <c r="P11" s="257"/>
      <c r="Q11" s="257"/>
    </row>
    <row r="12" spans="1:17" ht="15.75" x14ac:dyDescent="0.25">
      <c r="P12" s="292" t="s">
        <v>43</v>
      </c>
      <c r="Q12" s="292"/>
    </row>
    <row r="13" spans="1:17" ht="63" customHeight="1" x14ac:dyDescent="0.25">
      <c r="A13" s="293" t="s">
        <v>0</v>
      </c>
      <c r="B13" s="293" t="s">
        <v>99</v>
      </c>
      <c r="C13" s="294" t="s">
        <v>63</v>
      </c>
      <c r="D13" s="293" t="s">
        <v>34</v>
      </c>
      <c r="E13" s="293" t="s">
        <v>37</v>
      </c>
      <c r="F13" s="293" t="s">
        <v>44</v>
      </c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</row>
    <row r="14" spans="1:17" ht="19.5" customHeight="1" x14ac:dyDescent="0.25">
      <c r="A14" s="293"/>
      <c r="B14" s="293"/>
      <c r="C14" s="295"/>
      <c r="D14" s="293"/>
      <c r="E14" s="293"/>
      <c r="F14" s="258" t="s">
        <v>13</v>
      </c>
      <c r="G14" s="258" t="s">
        <v>14</v>
      </c>
      <c r="H14" s="258" t="s">
        <v>15</v>
      </c>
      <c r="I14" s="258" t="s">
        <v>16</v>
      </c>
      <c r="J14" s="258" t="s">
        <v>17</v>
      </c>
      <c r="K14" s="256" t="s">
        <v>18</v>
      </c>
      <c r="L14" s="258" t="s">
        <v>19</v>
      </c>
      <c r="M14" s="258" t="s">
        <v>20</v>
      </c>
      <c r="N14" s="258" t="s">
        <v>21</v>
      </c>
      <c r="O14" s="258" t="s">
        <v>22</v>
      </c>
      <c r="P14" s="258" t="s">
        <v>23</v>
      </c>
      <c r="Q14" s="258" t="s">
        <v>24</v>
      </c>
    </row>
    <row r="15" spans="1:17" s="3" customFormat="1" ht="15" customHeight="1" x14ac:dyDescent="0.2">
      <c r="A15" s="258">
        <v>1</v>
      </c>
      <c r="B15" s="258">
        <v>2</v>
      </c>
      <c r="C15" s="258">
        <v>3</v>
      </c>
      <c r="D15" s="258">
        <v>4</v>
      </c>
      <c r="E15" s="130">
        <v>5</v>
      </c>
      <c r="F15" s="258">
        <v>6</v>
      </c>
      <c r="G15" s="258">
        <v>7</v>
      </c>
      <c r="H15" s="258">
        <v>8</v>
      </c>
      <c r="I15" s="258">
        <v>9</v>
      </c>
      <c r="J15" s="258">
        <v>10</v>
      </c>
      <c r="K15" s="256">
        <v>11</v>
      </c>
      <c r="L15" s="258">
        <v>12</v>
      </c>
      <c r="M15" s="258">
        <v>13</v>
      </c>
      <c r="N15" s="258">
        <v>14</v>
      </c>
      <c r="O15" s="258">
        <v>15</v>
      </c>
      <c r="P15" s="258">
        <v>16</v>
      </c>
      <c r="Q15" s="258">
        <v>17</v>
      </c>
    </row>
    <row r="16" spans="1:17" s="72" customFormat="1" ht="18" customHeight="1" x14ac:dyDescent="0.25">
      <c r="A16" s="282" t="s">
        <v>2</v>
      </c>
      <c r="B16" s="282" t="s">
        <v>119</v>
      </c>
      <c r="C16" s="282" t="s">
        <v>130</v>
      </c>
      <c r="D16" s="131" t="s">
        <v>35</v>
      </c>
      <c r="E16" s="188">
        <f t="shared" ref="E16:Q16" si="0">E17+E18+E19+E20</f>
        <v>3817.8999999999996</v>
      </c>
      <c r="F16" s="189">
        <f t="shared" si="0"/>
        <v>110.93604000000001</v>
      </c>
      <c r="G16" s="189">
        <f t="shared" si="0"/>
        <v>247.90361999999999</v>
      </c>
      <c r="H16" s="189">
        <f t="shared" si="0"/>
        <v>582.03634</v>
      </c>
      <c r="I16" s="189">
        <f t="shared" si="0"/>
        <v>285.46937000000003</v>
      </c>
      <c r="J16" s="189">
        <f t="shared" si="0"/>
        <v>321.69729000000001</v>
      </c>
      <c r="K16" s="189">
        <f t="shared" si="0"/>
        <v>392.29036000000002</v>
      </c>
      <c r="L16" s="189">
        <f t="shared" si="0"/>
        <v>245.73488</v>
      </c>
      <c r="M16" s="189">
        <f t="shared" si="0"/>
        <v>233.34177</v>
      </c>
      <c r="N16" s="189">
        <f t="shared" si="0"/>
        <v>201.87720999999999</v>
      </c>
      <c r="O16" s="189">
        <f t="shared" si="0"/>
        <v>300.69269000000003</v>
      </c>
      <c r="P16" s="189">
        <f t="shared" si="0"/>
        <v>257.90532000000002</v>
      </c>
      <c r="Q16" s="189">
        <f t="shared" si="0"/>
        <v>638.01511000000005</v>
      </c>
    </row>
    <row r="17" spans="1:17" s="72" customFormat="1" ht="13.5" customHeight="1" x14ac:dyDescent="0.25">
      <c r="A17" s="283"/>
      <c r="B17" s="283"/>
      <c r="C17" s="283"/>
      <c r="D17" s="134" t="s">
        <v>9</v>
      </c>
      <c r="E17" s="190">
        <f>E24+E31</f>
        <v>0</v>
      </c>
      <c r="F17" s="190">
        <f t="shared" ref="F17:Q17" si="1">F24+F31</f>
        <v>0</v>
      </c>
      <c r="G17" s="190">
        <f t="shared" si="1"/>
        <v>0</v>
      </c>
      <c r="H17" s="190">
        <f t="shared" si="1"/>
        <v>0</v>
      </c>
      <c r="I17" s="190">
        <f t="shared" si="1"/>
        <v>0</v>
      </c>
      <c r="J17" s="190">
        <f t="shared" si="1"/>
        <v>0</v>
      </c>
      <c r="K17" s="190">
        <f t="shared" si="1"/>
        <v>0</v>
      </c>
      <c r="L17" s="190">
        <f t="shared" si="1"/>
        <v>0</v>
      </c>
      <c r="M17" s="190">
        <f t="shared" si="1"/>
        <v>0</v>
      </c>
      <c r="N17" s="190">
        <f t="shared" si="1"/>
        <v>0</v>
      </c>
      <c r="O17" s="190">
        <f t="shared" si="1"/>
        <v>0</v>
      </c>
      <c r="P17" s="190">
        <f t="shared" si="1"/>
        <v>0</v>
      </c>
      <c r="Q17" s="190">
        <f t="shared" si="1"/>
        <v>0</v>
      </c>
    </row>
    <row r="18" spans="1:17" s="72" customFormat="1" ht="15.75" customHeight="1" x14ac:dyDescent="0.25">
      <c r="A18" s="283"/>
      <c r="B18" s="283"/>
      <c r="C18" s="283"/>
      <c r="D18" s="134" t="s">
        <v>10</v>
      </c>
      <c r="E18" s="191">
        <f>F18+G18+H18+I18+J18+K18+L18+M18+N18+O18+P18+Q18</f>
        <v>3817.8999999999996</v>
      </c>
      <c r="F18" s="191">
        <v>110.93604000000001</v>
      </c>
      <c r="G18" s="191">
        <v>247.90361999999999</v>
      </c>
      <c r="H18" s="191">
        <v>582.03634</v>
      </c>
      <c r="I18" s="191">
        <v>285.46937000000003</v>
      </c>
      <c r="J18" s="191">
        <v>321.69729000000001</v>
      </c>
      <c r="K18" s="192">
        <v>392.29036000000002</v>
      </c>
      <c r="L18" s="191">
        <v>245.73488</v>
      </c>
      <c r="M18" s="191">
        <v>233.34177</v>
      </c>
      <c r="N18" s="191">
        <v>201.87720999999999</v>
      </c>
      <c r="O18" s="191">
        <v>300.69269000000003</v>
      </c>
      <c r="P18" s="191">
        <v>257.90532000000002</v>
      </c>
      <c r="Q18" s="191">
        <v>638.01511000000005</v>
      </c>
    </row>
    <row r="19" spans="1:17" s="72" customFormat="1" ht="14.25" customHeight="1" x14ac:dyDescent="0.25">
      <c r="A19" s="283"/>
      <c r="B19" s="283"/>
      <c r="C19" s="283"/>
      <c r="D19" s="255" t="s">
        <v>11</v>
      </c>
      <c r="E19" s="193">
        <f>F19+G19+H19+I19+J19+K19+L19+M19+N19+O19+P19+Q19</f>
        <v>0</v>
      </c>
      <c r="F19" s="190">
        <f t="shared" ref="F19:Q20" si="2">F26+F33</f>
        <v>0</v>
      </c>
      <c r="G19" s="190">
        <f t="shared" si="2"/>
        <v>0</v>
      </c>
      <c r="H19" s="190">
        <f t="shared" si="2"/>
        <v>0</v>
      </c>
      <c r="I19" s="190">
        <f t="shared" si="2"/>
        <v>0</v>
      </c>
      <c r="J19" s="190">
        <f t="shared" si="2"/>
        <v>0</v>
      </c>
      <c r="K19" s="190">
        <f>K26+K33</f>
        <v>0</v>
      </c>
      <c r="L19" s="190">
        <f t="shared" si="2"/>
        <v>0</v>
      </c>
      <c r="M19" s="191"/>
      <c r="N19" s="190">
        <f t="shared" si="2"/>
        <v>0</v>
      </c>
      <c r="O19" s="190">
        <f t="shared" si="2"/>
        <v>0</v>
      </c>
      <c r="P19" s="190">
        <f t="shared" si="2"/>
        <v>0</v>
      </c>
      <c r="Q19" s="190">
        <f t="shared" si="2"/>
        <v>0</v>
      </c>
    </row>
    <row r="20" spans="1:17" s="72" customFormat="1" ht="45.75" customHeight="1" x14ac:dyDescent="0.25">
      <c r="A20" s="283"/>
      <c r="B20" s="289"/>
      <c r="C20" s="283"/>
      <c r="D20" s="140" t="s">
        <v>48</v>
      </c>
      <c r="E20" s="190">
        <f>E27+E34</f>
        <v>0</v>
      </c>
      <c r="F20" s="190">
        <f t="shared" si="2"/>
        <v>0</v>
      </c>
      <c r="G20" s="190">
        <f t="shared" si="2"/>
        <v>0</v>
      </c>
      <c r="H20" s="190">
        <f t="shared" si="2"/>
        <v>0</v>
      </c>
      <c r="I20" s="190">
        <f t="shared" si="2"/>
        <v>0</v>
      </c>
      <c r="J20" s="190">
        <f t="shared" si="2"/>
        <v>0</v>
      </c>
      <c r="K20" s="190">
        <f t="shared" si="2"/>
        <v>0</v>
      </c>
      <c r="L20" s="190">
        <f t="shared" si="2"/>
        <v>0</v>
      </c>
      <c r="M20" s="190">
        <v>0</v>
      </c>
      <c r="N20" s="190">
        <f t="shared" si="2"/>
        <v>0</v>
      </c>
      <c r="O20" s="190">
        <f t="shared" si="2"/>
        <v>0</v>
      </c>
      <c r="P20" s="190">
        <f t="shared" si="2"/>
        <v>0</v>
      </c>
      <c r="Q20" s="190">
        <f t="shared" si="2"/>
        <v>0</v>
      </c>
    </row>
    <row r="21" spans="1:17" s="72" customFormat="1" ht="21" customHeight="1" x14ac:dyDescent="0.25">
      <c r="A21" s="283"/>
      <c r="B21" s="289"/>
      <c r="C21" s="283"/>
      <c r="D21" s="140" t="s">
        <v>108</v>
      </c>
      <c r="E21" s="190">
        <f t="shared" ref="E21:Q22" si="3">E28+E35</f>
        <v>0</v>
      </c>
      <c r="F21" s="190">
        <f t="shared" si="3"/>
        <v>0</v>
      </c>
      <c r="G21" s="190">
        <f t="shared" si="3"/>
        <v>0</v>
      </c>
      <c r="H21" s="190">
        <f t="shared" si="3"/>
        <v>0</v>
      </c>
      <c r="I21" s="190">
        <f t="shared" si="3"/>
        <v>0</v>
      </c>
      <c r="J21" s="190">
        <f t="shared" si="3"/>
        <v>0</v>
      </c>
      <c r="K21" s="190">
        <f t="shared" si="3"/>
        <v>0</v>
      </c>
      <c r="L21" s="190">
        <f t="shared" si="3"/>
        <v>0</v>
      </c>
      <c r="M21" s="190">
        <f t="shared" si="3"/>
        <v>0</v>
      </c>
      <c r="N21" s="190">
        <f t="shared" si="3"/>
        <v>0</v>
      </c>
      <c r="O21" s="190">
        <f t="shared" si="3"/>
        <v>0</v>
      </c>
      <c r="P21" s="190">
        <f t="shared" si="3"/>
        <v>0</v>
      </c>
      <c r="Q21" s="190">
        <f t="shared" si="3"/>
        <v>0</v>
      </c>
    </row>
    <row r="22" spans="1:17" s="72" customFormat="1" ht="18.75" customHeight="1" x14ac:dyDescent="0.25">
      <c r="A22" s="284"/>
      <c r="B22" s="290"/>
      <c r="C22" s="284"/>
      <c r="D22" s="140" t="s">
        <v>109</v>
      </c>
      <c r="E22" s="193">
        <f t="shared" si="3"/>
        <v>0</v>
      </c>
      <c r="F22" s="193">
        <f t="shared" si="3"/>
        <v>0</v>
      </c>
      <c r="G22" s="193">
        <f t="shared" si="3"/>
        <v>0</v>
      </c>
      <c r="H22" s="193">
        <f t="shared" si="3"/>
        <v>0</v>
      </c>
      <c r="I22" s="193">
        <f t="shared" si="3"/>
        <v>0</v>
      </c>
      <c r="J22" s="193">
        <f t="shared" si="3"/>
        <v>0</v>
      </c>
      <c r="K22" s="193">
        <f t="shared" si="3"/>
        <v>0</v>
      </c>
      <c r="L22" s="193">
        <f t="shared" si="3"/>
        <v>0</v>
      </c>
      <c r="M22" s="193">
        <f t="shared" si="3"/>
        <v>0</v>
      </c>
      <c r="N22" s="193">
        <f t="shared" si="3"/>
        <v>0</v>
      </c>
      <c r="O22" s="193">
        <f t="shared" si="3"/>
        <v>0</v>
      </c>
      <c r="P22" s="193">
        <f t="shared" si="3"/>
        <v>0</v>
      </c>
      <c r="Q22" s="193">
        <f t="shared" si="3"/>
        <v>0</v>
      </c>
    </row>
    <row r="23" spans="1:17" s="72" customFormat="1" ht="2.25" hidden="1" customHeight="1" x14ac:dyDescent="0.25">
      <c r="A23" s="288" t="s">
        <v>3</v>
      </c>
      <c r="B23" s="285"/>
      <c r="C23" s="282"/>
      <c r="D23" s="141" t="s">
        <v>35</v>
      </c>
      <c r="E23" s="194">
        <f>E24+E25+E26+E29</f>
        <v>0</v>
      </c>
      <c r="F23" s="195">
        <f>F24+F25+F26+F29</f>
        <v>0</v>
      </c>
      <c r="G23" s="195">
        <f t="shared" ref="G23:Q23" si="4">G24+G25+G26+G29</f>
        <v>0</v>
      </c>
      <c r="H23" s="195">
        <f t="shared" si="4"/>
        <v>0</v>
      </c>
      <c r="I23" s="195">
        <f t="shared" si="4"/>
        <v>0</v>
      </c>
      <c r="J23" s="195">
        <f t="shared" si="4"/>
        <v>0</v>
      </c>
      <c r="K23" s="195">
        <f t="shared" si="4"/>
        <v>0</v>
      </c>
      <c r="L23" s="195">
        <f t="shared" si="4"/>
        <v>0</v>
      </c>
      <c r="M23" s="195">
        <f t="shared" si="4"/>
        <v>0</v>
      </c>
      <c r="N23" s="195">
        <f t="shared" si="4"/>
        <v>0</v>
      </c>
      <c r="O23" s="195">
        <f t="shared" si="4"/>
        <v>0</v>
      </c>
      <c r="P23" s="195">
        <f t="shared" si="4"/>
        <v>0</v>
      </c>
      <c r="Q23" s="195">
        <f t="shared" si="4"/>
        <v>0</v>
      </c>
    </row>
    <row r="24" spans="1:17" s="72" customFormat="1" ht="33" hidden="1" customHeight="1" x14ac:dyDescent="0.25">
      <c r="A24" s="288"/>
      <c r="B24" s="286"/>
      <c r="C24" s="283"/>
      <c r="D24" s="134" t="s">
        <v>9</v>
      </c>
      <c r="E24" s="193">
        <f>F24+G24+H24+I24+J24+K24+L24+M24+N24+O24+P24+Q24</f>
        <v>0</v>
      </c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</row>
    <row r="25" spans="1:17" s="72" customFormat="1" ht="33" hidden="1" customHeight="1" x14ac:dyDescent="0.25">
      <c r="A25" s="288"/>
      <c r="B25" s="286"/>
      <c r="C25" s="283"/>
      <c r="D25" s="134" t="s">
        <v>10</v>
      </c>
      <c r="E25" s="193">
        <f>F25+G25+H25+I25+J25+K25+L25+M25+N25+O25+P25+Q25</f>
        <v>0</v>
      </c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</row>
    <row r="26" spans="1:17" s="72" customFormat="1" ht="33" hidden="1" customHeight="1" x14ac:dyDescent="0.25">
      <c r="A26" s="288"/>
      <c r="B26" s="286"/>
      <c r="C26" s="283"/>
      <c r="D26" s="134" t="s">
        <v>11</v>
      </c>
      <c r="E26" s="193">
        <f>F26+G26+H26+I26+J26+K26+L26+M26+N26+O26+P26+Q26</f>
        <v>0</v>
      </c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</row>
    <row r="27" spans="1:17" s="72" customFormat="1" ht="69.75" hidden="1" customHeight="1" x14ac:dyDescent="0.25">
      <c r="A27" s="288"/>
      <c r="B27" s="286"/>
      <c r="C27" s="283"/>
      <c r="D27" s="140" t="s">
        <v>48</v>
      </c>
      <c r="E27" s="193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</row>
    <row r="28" spans="1:17" s="72" customFormat="1" ht="42.75" hidden="1" customHeight="1" x14ac:dyDescent="0.25">
      <c r="A28" s="288"/>
      <c r="B28" s="286"/>
      <c r="C28" s="283"/>
      <c r="D28" s="140" t="s">
        <v>46</v>
      </c>
      <c r="E28" s="193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</row>
    <row r="29" spans="1:17" s="72" customFormat="1" ht="31.5" hidden="1" customHeight="1" x14ac:dyDescent="0.25">
      <c r="A29" s="288"/>
      <c r="B29" s="287"/>
      <c r="C29" s="284"/>
      <c r="D29" s="140" t="s">
        <v>58</v>
      </c>
      <c r="E29" s="193">
        <f>F29+G29+H29+I29+J29+K29+L29+M29+N29+O29+P29+Q29</f>
        <v>0</v>
      </c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</row>
    <row r="30" spans="1:17" s="72" customFormat="1" ht="34.5" hidden="1" customHeight="1" x14ac:dyDescent="0.25">
      <c r="A30" s="282"/>
      <c r="B30" s="285"/>
      <c r="C30" s="282"/>
      <c r="D30" s="131" t="s">
        <v>35</v>
      </c>
      <c r="E30" s="197">
        <f t="shared" ref="E30:Q30" si="5">E31+E32+E33+E36</f>
        <v>0</v>
      </c>
      <c r="F30" s="195">
        <f t="shared" si="5"/>
        <v>0</v>
      </c>
      <c r="G30" s="195">
        <f t="shared" si="5"/>
        <v>0</v>
      </c>
      <c r="H30" s="195">
        <f t="shared" si="5"/>
        <v>0</v>
      </c>
      <c r="I30" s="195">
        <f t="shared" si="5"/>
        <v>0</v>
      </c>
      <c r="J30" s="195">
        <f t="shared" si="5"/>
        <v>0</v>
      </c>
      <c r="K30" s="195">
        <f t="shared" si="5"/>
        <v>0</v>
      </c>
      <c r="L30" s="195">
        <f t="shared" si="5"/>
        <v>0</v>
      </c>
      <c r="M30" s="195">
        <f t="shared" si="5"/>
        <v>0</v>
      </c>
      <c r="N30" s="195">
        <f t="shared" si="5"/>
        <v>0</v>
      </c>
      <c r="O30" s="195">
        <f t="shared" si="5"/>
        <v>0</v>
      </c>
      <c r="P30" s="195">
        <f t="shared" si="5"/>
        <v>0</v>
      </c>
      <c r="Q30" s="195">
        <f t="shared" si="5"/>
        <v>0</v>
      </c>
    </row>
    <row r="31" spans="1:17" s="72" customFormat="1" ht="34.5" hidden="1" customHeight="1" x14ac:dyDescent="0.25">
      <c r="A31" s="283"/>
      <c r="B31" s="286"/>
      <c r="C31" s="283"/>
      <c r="D31" s="134" t="s">
        <v>9</v>
      </c>
      <c r="E31" s="193">
        <f>F31+G31+H31+I31+J31+K31+L31+M31+N31+O31+P31+Q31</f>
        <v>0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</row>
    <row r="32" spans="1:17" s="72" customFormat="1" ht="34.5" hidden="1" customHeight="1" x14ac:dyDescent="0.25">
      <c r="A32" s="283"/>
      <c r="B32" s="286"/>
      <c r="C32" s="283"/>
      <c r="D32" s="134" t="s">
        <v>10</v>
      </c>
      <c r="E32" s="193">
        <f>F32+G32+H32+I32+J32+K32+L32+M32+N32+O32+P32+Q32</f>
        <v>0</v>
      </c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</row>
    <row r="33" spans="1:17" s="72" customFormat="1" ht="24" hidden="1" customHeight="1" x14ac:dyDescent="0.25">
      <c r="A33" s="283"/>
      <c r="B33" s="286"/>
      <c r="C33" s="283"/>
      <c r="D33" s="134" t="s">
        <v>11</v>
      </c>
      <c r="E33" s="193">
        <f>F33+G33+H33+I33+J33+K33+L33+M33+N33+O33+P33+Q33</f>
        <v>0</v>
      </c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</row>
    <row r="34" spans="1:17" s="72" customFormat="1" ht="25.5" hidden="1" customHeight="1" x14ac:dyDescent="0.25">
      <c r="A34" s="283"/>
      <c r="B34" s="286"/>
      <c r="C34" s="283"/>
      <c r="D34" s="140"/>
      <c r="E34" s="193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</row>
    <row r="35" spans="1:17" s="72" customFormat="1" ht="40.5" hidden="1" customHeight="1" x14ac:dyDescent="0.25">
      <c r="A35" s="283"/>
      <c r="B35" s="286"/>
      <c r="C35" s="283"/>
      <c r="D35" s="140"/>
      <c r="E35" s="193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</row>
    <row r="36" spans="1:17" s="72" customFormat="1" ht="26.25" hidden="1" customHeight="1" x14ac:dyDescent="0.25">
      <c r="A36" s="284"/>
      <c r="B36" s="287"/>
      <c r="C36" s="284"/>
      <c r="D36" s="140"/>
      <c r="E36" s="193">
        <f t="shared" ref="E36:E43" si="6">F36+G36+H36+I36+J36+K36+L36+M36+N36+O36+P36+Q36</f>
        <v>0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</row>
    <row r="37" spans="1:17" s="72" customFormat="1" ht="17.25" customHeight="1" x14ac:dyDescent="0.25">
      <c r="A37" s="288" t="s">
        <v>6</v>
      </c>
      <c r="B37" s="288" t="s">
        <v>118</v>
      </c>
      <c r="C37" s="282" t="s">
        <v>132</v>
      </c>
      <c r="D37" s="131" t="s">
        <v>35</v>
      </c>
      <c r="E37" s="133">
        <f t="shared" si="6"/>
        <v>16.88</v>
      </c>
      <c r="F37" s="195">
        <f t="shared" ref="F37:Q37" si="7">F38+F39+F40+F43</f>
        <v>0</v>
      </c>
      <c r="G37" s="195">
        <f t="shared" si="7"/>
        <v>0</v>
      </c>
      <c r="H37" s="195">
        <f t="shared" si="7"/>
        <v>0</v>
      </c>
      <c r="I37" s="195">
        <f t="shared" si="7"/>
        <v>0</v>
      </c>
      <c r="J37" s="195">
        <f t="shared" si="7"/>
        <v>0</v>
      </c>
      <c r="K37" s="195">
        <f t="shared" si="7"/>
        <v>0</v>
      </c>
      <c r="L37" s="195">
        <f t="shared" si="7"/>
        <v>0</v>
      </c>
      <c r="M37" s="195">
        <f t="shared" si="7"/>
        <v>0</v>
      </c>
      <c r="N37" s="189">
        <f t="shared" si="7"/>
        <v>16.88</v>
      </c>
      <c r="O37" s="195">
        <f t="shared" si="7"/>
        <v>0</v>
      </c>
      <c r="P37" s="195">
        <f t="shared" si="7"/>
        <v>0</v>
      </c>
      <c r="Q37" s="195">
        <f t="shared" si="7"/>
        <v>0</v>
      </c>
    </row>
    <row r="38" spans="1:17" s="72" customFormat="1" ht="14.25" customHeight="1" x14ac:dyDescent="0.25">
      <c r="A38" s="288"/>
      <c r="B38" s="288"/>
      <c r="C38" s="283"/>
      <c r="D38" s="134" t="s">
        <v>9</v>
      </c>
      <c r="E38" s="146">
        <f t="shared" si="6"/>
        <v>0</v>
      </c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</row>
    <row r="39" spans="1:17" s="72" customFormat="1" ht="15.75" customHeight="1" x14ac:dyDescent="0.25">
      <c r="A39" s="288"/>
      <c r="B39" s="288"/>
      <c r="C39" s="283"/>
      <c r="D39" s="134" t="s">
        <v>10</v>
      </c>
      <c r="E39" s="146">
        <f t="shared" si="6"/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</row>
    <row r="40" spans="1:17" s="72" customFormat="1" ht="17.25" customHeight="1" x14ac:dyDescent="0.25">
      <c r="A40" s="288"/>
      <c r="B40" s="288"/>
      <c r="C40" s="283"/>
      <c r="D40" s="134" t="s">
        <v>11</v>
      </c>
      <c r="E40" s="147">
        <f t="shared" si="6"/>
        <v>16.88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9">
        <f>26.08-9.2</f>
        <v>16.88</v>
      </c>
      <c r="O40" s="198"/>
      <c r="P40" s="196">
        <v>0</v>
      </c>
      <c r="Q40" s="196">
        <v>0</v>
      </c>
    </row>
    <row r="41" spans="1:17" s="72" customFormat="1" ht="48" customHeight="1" x14ac:dyDescent="0.25">
      <c r="A41" s="288"/>
      <c r="B41" s="288"/>
      <c r="C41" s="283"/>
      <c r="D41" s="140" t="s">
        <v>48</v>
      </c>
      <c r="E41" s="196">
        <f t="shared" si="6"/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200"/>
      <c r="N41" s="196">
        <v>0</v>
      </c>
      <c r="O41" s="196"/>
      <c r="P41" s="196">
        <v>0</v>
      </c>
      <c r="Q41" s="196">
        <v>0</v>
      </c>
    </row>
    <row r="42" spans="1:17" s="72" customFormat="1" ht="23.25" customHeight="1" x14ac:dyDescent="0.25">
      <c r="A42" s="288"/>
      <c r="B42" s="288"/>
      <c r="C42" s="283"/>
      <c r="D42" s="140" t="s">
        <v>108</v>
      </c>
      <c r="E42" s="201">
        <f t="shared" si="6"/>
        <v>0</v>
      </c>
      <c r="F42" s="201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0</v>
      </c>
      <c r="L42" s="201">
        <v>0</v>
      </c>
      <c r="M42" s="201">
        <v>0</v>
      </c>
      <c r="N42" s="201">
        <v>0</v>
      </c>
      <c r="O42" s="201">
        <v>0</v>
      </c>
      <c r="P42" s="201">
        <v>0</v>
      </c>
      <c r="Q42" s="201">
        <v>0</v>
      </c>
    </row>
    <row r="43" spans="1:17" s="72" customFormat="1" ht="21" customHeight="1" x14ac:dyDescent="0.25">
      <c r="A43" s="288"/>
      <c r="B43" s="288"/>
      <c r="C43" s="284"/>
      <c r="D43" s="140" t="s">
        <v>109</v>
      </c>
      <c r="E43" s="196">
        <f t="shared" si="6"/>
        <v>0</v>
      </c>
      <c r="F43" s="201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1">
        <v>0</v>
      </c>
      <c r="P43" s="201">
        <v>0</v>
      </c>
      <c r="Q43" s="196">
        <v>0</v>
      </c>
    </row>
    <row r="44" spans="1:17" ht="20.25" customHeight="1" x14ac:dyDescent="0.25">
      <c r="A44" s="282" t="s">
        <v>74</v>
      </c>
      <c r="B44" s="282" t="s">
        <v>117</v>
      </c>
      <c r="C44" s="282" t="s">
        <v>128</v>
      </c>
      <c r="D44" s="131" t="s">
        <v>35</v>
      </c>
      <c r="E44" s="188">
        <f>E45+E46+E47+E48+E49+E50</f>
        <v>5000.6464399999995</v>
      </c>
      <c r="F44" s="202">
        <f>F45+F46+F47+F48+F49+F50</f>
        <v>0</v>
      </c>
      <c r="G44" s="224">
        <f>G45+G46+G47+G48+G49+G50</f>
        <v>0</v>
      </c>
      <c r="H44" s="240">
        <f t="shared" ref="H44:Q44" si="8">H45+H46+H47+H48+H49+H50</f>
        <v>0</v>
      </c>
      <c r="I44" s="240">
        <f t="shared" si="8"/>
        <v>0</v>
      </c>
      <c r="J44" s="203">
        <f>J45+J46+J47+J48+J49+J50</f>
        <v>192.27423000000002</v>
      </c>
      <c r="K44" s="203">
        <f t="shared" si="8"/>
        <v>1602.2248799999998</v>
      </c>
      <c r="L44" s="203">
        <f t="shared" si="8"/>
        <v>1492.2339999999999</v>
      </c>
      <c r="M44" s="203">
        <f t="shared" si="8"/>
        <v>1234.0944199999999</v>
      </c>
      <c r="N44" s="203">
        <f t="shared" si="8"/>
        <v>328.16418999999996</v>
      </c>
      <c r="O44" s="203">
        <f t="shared" si="8"/>
        <v>100.95472000000001</v>
      </c>
      <c r="P44" s="203">
        <f t="shared" si="8"/>
        <v>50.700000000000138</v>
      </c>
      <c r="Q44" s="194">
        <f t="shared" si="8"/>
        <v>0</v>
      </c>
    </row>
    <row r="45" spans="1:17" ht="18" customHeight="1" x14ac:dyDescent="0.25">
      <c r="A45" s="283"/>
      <c r="B45" s="283"/>
      <c r="C45" s="283"/>
      <c r="D45" s="134" t="s">
        <v>9</v>
      </c>
      <c r="E45" s="190">
        <f>F45+G45+H45+I45+J45+K45+L45+M45+N45+O45+P45+Q45</f>
        <v>0</v>
      </c>
      <c r="F45" s="201">
        <f t="shared" ref="F45:Q50" si="9">F52+F59+F66+F73</f>
        <v>0</v>
      </c>
      <c r="G45" s="201">
        <f t="shared" si="9"/>
        <v>0</v>
      </c>
      <c r="H45" s="201">
        <f t="shared" si="9"/>
        <v>0</v>
      </c>
      <c r="I45" s="201">
        <f t="shared" si="9"/>
        <v>0</v>
      </c>
      <c r="J45" s="201">
        <f t="shared" si="9"/>
        <v>0</v>
      </c>
      <c r="K45" s="201">
        <f t="shared" si="9"/>
        <v>0</v>
      </c>
      <c r="L45" s="201">
        <f t="shared" si="9"/>
        <v>0</v>
      </c>
      <c r="M45" s="201">
        <f t="shared" si="9"/>
        <v>0</v>
      </c>
      <c r="N45" s="201">
        <f t="shared" si="9"/>
        <v>0</v>
      </c>
      <c r="O45" s="201">
        <f t="shared" si="9"/>
        <v>0</v>
      </c>
      <c r="P45" s="201">
        <f t="shared" si="9"/>
        <v>0</v>
      </c>
      <c r="Q45" s="201">
        <f t="shared" si="9"/>
        <v>0</v>
      </c>
    </row>
    <row r="46" spans="1:17" s="72" customFormat="1" ht="25.5" customHeight="1" x14ac:dyDescent="0.25">
      <c r="A46" s="283"/>
      <c r="B46" s="283"/>
      <c r="C46" s="283"/>
      <c r="D46" s="134" t="s">
        <v>10</v>
      </c>
      <c r="E46" s="188">
        <f t="shared" ref="E46:E50" si="10">F46+G46+H46+I46+J46+K46+L46+M46+N46+O46+P46+Q46</f>
        <v>1277.7</v>
      </c>
      <c r="F46" s="201">
        <f>F53+F60+F67+F74</f>
        <v>0</v>
      </c>
      <c r="G46" s="201">
        <f t="shared" si="9"/>
        <v>0</v>
      </c>
      <c r="H46" s="204">
        <f t="shared" si="9"/>
        <v>0</v>
      </c>
      <c r="I46" s="204">
        <f t="shared" si="9"/>
        <v>0</v>
      </c>
      <c r="J46" s="204">
        <f t="shared" si="9"/>
        <v>3.4</v>
      </c>
      <c r="K46" s="204">
        <f t="shared" si="9"/>
        <v>30.599999999999994</v>
      </c>
      <c r="L46" s="204">
        <f t="shared" si="9"/>
        <v>457.27697999999998</v>
      </c>
      <c r="M46" s="204">
        <f t="shared" si="9"/>
        <v>500.92301999999995</v>
      </c>
      <c r="N46" s="204">
        <f t="shared" si="9"/>
        <v>172.3</v>
      </c>
      <c r="O46" s="204">
        <f t="shared" si="9"/>
        <v>62.5</v>
      </c>
      <c r="P46" s="204">
        <f>P53+P60+P67+P74</f>
        <v>50.700000000000138</v>
      </c>
      <c r="Q46" s="195">
        <f t="shared" si="9"/>
        <v>0</v>
      </c>
    </row>
    <row r="47" spans="1:17" s="72" customFormat="1" ht="17.25" customHeight="1" x14ac:dyDescent="0.25">
      <c r="A47" s="283"/>
      <c r="B47" s="283"/>
      <c r="C47" s="283"/>
      <c r="D47" s="134" t="s">
        <v>11</v>
      </c>
      <c r="E47" s="188">
        <f t="shared" si="10"/>
        <v>3722.9464399999997</v>
      </c>
      <c r="F47" s="201">
        <f t="shared" si="9"/>
        <v>0</v>
      </c>
      <c r="G47" s="201">
        <f t="shared" si="9"/>
        <v>0</v>
      </c>
      <c r="H47" s="205">
        <f t="shared" si="9"/>
        <v>0</v>
      </c>
      <c r="I47" s="201">
        <f t="shared" si="9"/>
        <v>0</v>
      </c>
      <c r="J47" s="196">
        <f t="shared" si="9"/>
        <v>188.87423000000001</v>
      </c>
      <c r="K47" s="196">
        <f t="shared" si="9"/>
        <v>1571.6248799999998</v>
      </c>
      <c r="L47" s="196">
        <f t="shared" si="9"/>
        <v>1034.9570200000001</v>
      </c>
      <c r="M47" s="196">
        <f t="shared" si="9"/>
        <v>733.17139999999995</v>
      </c>
      <c r="N47" s="196">
        <f t="shared" si="9"/>
        <v>155.86418999999998</v>
      </c>
      <c r="O47" s="195">
        <f t="shared" si="9"/>
        <v>38.454720000000002</v>
      </c>
      <c r="P47" s="195">
        <f t="shared" si="9"/>
        <v>0</v>
      </c>
      <c r="Q47" s="201">
        <f t="shared" si="9"/>
        <v>0</v>
      </c>
    </row>
    <row r="48" spans="1:17" s="72" customFormat="1" ht="41.25" customHeight="1" x14ac:dyDescent="0.25">
      <c r="A48" s="283"/>
      <c r="B48" s="283"/>
      <c r="C48" s="283"/>
      <c r="D48" s="134" t="s">
        <v>48</v>
      </c>
      <c r="E48" s="190">
        <f t="shared" si="10"/>
        <v>0</v>
      </c>
      <c r="F48" s="201">
        <f t="shared" si="9"/>
        <v>0</v>
      </c>
      <c r="G48" s="201">
        <f t="shared" si="9"/>
        <v>0</v>
      </c>
      <c r="H48" s="201">
        <f t="shared" si="9"/>
        <v>0</v>
      </c>
      <c r="I48" s="201">
        <f t="shared" si="9"/>
        <v>0</v>
      </c>
      <c r="J48" s="201">
        <f t="shared" si="9"/>
        <v>0</v>
      </c>
      <c r="K48" s="201">
        <f t="shared" si="9"/>
        <v>0</v>
      </c>
      <c r="L48" s="201">
        <f t="shared" si="9"/>
        <v>0</v>
      </c>
      <c r="M48" s="201">
        <f t="shared" si="9"/>
        <v>0</v>
      </c>
      <c r="N48" s="201">
        <f t="shared" si="9"/>
        <v>0</v>
      </c>
      <c r="O48" s="201">
        <f t="shared" si="9"/>
        <v>0</v>
      </c>
      <c r="P48" s="201">
        <f t="shared" si="9"/>
        <v>0</v>
      </c>
      <c r="Q48" s="201">
        <f t="shared" si="9"/>
        <v>0</v>
      </c>
    </row>
    <row r="49" spans="1:17" s="72" customFormat="1" ht="21" customHeight="1" x14ac:dyDescent="0.25">
      <c r="A49" s="283"/>
      <c r="B49" s="283"/>
      <c r="C49" s="283"/>
      <c r="D49" s="134" t="s">
        <v>108</v>
      </c>
      <c r="E49" s="190">
        <f t="shared" si="10"/>
        <v>0</v>
      </c>
      <c r="F49" s="201">
        <f t="shared" si="9"/>
        <v>0</v>
      </c>
      <c r="G49" s="201">
        <f t="shared" si="9"/>
        <v>0</v>
      </c>
      <c r="H49" s="201">
        <f t="shared" si="9"/>
        <v>0</v>
      </c>
      <c r="I49" s="201">
        <f t="shared" si="9"/>
        <v>0</v>
      </c>
      <c r="J49" s="201">
        <f t="shared" si="9"/>
        <v>0</v>
      </c>
      <c r="K49" s="201">
        <f t="shared" si="9"/>
        <v>0</v>
      </c>
      <c r="L49" s="201">
        <f t="shared" si="9"/>
        <v>0</v>
      </c>
      <c r="M49" s="201">
        <f t="shared" si="9"/>
        <v>0</v>
      </c>
      <c r="N49" s="201">
        <f t="shared" si="9"/>
        <v>0</v>
      </c>
      <c r="O49" s="201">
        <f t="shared" si="9"/>
        <v>0</v>
      </c>
      <c r="P49" s="201">
        <f t="shared" si="9"/>
        <v>0</v>
      </c>
      <c r="Q49" s="201">
        <f t="shared" si="9"/>
        <v>0</v>
      </c>
    </row>
    <row r="50" spans="1:17" s="72" customFormat="1" ht="30" customHeight="1" x14ac:dyDescent="0.25">
      <c r="A50" s="283"/>
      <c r="B50" s="283"/>
      <c r="C50" s="284"/>
      <c r="D50" s="134" t="s">
        <v>109</v>
      </c>
      <c r="E50" s="206">
        <f t="shared" si="10"/>
        <v>0</v>
      </c>
      <c r="F50" s="201">
        <f t="shared" si="9"/>
        <v>0</v>
      </c>
      <c r="G50" s="201">
        <f t="shared" si="9"/>
        <v>0</v>
      </c>
      <c r="H50" s="201">
        <f t="shared" si="9"/>
        <v>0</v>
      </c>
      <c r="I50" s="201">
        <f t="shared" si="9"/>
        <v>0</v>
      </c>
      <c r="J50" s="201">
        <f t="shared" si="9"/>
        <v>0</v>
      </c>
      <c r="K50" s="201">
        <f t="shared" si="9"/>
        <v>0</v>
      </c>
      <c r="L50" s="201">
        <f t="shared" si="9"/>
        <v>0</v>
      </c>
      <c r="M50" s="201">
        <f t="shared" si="9"/>
        <v>0</v>
      </c>
      <c r="N50" s="201">
        <f t="shared" si="9"/>
        <v>0</v>
      </c>
      <c r="O50" s="201">
        <f t="shared" si="9"/>
        <v>0</v>
      </c>
      <c r="P50" s="201">
        <f t="shared" si="9"/>
        <v>0</v>
      </c>
      <c r="Q50" s="195">
        <f t="shared" si="9"/>
        <v>0</v>
      </c>
    </row>
    <row r="51" spans="1:17" s="72" customFormat="1" ht="19.5" customHeight="1" x14ac:dyDescent="0.25">
      <c r="A51" s="283"/>
      <c r="B51" s="283"/>
      <c r="C51" s="282" t="s">
        <v>161</v>
      </c>
      <c r="D51" s="131" t="s">
        <v>35</v>
      </c>
      <c r="E51" s="188">
        <f>F51+G51+H51+I51+J51+K51+L51+M51+N51+O51+P51+Q51</f>
        <v>465.49152000000009</v>
      </c>
      <c r="F51" s="201">
        <f>F52+F53+F54+F55+F56+F57</f>
        <v>0</v>
      </c>
      <c r="G51" s="201">
        <v>0</v>
      </c>
      <c r="H51" s="225">
        <f t="shared" ref="H51:Q51" si="11">H52+H53+H54+H55+H56+H57</f>
        <v>0</v>
      </c>
      <c r="I51" s="241">
        <f t="shared" si="11"/>
        <v>0</v>
      </c>
      <c r="J51" s="241">
        <f t="shared" si="11"/>
        <v>0</v>
      </c>
      <c r="K51" s="207">
        <f t="shared" si="11"/>
        <v>15.299999999999997</v>
      </c>
      <c r="L51" s="207">
        <f t="shared" si="11"/>
        <v>95.3</v>
      </c>
      <c r="M51" s="207">
        <f t="shared" si="11"/>
        <v>90</v>
      </c>
      <c r="N51" s="207">
        <f t="shared" si="11"/>
        <v>160.83679999999998</v>
      </c>
      <c r="O51" s="207">
        <f t="shared" si="11"/>
        <v>58.454720000000002</v>
      </c>
      <c r="P51" s="207">
        <f t="shared" si="11"/>
        <v>45.600000000000136</v>
      </c>
      <c r="Q51" s="201">
        <f t="shared" si="11"/>
        <v>0</v>
      </c>
    </row>
    <row r="52" spans="1:17" s="72" customFormat="1" ht="15.75" customHeight="1" x14ac:dyDescent="0.25">
      <c r="A52" s="283"/>
      <c r="B52" s="283"/>
      <c r="C52" s="283"/>
      <c r="D52" s="134" t="s">
        <v>9</v>
      </c>
      <c r="E52" s="208">
        <f t="shared" ref="E52:E57" si="12">F52+G52+H52+I52+J52+K52+L52+M52+N52+O52+P52+Q52</f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1">
        <v>0</v>
      </c>
      <c r="L52" s="201">
        <v>0</v>
      </c>
      <c r="M52" s="201">
        <v>0</v>
      </c>
      <c r="N52" s="201">
        <v>0</v>
      </c>
      <c r="O52" s="201">
        <v>0</v>
      </c>
      <c r="P52" s="201">
        <v>0</v>
      </c>
      <c r="Q52" s="199">
        <v>0</v>
      </c>
    </row>
    <row r="53" spans="1:17" s="72" customFormat="1" ht="21" customHeight="1" x14ac:dyDescent="0.25">
      <c r="A53" s="283"/>
      <c r="B53" s="283"/>
      <c r="C53" s="283"/>
      <c r="D53" s="134" t="s">
        <v>10</v>
      </c>
      <c r="E53" s="208">
        <f t="shared" si="12"/>
        <v>330.90000000000015</v>
      </c>
      <c r="F53" s="201">
        <v>0</v>
      </c>
      <c r="G53" s="201">
        <v>0</v>
      </c>
      <c r="H53" s="205">
        <v>0</v>
      </c>
      <c r="I53" s="243">
        <v>0</v>
      </c>
      <c r="J53" s="243">
        <v>0</v>
      </c>
      <c r="K53" s="209">
        <f>100+50-100-34.7</f>
        <v>15.299999999999997</v>
      </c>
      <c r="L53" s="209">
        <f>50+45.3</f>
        <v>95.3</v>
      </c>
      <c r="M53" s="209">
        <f>50+40</f>
        <v>90</v>
      </c>
      <c r="N53" s="209">
        <f>30+34.7</f>
        <v>64.7</v>
      </c>
      <c r="O53" s="209">
        <v>20</v>
      </c>
      <c r="P53" s="209">
        <f>1517.9-1472.3</f>
        <v>45.600000000000136</v>
      </c>
      <c r="Q53" s="199">
        <v>0</v>
      </c>
    </row>
    <row r="54" spans="1:17" s="72" customFormat="1" ht="21" customHeight="1" x14ac:dyDescent="0.25">
      <c r="A54" s="283"/>
      <c r="B54" s="283"/>
      <c r="C54" s="283"/>
      <c r="D54" s="134" t="s">
        <v>11</v>
      </c>
      <c r="E54" s="136">
        <f t="shared" si="12"/>
        <v>134.59152</v>
      </c>
      <c r="F54" s="201">
        <v>0</v>
      </c>
      <c r="G54" s="198"/>
      <c r="H54" s="198"/>
      <c r="I54" s="198"/>
      <c r="J54" s="198"/>
      <c r="K54" s="198"/>
      <c r="L54" s="198"/>
      <c r="M54" s="198"/>
      <c r="N54" s="198">
        <v>96.136799999999994</v>
      </c>
      <c r="O54" s="198">
        <v>38.454720000000002</v>
      </c>
      <c r="P54" s="201">
        <v>0</v>
      </c>
      <c r="Q54" s="199">
        <v>0</v>
      </c>
    </row>
    <row r="55" spans="1:17" s="72" customFormat="1" ht="42.75" customHeight="1" x14ac:dyDescent="0.25">
      <c r="A55" s="283"/>
      <c r="B55" s="283"/>
      <c r="C55" s="283"/>
      <c r="D55" s="134" t="s">
        <v>48</v>
      </c>
      <c r="E55" s="208">
        <f t="shared" si="12"/>
        <v>0</v>
      </c>
      <c r="F55" s="201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0</v>
      </c>
      <c r="L55" s="201">
        <v>0</v>
      </c>
      <c r="M55" s="201">
        <v>0</v>
      </c>
      <c r="N55" s="201">
        <v>0</v>
      </c>
      <c r="O55" s="201">
        <v>0</v>
      </c>
      <c r="P55" s="201">
        <v>0</v>
      </c>
      <c r="Q55" s="199">
        <v>0</v>
      </c>
    </row>
    <row r="56" spans="1:17" s="72" customFormat="1" ht="19.5" customHeight="1" x14ac:dyDescent="0.25">
      <c r="A56" s="283"/>
      <c r="B56" s="283"/>
      <c r="C56" s="283"/>
      <c r="D56" s="134" t="s">
        <v>108</v>
      </c>
      <c r="E56" s="208">
        <f t="shared" si="12"/>
        <v>0</v>
      </c>
      <c r="F56" s="201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0</v>
      </c>
      <c r="L56" s="201">
        <v>0</v>
      </c>
      <c r="M56" s="201">
        <v>0</v>
      </c>
      <c r="N56" s="201">
        <v>0</v>
      </c>
      <c r="O56" s="201">
        <v>0</v>
      </c>
      <c r="P56" s="201">
        <v>0</v>
      </c>
      <c r="Q56" s="199">
        <v>0</v>
      </c>
    </row>
    <row r="57" spans="1:17" s="72" customFormat="1" ht="15" customHeight="1" x14ac:dyDescent="0.25">
      <c r="A57" s="283"/>
      <c r="B57" s="283"/>
      <c r="C57" s="284"/>
      <c r="D57" s="134" t="s">
        <v>109</v>
      </c>
      <c r="E57" s="208">
        <f t="shared" si="12"/>
        <v>0</v>
      </c>
      <c r="F57" s="201">
        <v>0</v>
      </c>
      <c r="G57" s="201">
        <v>0</v>
      </c>
      <c r="H57" s="201">
        <v>0</v>
      </c>
      <c r="I57" s="201">
        <v>0</v>
      </c>
      <c r="J57" s="201">
        <v>0</v>
      </c>
      <c r="K57" s="201">
        <v>0</v>
      </c>
      <c r="L57" s="201">
        <v>0</v>
      </c>
      <c r="M57" s="201">
        <v>0</v>
      </c>
      <c r="N57" s="201">
        <v>0</v>
      </c>
      <c r="O57" s="201">
        <v>0</v>
      </c>
      <c r="P57" s="201">
        <v>0</v>
      </c>
      <c r="Q57" s="199">
        <v>0</v>
      </c>
    </row>
    <row r="58" spans="1:17" s="72" customFormat="1" ht="23.25" customHeight="1" x14ac:dyDescent="0.25">
      <c r="A58" s="283"/>
      <c r="B58" s="283"/>
      <c r="C58" s="282" t="s">
        <v>153</v>
      </c>
      <c r="D58" s="131" t="s">
        <v>35</v>
      </c>
      <c r="E58" s="188">
        <f>E59+E60+E61+E62+E63+E64</f>
        <v>2362.2570000000001</v>
      </c>
      <c r="F58" s="210">
        <f>F59+F60+F62+F63+F64</f>
        <v>0</v>
      </c>
      <c r="G58" s="210">
        <f t="shared" ref="G58:I58" si="13">G59+G60+G62+G63+G64</f>
        <v>0</v>
      </c>
      <c r="H58" s="210">
        <f t="shared" si="13"/>
        <v>0</v>
      </c>
      <c r="I58" s="210">
        <f t="shared" si="13"/>
        <v>0</v>
      </c>
      <c r="J58" s="189">
        <f>J59+J60+J61+J62+J63+J64</f>
        <v>192.27423000000002</v>
      </c>
      <c r="K58" s="189">
        <f t="shared" ref="K58:Q58" si="14">K59+K60+K61+K62+K63+K64</f>
        <v>951.54929000000004</v>
      </c>
      <c r="L58" s="189">
        <f t="shared" si="14"/>
        <v>647.07851000000005</v>
      </c>
      <c r="M58" s="189">
        <f t="shared" si="14"/>
        <v>508.52555999999998</v>
      </c>
      <c r="N58" s="211">
        <f t="shared" si="14"/>
        <v>62.829410000000003</v>
      </c>
      <c r="O58" s="195">
        <f t="shared" si="14"/>
        <v>0</v>
      </c>
      <c r="P58" s="195">
        <f t="shared" si="14"/>
        <v>0</v>
      </c>
      <c r="Q58" s="195">
        <f t="shared" si="14"/>
        <v>0</v>
      </c>
    </row>
    <row r="59" spans="1:17" s="72" customFormat="1" ht="14.25" customHeight="1" x14ac:dyDescent="0.25">
      <c r="A59" s="283"/>
      <c r="B59" s="283"/>
      <c r="C59" s="283"/>
      <c r="D59" s="134" t="s">
        <v>9</v>
      </c>
      <c r="E59" s="208">
        <f t="shared" ref="E59:E64" si="15">F59+G59+H59+I59+J59+K59+L59+M59+N59+O59+P59+Q59</f>
        <v>0</v>
      </c>
      <c r="F59" s="201">
        <v>0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0</v>
      </c>
      <c r="M59" s="201">
        <v>0</v>
      </c>
      <c r="N59" s="201">
        <v>0</v>
      </c>
      <c r="O59" s="201">
        <v>0</v>
      </c>
      <c r="P59" s="201">
        <v>0</v>
      </c>
      <c r="Q59" s="212">
        <v>0</v>
      </c>
    </row>
    <row r="60" spans="1:17" s="72" customFormat="1" ht="20.25" customHeight="1" x14ac:dyDescent="0.25">
      <c r="A60" s="283"/>
      <c r="B60" s="283"/>
      <c r="C60" s="283"/>
      <c r="D60" s="134" t="s">
        <v>10</v>
      </c>
      <c r="E60" s="136">
        <f t="shared" si="15"/>
        <v>373.09999999999997</v>
      </c>
      <c r="F60" s="201">
        <v>0</v>
      </c>
      <c r="G60" s="201">
        <v>0</v>
      </c>
      <c r="H60" s="201">
        <v>0</v>
      </c>
      <c r="I60" s="201">
        <v>0</v>
      </c>
      <c r="J60" s="209">
        <v>3.4</v>
      </c>
      <c r="K60" s="209">
        <v>10.199999999999999</v>
      </c>
      <c r="L60" s="209">
        <v>71.976979999999998</v>
      </c>
      <c r="M60" s="209">
        <v>260.02301999999997</v>
      </c>
      <c r="N60" s="209">
        <v>27.5</v>
      </c>
      <c r="O60" s="209"/>
      <c r="P60" s="209"/>
      <c r="Q60" s="209"/>
    </row>
    <row r="61" spans="1:17" s="72" customFormat="1" ht="20.25" customHeight="1" x14ac:dyDescent="0.25">
      <c r="A61" s="283"/>
      <c r="B61" s="283"/>
      <c r="C61" s="283"/>
      <c r="D61" s="134" t="s">
        <v>11</v>
      </c>
      <c r="E61" s="208">
        <f t="shared" si="15"/>
        <v>1989.1569999999999</v>
      </c>
      <c r="F61" s="201">
        <v>0</v>
      </c>
      <c r="G61" s="201">
        <v>0</v>
      </c>
      <c r="H61" s="201">
        <v>0</v>
      </c>
      <c r="I61" s="201">
        <v>0</v>
      </c>
      <c r="J61" s="212">
        <v>188.87423000000001</v>
      </c>
      <c r="K61" s="198">
        <v>941.34929</v>
      </c>
      <c r="L61" s="209">
        <v>575.10153000000003</v>
      </c>
      <c r="M61" s="209">
        <v>248.50254000000001</v>
      </c>
      <c r="N61" s="199">
        <v>35.329410000000003</v>
      </c>
      <c r="O61" s="199">
        <v>0</v>
      </c>
      <c r="P61" s="199">
        <v>0</v>
      </c>
      <c r="Q61" s="199">
        <v>0</v>
      </c>
    </row>
    <row r="62" spans="1:17" s="72" customFormat="1" ht="45.75" customHeight="1" x14ac:dyDescent="0.25">
      <c r="A62" s="283"/>
      <c r="B62" s="283"/>
      <c r="C62" s="283"/>
      <c r="D62" s="134" t="s">
        <v>48</v>
      </c>
      <c r="E62" s="208">
        <f t="shared" si="15"/>
        <v>0</v>
      </c>
      <c r="F62" s="201">
        <v>0</v>
      </c>
      <c r="G62" s="201">
        <v>0</v>
      </c>
      <c r="H62" s="201">
        <v>0</v>
      </c>
      <c r="I62" s="201">
        <v>0</v>
      </c>
      <c r="J62" s="201">
        <v>0</v>
      </c>
      <c r="K62" s="199">
        <v>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</row>
    <row r="63" spans="1:17" s="72" customFormat="1" ht="24" customHeight="1" x14ac:dyDescent="0.25">
      <c r="A63" s="283"/>
      <c r="B63" s="283"/>
      <c r="C63" s="283"/>
      <c r="D63" s="134" t="s">
        <v>108</v>
      </c>
      <c r="E63" s="208">
        <f t="shared" si="15"/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199">
        <v>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</row>
    <row r="64" spans="1:17" s="72" customFormat="1" ht="18.75" customHeight="1" x14ac:dyDescent="0.25">
      <c r="A64" s="283"/>
      <c r="B64" s="283"/>
      <c r="C64" s="284"/>
      <c r="D64" s="134" t="s">
        <v>109</v>
      </c>
      <c r="E64" s="193">
        <f t="shared" si="15"/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0</v>
      </c>
      <c r="K64" s="201">
        <v>0</v>
      </c>
      <c r="L64" s="201">
        <v>0</v>
      </c>
      <c r="M64" s="201">
        <v>0</v>
      </c>
      <c r="N64" s="201">
        <v>0</v>
      </c>
      <c r="O64" s="201">
        <v>0</v>
      </c>
      <c r="P64" s="201">
        <v>0</v>
      </c>
      <c r="Q64" s="198"/>
    </row>
    <row r="65" spans="1:17" s="72" customFormat="1" ht="18" customHeight="1" x14ac:dyDescent="0.25">
      <c r="A65" s="283"/>
      <c r="B65" s="283"/>
      <c r="C65" s="282" t="s">
        <v>133</v>
      </c>
      <c r="D65" s="131" t="s">
        <v>35</v>
      </c>
      <c r="E65" s="237">
        <f>F65+G65+H65+I65+J65+K65+L65+M65+N65+O65+P65+Q65</f>
        <v>1900.1979200000001</v>
      </c>
      <c r="F65" s="210">
        <f>F66+F67+F68+F69+F70+F71</f>
        <v>0</v>
      </c>
      <c r="G65" s="210">
        <f t="shared" ref="G65:Q65" si="16">G66+G67+G68+G69+G70+G71</f>
        <v>0</v>
      </c>
      <c r="H65" s="210">
        <f t="shared" si="16"/>
        <v>0</v>
      </c>
      <c r="I65" s="210">
        <f t="shared" si="16"/>
        <v>0</v>
      </c>
      <c r="J65" s="241">
        <f t="shared" si="16"/>
        <v>0</v>
      </c>
      <c r="K65" s="189">
        <f t="shared" si="16"/>
        <v>630.27558999999997</v>
      </c>
      <c r="L65" s="189">
        <f t="shared" si="16"/>
        <v>667.35548999999992</v>
      </c>
      <c r="M65" s="189">
        <f t="shared" si="16"/>
        <v>573.06885999999997</v>
      </c>
      <c r="N65" s="189">
        <f t="shared" si="16"/>
        <v>29.497979999999998</v>
      </c>
      <c r="O65" s="195">
        <f t="shared" si="16"/>
        <v>0</v>
      </c>
      <c r="P65" s="195">
        <f t="shared" si="16"/>
        <v>0</v>
      </c>
      <c r="Q65" s="201">
        <f t="shared" si="16"/>
        <v>0</v>
      </c>
    </row>
    <row r="66" spans="1:17" s="72" customFormat="1" ht="17.25" customHeight="1" x14ac:dyDescent="0.25">
      <c r="A66" s="283"/>
      <c r="B66" s="283"/>
      <c r="C66" s="283"/>
      <c r="D66" s="134" t="s">
        <v>9</v>
      </c>
      <c r="E66" s="238">
        <f t="shared" ref="E66:E71" si="17">F66+G66+H66+I66+J66+K66+L66+M66+N66+O66+P66+Q66</f>
        <v>0</v>
      </c>
      <c r="F66" s="201">
        <v>0</v>
      </c>
      <c r="G66" s="201">
        <v>0</v>
      </c>
      <c r="H66" s="201">
        <v>0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201">
        <v>0</v>
      </c>
      <c r="P66" s="201">
        <v>0</v>
      </c>
      <c r="Q66" s="199">
        <v>0</v>
      </c>
    </row>
    <row r="67" spans="1:17" s="72" customFormat="1" ht="16.5" customHeight="1" x14ac:dyDescent="0.25">
      <c r="A67" s="283"/>
      <c r="B67" s="283"/>
      <c r="C67" s="283"/>
      <c r="D67" s="134" t="s">
        <v>10</v>
      </c>
      <c r="E67" s="239">
        <f t="shared" si="17"/>
        <v>301</v>
      </c>
      <c r="F67" s="201">
        <v>0</v>
      </c>
      <c r="G67" s="201">
        <v>0</v>
      </c>
      <c r="H67" s="201">
        <v>0</v>
      </c>
      <c r="I67" s="201">
        <v>0</v>
      </c>
      <c r="J67" s="198"/>
      <c r="K67" s="243">
        <v>0</v>
      </c>
      <c r="L67" s="209">
        <v>207.5</v>
      </c>
      <c r="M67" s="209">
        <v>88.4</v>
      </c>
      <c r="N67" s="209">
        <v>5.0999999999999996</v>
      </c>
      <c r="O67" s="198"/>
      <c r="P67" s="198"/>
      <c r="Q67" s="199">
        <v>0</v>
      </c>
    </row>
    <row r="68" spans="1:17" s="72" customFormat="1" ht="16.5" customHeight="1" x14ac:dyDescent="0.25">
      <c r="A68" s="283"/>
      <c r="B68" s="283"/>
      <c r="C68" s="283"/>
      <c r="D68" s="134" t="s">
        <v>11</v>
      </c>
      <c r="E68" s="208">
        <f t="shared" si="17"/>
        <v>1599.1979199999998</v>
      </c>
      <c r="F68" s="201">
        <v>0</v>
      </c>
      <c r="G68" s="201">
        <v>0</v>
      </c>
      <c r="H68" s="201">
        <v>0</v>
      </c>
      <c r="I68" s="201">
        <v>0</v>
      </c>
      <c r="J68" s="198"/>
      <c r="K68" s="198">
        <v>630.27558999999997</v>
      </c>
      <c r="L68" s="198">
        <v>459.85548999999997</v>
      </c>
      <c r="M68" s="198">
        <v>484.66886</v>
      </c>
      <c r="N68" s="198">
        <v>24.39798</v>
      </c>
      <c r="O68" s="201">
        <v>0</v>
      </c>
      <c r="P68" s="201">
        <v>0</v>
      </c>
      <c r="Q68" s="199">
        <v>0</v>
      </c>
    </row>
    <row r="69" spans="1:17" s="72" customFormat="1" ht="42.75" customHeight="1" x14ac:dyDescent="0.25">
      <c r="A69" s="283"/>
      <c r="B69" s="283"/>
      <c r="C69" s="283"/>
      <c r="D69" s="134" t="s">
        <v>48</v>
      </c>
      <c r="E69" s="213">
        <f t="shared" si="17"/>
        <v>0</v>
      </c>
      <c r="F69" s="201">
        <v>0</v>
      </c>
      <c r="G69" s="201">
        <v>0</v>
      </c>
      <c r="H69" s="201">
        <v>0</v>
      </c>
      <c r="I69" s="201">
        <v>0</v>
      </c>
      <c r="J69" s="201">
        <v>0</v>
      </c>
      <c r="K69" s="201"/>
      <c r="L69" s="201">
        <v>0</v>
      </c>
      <c r="M69" s="201">
        <v>0</v>
      </c>
      <c r="N69" s="201">
        <v>0</v>
      </c>
      <c r="O69" s="201">
        <v>0</v>
      </c>
      <c r="P69" s="201">
        <v>0</v>
      </c>
      <c r="Q69" s="199">
        <v>0</v>
      </c>
    </row>
    <row r="70" spans="1:17" s="72" customFormat="1" ht="28.5" customHeight="1" x14ac:dyDescent="0.25">
      <c r="A70" s="283"/>
      <c r="B70" s="283"/>
      <c r="C70" s="283"/>
      <c r="D70" s="134" t="s">
        <v>108</v>
      </c>
      <c r="E70" s="213">
        <f t="shared" si="17"/>
        <v>0</v>
      </c>
      <c r="F70" s="201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201">
        <v>0</v>
      </c>
      <c r="P70" s="201">
        <v>0</v>
      </c>
      <c r="Q70" s="199">
        <v>0</v>
      </c>
    </row>
    <row r="71" spans="1:17" s="72" customFormat="1" ht="18.75" customHeight="1" x14ac:dyDescent="0.25">
      <c r="A71" s="283"/>
      <c r="B71" s="283"/>
      <c r="C71" s="284"/>
      <c r="D71" s="134" t="s">
        <v>109</v>
      </c>
      <c r="E71" s="213">
        <f t="shared" si="17"/>
        <v>0</v>
      </c>
      <c r="F71" s="201">
        <v>0</v>
      </c>
      <c r="G71" s="201">
        <v>0</v>
      </c>
      <c r="H71" s="201">
        <v>0</v>
      </c>
      <c r="I71" s="201">
        <v>0</v>
      </c>
      <c r="J71" s="201">
        <v>0</v>
      </c>
      <c r="K71" s="212">
        <v>0</v>
      </c>
      <c r="L71" s="212">
        <v>0</v>
      </c>
      <c r="M71" s="212">
        <v>0</v>
      </c>
      <c r="N71" s="212">
        <v>0</v>
      </c>
      <c r="O71" s="212">
        <v>0</v>
      </c>
      <c r="P71" s="201">
        <v>0</v>
      </c>
      <c r="Q71" s="199">
        <v>0</v>
      </c>
    </row>
    <row r="72" spans="1:17" s="72" customFormat="1" ht="18.75" customHeight="1" x14ac:dyDescent="0.25">
      <c r="A72" s="283"/>
      <c r="B72" s="283"/>
      <c r="C72" s="282" t="s">
        <v>124</v>
      </c>
      <c r="D72" s="131" t="s">
        <v>35</v>
      </c>
      <c r="E72" s="206">
        <f>F72+G72+H72+I72+J72+K72+L72+M72+N72+O72+P72+Q72</f>
        <v>272.70000000000005</v>
      </c>
      <c r="F72" s="210">
        <f>F73+F74+F75+F76+F77+F78</f>
        <v>0</v>
      </c>
      <c r="G72" s="210">
        <f t="shared" ref="G72:Q72" si="18">G73+G74+G75+G76+G77+G78</f>
        <v>0</v>
      </c>
      <c r="H72" s="214">
        <f t="shared" si="18"/>
        <v>0</v>
      </c>
      <c r="I72" s="214">
        <f t="shared" si="18"/>
        <v>0</v>
      </c>
      <c r="J72" s="214">
        <f t="shared" si="18"/>
        <v>0</v>
      </c>
      <c r="K72" s="211">
        <f t="shared" si="18"/>
        <v>5.0999999999999996</v>
      </c>
      <c r="L72" s="211">
        <f t="shared" si="18"/>
        <v>82.5</v>
      </c>
      <c r="M72" s="211">
        <f t="shared" si="18"/>
        <v>62.5</v>
      </c>
      <c r="N72" s="211">
        <f t="shared" si="18"/>
        <v>75</v>
      </c>
      <c r="O72" s="211">
        <f t="shared" si="18"/>
        <v>42.5</v>
      </c>
      <c r="P72" s="195">
        <f t="shared" si="18"/>
        <v>5.0999999999999996</v>
      </c>
      <c r="Q72" s="195">
        <f t="shared" si="18"/>
        <v>0</v>
      </c>
    </row>
    <row r="73" spans="1:17" s="72" customFormat="1" ht="16.5" customHeight="1" x14ac:dyDescent="0.25">
      <c r="A73" s="283"/>
      <c r="B73" s="283"/>
      <c r="C73" s="283"/>
      <c r="D73" s="134" t="s">
        <v>9</v>
      </c>
      <c r="E73" s="206">
        <f t="shared" ref="E73:E78" si="19">F73+G73+H73+I73+J73+K73+L73+M73+N73+O73+P73+Q73</f>
        <v>0</v>
      </c>
      <c r="F73" s="201">
        <v>0</v>
      </c>
      <c r="G73" s="201">
        <v>0</v>
      </c>
      <c r="H73" s="215">
        <v>0</v>
      </c>
      <c r="I73" s="215">
        <v>0</v>
      </c>
      <c r="J73" s="215">
        <v>0</v>
      </c>
      <c r="K73" s="201">
        <v>0</v>
      </c>
      <c r="L73" s="201">
        <v>0</v>
      </c>
      <c r="M73" s="201">
        <v>0</v>
      </c>
      <c r="N73" s="201">
        <v>0</v>
      </c>
      <c r="O73" s="201">
        <v>0</v>
      </c>
      <c r="P73" s="201">
        <v>0</v>
      </c>
      <c r="Q73" s="212">
        <v>0</v>
      </c>
    </row>
    <row r="74" spans="1:17" s="72" customFormat="1" ht="21" customHeight="1" x14ac:dyDescent="0.25">
      <c r="A74" s="283"/>
      <c r="B74" s="283"/>
      <c r="C74" s="283"/>
      <c r="D74" s="134" t="s">
        <v>10</v>
      </c>
      <c r="E74" s="208">
        <f t="shared" si="19"/>
        <v>272.70000000000005</v>
      </c>
      <c r="F74" s="201">
        <v>0</v>
      </c>
      <c r="G74" s="201">
        <v>0</v>
      </c>
      <c r="H74" s="215">
        <v>0</v>
      </c>
      <c r="I74" s="215">
        <v>0</v>
      </c>
      <c r="J74" s="215">
        <v>0</v>
      </c>
      <c r="K74" s="199">
        <v>5.0999999999999996</v>
      </c>
      <c r="L74" s="199">
        <v>82.5</v>
      </c>
      <c r="M74" s="199">
        <f>62.5</f>
        <v>62.5</v>
      </c>
      <c r="N74" s="199">
        <v>75</v>
      </c>
      <c r="O74" s="199">
        <f>11.9+30.6</f>
        <v>42.5</v>
      </c>
      <c r="P74" s="199">
        <v>5.0999999999999996</v>
      </c>
      <c r="Q74" s="199">
        <v>0</v>
      </c>
    </row>
    <row r="75" spans="1:17" s="72" customFormat="1" ht="21" customHeight="1" x14ac:dyDescent="0.25">
      <c r="A75" s="283"/>
      <c r="B75" s="283"/>
      <c r="C75" s="283"/>
      <c r="D75" s="134" t="s">
        <v>11</v>
      </c>
      <c r="E75" s="208">
        <f t="shared" si="19"/>
        <v>0</v>
      </c>
      <c r="F75" s="201">
        <v>0</v>
      </c>
      <c r="G75" s="201">
        <v>0</v>
      </c>
      <c r="H75" s="201">
        <v>0</v>
      </c>
      <c r="I75" s="201">
        <v>0</v>
      </c>
      <c r="J75" s="201">
        <v>0</v>
      </c>
      <c r="K75" s="199">
        <v>0</v>
      </c>
      <c r="L75" s="199">
        <v>0</v>
      </c>
      <c r="M75" s="199">
        <v>0</v>
      </c>
      <c r="N75" s="199">
        <v>0</v>
      </c>
      <c r="O75" s="199">
        <v>0</v>
      </c>
      <c r="P75" s="199">
        <v>0</v>
      </c>
      <c r="Q75" s="212">
        <v>0</v>
      </c>
    </row>
    <row r="76" spans="1:17" s="72" customFormat="1" ht="45" customHeight="1" x14ac:dyDescent="0.25">
      <c r="A76" s="283"/>
      <c r="B76" s="283"/>
      <c r="C76" s="283"/>
      <c r="D76" s="134" t="s">
        <v>48</v>
      </c>
      <c r="E76" s="206">
        <f t="shared" si="19"/>
        <v>0</v>
      </c>
      <c r="F76" s="201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0</v>
      </c>
      <c r="L76" s="201">
        <v>0</v>
      </c>
      <c r="M76" s="201">
        <v>0</v>
      </c>
      <c r="N76" s="201">
        <v>0</v>
      </c>
      <c r="O76" s="201">
        <v>0</v>
      </c>
      <c r="P76" s="201">
        <v>0</v>
      </c>
      <c r="Q76" s="212">
        <v>0</v>
      </c>
    </row>
    <row r="77" spans="1:17" s="72" customFormat="1" ht="21.75" customHeight="1" x14ac:dyDescent="0.25">
      <c r="A77" s="283"/>
      <c r="B77" s="283"/>
      <c r="C77" s="283"/>
      <c r="D77" s="134" t="s">
        <v>108</v>
      </c>
      <c r="E77" s="206">
        <f t="shared" si="19"/>
        <v>0</v>
      </c>
      <c r="F77" s="201">
        <v>0</v>
      </c>
      <c r="G77" s="201">
        <v>0</v>
      </c>
      <c r="H77" s="201">
        <v>0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0</v>
      </c>
      <c r="O77" s="201">
        <v>0</v>
      </c>
      <c r="P77" s="201">
        <v>0</v>
      </c>
      <c r="Q77" s="212">
        <v>0</v>
      </c>
    </row>
    <row r="78" spans="1:17" s="72" customFormat="1" ht="21.75" customHeight="1" x14ac:dyDescent="0.25">
      <c r="A78" s="284"/>
      <c r="B78" s="284"/>
      <c r="C78" s="284"/>
      <c r="D78" s="134" t="s">
        <v>109</v>
      </c>
      <c r="E78" s="206">
        <f t="shared" si="19"/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  <c r="O78" s="201">
        <v>0</v>
      </c>
      <c r="P78" s="201">
        <v>0</v>
      </c>
      <c r="Q78" s="212">
        <v>0</v>
      </c>
    </row>
    <row r="79" spans="1:17" s="72" customFormat="1" ht="21.75" customHeight="1" x14ac:dyDescent="0.25">
      <c r="A79" s="282">
        <v>4</v>
      </c>
      <c r="B79" s="282" t="s">
        <v>140</v>
      </c>
      <c r="C79" s="282" t="s">
        <v>141</v>
      </c>
      <c r="D79" s="131" t="s">
        <v>35</v>
      </c>
      <c r="E79" s="206">
        <f>E80+E81+E82+E83+E84+E85</f>
        <v>100</v>
      </c>
      <c r="F79" s="206">
        <f t="shared" ref="F79:Q79" si="20">F80+F81+F82+F83+F84+F85</f>
        <v>0</v>
      </c>
      <c r="G79" s="206">
        <f t="shared" si="20"/>
        <v>0</v>
      </c>
      <c r="H79" s="206">
        <f t="shared" si="20"/>
        <v>0</v>
      </c>
      <c r="I79" s="206">
        <f t="shared" si="20"/>
        <v>0</v>
      </c>
      <c r="J79" s="206">
        <f t="shared" si="20"/>
        <v>0</v>
      </c>
      <c r="K79" s="206">
        <f t="shared" si="20"/>
        <v>100</v>
      </c>
      <c r="L79" s="206">
        <f t="shared" si="20"/>
        <v>0</v>
      </c>
      <c r="M79" s="206">
        <f t="shared" si="20"/>
        <v>0</v>
      </c>
      <c r="N79" s="206">
        <f t="shared" si="20"/>
        <v>0</v>
      </c>
      <c r="O79" s="206">
        <f t="shared" si="20"/>
        <v>0</v>
      </c>
      <c r="P79" s="206">
        <f t="shared" si="20"/>
        <v>0</v>
      </c>
      <c r="Q79" s="206">
        <f t="shared" si="20"/>
        <v>0</v>
      </c>
    </row>
    <row r="80" spans="1:17" s="72" customFormat="1" ht="21.75" customHeight="1" x14ac:dyDescent="0.25">
      <c r="A80" s="283"/>
      <c r="B80" s="283"/>
      <c r="C80" s="283"/>
      <c r="D80" s="134" t="s">
        <v>9</v>
      </c>
      <c r="E80" s="206">
        <f>F80+G80+H80+I80+J80+K80+L80+M80+N80+O80+P80+Q80</f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  <c r="O80" s="201">
        <v>0</v>
      </c>
      <c r="P80" s="201">
        <v>0</v>
      </c>
      <c r="Q80" s="212">
        <v>0</v>
      </c>
    </row>
    <row r="81" spans="1:17" s="72" customFormat="1" ht="21.75" customHeight="1" x14ac:dyDescent="0.25">
      <c r="A81" s="283"/>
      <c r="B81" s="283"/>
      <c r="C81" s="283"/>
      <c r="D81" s="134" t="s">
        <v>10</v>
      </c>
      <c r="E81" s="206">
        <f t="shared" ref="E81:E85" si="21">F81+G81+H81+I81+J81+K81+L81+M81+N81+O81+P81+Q81</f>
        <v>100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198">
        <v>100</v>
      </c>
      <c r="L81" s="201">
        <v>0</v>
      </c>
      <c r="M81" s="201">
        <v>0</v>
      </c>
      <c r="N81" s="201">
        <v>0</v>
      </c>
      <c r="O81" s="201">
        <v>0</v>
      </c>
      <c r="P81" s="201">
        <v>0</v>
      </c>
      <c r="Q81" s="212">
        <v>0</v>
      </c>
    </row>
    <row r="82" spans="1:17" s="72" customFormat="1" ht="21.75" customHeight="1" x14ac:dyDescent="0.25">
      <c r="A82" s="283"/>
      <c r="B82" s="283"/>
      <c r="C82" s="283"/>
      <c r="D82" s="134" t="s">
        <v>11</v>
      </c>
      <c r="E82" s="206">
        <f t="shared" si="21"/>
        <v>0</v>
      </c>
      <c r="F82" s="201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0</v>
      </c>
      <c r="L82" s="201">
        <v>0</v>
      </c>
      <c r="M82" s="201">
        <v>0</v>
      </c>
      <c r="N82" s="201">
        <v>0</v>
      </c>
      <c r="O82" s="201">
        <v>0</v>
      </c>
      <c r="P82" s="201">
        <v>0</v>
      </c>
      <c r="Q82" s="212">
        <v>0</v>
      </c>
    </row>
    <row r="83" spans="1:17" s="72" customFormat="1" ht="58.5" customHeight="1" x14ac:dyDescent="0.25">
      <c r="A83" s="283"/>
      <c r="B83" s="283"/>
      <c r="C83" s="283"/>
      <c r="D83" s="134" t="s">
        <v>48</v>
      </c>
      <c r="E83" s="206">
        <f t="shared" si="21"/>
        <v>0</v>
      </c>
      <c r="F83" s="201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0</v>
      </c>
      <c r="L83" s="201">
        <v>0</v>
      </c>
      <c r="M83" s="201">
        <v>0</v>
      </c>
      <c r="N83" s="201">
        <v>0</v>
      </c>
      <c r="O83" s="201">
        <v>0</v>
      </c>
      <c r="P83" s="201">
        <v>0</v>
      </c>
      <c r="Q83" s="212">
        <v>0</v>
      </c>
    </row>
    <row r="84" spans="1:17" s="72" customFormat="1" ht="21.75" customHeight="1" x14ac:dyDescent="0.25">
      <c r="A84" s="283"/>
      <c r="B84" s="283"/>
      <c r="C84" s="283"/>
      <c r="D84" s="134" t="s">
        <v>108</v>
      </c>
      <c r="E84" s="206">
        <f t="shared" si="21"/>
        <v>0</v>
      </c>
      <c r="F84" s="201">
        <v>0</v>
      </c>
      <c r="G84" s="201">
        <v>0</v>
      </c>
      <c r="H84" s="201">
        <v>0</v>
      </c>
      <c r="I84" s="201">
        <v>0</v>
      </c>
      <c r="J84" s="201">
        <v>0</v>
      </c>
      <c r="K84" s="201">
        <v>0</v>
      </c>
      <c r="L84" s="201">
        <v>0</v>
      </c>
      <c r="M84" s="201">
        <v>0</v>
      </c>
      <c r="N84" s="201">
        <v>0</v>
      </c>
      <c r="O84" s="201">
        <v>0</v>
      </c>
      <c r="P84" s="201">
        <v>0</v>
      </c>
      <c r="Q84" s="212">
        <v>0</v>
      </c>
    </row>
    <row r="85" spans="1:17" s="72" customFormat="1" ht="21.75" customHeight="1" x14ac:dyDescent="0.25">
      <c r="A85" s="284"/>
      <c r="B85" s="284"/>
      <c r="C85" s="283"/>
      <c r="D85" s="134" t="s">
        <v>109</v>
      </c>
      <c r="E85" s="206">
        <f t="shared" si="21"/>
        <v>0</v>
      </c>
      <c r="F85" s="201">
        <v>0</v>
      </c>
      <c r="G85" s="201">
        <v>0</v>
      </c>
      <c r="H85" s="201">
        <v>0</v>
      </c>
      <c r="I85" s="201">
        <v>0</v>
      </c>
      <c r="J85" s="201">
        <v>0</v>
      </c>
      <c r="K85" s="201">
        <v>0</v>
      </c>
      <c r="L85" s="201">
        <v>0</v>
      </c>
      <c r="M85" s="201">
        <v>0</v>
      </c>
      <c r="N85" s="201">
        <v>0</v>
      </c>
      <c r="O85" s="201">
        <v>0</v>
      </c>
      <c r="P85" s="201">
        <v>0</v>
      </c>
      <c r="Q85" s="212">
        <v>0</v>
      </c>
    </row>
    <row r="86" spans="1:17" s="72" customFormat="1" ht="21.75" customHeight="1" x14ac:dyDescent="0.25">
      <c r="A86" s="312" t="s">
        <v>142</v>
      </c>
      <c r="B86" s="313"/>
      <c r="C86" s="288"/>
      <c r="D86" s="131" t="s">
        <v>37</v>
      </c>
      <c r="E86" s="206">
        <f>E87+E88+E89+E90+E91+E92</f>
        <v>8935.4264399999993</v>
      </c>
      <c r="F86" s="206">
        <f t="shared" ref="F86:Q86" si="22">F87+F88+F89+F90+F91+F92</f>
        <v>110.93604000000001</v>
      </c>
      <c r="G86" s="206">
        <f t="shared" si="22"/>
        <v>247.90361999999999</v>
      </c>
      <c r="H86" s="206">
        <f t="shared" si="22"/>
        <v>582.03634</v>
      </c>
      <c r="I86" s="206">
        <f t="shared" si="22"/>
        <v>285.46937000000003</v>
      </c>
      <c r="J86" s="206">
        <f t="shared" si="22"/>
        <v>513.97152000000006</v>
      </c>
      <c r="K86" s="206">
        <f>K87+K88+K89+K90+K91+K92</f>
        <v>2094.5152399999997</v>
      </c>
      <c r="L86" s="206">
        <f t="shared" si="22"/>
        <v>1737.9688799999999</v>
      </c>
      <c r="M86" s="206">
        <f t="shared" si="22"/>
        <v>1467.4361899999999</v>
      </c>
      <c r="N86" s="206">
        <f t="shared" si="22"/>
        <v>546.92139999999995</v>
      </c>
      <c r="O86" s="206">
        <f t="shared" si="22"/>
        <v>401.64741000000004</v>
      </c>
      <c r="P86" s="206">
        <f t="shared" si="22"/>
        <v>308.60532000000018</v>
      </c>
      <c r="Q86" s="206">
        <f t="shared" si="22"/>
        <v>638.01511000000005</v>
      </c>
    </row>
    <row r="87" spans="1:17" ht="12.75" customHeight="1" x14ac:dyDescent="0.25">
      <c r="A87" s="314"/>
      <c r="B87" s="315"/>
      <c r="C87" s="288"/>
      <c r="D87" s="168" t="s">
        <v>9</v>
      </c>
      <c r="E87" s="216">
        <f>F87+G87+H87+I87+J87+K87+L87+M87+N87+O87+P87+Q87</f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01">
        <v>0</v>
      </c>
      <c r="L87" s="217">
        <v>0</v>
      </c>
      <c r="M87" s="217">
        <v>0</v>
      </c>
      <c r="N87" s="217">
        <v>0</v>
      </c>
      <c r="O87" s="217">
        <f t="shared" ref="O87:Q91" si="23">O17+O38+O45</f>
        <v>0</v>
      </c>
      <c r="P87" s="217">
        <f t="shared" si="23"/>
        <v>0</v>
      </c>
      <c r="Q87" s="217">
        <f t="shared" si="23"/>
        <v>0</v>
      </c>
    </row>
    <row r="88" spans="1:17" ht="21" customHeight="1" x14ac:dyDescent="0.25">
      <c r="A88" s="314"/>
      <c r="B88" s="315"/>
      <c r="C88" s="288"/>
      <c r="D88" s="168" t="s">
        <v>10</v>
      </c>
      <c r="E88" s="218">
        <f>F88+G88+H88+I88+J88+K88+L88+M88+N88+O88+P88+Q88</f>
        <v>5195.6000000000004</v>
      </c>
      <c r="F88" s="219">
        <f t="shared" ref="F88:N92" si="24">F18+F39+F46</f>
        <v>110.93604000000001</v>
      </c>
      <c r="G88" s="219">
        <f t="shared" si="24"/>
        <v>247.90361999999999</v>
      </c>
      <c r="H88" s="219">
        <f t="shared" si="24"/>
        <v>582.03634</v>
      </c>
      <c r="I88" s="219">
        <f t="shared" si="24"/>
        <v>285.46937000000003</v>
      </c>
      <c r="J88" s="219">
        <f t="shared" si="24"/>
        <v>325.09728999999999</v>
      </c>
      <c r="K88" s="198">
        <f>K18+K39+K46+K81</f>
        <v>522.89035999999999</v>
      </c>
      <c r="L88" s="219">
        <f t="shared" si="24"/>
        <v>703.01185999999996</v>
      </c>
      <c r="M88" s="219">
        <f t="shared" si="24"/>
        <v>734.26478999999995</v>
      </c>
      <c r="N88" s="219">
        <f t="shared" si="24"/>
        <v>374.17721</v>
      </c>
      <c r="O88" s="219">
        <f t="shared" si="23"/>
        <v>363.19269000000003</v>
      </c>
      <c r="P88" s="219">
        <f t="shared" si="23"/>
        <v>308.60532000000018</v>
      </c>
      <c r="Q88" s="219">
        <f t="shared" si="23"/>
        <v>638.01511000000005</v>
      </c>
    </row>
    <row r="89" spans="1:17" ht="15" customHeight="1" x14ac:dyDescent="0.25">
      <c r="A89" s="314"/>
      <c r="B89" s="315"/>
      <c r="C89" s="288"/>
      <c r="D89" s="168" t="s">
        <v>11</v>
      </c>
      <c r="E89" s="218">
        <f t="shared" ref="E89:E92" si="25">F89+G89+H89+I89+J89+K89+L89+M89+N89+O89+P89+Q89</f>
        <v>3739.8264399999998</v>
      </c>
      <c r="F89" s="217">
        <f t="shared" si="24"/>
        <v>0</v>
      </c>
      <c r="G89" s="217">
        <f t="shared" si="24"/>
        <v>0</v>
      </c>
      <c r="H89" s="217">
        <f t="shared" si="24"/>
        <v>0</v>
      </c>
      <c r="I89" s="217">
        <f t="shared" si="24"/>
        <v>0</v>
      </c>
      <c r="J89" s="220">
        <f t="shared" si="24"/>
        <v>188.87423000000001</v>
      </c>
      <c r="K89" s="199">
        <f t="shared" si="24"/>
        <v>1571.6248799999998</v>
      </c>
      <c r="L89" s="221">
        <f t="shared" si="24"/>
        <v>1034.9570200000001</v>
      </c>
      <c r="M89" s="221">
        <f t="shared" si="24"/>
        <v>733.17139999999995</v>
      </c>
      <c r="N89" s="221">
        <f t="shared" si="24"/>
        <v>172.74418999999997</v>
      </c>
      <c r="O89" s="221">
        <f t="shared" si="23"/>
        <v>38.454720000000002</v>
      </c>
      <c r="P89" s="221">
        <f t="shared" si="23"/>
        <v>0</v>
      </c>
      <c r="Q89" s="217">
        <f t="shared" si="23"/>
        <v>0</v>
      </c>
    </row>
    <row r="90" spans="1:17" ht="59.25" customHeight="1" x14ac:dyDescent="0.25">
      <c r="A90" s="314"/>
      <c r="B90" s="315"/>
      <c r="C90" s="288"/>
      <c r="D90" s="175" t="s">
        <v>48</v>
      </c>
      <c r="E90" s="216">
        <f t="shared" si="25"/>
        <v>0</v>
      </c>
      <c r="F90" s="217">
        <f t="shared" si="24"/>
        <v>0</v>
      </c>
      <c r="G90" s="217">
        <f t="shared" si="24"/>
        <v>0</v>
      </c>
      <c r="H90" s="217">
        <f t="shared" si="24"/>
        <v>0</v>
      </c>
      <c r="I90" s="217">
        <f t="shared" si="24"/>
        <v>0</v>
      </c>
      <c r="J90" s="217">
        <f t="shared" si="24"/>
        <v>0</v>
      </c>
      <c r="K90" s="201">
        <f t="shared" si="24"/>
        <v>0</v>
      </c>
      <c r="L90" s="217">
        <f t="shared" si="24"/>
        <v>0</v>
      </c>
      <c r="M90" s="217">
        <f>M20+N41+M48</f>
        <v>0</v>
      </c>
      <c r="N90" s="217">
        <f>N20+N48</f>
        <v>0</v>
      </c>
      <c r="O90" s="217">
        <f t="shared" si="23"/>
        <v>0</v>
      </c>
      <c r="P90" s="217">
        <f t="shared" si="23"/>
        <v>0</v>
      </c>
      <c r="Q90" s="217">
        <f t="shared" si="23"/>
        <v>0</v>
      </c>
    </row>
    <row r="91" spans="1:17" ht="22.5" customHeight="1" x14ac:dyDescent="0.25">
      <c r="A91" s="314"/>
      <c r="B91" s="315"/>
      <c r="C91" s="288"/>
      <c r="D91" s="175" t="s">
        <v>108</v>
      </c>
      <c r="E91" s="216">
        <f t="shared" si="25"/>
        <v>0</v>
      </c>
      <c r="F91" s="217">
        <f t="shared" si="24"/>
        <v>0</v>
      </c>
      <c r="G91" s="217">
        <f t="shared" si="24"/>
        <v>0</v>
      </c>
      <c r="H91" s="217">
        <f t="shared" si="24"/>
        <v>0</v>
      </c>
      <c r="I91" s="217">
        <f t="shared" si="24"/>
        <v>0</v>
      </c>
      <c r="J91" s="217">
        <f t="shared" si="24"/>
        <v>0</v>
      </c>
      <c r="K91" s="201">
        <f t="shared" si="24"/>
        <v>0</v>
      </c>
      <c r="L91" s="217">
        <f t="shared" si="24"/>
        <v>0</v>
      </c>
      <c r="M91" s="217">
        <f>M21+M42+M49</f>
        <v>0</v>
      </c>
      <c r="N91" s="217">
        <f>N21+N42+N49</f>
        <v>0</v>
      </c>
      <c r="O91" s="217">
        <f t="shared" si="23"/>
        <v>0</v>
      </c>
      <c r="P91" s="217">
        <f t="shared" si="23"/>
        <v>0</v>
      </c>
      <c r="Q91" s="217">
        <f t="shared" si="23"/>
        <v>0</v>
      </c>
    </row>
    <row r="92" spans="1:17" ht="23.25" customHeight="1" x14ac:dyDescent="0.25">
      <c r="A92" s="316"/>
      <c r="B92" s="317"/>
      <c r="C92" s="288"/>
      <c r="D92" s="175" t="s">
        <v>109</v>
      </c>
      <c r="E92" s="222">
        <f t="shared" si="25"/>
        <v>0</v>
      </c>
      <c r="F92" s="217">
        <f t="shared" si="24"/>
        <v>0</v>
      </c>
      <c r="G92" s="217">
        <f t="shared" si="24"/>
        <v>0</v>
      </c>
      <c r="H92" s="217">
        <f t="shared" si="24"/>
        <v>0</v>
      </c>
      <c r="I92" s="217">
        <f t="shared" si="24"/>
        <v>0</v>
      </c>
      <c r="J92" s="217">
        <f t="shared" si="24"/>
        <v>0</v>
      </c>
      <c r="K92" s="201">
        <f t="shared" si="24"/>
        <v>0</v>
      </c>
      <c r="L92" s="217">
        <f t="shared" si="24"/>
        <v>0</v>
      </c>
      <c r="M92" s="217">
        <f>M22+M43+M50</f>
        <v>0</v>
      </c>
      <c r="N92" s="217">
        <f>N22+N43+N50</f>
        <v>0</v>
      </c>
      <c r="O92" s="217">
        <f>O22+O43+O50</f>
        <v>0</v>
      </c>
      <c r="P92" s="217">
        <v>0</v>
      </c>
      <c r="Q92" s="223">
        <f>Q22+Q43+Q50</f>
        <v>0</v>
      </c>
    </row>
    <row r="93" spans="1:17" ht="94.5" customHeight="1" x14ac:dyDescent="0.25">
      <c r="A93" s="305" t="s">
        <v>137</v>
      </c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118"/>
      <c r="P93" s="118"/>
      <c r="Q93" s="118"/>
    </row>
    <row r="94" spans="1:17" ht="24.75" customHeight="1" x14ac:dyDescent="0.25">
      <c r="A94" s="308" t="s">
        <v>120</v>
      </c>
      <c r="B94" s="308"/>
      <c r="C94" s="308"/>
      <c r="D94" s="261"/>
      <c r="E94" s="261"/>
      <c r="F94" s="62"/>
      <c r="G94" s="62"/>
      <c r="H94" s="62"/>
      <c r="I94" s="43"/>
    </row>
    <row r="95" spans="1:17" ht="41.25" customHeight="1" x14ac:dyDescent="0.25">
      <c r="A95" s="308" t="s">
        <v>94</v>
      </c>
      <c r="B95" s="308"/>
      <c r="C95" s="308"/>
      <c r="D95" s="308"/>
      <c r="E95" s="308"/>
      <c r="F95" s="310"/>
      <c r="G95" s="310"/>
      <c r="H95" s="310"/>
      <c r="I95" s="309" t="s">
        <v>100</v>
      </c>
      <c r="J95" s="309"/>
    </row>
    <row r="96" spans="1:17" ht="21" customHeight="1" x14ac:dyDescent="0.25">
      <c r="B96" s="260"/>
      <c r="C96" s="260"/>
      <c r="D96" s="260"/>
      <c r="E96" s="260"/>
      <c r="F96" s="40"/>
      <c r="G96" s="40" t="s">
        <v>38</v>
      </c>
      <c r="H96" s="40"/>
      <c r="I96" s="264"/>
      <c r="J96" s="264"/>
    </row>
    <row r="97" spans="1:17" ht="21" customHeight="1" x14ac:dyDescent="0.25">
      <c r="A97" s="306" t="s">
        <v>121</v>
      </c>
      <c r="B97" s="306"/>
      <c r="C97" s="260"/>
      <c r="D97" s="260"/>
      <c r="E97" s="260"/>
      <c r="F97" s="61"/>
      <c r="G97" s="62"/>
      <c r="H97" s="61"/>
      <c r="I97" s="43"/>
    </row>
    <row r="98" spans="1:17" ht="14.25" customHeight="1" x14ac:dyDescent="0.25">
      <c r="B98" s="260"/>
      <c r="C98" s="260"/>
      <c r="D98" s="260"/>
      <c r="E98" s="260"/>
      <c r="F98" s="61"/>
      <c r="G98" s="62"/>
      <c r="H98" s="61"/>
      <c r="I98" s="43"/>
    </row>
    <row r="99" spans="1:17" ht="21" customHeight="1" x14ac:dyDescent="0.25">
      <c r="A99" s="306" t="s">
        <v>125</v>
      </c>
      <c r="B99" s="306"/>
      <c r="C99" s="306"/>
      <c r="D99" s="306"/>
      <c r="E99" s="260"/>
      <c r="F99" s="311"/>
      <c r="G99" s="311"/>
      <c r="H99" s="311"/>
      <c r="I99" s="309" t="s">
        <v>131</v>
      </c>
      <c r="J99" s="309"/>
    </row>
    <row r="100" spans="1:17" ht="21" customHeight="1" x14ac:dyDescent="0.25">
      <c r="B100" s="260"/>
      <c r="C100" s="260"/>
      <c r="D100" s="260"/>
      <c r="E100" s="260"/>
      <c r="F100" s="7"/>
      <c r="G100" s="187" t="s">
        <v>127</v>
      </c>
      <c r="H100" s="7"/>
      <c r="I100" s="262"/>
      <c r="J100" s="262"/>
    </row>
    <row r="101" spans="1:17" ht="21" customHeight="1" x14ac:dyDescent="0.25">
      <c r="B101" s="260"/>
      <c r="C101" s="260"/>
      <c r="D101" s="260"/>
      <c r="E101" s="260"/>
      <c r="F101" s="7"/>
      <c r="G101" s="7"/>
      <c r="H101" s="7"/>
      <c r="I101" s="262"/>
      <c r="J101" s="262"/>
    </row>
    <row r="102" spans="1:17" ht="21" customHeight="1" x14ac:dyDescent="0.25">
      <c r="A102" s="306" t="s">
        <v>154</v>
      </c>
      <c r="B102" s="306"/>
      <c r="C102" s="306"/>
      <c r="D102" s="306"/>
      <c r="E102" s="260"/>
      <c r="F102" s="311"/>
      <c r="G102" s="311"/>
      <c r="H102" s="311"/>
      <c r="I102" s="309" t="s">
        <v>155</v>
      </c>
      <c r="J102" s="309"/>
    </row>
    <row r="103" spans="1:17" ht="12.75" customHeight="1" x14ac:dyDescent="0.25">
      <c r="B103" s="260"/>
      <c r="C103" s="260"/>
      <c r="D103" s="260"/>
      <c r="E103" s="260"/>
      <c r="F103" s="61"/>
      <c r="G103" s="62" t="s">
        <v>69</v>
      </c>
      <c r="H103" s="61"/>
      <c r="I103" s="43"/>
    </row>
    <row r="104" spans="1:17" s="72" customFormat="1" ht="38.25" customHeight="1" x14ac:dyDescent="0.25">
      <c r="A104" s="306" t="s">
        <v>159</v>
      </c>
      <c r="B104" s="306"/>
      <c r="C104" s="306"/>
      <c r="D104" s="306"/>
      <c r="E104" s="306"/>
      <c r="F104" s="41"/>
      <c r="G104" s="41"/>
      <c r="H104" s="41"/>
      <c r="I104" s="309" t="s">
        <v>160</v>
      </c>
      <c r="J104" s="309"/>
      <c r="L104" s="1"/>
      <c r="M104" s="1"/>
      <c r="N104" s="1"/>
      <c r="O104" s="1"/>
      <c r="P104" s="1"/>
      <c r="Q104" s="1"/>
    </row>
    <row r="105" spans="1:17" s="72" customFormat="1" x14ac:dyDescent="0.25">
      <c r="A105" s="263"/>
      <c r="B105" s="1"/>
      <c r="C105" s="1"/>
      <c r="D105" s="1"/>
      <c r="E105" s="1"/>
      <c r="F105" s="1"/>
      <c r="G105" s="3" t="s">
        <v>69</v>
      </c>
      <c r="H105" s="1"/>
      <c r="I105" s="1"/>
      <c r="J105" s="1"/>
      <c r="L105" s="1"/>
      <c r="M105" s="1"/>
      <c r="N105" s="1"/>
      <c r="O105" s="1"/>
      <c r="P105" s="1"/>
      <c r="Q105" s="1"/>
    </row>
    <row r="106" spans="1:17" s="72" customFormat="1" x14ac:dyDescent="0.25">
      <c r="A106" s="263"/>
      <c r="B106" s="1"/>
      <c r="C106" s="1"/>
      <c r="D106" s="1"/>
      <c r="E106" s="1"/>
      <c r="F106" s="1"/>
      <c r="G106" s="3"/>
      <c r="H106" s="1"/>
      <c r="I106" s="1"/>
      <c r="J106" s="1"/>
      <c r="L106" s="1"/>
      <c r="M106" s="1"/>
      <c r="N106" s="1"/>
      <c r="O106" s="1"/>
      <c r="P106" s="1"/>
      <c r="Q106" s="1"/>
    </row>
    <row r="107" spans="1:17" s="72" customFormat="1" ht="15" customHeight="1" x14ac:dyDescent="0.25">
      <c r="A107" s="307" t="s">
        <v>116</v>
      </c>
      <c r="B107" s="307"/>
      <c r="C107" s="1"/>
      <c r="D107" s="1"/>
      <c r="E107" s="1"/>
      <c r="F107" s="1"/>
      <c r="G107" s="1"/>
      <c r="H107" s="1"/>
      <c r="I107" s="1"/>
      <c r="J107" s="1"/>
      <c r="L107" s="1"/>
      <c r="M107" s="1"/>
      <c r="N107" s="1"/>
      <c r="O107" s="1"/>
      <c r="P107" s="1"/>
      <c r="Q107" s="1"/>
    </row>
    <row r="108" spans="1:17" s="72" customFormat="1" ht="15.75" x14ac:dyDescent="0.25">
      <c r="A108" s="263"/>
      <c r="B108" s="63"/>
      <c r="C108" s="1"/>
      <c r="D108" s="1"/>
      <c r="E108" s="1"/>
      <c r="F108" s="1"/>
      <c r="G108" s="1"/>
      <c r="H108" s="1"/>
      <c r="I108" s="1"/>
      <c r="J108" s="1"/>
      <c r="L108" s="1"/>
      <c r="M108" s="1"/>
      <c r="N108" s="1"/>
      <c r="O108" s="1"/>
      <c r="P108" s="1"/>
      <c r="Q108" s="1"/>
    </row>
  </sheetData>
  <mergeCells count="57">
    <mergeCell ref="A5:B5"/>
    <mergeCell ref="M5:Q5"/>
    <mergeCell ref="A2:C2"/>
    <mergeCell ref="M2:Q2"/>
    <mergeCell ref="A3:E3"/>
    <mergeCell ref="M3:Q3"/>
    <mergeCell ref="M4:Q4"/>
    <mergeCell ref="M6:Q6"/>
    <mergeCell ref="A9:Q9"/>
    <mergeCell ref="A10:Q10"/>
    <mergeCell ref="C11:M11"/>
    <mergeCell ref="P12:Q12"/>
    <mergeCell ref="F13:Q13"/>
    <mergeCell ref="A16:A22"/>
    <mergeCell ref="B16:B22"/>
    <mergeCell ref="C16:C22"/>
    <mergeCell ref="A23:A29"/>
    <mergeCell ref="B23:B29"/>
    <mergeCell ref="C23:C29"/>
    <mergeCell ref="A13:A14"/>
    <mergeCell ref="B13:B14"/>
    <mergeCell ref="C13:C14"/>
    <mergeCell ref="D13:D14"/>
    <mergeCell ref="E13:E14"/>
    <mergeCell ref="A30:A36"/>
    <mergeCell ref="B30:B36"/>
    <mergeCell ref="C30:C36"/>
    <mergeCell ref="A37:A43"/>
    <mergeCell ref="B37:B43"/>
    <mergeCell ref="C37:C43"/>
    <mergeCell ref="A93:N93"/>
    <mergeCell ref="A44:A78"/>
    <mergeCell ref="B44:B78"/>
    <mergeCell ref="C44:C50"/>
    <mergeCell ref="C51:C57"/>
    <mergeCell ref="C58:C64"/>
    <mergeCell ref="C65:C71"/>
    <mergeCell ref="C72:C78"/>
    <mergeCell ref="A79:A85"/>
    <mergeCell ref="B79:B85"/>
    <mergeCell ref="C79:C85"/>
    <mergeCell ref="A86:B92"/>
    <mergeCell ref="C86:C92"/>
    <mergeCell ref="A107:B107"/>
    <mergeCell ref="A94:C94"/>
    <mergeCell ref="A95:E95"/>
    <mergeCell ref="F95:H95"/>
    <mergeCell ref="I95:J95"/>
    <mergeCell ref="A97:B97"/>
    <mergeCell ref="A99:D99"/>
    <mergeCell ref="F99:H99"/>
    <mergeCell ref="I99:J99"/>
    <mergeCell ref="A102:D102"/>
    <mergeCell ref="F102:H102"/>
    <mergeCell ref="I102:J102"/>
    <mergeCell ref="A104:E104"/>
    <mergeCell ref="I104:J104"/>
  </mergeCells>
  <pageMargins left="0.31496062992125984" right="0" top="0.39370078740157483" bottom="0.19685039370078741" header="0" footer="0.19685039370078741"/>
  <pageSetup paperSize="9" scale="42" fitToHeight="0" orientation="landscape" r:id="rId1"/>
  <rowBreaks count="1" manualBreakCount="1">
    <brk id="5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view="pageBreakPreview" zoomScale="80" zoomScaleNormal="100" zoomScaleSheetLayoutView="80" workbookViewId="0">
      <pane ySplit="14" topLeftCell="A46" activePane="bottomLeft" state="frozen"/>
      <selection pane="bottomLeft" activeCell="N61" sqref="N61"/>
    </sheetView>
  </sheetViews>
  <sheetFormatPr defaultColWidth="9.140625" defaultRowHeight="15" x14ac:dyDescent="0.25"/>
  <cols>
    <col min="1" max="1" width="6.7109375" style="276" customWidth="1"/>
    <col min="2" max="2" width="30.140625" style="1" customWidth="1"/>
    <col min="3" max="3" width="33.140625" style="1" customWidth="1"/>
    <col min="4" max="4" width="23.5703125" style="1" customWidth="1"/>
    <col min="5" max="5" width="17.42578125" style="1" customWidth="1"/>
    <col min="6" max="6" width="15.5703125" style="1" customWidth="1"/>
    <col min="7" max="7" width="16.42578125" style="1" customWidth="1"/>
    <col min="8" max="8" width="15.140625" style="1" customWidth="1"/>
    <col min="9" max="9" width="15" style="1" customWidth="1"/>
    <col min="10" max="10" width="15.42578125" style="1" customWidth="1"/>
    <col min="11" max="11" width="17.140625" style="72" customWidth="1"/>
    <col min="12" max="12" width="17" style="1" customWidth="1"/>
    <col min="13" max="13" width="17.5703125" style="1" customWidth="1"/>
    <col min="14" max="14" width="14.42578125" style="1" customWidth="1"/>
    <col min="15" max="15" width="15.140625" style="1" customWidth="1"/>
    <col min="16" max="16" width="18.140625" style="1" customWidth="1"/>
    <col min="17" max="17" width="15" style="1" customWidth="1"/>
    <col min="18" max="16384" width="9.140625" style="1"/>
  </cols>
  <sheetData>
    <row r="1" spans="1:17" ht="16.5" x14ac:dyDescent="0.25">
      <c r="F1" s="6"/>
      <c r="M1" s="6"/>
      <c r="O1" s="277"/>
      <c r="P1" s="277"/>
    </row>
    <row r="2" spans="1:17" ht="19.5" x14ac:dyDescent="0.3">
      <c r="A2" s="298"/>
      <c r="B2" s="298"/>
      <c r="C2" s="298"/>
      <c r="G2" s="6"/>
      <c r="M2" s="298" t="s">
        <v>115</v>
      </c>
      <c r="N2" s="298"/>
      <c r="O2" s="298"/>
      <c r="P2" s="298"/>
      <c r="Q2" s="298"/>
    </row>
    <row r="3" spans="1:17" ht="18.75" x14ac:dyDescent="0.3">
      <c r="A3" s="303"/>
      <c r="B3" s="303"/>
      <c r="C3" s="303"/>
      <c r="D3" s="303"/>
      <c r="E3" s="303"/>
      <c r="G3" s="6"/>
      <c r="M3" s="299" t="s">
        <v>152</v>
      </c>
      <c r="N3" s="299"/>
      <c r="O3" s="299"/>
      <c r="P3" s="299"/>
      <c r="Q3" s="299"/>
    </row>
    <row r="4" spans="1:17" ht="28.5" customHeight="1" x14ac:dyDescent="0.3">
      <c r="A4" s="121"/>
      <c r="B4" s="122"/>
      <c r="C4" s="123"/>
      <c r="G4" s="6"/>
      <c r="M4" s="300" t="s">
        <v>163</v>
      </c>
      <c r="N4" s="300"/>
      <c r="O4" s="300"/>
      <c r="P4" s="300"/>
      <c r="Q4" s="300"/>
    </row>
    <row r="5" spans="1:17" ht="17.25" customHeight="1" x14ac:dyDescent="0.25">
      <c r="A5" s="304"/>
      <c r="B5" s="304"/>
      <c r="G5" s="6"/>
      <c r="M5" s="301" t="s">
        <v>57</v>
      </c>
      <c r="N5" s="301"/>
      <c r="O5" s="301"/>
      <c r="P5" s="301"/>
      <c r="Q5" s="301"/>
    </row>
    <row r="6" spans="1:17" ht="21" customHeight="1" x14ac:dyDescent="0.25">
      <c r="G6" s="6"/>
      <c r="M6" s="302"/>
      <c r="N6" s="302"/>
      <c r="O6" s="302"/>
      <c r="P6" s="302"/>
      <c r="Q6" s="302"/>
    </row>
    <row r="7" spans="1:17" ht="17.25" customHeight="1" x14ac:dyDescent="0.25">
      <c r="G7" s="6"/>
      <c r="M7" s="63" t="s">
        <v>144</v>
      </c>
      <c r="N7" s="63"/>
      <c r="O7" s="63"/>
    </row>
    <row r="8" spans="1:17" ht="17.25" customHeight="1" x14ac:dyDescent="0.25">
      <c r="G8" s="6"/>
      <c r="M8" s="270"/>
      <c r="N8" s="270"/>
      <c r="O8" s="270"/>
      <c r="P8" s="270"/>
      <c r="Q8" s="270"/>
    </row>
    <row r="9" spans="1:17" ht="21" customHeight="1" x14ac:dyDescent="0.25">
      <c r="A9" s="297" t="s">
        <v>41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</row>
    <row r="10" spans="1:17" ht="18.75" customHeight="1" x14ac:dyDescent="0.25">
      <c r="A10" s="291" t="s">
        <v>136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</row>
    <row r="11" spans="1:17" ht="14.25" customHeight="1" x14ac:dyDescent="0.25">
      <c r="A11" s="271"/>
      <c r="B11" s="271"/>
      <c r="C11" s="291" t="s">
        <v>162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71"/>
      <c r="O11" s="271"/>
      <c r="P11" s="271"/>
      <c r="Q11" s="271"/>
    </row>
    <row r="12" spans="1:17" ht="15.75" x14ac:dyDescent="0.25">
      <c r="P12" s="292" t="s">
        <v>43</v>
      </c>
      <c r="Q12" s="292"/>
    </row>
    <row r="13" spans="1:17" ht="63" customHeight="1" x14ac:dyDescent="0.25">
      <c r="A13" s="293" t="s">
        <v>0</v>
      </c>
      <c r="B13" s="293" t="s">
        <v>99</v>
      </c>
      <c r="C13" s="294" t="s">
        <v>63</v>
      </c>
      <c r="D13" s="293" t="s">
        <v>34</v>
      </c>
      <c r="E13" s="293" t="s">
        <v>37</v>
      </c>
      <c r="F13" s="293" t="s">
        <v>44</v>
      </c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</row>
    <row r="14" spans="1:17" ht="19.5" customHeight="1" x14ac:dyDescent="0.25">
      <c r="A14" s="293"/>
      <c r="B14" s="293"/>
      <c r="C14" s="295"/>
      <c r="D14" s="293"/>
      <c r="E14" s="293"/>
      <c r="F14" s="272" t="s">
        <v>13</v>
      </c>
      <c r="G14" s="272" t="s">
        <v>14</v>
      </c>
      <c r="H14" s="272" t="s">
        <v>15</v>
      </c>
      <c r="I14" s="272" t="s">
        <v>16</v>
      </c>
      <c r="J14" s="272" t="s">
        <v>17</v>
      </c>
      <c r="K14" s="273" t="s">
        <v>18</v>
      </c>
      <c r="L14" s="272" t="s">
        <v>19</v>
      </c>
      <c r="M14" s="272" t="s">
        <v>20</v>
      </c>
      <c r="N14" s="272" t="s">
        <v>21</v>
      </c>
      <c r="O14" s="272" t="s">
        <v>22</v>
      </c>
      <c r="P14" s="272" t="s">
        <v>23</v>
      </c>
      <c r="Q14" s="272" t="s">
        <v>24</v>
      </c>
    </row>
    <row r="15" spans="1:17" s="3" customFormat="1" ht="15" customHeight="1" x14ac:dyDescent="0.2">
      <c r="A15" s="272">
        <v>1</v>
      </c>
      <c r="B15" s="272">
        <v>2</v>
      </c>
      <c r="C15" s="272">
        <v>3</v>
      </c>
      <c r="D15" s="272">
        <v>4</v>
      </c>
      <c r="E15" s="130">
        <v>5</v>
      </c>
      <c r="F15" s="272">
        <v>6</v>
      </c>
      <c r="G15" s="272">
        <v>7</v>
      </c>
      <c r="H15" s="272">
        <v>8</v>
      </c>
      <c r="I15" s="272">
        <v>9</v>
      </c>
      <c r="J15" s="272">
        <v>10</v>
      </c>
      <c r="K15" s="273">
        <v>11</v>
      </c>
      <c r="L15" s="272">
        <v>12</v>
      </c>
      <c r="M15" s="272">
        <v>13</v>
      </c>
      <c r="N15" s="272">
        <v>14</v>
      </c>
      <c r="O15" s="272">
        <v>15</v>
      </c>
      <c r="P15" s="272">
        <v>16</v>
      </c>
      <c r="Q15" s="272">
        <v>17</v>
      </c>
    </row>
    <row r="16" spans="1:17" s="72" customFormat="1" ht="18" customHeight="1" x14ac:dyDescent="0.25">
      <c r="A16" s="282" t="s">
        <v>2</v>
      </c>
      <c r="B16" s="282" t="s">
        <v>119</v>
      </c>
      <c r="C16" s="282" t="s">
        <v>130</v>
      </c>
      <c r="D16" s="131" t="s">
        <v>35</v>
      </c>
      <c r="E16" s="188">
        <f t="shared" ref="E16:Q16" si="0">E17+E18+E19+E20</f>
        <v>3817.8999999999996</v>
      </c>
      <c r="F16" s="189">
        <f t="shared" si="0"/>
        <v>110.93604000000001</v>
      </c>
      <c r="G16" s="189">
        <f t="shared" si="0"/>
        <v>247.90361999999999</v>
      </c>
      <c r="H16" s="189">
        <f t="shared" si="0"/>
        <v>582.03634</v>
      </c>
      <c r="I16" s="189">
        <f t="shared" si="0"/>
        <v>285.46937000000003</v>
      </c>
      <c r="J16" s="189">
        <f t="shared" si="0"/>
        <v>321.69729000000001</v>
      </c>
      <c r="K16" s="189">
        <f t="shared" si="0"/>
        <v>392.29036000000002</v>
      </c>
      <c r="L16" s="189">
        <f t="shared" si="0"/>
        <v>245.73488</v>
      </c>
      <c r="M16" s="189">
        <f t="shared" si="0"/>
        <v>233.34177</v>
      </c>
      <c r="N16" s="189">
        <f t="shared" si="0"/>
        <v>201.87720999999999</v>
      </c>
      <c r="O16" s="189">
        <f t="shared" si="0"/>
        <v>300.69269000000003</v>
      </c>
      <c r="P16" s="189">
        <f t="shared" si="0"/>
        <v>257.90532000000002</v>
      </c>
      <c r="Q16" s="189">
        <f t="shared" si="0"/>
        <v>638.01511000000005</v>
      </c>
    </row>
    <row r="17" spans="1:17" s="72" customFormat="1" ht="13.5" customHeight="1" x14ac:dyDescent="0.25">
      <c r="A17" s="283"/>
      <c r="B17" s="283"/>
      <c r="C17" s="283"/>
      <c r="D17" s="134" t="s">
        <v>9</v>
      </c>
      <c r="E17" s="190">
        <f>E24+E31</f>
        <v>0</v>
      </c>
      <c r="F17" s="190">
        <f t="shared" ref="F17:Q17" si="1">F24+F31</f>
        <v>0</v>
      </c>
      <c r="G17" s="190">
        <f t="shared" si="1"/>
        <v>0</v>
      </c>
      <c r="H17" s="190">
        <f t="shared" si="1"/>
        <v>0</v>
      </c>
      <c r="I17" s="190">
        <f t="shared" si="1"/>
        <v>0</v>
      </c>
      <c r="J17" s="190">
        <f t="shared" si="1"/>
        <v>0</v>
      </c>
      <c r="K17" s="190">
        <f t="shared" si="1"/>
        <v>0</v>
      </c>
      <c r="L17" s="190">
        <f t="shared" si="1"/>
        <v>0</v>
      </c>
      <c r="M17" s="190">
        <f t="shared" si="1"/>
        <v>0</v>
      </c>
      <c r="N17" s="190">
        <f t="shared" si="1"/>
        <v>0</v>
      </c>
      <c r="O17" s="190">
        <f t="shared" si="1"/>
        <v>0</v>
      </c>
      <c r="P17" s="190">
        <f t="shared" si="1"/>
        <v>0</v>
      </c>
      <c r="Q17" s="190">
        <f t="shared" si="1"/>
        <v>0</v>
      </c>
    </row>
    <row r="18" spans="1:17" s="72" customFormat="1" ht="15.75" customHeight="1" x14ac:dyDescent="0.25">
      <c r="A18" s="283"/>
      <c r="B18" s="283"/>
      <c r="C18" s="283"/>
      <c r="D18" s="134" t="s">
        <v>10</v>
      </c>
      <c r="E18" s="191">
        <f>F18+G18+H18+I18+J18+K18+L18+M18+N18+O18+P18+Q18</f>
        <v>3817.8999999999996</v>
      </c>
      <c r="F18" s="191">
        <v>110.93604000000001</v>
      </c>
      <c r="G18" s="191">
        <v>247.90361999999999</v>
      </c>
      <c r="H18" s="191">
        <v>582.03634</v>
      </c>
      <c r="I18" s="191">
        <v>285.46937000000003</v>
      </c>
      <c r="J18" s="191">
        <v>321.69729000000001</v>
      </c>
      <c r="K18" s="192">
        <v>392.29036000000002</v>
      </c>
      <c r="L18" s="191">
        <v>245.73488</v>
      </c>
      <c r="M18" s="191">
        <v>233.34177</v>
      </c>
      <c r="N18" s="191">
        <v>201.87720999999999</v>
      </c>
      <c r="O18" s="191">
        <v>300.69269000000003</v>
      </c>
      <c r="P18" s="191">
        <v>257.90532000000002</v>
      </c>
      <c r="Q18" s="191">
        <v>638.01511000000005</v>
      </c>
    </row>
    <row r="19" spans="1:17" s="72" customFormat="1" ht="14.25" customHeight="1" x14ac:dyDescent="0.25">
      <c r="A19" s="283"/>
      <c r="B19" s="283"/>
      <c r="C19" s="283"/>
      <c r="D19" s="274" t="s">
        <v>11</v>
      </c>
      <c r="E19" s="193">
        <f>F19+G19+H19+I19+J19+K19+L19+M19+N19+O19+P19+Q19</f>
        <v>0</v>
      </c>
      <c r="F19" s="190">
        <f t="shared" ref="F19:Q20" si="2">F26+F33</f>
        <v>0</v>
      </c>
      <c r="G19" s="190">
        <f t="shared" si="2"/>
        <v>0</v>
      </c>
      <c r="H19" s="190">
        <f t="shared" si="2"/>
        <v>0</v>
      </c>
      <c r="I19" s="190">
        <f t="shared" si="2"/>
        <v>0</v>
      </c>
      <c r="J19" s="190">
        <f t="shared" si="2"/>
        <v>0</v>
      </c>
      <c r="K19" s="190">
        <f>K26+K33</f>
        <v>0</v>
      </c>
      <c r="L19" s="190">
        <f t="shared" si="2"/>
        <v>0</v>
      </c>
      <c r="M19" s="191"/>
      <c r="N19" s="190">
        <f t="shared" si="2"/>
        <v>0</v>
      </c>
      <c r="O19" s="190">
        <f t="shared" si="2"/>
        <v>0</v>
      </c>
      <c r="P19" s="190">
        <f t="shared" si="2"/>
        <v>0</v>
      </c>
      <c r="Q19" s="190">
        <f t="shared" si="2"/>
        <v>0</v>
      </c>
    </row>
    <row r="20" spans="1:17" s="72" customFormat="1" ht="45.75" customHeight="1" x14ac:dyDescent="0.25">
      <c r="A20" s="283"/>
      <c r="B20" s="289"/>
      <c r="C20" s="283"/>
      <c r="D20" s="140" t="s">
        <v>48</v>
      </c>
      <c r="E20" s="190">
        <f>E27+E34</f>
        <v>0</v>
      </c>
      <c r="F20" s="190">
        <f t="shared" si="2"/>
        <v>0</v>
      </c>
      <c r="G20" s="190">
        <f t="shared" si="2"/>
        <v>0</v>
      </c>
      <c r="H20" s="190">
        <f t="shared" si="2"/>
        <v>0</v>
      </c>
      <c r="I20" s="190">
        <f t="shared" si="2"/>
        <v>0</v>
      </c>
      <c r="J20" s="190">
        <f t="shared" si="2"/>
        <v>0</v>
      </c>
      <c r="K20" s="190">
        <f t="shared" si="2"/>
        <v>0</v>
      </c>
      <c r="L20" s="190">
        <f t="shared" si="2"/>
        <v>0</v>
      </c>
      <c r="M20" s="190">
        <v>0</v>
      </c>
      <c r="N20" s="190">
        <f t="shared" si="2"/>
        <v>0</v>
      </c>
      <c r="O20" s="190">
        <f t="shared" si="2"/>
        <v>0</v>
      </c>
      <c r="P20" s="190">
        <f t="shared" si="2"/>
        <v>0</v>
      </c>
      <c r="Q20" s="190">
        <f t="shared" si="2"/>
        <v>0</v>
      </c>
    </row>
    <row r="21" spans="1:17" s="72" customFormat="1" ht="21" customHeight="1" x14ac:dyDescent="0.25">
      <c r="A21" s="283"/>
      <c r="B21" s="289"/>
      <c r="C21" s="283"/>
      <c r="D21" s="140" t="s">
        <v>108</v>
      </c>
      <c r="E21" s="190">
        <f t="shared" ref="E21:Q22" si="3">E28+E35</f>
        <v>0</v>
      </c>
      <c r="F21" s="190">
        <f t="shared" si="3"/>
        <v>0</v>
      </c>
      <c r="G21" s="190">
        <f t="shared" si="3"/>
        <v>0</v>
      </c>
      <c r="H21" s="190">
        <f t="shared" si="3"/>
        <v>0</v>
      </c>
      <c r="I21" s="190">
        <f t="shared" si="3"/>
        <v>0</v>
      </c>
      <c r="J21" s="190">
        <f t="shared" si="3"/>
        <v>0</v>
      </c>
      <c r="K21" s="190">
        <f t="shared" si="3"/>
        <v>0</v>
      </c>
      <c r="L21" s="190">
        <f t="shared" si="3"/>
        <v>0</v>
      </c>
      <c r="M21" s="190">
        <f t="shared" si="3"/>
        <v>0</v>
      </c>
      <c r="N21" s="190">
        <f t="shared" si="3"/>
        <v>0</v>
      </c>
      <c r="O21" s="190">
        <f t="shared" si="3"/>
        <v>0</v>
      </c>
      <c r="P21" s="190">
        <f t="shared" si="3"/>
        <v>0</v>
      </c>
      <c r="Q21" s="190">
        <f t="shared" si="3"/>
        <v>0</v>
      </c>
    </row>
    <row r="22" spans="1:17" s="72" customFormat="1" ht="18.75" customHeight="1" x14ac:dyDescent="0.25">
      <c r="A22" s="284"/>
      <c r="B22" s="290"/>
      <c r="C22" s="284"/>
      <c r="D22" s="140" t="s">
        <v>109</v>
      </c>
      <c r="E22" s="193">
        <f t="shared" si="3"/>
        <v>0</v>
      </c>
      <c r="F22" s="193">
        <f t="shared" si="3"/>
        <v>0</v>
      </c>
      <c r="G22" s="193">
        <f t="shared" si="3"/>
        <v>0</v>
      </c>
      <c r="H22" s="193">
        <f t="shared" si="3"/>
        <v>0</v>
      </c>
      <c r="I22" s="193">
        <f t="shared" si="3"/>
        <v>0</v>
      </c>
      <c r="J22" s="193">
        <f t="shared" si="3"/>
        <v>0</v>
      </c>
      <c r="K22" s="193">
        <f t="shared" si="3"/>
        <v>0</v>
      </c>
      <c r="L22" s="193">
        <f t="shared" si="3"/>
        <v>0</v>
      </c>
      <c r="M22" s="193">
        <f t="shared" si="3"/>
        <v>0</v>
      </c>
      <c r="N22" s="193">
        <f t="shared" si="3"/>
        <v>0</v>
      </c>
      <c r="O22" s="193">
        <f t="shared" si="3"/>
        <v>0</v>
      </c>
      <c r="P22" s="193">
        <f t="shared" si="3"/>
        <v>0</v>
      </c>
      <c r="Q22" s="193">
        <f t="shared" si="3"/>
        <v>0</v>
      </c>
    </row>
    <row r="23" spans="1:17" s="72" customFormat="1" ht="2.25" hidden="1" customHeight="1" x14ac:dyDescent="0.25">
      <c r="A23" s="288" t="s">
        <v>3</v>
      </c>
      <c r="B23" s="285"/>
      <c r="C23" s="282"/>
      <c r="D23" s="141" t="s">
        <v>35</v>
      </c>
      <c r="E23" s="194">
        <f>E24+E25+E26+E29</f>
        <v>0</v>
      </c>
      <c r="F23" s="195">
        <f>F24+F25+F26+F29</f>
        <v>0</v>
      </c>
      <c r="G23" s="195">
        <f t="shared" ref="G23:Q23" si="4">G24+G25+G26+G29</f>
        <v>0</v>
      </c>
      <c r="H23" s="195">
        <f t="shared" si="4"/>
        <v>0</v>
      </c>
      <c r="I23" s="195">
        <f t="shared" si="4"/>
        <v>0</v>
      </c>
      <c r="J23" s="195">
        <f t="shared" si="4"/>
        <v>0</v>
      </c>
      <c r="K23" s="195">
        <f t="shared" si="4"/>
        <v>0</v>
      </c>
      <c r="L23" s="195">
        <f t="shared" si="4"/>
        <v>0</v>
      </c>
      <c r="M23" s="195">
        <f t="shared" si="4"/>
        <v>0</v>
      </c>
      <c r="N23" s="195">
        <f t="shared" si="4"/>
        <v>0</v>
      </c>
      <c r="O23" s="195">
        <f t="shared" si="4"/>
        <v>0</v>
      </c>
      <c r="P23" s="195">
        <f t="shared" si="4"/>
        <v>0</v>
      </c>
      <c r="Q23" s="195">
        <f t="shared" si="4"/>
        <v>0</v>
      </c>
    </row>
    <row r="24" spans="1:17" s="72" customFormat="1" ht="33" hidden="1" customHeight="1" x14ac:dyDescent="0.25">
      <c r="A24" s="288"/>
      <c r="B24" s="286"/>
      <c r="C24" s="283"/>
      <c r="D24" s="134" t="s">
        <v>9</v>
      </c>
      <c r="E24" s="193">
        <f>F24+G24+H24+I24+J24+K24+L24+M24+N24+O24+P24+Q24</f>
        <v>0</v>
      </c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</row>
    <row r="25" spans="1:17" s="72" customFormat="1" ht="33" hidden="1" customHeight="1" x14ac:dyDescent="0.25">
      <c r="A25" s="288"/>
      <c r="B25" s="286"/>
      <c r="C25" s="283"/>
      <c r="D25" s="134" t="s">
        <v>10</v>
      </c>
      <c r="E25" s="193">
        <f>F25+G25+H25+I25+J25+K25+L25+M25+N25+O25+P25+Q25</f>
        <v>0</v>
      </c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</row>
    <row r="26" spans="1:17" s="72" customFormat="1" ht="33" hidden="1" customHeight="1" x14ac:dyDescent="0.25">
      <c r="A26" s="288"/>
      <c r="B26" s="286"/>
      <c r="C26" s="283"/>
      <c r="D26" s="134" t="s">
        <v>11</v>
      </c>
      <c r="E26" s="193">
        <f>F26+G26+H26+I26+J26+K26+L26+M26+N26+O26+P26+Q26</f>
        <v>0</v>
      </c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</row>
    <row r="27" spans="1:17" s="72" customFormat="1" ht="69.75" hidden="1" customHeight="1" x14ac:dyDescent="0.25">
      <c r="A27" s="288"/>
      <c r="B27" s="286"/>
      <c r="C27" s="283"/>
      <c r="D27" s="140" t="s">
        <v>48</v>
      </c>
      <c r="E27" s="193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</row>
    <row r="28" spans="1:17" s="72" customFormat="1" ht="42.75" hidden="1" customHeight="1" x14ac:dyDescent="0.25">
      <c r="A28" s="288"/>
      <c r="B28" s="286"/>
      <c r="C28" s="283"/>
      <c r="D28" s="140" t="s">
        <v>46</v>
      </c>
      <c r="E28" s="193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</row>
    <row r="29" spans="1:17" s="72" customFormat="1" ht="31.5" hidden="1" customHeight="1" x14ac:dyDescent="0.25">
      <c r="A29" s="288"/>
      <c r="B29" s="287"/>
      <c r="C29" s="284"/>
      <c r="D29" s="140" t="s">
        <v>58</v>
      </c>
      <c r="E29" s="193">
        <f>F29+G29+H29+I29+J29+K29+L29+M29+N29+O29+P29+Q29</f>
        <v>0</v>
      </c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</row>
    <row r="30" spans="1:17" s="72" customFormat="1" ht="34.5" hidden="1" customHeight="1" x14ac:dyDescent="0.25">
      <c r="A30" s="282"/>
      <c r="B30" s="285"/>
      <c r="C30" s="282"/>
      <c r="D30" s="131" t="s">
        <v>35</v>
      </c>
      <c r="E30" s="197">
        <f t="shared" ref="E30:Q30" si="5">E31+E32+E33+E36</f>
        <v>0</v>
      </c>
      <c r="F30" s="195">
        <f t="shared" si="5"/>
        <v>0</v>
      </c>
      <c r="G30" s="195">
        <f t="shared" si="5"/>
        <v>0</v>
      </c>
      <c r="H30" s="195">
        <f t="shared" si="5"/>
        <v>0</v>
      </c>
      <c r="I30" s="195">
        <f t="shared" si="5"/>
        <v>0</v>
      </c>
      <c r="J30" s="195">
        <f t="shared" si="5"/>
        <v>0</v>
      </c>
      <c r="K30" s="195">
        <f t="shared" si="5"/>
        <v>0</v>
      </c>
      <c r="L30" s="195">
        <f t="shared" si="5"/>
        <v>0</v>
      </c>
      <c r="M30" s="195">
        <f t="shared" si="5"/>
        <v>0</v>
      </c>
      <c r="N30" s="195">
        <f t="shared" si="5"/>
        <v>0</v>
      </c>
      <c r="O30" s="195">
        <f t="shared" si="5"/>
        <v>0</v>
      </c>
      <c r="P30" s="195">
        <f t="shared" si="5"/>
        <v>0</v>
      </c>
      <c r="Q30" s="195">
        <f t="shared" si="5"/>
        <v>0</v>
      </c>
    </row>
    <row r="31" spans="1:17" s="72" customFormat="1" ht="34.5" hidden="1" customHeight="1" x14ac:dyDescent="0.25">
      <c r="A31" s="283"/>
      <c r="B31" s="286"/>
      <c r="C31" s="283"/>
      <c r="D31" s="134" t="s">
        <v>9</v>
      </c>
      <c r="E31" s="193">
        <f>F31+G31+H31+I31+J31+K31+L31+M31+N31+O31+P31+Q31</f>
        <v>0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</row>
    <row r="32" spans="1:17" s="72" customFormat="1" ht="34.5" hidden="1" customHeight="1" x14ac:dyDescent="0.25">
      <c r="A32" s="283"/>
      <c r="B32" s="286"/>
      <c r="C32" s="283"/>
      <c r="D32" s="134" t="s">
        <v>10</v>
      </c>
      <c r="E32" s="193">
        <f>F32+G32+H32+I32+J32+K32+L32+M32+N32+O32+P32+Q32</f>
        <v>0</v>
      </c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</row>
    <row r="33" spans="1:17" s="72" customFormat="1" ht="24" hidden="1" customHeight="1" x14ac:dyDescent="0.25">
      <c r="A33" s="283"/>
      <c r="B33" s="286"/>
      <c r="C33" s="283"/>
      <c r="D33" s="134" t="s">
        <v>11</v>
      </c>
      <c r="E33" s="193">
        <f>F33+G33+H33+I33+J33+K33+L33+M33+N33+O33+P33+Q33</f>
        <v>0</v>
      </c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</row>
    <row r="34" spans="1:17" s="72" customFormat="1" ht="25.5" hidden="1" customHeight="1" x14ac:dyDescent="0.25">
      <c r="A34" s="283"/>
      <c r="B34" s="286"/>
      <c r="C34" s="283"/>
      <c r="D34" s="140"/>
      <c r="E34" s="193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</row>
    <row r="35" spans="1:17" s="72" customFormat="1" ht="40.5" hidden="1" customHeight="1" x14ac:dyDescent="0.25">
      <c r="A35" s="283"/>
      <c r="B35" s="286"/>
      <c r="C35" s="283"/>
      <c r="D35" s="140"/>
      <c r="E35" s="193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</row>
    <row r="36" spans="1:17" s="72" customFormat="1" ht="26.25" hidden="1" customHeight="1" x14ac:dyDescent="0.25">
      <c r="A36" s="284"/>
      <c r="B36" s="287"/>
      <c r="C36" s="284"/>
      <c r="D36" s="140"/>
      <c r="E36" s="193">
        <f t="shared" ref="E36:E43" si="6">F36+G36+H36+I36+J36+K36+L36+M36+N36+O36+P36+Q36</f>
        <v>0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</row>
    <row r="37" spans="1:17" s="72" customFormat="1" ht="17.25" customHeight="1" x14ac:dyDescent="0.25">
      <c r="A37" s="288" t="s">
        <v>6</v>
      </c>
      <c r="B37" s="288" t="s">
        <v>118</v>
      </c>
      <c r="C37" s="282" t="s">
        <v>132</v>
      </c>
      <c r="D37" s="131" t="s">
        <v>35</v>
      </c>
      <c r="E37" s="133">
        <f t="shared" si="6"/>
        <v>16.880000000000003</v>
      </c>
      <c r="F37" s="195">
        <f t="shared" ref="F37:Q37" si="7">F38+F39+F40+F43</f>
        <v>0</v>
      </c>
      <c r="G37" s="195">
        <f t="shared" si="7"/>
        <v>0</v>
      </c>
      <c r="H37" s="195">
        <f t="shared" si="7"/>
        <v>0</v>
      </c>
      <c r="I37" s="195">
        <f t="shared" si="7"/>
        <v>0</v>
      </c>
      <c r="J37" s="195">
        <f t="shared" si="7"/>
        <v>0</v>
      </c>
      <c r="K37" s="195">
        <f t="shared" si="7"/>
        <v>0</v>
      </c>
      <c r="L37" s="195">
        <f t="shared" si="7"/>
        <v>0</v>
      </c>
      <c r="M37" s="195">
        <f t="shared" si="7"/>
        <v>0</v>
      </c>
      <c r="N37" s="189">
        <f t="shared" si="7"/>
        <v>11.88</v>
      </c>
      <c r="O37" s="189">
        <f t="shared" si="7"/>
        <v>5</v>
      </c>
      <c r="P37" s="195">
        <f t="shared" si="7"/>
        <v>0</v>
      </c>
      <c r="Q37" s="195">
        <f t="shared" si="7"/>
        <v>0</v>
      </c>
    </row>
    <row r="38" spans="1:17" s="72" customFormat="1" ht="14.25" customHeight="1" x14ac:dyDescent="0.25">
      <c r="A38" s="288"/>
      <c r="B38" s="288"/>
      <c r="C38" s="283"/>
      <c r="D38" s="134" t="s">
        <v>9</v>
      </c>
      <c r="E38" s="146">
        <f t="shared" si="6"/>
        <v>0</v>
      </c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</row>
    <row r="39" spans="1:17" s="72" customFormat="1" ht="15.75" customHeight="1" x14ac:dyDescent="0.25">
      <c r="A39" s="288"/>
      <c r="B39" s="288"/>
      <c r="C39" s="283"/>
      <c r="D39" s="134" t="s">
        <v>10</v>
      </c>
      <c r="E39" s="146">
        <f t="shared" si="6"/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</row>
    <row r="40" spans="1:17" s="72" customFormat="1" ht="17.25" customHeight="1" x14ac:dyDescent="0.25">
      <c r="A40" s="288"/>
      <c r="B40" s="288"/>
      <c r="C40" s="283"/>
      <c r="D40" s="134" t="s">
        <v>11</v>
      </c>
      <c r="E40" s="147">
        <f t="shared" si="6"/>
        <v>16.880000000000003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9">
        <v>11.88</v>
      </c>
      <c r="O40" s="198">
        <v>5</v>
      </c>
      <c r="P40" s="196">
        <v>0</v>
      </c>
      <c r="Q40" s="196">
        <v>0</v>
      </c>
    </row>
    <row r="41" spans="1:17" s="72" customFormat="1" ht="48" customHeight="1" x14ac:dyDescent="0.25">
      <c r="A41" s="288"/>
      <c r="B41" s="288"/>
      <c r="C41" s="283"/>
      <c r="D41" s="140" t="s">
        <v>48</v>
      </c>
      <c r="E41" s="196">
        <f t="shared" si="6"/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200"/>
      <c r="N41" s="196">
        <v>0</v>
      </c>
      <c r="O41" s="196"/>
      <c r="P41" s="196">
        <v>0</v>
      </c>
      <c r="Q41" s="196">
        <v>0</v>
      </c>
    </row>
    <row r="42" spans="1:17" s="72" customFormat="1" ht="23.25" customHeight="1" x14ac:dyDescent="0.25">
      <c r="A42" s="288"/>
      <c r="B42" s="288"/>
      <c r="C42" s="283"/>
      <c r="D42" s="140" t="s">
        <v>108</v>
      </c>
      <c r="E42" s="201">
        <f t="shared" si="6"/>
        <v>0</v>
      </c>
      <c r="F42" s="201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0</v>
      </c>
      <c r="L42" s="201">
        <v>0</v>
      </c>
      <c r="M42" s="201">
        <v>0</v>
      </c>
      <c r="N42" s="201">
        <v>0</v>
      </c>
      <c r="O42" s="201">
        <v>0</v>
      </c>
      <c r="P42" s="201">
        <v>0</v>
      </c>
      <c r="Q42" s="201">
        <v>0</v>
      </c>
    </row>
    <row r="43" spans="1:17" s="72" customFormat="1" ht="21" customHeight="1" x14ac:dyDescent="0.25">
      <c r="A43" s="288"/>
      <c r="B43" s="288"/>
      <c r="C43" s="284"/>
      <c r="D43" s="140" t="s">
        <v>109</v>
      </c>
      <c r="E43" s="196">
        <f t="shared" si="6"/>
        <v>0</v>
      </c>
      <c r="F43" s="201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1">
        <v>0</v>
      </c>
      <c r="P43" s="201">
        <v>0</v>
      </c>
      <c r="Q43" s="196">
        <v>0</v>
      </c>
    </row>
    <row r="44" spans="1:17" ht="20.25" customHeight="1" x14ac:dyDescent="0.25">
      <c r="A44" s="282" t="s">
        <v>74</v>
      </c>
      <c r="B44" s="282" t="s">
        <v>117</v>
      </c>
      <c r="C44" s="282" t="s">
        <v>128</v>
      </c>
      <c r="D44" s="131" t="s">
        <v>35</v>
      </c>
      <c r="E44" s="188">
        <f>E45+E46+E47+E48+E49+E50</f>
        <v>4961.2699999999995</v>
      </c>
      <c r="F44" s="202">
        <f>F45+F46+F47+F48+F49+F50</f>
        <v>0</v>
      </c>
      <c r="G44" s="224">
        <f>G45+G46+G47+G48+G49+G50</f>
        <v>0</v>
      </c>
      <c r="H44" s="240">
        <f t="shared" ref="H44:Q44" si="8">H45+H46+H47+H48+H49+H50</f>
        <v>0</v>
      </c>
      <c r="I44" s="240">
        <f t="shared" si="8"/>
        <v>0</v>
      </c>
      <c r="J44" s="203">
        <f>J45+J46+J47+J48+J49+J50</f>
        <v>192.27423000000002</v>
      </c>
      <c r="K44" s="203">
        <f t="shared" si="8"/>
        <v>1602.2248799999998</v>
      </c>
      <c r="L44" s="203">
        <f t="shared" si="8"/>
        <v>1458.5340000000001</v>
      </c>
      <c r="M44" s="203">
        <f t="shared" si="8"/>
        <v>1132.6279599999998</v>
      </c>
      <c r="N44" s="203">
        <f t="shared" si="8"/>
        <v>154.12175000000002</v>
      </c>
      <c r="O44" s="203">
        <f t="shared" si="8"/>
        <v>204.7</v>
      </c>
      <c r="P44" s="203">
        <f t="shared" si="8"/>
        <v>166.78718000000015</v>
      </c>
      <c r="Q44" s="188">
        <f t="shared" si="8"/>
        <v>50</v>
      </c>
    </row>
    <row r="45" spans="1:17" ht="18" customHeight="1" x14ac:dyDescent="0.25">
      <c r="A45" s="283"/>
      <c r="B45" s="283"/>
      <c r="C45" s="283"/>
      <c r="D45" s="134" t="s">
        <v>9</v>
      </c>
      <c r="E45" s="190">
        <f>F45+G45+H45+I45+J45+K45+L45+M45+N45+O45+P45+Q45</f>
        <v>0</v>
      </c>
      <c r="F45" s="201">
        <f t="shared" ref="F45:Q50" si="9">F52+F59+F66+F73</f>
        <v>0</v>
      </c>
      <c r="G45" s="201">
        <f t="shared" si="9"/>
        <v>0</v>
      </c>
      <c r="H45" s="201">
        <f t="shared" si="9"/>
        <v>0</v>
      </c>
      <c r="I45" s="201">
        <f t="shared" si="9"/>
        <v>0</v>
      </c>
      <c r="J45" s="201">
        <f t="shared" si="9"/>
        <v>0</v>
      </c>
      <c r="K45" s="201">
        <f t="shared" si="9"/>
        <v>0</v>
      </c>
      <c r="L45" s="201">
        <f t="shared" si="9"/>
        <v>0</v>
      </c>
      <c r="M45" s="201">
        <f t="shared" si="9"/>
        <v>0</v>
      </c>
      <c r="N45" s="201">
        <f t="shared" si="9"/>
        <v>0</v>
      </c>
      <c r="O45" s="201">
        <f t="shared" si="9"/>
        <v>0</v>
      </c>
      <c r="P45" s="201">
        <f t="shared" si="9"/>
        <v>0</v>
      </c>
      <c r="Q45" s="201">
        <f t="shared" si="9"/>
        <v>0</v>
      </c>
    </row>
    <row r="46" spans="1:17" s="72" customFormat="1" ht="25.5" customHeight="1" x14ac:dyDescent="0.25">
      <c r="A46" s="283"/>
      <c r="B46" s="283"/>
      <c r="C46" s="283"/>
      <c r="D46" s="134" t="s">
        <v>10</v>
      </c>
      <c r="E46" s="188">
        <f t="shared" ref="E46:E50" si="10">F46+G46+H46+I46+J46+K46+L46+M46+N46+O46+P46+Q46</f>
        <v>1277.7</v>
      </c>
      <c r="F46" s="201">
        <f>F53+F60+F67+F74</f>
        <v>0</v>
      </c>
      <c r="G46" s="201">
        <f t="shared" si="9"/>
        <v>0</v>
      </c>
      <c r="H46" s="204">
        <f t="shared" si="9"/>
        <v>0</v>
      </c>
      <c r="I46" s="204">
        <f t="shared" si="9"/>
        <v>0</v>
      </c>
      <c r="J46" s="198">
        <f t="shared" si="9"/>
        <v>3.4</v>
      </c>
      <c r="K46" s="198">
        <f t="shared" si="9"/>
        <v>30.599999999999994</v>
      </c>
      <c r="L46" s="198">
        <f t="shared" si="9"/>
        <v>423.57697999999999</v>
      </c>
      <c r="M46" s="198">
        <f t="shared" si="9"/>
        <v>399.45655999999991</v>
      </c>
      <c r="N46" s="198">
        <f t="shared" si="9"/>
        <v>60.7</v>
      </c>
      <c r="O46" s="198">
        <f t="shared" si="9"/>
        <v>174.7</v>
      </c>
      <c r="P46" s="198">
        <f>P53+P60+P67+P74</f>
        <v>135.26646000000014</v>
      </c>
      <c r="Q46" s="198">
        <f t="shared" si="9"/>
        <v>50</v>
      </c>
    </row>
    <row r="47" spans="1:17" s="72" customFormat="1" ht="17.25" customHeight="1" x14ac:dyDescent="0.25">
      <c r="A47" s="283"/>
      <c r="B47" s="283"/>
      <c r="C47" s="283"/>
      <c r="D47" s="134" t="s">
        <v>11</v>
      </c>
      <c r="E47" s="188">
        <f t="shared" si="10"/>
        <v>3683.5699999999997</v>
      </c>
      <c r="F47" s="201">
        <f t="shared" si="9"/>
        <v>0</v>
      </c>
      <c r="G47" s="201">
        <f t="shared" si="9"/>
        <v>0</v>
      </c>
      <c r="H47" s="205">
        <f t="shared" si="9"/>
        <v>0</v>
      </c>
      <c r="I47" s="201">
        <f t="shared" si="9"/>
        <v>0</v>
      </c>
      <c r="J47" s="198">
        <f t="shared" si="9"/>
        <v>188.87423000000001</v>
      </c>
      <c r="K47" s="198">
        <f t="shared" si="9"/>
        <v>1571.6248799999998</v>
      </c>
      <c r="L47" s="198">
        <f t="shared" si="9"/>
        <v>1034.9570200000001</v>
      </c>
      <c r="M47" s="198">
        <f t="shared" si="9"/>
        <v>733.17139999999995</v>
      </c>
      <c r="N47" s="198">
        <f t="shared" si="9"/>
        <v>93.421750000000017</v>
      </c>
      <c r="O47" s="196">
        <f t="shared" si="9"/>
        <v>30</v>
      </c>
      <c r="P47" s="198">
        <f t="shared" si="9"/>
        <v>31.520720000000001</v>
      </c>
      <c r="Q47" s="201">
        <f t="shared" si="9"/>
        <v>0</v>
      </c>
    </row>
    <row r="48" spans="1:17" s="72" customFormat="1" ht="41.25" customHeight="1" x14ac:dyDescent="0.25">
      <c r="A48" s="283"/>
      <c r="B48" s="283"/>
      <c r="C48" s="283"/>
      <c r="D48" s="134" t="s">
        <v>48</v>
      </c>
      <c r="E48" s="190">
        <f t="shared" si="10"/>
        <v>0</v>
      </c>
      <c r="F48" s="201">
        <f t="shared" si="9"/>
        <v>0</v>
      </c>
      <c r="G48" s="201">
        <f t="shared" si="9"/>
        <v>0</v>
      </c>
      <c r="H48" s="201">
        <f t="shared" si="9"/>
        <v>0</v>
      </c>
      <c r="I48" s="201">
        <f t="shared" si="9"/>
        <v>0</v>
      </c>
      <c r="J48" s="201">
        <f t="shared" si="9"/>
        <v>0</v>
      </c>
      <c r="K48" s="201">
        <f t="shared" si="9"/>
        <v>0</v>
      </c>
      <c r="L48" s="201">
        <f t="shared" si="9"/>
        <v>0</v>
      </c>
      <c r="M48" s="201">
        <f t="shared" si="9"/>
        <v>0</v>
      </c>
      <c r="N48" s="201">
        <f t="shared" si="9"/>
        <v>0</v>
      </c>
      <c r="O48" s="201">
        <f t="shared" si="9"/>
        <v>0</v>
      </c>
      <c r="P48" s="201">
        <f t="shared" si="9"/>
        <v>0</v>
      </c>
      <c r="Q48" s="201">
        <f t="shared" si="9"/>
        <v>0</v>
      </c>
    </row>
    <row r="49" spans="1:17" s="72" customFormat="1" ht="21" customHeight="1" x14ac:dyDescent="0.25">
      <c r="A49" s="283"/>
      <c r="B49" s="283"/>
      <c r="C49" s="283"/>
      <c r="D49" s="134" t="s">
        <v>108</v>
      </c>
      <c r="E49" s="190">
        <f t="shared" si="10"/>
        <v>0</v>
      </c>
      <c r="F49" s="201">
        <f t="shared" si="9"/>
        <v>0</v>
      </c>
      <c r="G49" s="201">
        <f t="shared" si="9"/>
        <v>0</v>
      </c>
      <c r="H49" s="201">
        <f t="shared" si="9"/>
        <v>0</v>
      </c>
      <c r="I49" s="201">
        <f t="shared" si="9"/>
        <v>0</v>
      </c>
      <c r="J49" s="201">
        <f t="shared" si="9"/>
        <v>0</v>
      </c>
      <c r="K49" s="201">
        <f t="shared" si="9"/>
        <v>0</v>
      </c>
      <c r="L49" s="201">
        <f t="shared" si="9"/>
        <v>0</v>
      </c>
      <c r="M49" s="201">
        <f t="shared" si="9"/>
        <v>0</v>
      </c>
      <c r="N49" s="201">
        <f t="shared" si="9"/>
        <v>0</v>
      </c>
      <c r="O49" s="201">
        <f t="shared" si="9"/>
        <v>0</v>
      </c>
      <c r="P49" s="201">
        <f t="shared" si="9"/>
        <v>0</v>
      </c>
      <c r="Q49" s="201">
        <f t="shared" si="9"/>
        <v>0</v>
      </c>
    </row>
    <row r="50" spans="1:17" s="72" customFormat="1" ht="30" customHeight="1" x14ac:dyDescent="0.25">
      <c r="A50" s="283"/>
      <c r="B50" s="283"/>
      <c r="C50" s="284"/>
      <c r="D50" s="134" t="s">
        <v>109</v>
      </c>
      <c r="E50" s="206">
        <f t="shared" si="10"/>
        <v>0</v>
      </c>
      <c r="F50" s="201">
        <f t="shared" si="9"/>
        <v>0</v>
      </c>
      <c r="G50" s="201">
        <f t="shared" si="9"/>
        <v>0</v>
      </c>
      <c r="H50" s="201">
        <f t="shared" si="9"/>
        <v>0</v>
      </c>
      <c r="I50" s="201">
        <f t="shared" si="9"/>
        <v>0</v>
      </c>
      <c r="J50" s="201">
        <f t="shared" si="9"/>
        <v>0</v>
      </c>
      <c r="K50" s="201">
        <f t="shared" si="9"/>
        <v>0</v>
      </c>
      <c r="L50" s="201">
        <f t="shared" si="9"/>
        <v>0</v>
      </c>
      <c r="M50" s="201">
        <f t="shared" si="9"/>
        <v>0</v>
      </c>
      <c r="N50" s="201">
        <f t="shared" si="9"/>
        <v>0</v>
      </c>
      <c r="O50" s="201">
        <f t="shared" si="9"/>
        <v>0</v>
      </c>
      <c r="P50" s="201">
        <f t="shared" si="9"/>
        <v>0</v>
      </c>
      <c r="Q50" s="195">
        <f t="shared" si="9"/>
        <v>0</v>
      </c>
    </row>
    <row r="51" spans="1:17" s="72" customFormat="1" ht="19.5" customHeight="1" x14ac:dyDescent="0.25">
      <c r="A51" s="283"/>
      <c r="B51" s="283"/>
      <c r="C51" s="282" t="s">
        <v>161</v>
      </c>
      <c r="D51" s="131" t="s">
        <v>35</v>
      </c>
      <c r="E51" s="188">
        <f>F51+G51+H51+I51+J51+K51+L51+M51+N51+O51+P51+Q51</f>
        <v>449.79152000000016</v>
      </c>
      <c r="F51" s="201">
        <f>F52+F53+F54+F55+F56+F57</f>
        <v>0</v>
      </c>
      <c r="G51" s="201">
        <v>0</v>
      </c>
      <c r="H51" s="225">
        <f t="shared" ref="H51:Q51" si="11">H52+H53+H54+H55+H56+H57</f>
        <v>0</v>
      </c>
      <c r="I51" s="241">
        <f t="shared" si="11"/>
        <v>0</v>
      </c>
      <c r="J51" s="241">
        <f t="shared" si="11"/>
        <v>0</v>
      </c>
      <c r="K51" s="207">
        <f t="shared" si="11"/>
        <v>15.299999999999997</v>
      </c>
      <c r="L51" s="207">
        <f t="shared" si="11"/>
        <v>79.599999999999994</v>
      </c>
      <c r="M51" s="207">
        <f t="shared" si="11"/>
        <v>30.333539999999999</v>
      </c>
      <c r="N51" s="207">
        <f t="shared" si="11"/>
        <v>103.07080000000001</v>
      </c>
      <c r="O51" s="207">
        <f t="shared" si="11"/>
        <v>84.7</v>
      </c>
      <c r="P51" s="207">
        <f t="shared" si="11"/>
        <v>86.787180000000134</v>
      </c>
      <c r="Q51" s="189">
        <f t="shared" si="11"/>
        <v>50</v>
      </c>
    </row>
    <row r="52" spans="1:17" s="72" customFormat="1" ht="15.75" customHeight="1" x14ac:dyDescent="0.25">
      <c r="A52" s="283"/>
      <c r="B52" s="283"/>
      <c r="C52" s="283"/>
      <c r="D52" s="134" t="s">
        <v>9</v>
      </c>
      <c r="E52" s="208">
        <f t="shared" ref="E52:E57" si="12">F52+G52+H52+I52+J52+K52+L52+M52+N52+O52+P52+Q52</f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1">
        <v>0</v>
      </c>
      <c r="L52" s="201">
        <v>0</v>
      </c>
      <c r="M52" s="201">
        <v>0</v>
      </c>
      <c r="N52" s="201">
        <v>0</v>
      </c>
      <c r="O52" s="201">
        <v>0</v>
      </c>
      <c r="P52" s="201">
        <v>0</v>
      </c>
      <c r="Q52" s="199">
        <v>0</v>
      </c>
    </row>
    <row r="53" spans="1:17" s="72" customFormat="1" ht="21" customHeight="1" x14ac:dyDescent="0.25">
      <c r="A53" s="283"/>
      <c r="B53" s="283"/>
      <c r="C53" s="283"/>
      <c r="D53" s="134" t="s">
        <v>10</v>
      </c>
      <c r="E53" s="208">
        <f t="shared" si="12"/>
        <v>315.20000000000016</v>
      </c>
      <c r="F53" s="201">
        <v>0</v>
      </c>
      <c r="G53" s="201">
        <v>0</v>
      </c>
      <c r="H53" s="205">
        <v>0</v>
      </c>
      <c r="I53" s="243">
        <v>0</v>
      </c>
      <c r="J53" s="243">
        <v>0</v>
      </c>
      <c r="K53" s="209">
        <f>100+50-100-34.7</f>
        <v>15.299999999999997</v>
      </c>
      <c r="L53" s="209">
        <f>50+45.3-15.7</f>
        <v>79.599999999999994</v>
      </c>
      <c r="M53" s="209">
        <f>30.33354</f>
        <v>30.333539999999999</v>
      </c>
      <c r="N53" s="209">
        <f>30</f>
        <v>30</v>
      </c>
      <c r="O53" s="209">
        <f>20+34.7</f>
        <v>54.7</v>
      </c>
      <c r="P53" s="209">
        <f>1517.9-1472.3+9.66646</f>
        <v>55.266460000000137</v>
      </c>
      <c r="Q53" s="199">
        <v>50</v>
      </c>
    </row>
    <row r="54" spans="1:17" s="72" customFormat="1" ht="21" customHeight="1" x14ac:dyDescent="0.25">
      <c r="A54" s="283"/>
      <c r="B54" s="283"/>
      <c r="C54" s="283"/>
      <c r="D54" s="134" t="s">
        <v>11</v>
      </c>
      <c r="E54" s="136">
        <f t="shared" si="12"/>
        <v>134.59152</v>
      </c>
      <c r="F54" s="201">
        <v>0</v>
      </c>
      <c r="G54" s="198"/>
      <c r="H54" s="198"/>
      <c r="I54" s="198"/>
      <c r="J54" s="198"/>
      <c r="K54" s="198"/>
      <c r="L54" s="198"/>
      <c r="M54" s="198"/>
      <c r="N54" s="198">
        <v>73.070800000000006</v>
      </c>
      <c r="O54" s="266">
        <v>30</v>
      </c>
      <c r="P54" s="198">
        <v>31.520720000000001</v>
      </c>
      <c r="Q54" s="199">
        <v>0</v>
      </c>
    </row>
    <row r="55" spans="1:17" s="72" customFormat="1" ht="42.75" customHeight="1" x14ac:dyDescent="0.25">
      <c r="A55" s="283"/>
      <c r="B55" s="283"/>
      <c r="C55" s="283"/>
      <c r="D55" s="134" t="s">
        <v>48</v>
      </c>
      <c r="E55" s="208">
        <f t="shared" si="12"/>
        <v>0</v>
      </c>
      <c r="F55" s="201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0</v>
      </c>
      <c r="L55" s="201">
        <v>0</v>
      </c>
      <c r="M55" s="201">
        <v>0</v>
      </c>
      <c r="N55" s="201">
        <v>0</v>
      </c>
      <c r="O55" s="201">
        <v>0</v>
      </c>
      <c r="P55" s="201">
        <v>0</v>
      </c>
      <c r="Q55" s="199">
        <v>0</v>
      </c>
    </row>
    <row r="56" spans="1:17" s="72" customFormat="1" ht="19.5" customHeight="1" x14ac:dyDescent="0.25">
      <c r="A56" s="283"/>
      <c r="B56" s="283"/>
      <c r="C56" s="283"/>
      <c r="D56" s="134" t="s">
        <v>108</v>
      </c>
      <c r="E56" s="208">
        <f t="shared" si="12"/>
        <v>0</v>
      </c>
      <c r="F56" s="201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0</v>
      </c>
      <c r="L56" s="201">
        <v>0</v>
      </c>
      <c r="M56" s="201">
        <v>0</v>
      </c>
      <c r="N56" s="201">
        <v>0</v>
      </c>
      <c r="O56" s="201">
        <v>0</v>
      </c>
      <c r="P56" s="201">
        <v>0</v>
      </c>
      <c r="Q56" s="199">
        <v>0</v>
      </c>
    </row>
    <row r="57" spans="1:17" s="72" customFormat="1" ht="15" customHeight="1" x14ac:dyDescent="0.25">
      <c r="A57" s="283"/>
      <c r="B57" s="283"/>
      <c r="C57" s="284"/>
      <c r="D57" s="134" t="s">
        <v>109</v>
      </c>
      <c r="E57" s="208">
        <f t="shared" si="12"/>
        <v>0</v>
      </c>
      <c r="F57" s="201">
        <v>0</v>
      </c>
      <c r="G57" s="201">
        <v>0</v>
      </c>
      <c r="H57" s="201">
        <v>0</v>
      </c>
      <c r="I57" s="201">
        <v>0</v>
      </c>
      <c r="J57" s="201">
        <v>0</v>
      </c>
      <c r="K57" s="201">
        <v>0</v>
      </c>
      <c r="L57" s="201">
        <v>0</v>
      </c>
      <c r="M57" s="201">
        <v>0</v>
      </c>
      <c r="N57" s="201">
        <v>0</v>
      </c>
      <c r="O57" s="201">
        <v>0</v>
      </c>
      <c r="P57" s="201">
        <v>0</v>
      </c>
      <c r="Q57" s="199">
        <v>0</v>
      </c>
    </row>
    <row r="58" spans="1:17" s="72" customFormat="1" ht="23.25" customHeight="1" x14ac:dyDescent="0.25">
      <c r="A58" s="283"/>
      <c r="B58" s="283"/>
      <c r="C58" s="282" t="s">
        <v>153</v>
      </c>
      <c r="D58" s="131" t="s">
        <v>35</v>
      </c>
      <c r="E58" s="188">
        <f>E59+E60+E61+E62+E63+E64</f>
        <v>2322.8805600000001</v>
      </c>
      <c r="F58" s="210">
        <f>F59+F60+F62+F63+F64</f>
        <v>0</v>
      </c>
      <c r="G58" s="210">
        <f t="shared" ref="G58:I58" si="13">G59+G60+G62+G63+G64</f>
        <v>0</v>
      </c>
      <c r="H58" s="210">
        <f t="shared" si="13"/>
        <v>0</v>
      </c>
      <c r="I58" s="210">
        <f t="shared" si="13"/>
        <v>0</v>
      </c>
      <c r="J58" s="189">
        <f>J59+J60+J61+J62+J63+J64</f>
        <v>192.27423000000002</v>
      </c>
      <c r="K58" s="189">
        <f t="shared" ref="K58:Q58" si="14">K59+K60+K61+K62+K63+K64</f>
        <v>951.54929000000004</v>
      </c>
      <c r="L58" s="189">
        <f t="shared" si="14"/>
        <v>647.07851000000005</v>
      </c>
      <c r="M58" s="189">
        <f t="shared" si="14"/>
        <v>508.52555999999998</v>
      </c>
      <c r="N58" s="189">
        <f t="shared" si="14"/>
        <v>-4.0470299999999995</v>
      </c>
      <c r="O58" s="189">
        <f t="shared" si="14"/>
        <v>27.5</v>
      </c>
      <c r="P58" s="195">
        <f t="shared" si="14"/>
        <v>0</v>
      </c>
      <c r="Q58" s="195">
        <f t="shared" si="14"/>
        <v>0</v>
      </c>
    </row>
    <row r="59" spans="1:17" s="72" customFormat="1" ht="14.25" customHeight="1" x14ac:dyDescent="0.25">
      <c r="A59" s="283"/>
      <c r="B59" s="283"/>
      <c r="C59" s="283"/>
      <c r="D59" s="134" t="s">
        <v>9</v>
      </c>
      <c r="E59" s="208">
        <f t="shared" ref="E59:E64" si="15">F59+G59+H59+I59+J59+K59+L59+M59+N59+O59+P59+Q59</f>
        <v>0</v>
      </c>
      <c r="F59" s="201">
        <v>0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0</v>
      </c>
      <c r="M59" s="201">
        <v>0</v>
      </c>
      <c r="N59" s="201">
        <v>0</v>
      </c>
      <c r="O59" s="201">
        <v>0</v>
      </c>
      <c r="P59" s="201">
        <v>0</v>
      </c>
      <c r="Q59" s="212">
        <v>0</v>
      </c>
    </row>
    <row r="60" spans="1:17" s="72" customFormat="1" ht="20.25" customHeight="1" x14ac:dyDescent="0.25">
      <c r="A60" s="283"/>
      <c r="B60" s="283"/>
      <c r="C60" s="283"/>
      <c r="D60" s="134" t="s">
        <v>10</v>
      </c>
      <c r="E60" s="136">
        <f t="shared" si="15"/>
        <v>373.09999999999997</v>
      </c>
      <c r="F60" s="201">
        <v>0</v>
      </c>
      <c r="G60" s="201">
        <v>0</v>
      </c>
      <c r="H60" s="201">
        <v>0</v>
      </c>
      <c r="I60" s="201">
        <v>0</v>
      </c>
      <c r="J60" s="209">
        <v>3.4</v>
      </c>
      <c r="K60" s="209">
        <v>10.199999999999999</v>
      </c>
      <c r="L60" s="209">
        <v>71.976979999999998</v>
      </c>
      <c r="M60" s="209">
        <v>260.02301999999997</v>
      </c>
      <c r="N60" s="204">
        <v>0</v>
      </c>
      <c r="O60" s="209">
        <v>27.5</v>
      </c>
      <c r="P60" s="209"/>
      <c r="Q60" s="209"/>
    </row>
    <row r="61" spans="1:17" s="72" customFormat="1" ht="20.25" customHeight="1" x14ac:dyDescent="0.25">
      <c r="A61" s="283"/>
      <c r="B61" s="283"/>
      <c r="C61" s="283"/>
      <c r="D61" s="134" t="s">
        <v>11</v>
      </c>
      <c r="E61" s="208">
        <f t="shared" si="15"/>
        <v>1949.7805599999999</v>
      </c>
      <c r="F61" s="201">
        <v>0</v>
      </c>
      <c r="G61" s="201">
        <v>0</v>
      </c>
      <c r="H61" s="201">
        <v>0</v>
      </c>
      <c r="I61" s="201">
        <v>0</v>
      </c>
      <c r="J61" s="212">
        <v>188.87423000000001</v>
      </c>
      <c r="K61" s="198">
        <v>941.34929</v>
      </c>
      <c r="L61" s="209">
        <v>575.10153000000003</v>
      </c>
      <c r="M61" s="209">
        <v>248.50254000000001</v>
      </c>
      <c r="N61" s="199">
        <f>35.32941-39.37644</f>
        <v>-4.0470299999999995</v>
      </c>
      <c r="O61" s="199">
        <v>0</v>
      </c>
      <c r="P61" s="199">
        <v>0</v>
      </c>
      <c r="Q61" s="199">
        <v>0</v>
      </c>
    </row>
    <row r="62" spans="1:17" s="72" customFormat="1" ht="45.75" customHeight="1" x14ac:dyDescent="0.25">
      <c r="A62" s="283"/>
      <c r="B62" s="283"/>
      <c r="C62" s="283"/>
      <c r="D62" s="134" t="s">
        <v>48</v>
      </c>
      <c r="E62" s="208">
        <f t="shared" si="15"/>
        <v>0</v>
      </c>
      <c r="F62" s="201">
        <v>0</v>
      </c>
      <c r="G62" s="201">
        <v>0</v>
      </c>
      <c r="H62" s="201">
        <v>0</v>
      </c>
      <c r="I62" s="201">
        <v>0</v>
      </c>
      <c r="J62" s="201">
        <v>0</v>
      </c>
      <c r="K62" s="199">
        <v>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</row>
    <row r="63" spans="1:17" s="72" customFormat="1" ht="24" customHeight="1" x14ac:dyDescent="0.25">
      <c r="A63" s="283"/>
      <c r="B63" s="283"/>
      <c r="C63" s="283"/>
      <c r="D63" s="134" t="s">
        <v>108</v>
      </c>
      <c r="E63" s="208">
        <f t="shared" si="15"/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199">
        <v>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</row>
    <row r="64" spans="1:17" s="72" customFormat="1" ht="18.75" customHeight="1" x14ac:dyDescent="0.25">
      <c r="A64" s="283"/>
      <c r="B64" s="283"/>
      <c r="C64" s="284"/>
      <c r="D64" s="134" t="s">
        <v>109</v>
      </c>
      <c r="E64" s="193">
        <f t="shared" si="15"/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0</v>
      </c>
      <c r="K64" s="201">
        <v>0</v>
      </c>
      <c r="L64" s="201">
        <v>0</v>
      </c>
      <c r="M64" s="201">
        <v>0</v>
      </c>
      <c r="N64" s="201">
        <v>0</v>
      </c>
      <c r="O64" s="201">
        <v>0</v>
      </c>
      <c r="P64" s="201">
        <v>0</v>
      </c>
      <c r="Q64" s="198"/>
    </row>
    <row r="65" spans="1:17" s="72" customFormat="1" ht="18" customHeight="1" x14ac:dyDescent="0.25">
      <c r="A65" s="283"/>
      <c r="B65" s="283"/>
      <c r="C65" s="282" t="s">
        <v>133</v>
      </c>
      <c r="D65" s="131" t="s">
        <v>35</v>
      </c>
      <c r="E65" s="237">
        <f>F65+G65+H65+I65+J65+K65+L65+M65+N65+O65+P65+Q65</f>
        <v>1900.1979200000001</v>
      </c>
      <c r="F65" s="210">
        <f>F66+F67+F68+F69+F70+F71</f>
        <v>0</v>
      </c>
      <c r="G65" s="210">
        <f t="shared" ref="G65:Q65" si="16">G66+G67+G68+G69+G70+G71</f>
        <v>0</v>
      </c>
      <c r="H65" s="210">
        <f t="shared" si="16"/>
        <v>0</v>
      </c>
      <c r="I65" s="210">
        <f t="shared" si="16"/>
        <v>0</v>
      </c>
      <c r="J65" s="241">
        <f t="shared" si="16"/>
        <v>0</v>
      </c>
      <c r="K65" s="189">
        <f t="shared" si="16"/>
        <v>630.27558999999997</v>
      </c>
      <c r="L65" s="189">
        <f t="shared" si="16"/>
        <v>667.35548999999992</v>
      </c>
      <c r="M65" s="189">
        <f t="shared" si="16"/>
        <v>573.06885999999997</v>
      </c>
      <c r="N65" s="189">
        <f t="shared" si="16"/>
        <v>29.497979999999998</v>
      </c>
      <c r="O65" s="195">
        <f t="shared" si="16"/>
        <v>0</v>
      </c>
      <c r="P65" s="195">
        <f t="shared" si="16"/>
        <v>0</v>
      </c>
      <c r="Q65" s="201">
        <f t="shared" si="16"/>
        <v>0</v>
      </c>
    </row>
    <row r="66" spans="1:17" s="72" customFormat="1" ht="17.25" customHeight="1" x14ac:dyDescent="0.25">
      <c r="A66" s="283"/>
      <c r="B66" s="283"/>
      <c r="C66" s="283"/>
      <c r="D66" s="134" t="s">
        <v>9</v>
      </c>
      <c r="E66" s="238">
        <f t="shared" ref="E66:E71" si="17">F66+G66+H66+I66+J66+K66+L66+M66+N66+O66+P66+Q66</f>
        <v>0</v>
      </c>
      <c r="F66" s="201">
        <v>0</v>
      </c>
      <c r="G66" s="201">
        <v>0</v>
      </c>
      <c r="H66" s="201">
        <v>0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201">
        <v>0</v>
      </c>
      <c r="P66" s="201">
        <v>0</v>
      </c>
      <c r="Q66" s="199">
        <v>0</v>
      </c>
    </row>
    <row r="67" spans="1:17" s="72" customFormat="1" ht="16.5" customHeight="1" x14ac:dyDescent="0.25">
      <c r="A67" s="283"/>
      <c r="B67" s="283"/>
      <c r="C67" s="283"/>
      <c r="D67" s="134" t="s">
        <v>10</v>
      </c>
      <c r="E67" s="239">
        <f t="shared" si="17"/>
        <v>301</v>
      </c>
      <c r="F67" s="201">
        <v>0</v>
      </c>
      <c r="G67" s="201">
        <v>0</v>
      </c>
      <c r="H67" s="201">
        <v>0</v>
      </c>
      <c r="I67" s="201">
        <v>0</v>
      </c>
      <c r="J67" s="198"/>
      <c r="K67" s="243">
        <v>0</v>
      </c>
      <c r="L67" s="209">
        <v>207.5</v>
      </c>
      <c r="M67" s="209">
        <v>88.4</v>
      </c>
      <c r="N67" s="209">
        <v>5.0999999999999996</v>
      </c>
      <c r="O67" s="198"/>
      <c r="P67" s="198"/>
      <c r="Q67" s="199">
        <v>0</v>
      </c>
    </row>
    <row r="68" spans="1:17" s="72" customFormat="1" ht="16.5" customHeight="1" x14ac:dyDescent="0.25">
      <c r="A68" s="283"/>
      <c r="B68" s="283"/>
      <c r="C68" s="283"/>
      <c r="D68" s="134" t="s">
        <v>11</v>
      </c>
      <c r="E68" s="208">
        <f t="shared" si="17"/>
        <v>1599.1979199999998</v>
      </c>
      <c r="F68" s="201">
        <v>0</v>
      </c>
      <c r="G68" s="201">
        <v>0</v>
      </c>
      <c r="H68" s="201">
        <v>0</v>
      </c>
      <c r="I68" s="201">
        <v>0</v>
      </c>
      <c r="J68" s="198"/>
      <c r="K68" s="198">
        <v>630.27558999999997</v>
      </c>
      <c r="L68" s="198">
        <v>459.85548999999997</v>
      </c>
      <c r="M68" s="198">
        <v>484.66886</v>
      </c>
      <c r="N68" s="198">
        <v>24.39798</v>
      </c>
      <c r="O68" s="201">
        <v>0</v>
      </c>
      <c r="P68" s="201">
        <v>0</v>
      </c>
      <c r="Q68" s="199">
        <v>0</v>
      </c>
    </row>
    <row r="69" spans="1:17" s="72" customFormat="1" ht="42.75" customHeight="1" x14ac:dyDescent="0.25">
      <c r="A69" s="283"/>
      <c r="B69" s="283"/>
      <c r="C69" s="283"/>
      <c r="D69" s="134" t="s">
        <v>48</v>
      </c>
      <c r="E69" s="213">
        <f t="shared" si="17"/>
        <v>0</v>
      </c>
      <c r="F69" s="201">
        <v>0</v>
      </c>
      <c r="G69" s="201">
        <v>0</v>
      </c>
      <c r="H69" s="201">
        <v>0</v>
      </c>
      <c r="I69" s="201">
        <v>0</v>
      </c>
      <c r="J69" s="201">
        <v>0</v>
      </c>
      <c r="K69" s="201"/>
      <c r="L69" s="201">
        <v>0</v>
      </c>
      <c r="M69" s="201">
        <v>0</v>
      </c>
      <c r="N69" s="201">
        <v>0</v>
      </c>
      <c r="O69" s="201">
        <v>0</v>
      </c>
      <c r="P69" s="201">
        <v>0</v>
      </c>
      <c r="Q69" s="199">
        <v>0</v>
      </c>
    </row>
    <row r="70" spans="1:17" s="72" customFormat="1" ht="28.5" customHeight="1" x14ac:dyDescent="0.25">
      <c r="A70" s="283"/>
      <c r="B70" s="283"/>
      <c r="C70" s="283"/>
      <c r="D70" s="134" t="s">
        <v>108</v>
      </c>
      <c r="E70" s="213">
        <f t="shared" si="17"/>
        <v>0</v>
      </c>
      <c r="F70" s="201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201">
        <v>0</v>
      </c>
      <c r="P70" s="201">
        <v>0</v>
      </c>
      <c r="Q70" s="199">
        <v>0</v>
      </c>
    </row>
    <row r="71" spans="1:17" s="72" customFormat="1" ht="18.75" customHeight="1" x14ac:dyDescent="0.25">
      <c r="A71" s="283"/>
      <c r="B71" s="283"/>
      <c r="C71" s="284"/>
      <c r="D71" s="134" t="s">
        <v>109</v>
      </c>
      <c r="E71" s="213">
        <f t="shared" si="17"/>
        <v>0</v>
      </c>
      <c r="F71" s="201">
        <v>0</v>
      </c>
      <c r="G71" s="201">
        <v>0</v>
      </c>
      <c r="H71" s="201">
        <v>0</v>
      </c>
      <c r="I71" s="201">
        <v>0</v>
      </c>
      <c r="J71" s="201">
        <v>0</v>
      </c>
      <c r="K71" s="212">
        <v>0</v>
      </c>
      <c r="L71" s="212">
        <v>0</v>
      </c>
      <c r="M71" s="212">
        <v>0</v>
      </c>
      <c r="N71" s="212">
        <v>0</v>
      </c>
      <c r="O71" s="212">
        <v>0</v>
      </c>
      <c r="P71" s="201">
        <v>0</v>
      </c>
      <c r="Q71" s="199">
        <v>0</v>
      </c>
    </row>
    <row r="72" spans="1:17" s="72" customFormat="1" ht="18.75" customHeight="1" x14ac:dyDescent="0.25">
      <c r="A72" s="283"/>
      <c r="B72" s="283"/>
      <c r="C72" s="282" t="s">
        <v>124</v>
      </c>
      <c r="D72" s="131" t="s">
        <v>35</v>
      </c>
      <c r="E72" s="206">
        <f>F72+G72+H72+I72+J72+K72+L72+M72+N72+O72+P72+Q72</f>
        <v>288.39999999999998</v>
      </c>
      <c r="F72" s="210">
        <f>F73+F74+F75+F76+F77+F78</f>
        <v>0</v>
      </c>
      <c r="G72" s="210">
        <f t="shared" ref="G72:Q72" si="18">G73+G74+G75+G76+G77+G78</f>
        <v>0</v>
      </c>
      <c r="H72" s="214">
        <f t="shared" si="18"/>
        <v>0</v>
      </c>
      <c r="I72" s="214">
        <f t="shared" si="18"/>
        <v>0</v>
      </c>
      <c r="J72" s="214">
        <f t="shared" si="18"/>
        <v>0</v>
      </c>
      <c r="K72" s="211">
        <f t="shared" si="18"/>
        <v>5.0999999999999996</v>
      </c>
      <c r="L72" s="211">
        <f t="shared" si="18"/>
        <v>64.5</v>
      </c>
      <c r="M72" s="211">
        <f t="shared" si="18"/>
        <v>20.700000000000003</v>
      </c>
      <c r="N72" s="211">
        <f t="shared" si="18"/>
        <v>25.6</v>
      </c>
      <c r="O72" s="211">
        <f t="shared" si="18"/>
        <v>92.5</v>
      </c>
      <c r="P72" s="189">
        <f t="shared" si="18"/>
        <v>80</v>
      </c>
      <c r="Q72" s="195">
        <f t="shared" si="18"/>
        <v>0</v>
      </c>
    </row>
    <row r="73" spans="1:17" s="72" customFormat="1" ht="16.5" customHeight="1" x14ac:dyDescent="0.25">
      <c r="A73" s="283"/>
      <c r="B73" s="283"/>
      <c r="C73" s="283"/>
      <c r="D73" s="134" t="s">
        <v>9</v>
      </c>
      <c r="E73" s="206">
        <f t="shared" ref="E73:E78" si="19">F73+G73+H73+I73+J73+K73+L73+M73+N73+O73+P73+Q73</f>
        <v>0</v>
      </c>
      <c r="F73" s="201">
        <v>0</v>
      </c>
      <c r="G73" s="201">
        <v>0</v>
      </c>
      <c r="H73" s="215">
        <v>0</v>
      </c>
      <c r="I73" s="215">
        <v>0</v>
      </c>
      <c r="J73" s="215">
        <v>0</v>
      </c>
      <c r="K73" s="201">
        <v>0</v>
      </c>
      <c r="L73" s="201">
        <v>0</v>
      </c>
      <c r="M73" s="201">
        <v>0</v>
      </c>
      <c r="N73" s="201">
        <v>0</v>
      </c>
      <c r="O73" s="201">
        <v>0</v>
      </c>
      <c r="P73" s="201">
        <v>0</v>
      </c>
      <c r="Q73" s="212">
        <v>0</v>
      </c>
    </row>
    <row r="74" spans="1:17" s="72" customFormat="1" ht="21" customHeight="1" x14ac:dyDescent="0.25">
      <c r="A74" s="283"/>
      <c r="B74" s="283"/>
      <c r="C74" s="283"/>
      <c r="D74" s="134" t="s">
        <v>10</v>
      </c>
      <c r="E74" s="208">
        <f t="shared" si="19"/>
        <v>288.39999999999998</v>
      </c>
      <c r="F74" s="201">
        <v>0</v>
      </c>
      <c r="G74" s="201">
        <v>0</v>
      </c>
      <c r="H74" s="215">
        <v>0</v>
      </c>
      <c r="I74" s="215">
        <v>0</v>
      </c>
      <c r="J74" s="215">
        <v>0</v>
      </c>
      <c r="K74" s="199">
        <v>5.0999999999999996</v>
      </c>
      <c r="L74" s="199">
        <v>64.5</v>
      </c>
      <c r="M74" s="199">
        <f>62.5-41.8</f>
        <v>20.700000000000003</v>
      </c>
      <c r="N74" s="199">
        <v>25.6</v>
      </c>
      <c r="O74" s="199">
        <f>11.9+30.6+50</f>
        <v>92.5</v>
      </c>
      <c r="P74" s="199">
        <f>5.1+15.7+59.2</f>
        <v>80</v>
      </c>
      <c r="Q74" s="199">
        <v>0</v>
      </c>
    </row>
    <row r="75" spans="1:17" s="72" customFormat="1" ht="21" customHeight="1" x14ac:dyDescent="0.25">
      <c r="A75" s="283"/>
      <c r="B75" s="283"/>
      <c r="C75" s="283"/>
      <c r="D75" s="134" t="s">
        <v>11</v>
      </c>
      <c r="E75" s="208">
        <f t="shared" si="19"/>
        <v>0</v>
      </c>
      <c r="F75" s="201">
        <v>0</v>
      </c>
      <c r="G75" s="201">
        <v>0</v>
      </c>
      <c r="H75" s="201">
        <v>0</v>
      </c>
      <c r="I75" s="201">
        <v>0</v>
      </c>
      <c r="J75" s="201">
        <v>0</v>
      </c>
      <c r="K75" s="199">
        <v>0</v>
      </c>
      <c r="L75" s="199">
        <v>0</v>
      </c>
      <c r="M75" s="199">
        <v>0</v>
      </c>
      <c r="N75" s="199">
        <v>0</v>
      </c>
      <c r="O75" s="199">
        <v>0</v>
      </c>
      <c r="P75" s="199">
        <v>0</v>
      </c>
      <c r="Q75" s="212">
        <v>0</v>
      </c>
    </row>
    <row r="76" spans="1:17" s="72" customFormat="1" ht="45" customHeight="1" x14ac:dyDescent="0.25">
      <c r="A76" s="283"/>
      <c r="B76" s="283"/>
      <c r="C76" s="283"/>
      <c r="D76" s="134" t="s">
        <v>48</v>
      </c>
      <c r="E76" s="206">
        <f t="shared" si="19"/>
        <v>0</v>
      </c>
      <c r="F76" s="201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0</v>
      </c>
      <c r="L76" s="201">
        <v>0</v>
      </c>
      <c r="M76" s="201">
        <v>0</v>
      </c>
      <c r="N76" s="201">
        <v>0</v>
      </c>
      <c r="O76" s="201">
        <v>0</v>
      </c>
      <c r="P76" s="201">
        <v>0</v>
      </c>
      <c r="Q76" s="212">
        <v>0</v>
      </c>
    </row>
    <row r="77" spans="1:17" s="72" customFormat="1" ht="21.75" customHeight="1" x14ac:dyDescent="0.25">
      <c r="A77" s="283"/>
      <c r="B77" s="283"/>
      <c r="C77" s="283"/>
      <c r="D77" s="134" t="s">
        <v>108</v>
      </c>
      <c r="E77" s="206">
        <f t="shared" si="19"/>
        <v>0</v>
      </c>
      <c r="F77" s="201">
        <v>0</v>
      </c>
      <c r="G77" s="201">
        <v>0</v>
      </c>
      <c r="H77" s="201">
        <v>0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0</v>
      </c>
      <c r="O77" s="201">
        <v>0</v>
      </c>
      <c r="P77" s="201">
        <v>0</v>
      </c>
      <c r="Q77" s="212">
        <v>0</v>
      </c>
    </row>
    <row r="78" spans="1:17" s="72" customFormat="1" ht="21.75" customHeight="1" x14ac:dyDescent="0.25">
      <c r="A78" s="284"/>
      <c r="B78" s="284"/>
      <c r="C78" s="284"/>
      <c r="D78" s="134" t="s">
        <v>109</v>
      </c>
      <c r="E78" s="206">
        <f t="shared" si="19"/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  <c r="O78" s="201">
        <v>0</v>
      </c>
      <c r="P78" s="201">
        <v>0</v>
      </c>
      <c r="Q78" s="212">
        <v>0</v>
      </c>
    </row>
    <row r="79" spans="1:17" s="72" customFormat="1" ht="21.75" customHeight="1" x14ac:dyDescent="0.25">
      <c r="A79" s="282">
        <v>4</v>
      </c>
      <c r="B79" s="282" t="s">
        <v>140</v>
      </c>
      <c r="C79" s="282" t="s">
        <v>141</v>
      </c>
      <c r="D79" s="131" t="s">
        <v>35</v>
      </c>
      <c r="E79" s="206">
        <f>E80+E81+E82+E83+E84+E85</f>
        <v>100</v>
      </c>
      <c r="F79" s="206">
        <f t="shared" ref="F79:Q79" si="20">F80+F81+F82+F83+F84+F85</f>
        <v>0</v>
      </c>
      <c r="G79" s="206">
        <f t="shared" si="20"/>
        <v>0</v>
      </c>
      <c r="H79" s="206">
        <f t="shared" si="20"/>
        <v>0</v>
      </c>
      <c r="I79" s="206">
        <f t="shared" si="20"/>
        <v>0</v>
      </c>
      <c r="J79" s="206">
        <f t="shared" si="20"/>
        <v>0</v>
      </c>
      <c r="K79" s="206">
        <f t="shared" si="20"/>
        <v>100</v>
      </c>
      <c r="L79" s="206">
        <f t="shared" si="20"/>
        <v>0</v>
      </c>
      <c r="M79" s="206">
        <f t="shared" si="20"/>
        <v>0</v>
      </c>
      <c r="N79" s="206">
        <f t="shared" si="20"/>
        <v>0</v>
      </c>
      <c r="O79" s="206">
        <f t="shared" si="20"/>
        <v>0</v>
      </c>
      <c r="P79" s="206">
        <f t="shared" si="20"/>
        <v>0</v>
      </c>
      <c r="Q79" s="206">
        <f t="shared" si="20"/>
        <v>0</v>
      </c>
    </row>
    <row r="80" spans="1:17" s="72" customFormat="1" ht="21.75" customHeight="1" x14ac:dyDescent="0.25">
      <c r="A80" s="283"/>
      <c r="B80" s="283"/>
      <c r="C80" s="283"/>
      <c r="D80" s="134" t="s">
        <v>9</v>
      </c>
      <c r="E80" s="206">
        <f>F80+G80+H80+I80+J80+K80+L80+M80+N80+O80+P80+Q80</f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  <c r="O80" s="201">
        <v>0</v>
      </c>
      <c r="P80" s="201">
        <v>0</v>
      </c>
      <c r="Q80" s="212">
        <v>0</v>
      </c>
    </row>
    <row r="81" spans="1:17" s="72" customFormat="1" ht="21.75" customHeight="1" x14ac:dyDescent="0.25">
      <c r="A81" s="283"/>
      <c r="B81" s="283"/>
      <c r="C81" s="283"/>
      <c r="D81" s="134" t="s">
        <v>10</v>
      </c>
      <c r="E81" s="206">
        <f t="shared" ref="E81:E85" si="21">F81+G81+H81+I81+J81+K81+L81+M81+N81+O81+P81+Q81</f>
        <v>100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198">
        <v>100</v>
      </c>
      <c r="L81" s="201">
        <v>0</v>
      </c>
      <c r="M81" s="201">
        <v>0</v>
      </c>
      <c r="N81" s="201">
        <v>0</v>
      </c>
      <c r="O81" s="201">
        <v>0</v>
      </c>
      <c r="P81" s="201">
        <v>0</v>
      </c>
      <c r="Q81" s="212">
        <v>0</v>
      </c>
    </row>
    <row r="82" spans="1:17" s="72" customFormat="1" ht="21.75" customHeight="1" x14ac:dyDescent="0.25">
      <c r="A82" s="283"/>
      <c r="B82" s="283"/>
      <c r="C82" s="283"/>
      <c r="D82" s="134" t="s">
        <v>11</v>
      </c>
      <c r="E82" s="206">
        <f t="shared" si="21"/>
        <v>0</v>
      </c>
      <c r="F82" s="201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0</v>
      </c>
      <c r="L82" s="201">
        <v>0</v>
      </c>
      <c r="M82" s="201">
        <v>0</v>
      </c>
      <c r="N82" s="201">
        <v>0</v>
      </c>
      <c r="O82" s="201">
        <v>0</v>
      </c>
      <c r="P82" s="201">
        <v>0</v>
      </c>
      <c r="Q82" s="212">
        <v>0</v>
      </c>
    </row>
    <row r="83" spans="1:17" s="72" customFormat="1" ht="58.5" customHeight="1" x14ac:dyDescent="0.25">
      <c r="A83" s="283"/>
      <c r="B83" s="283"/>
      <c r="C83" s="283"/>
      <c r="D83" s="134" t="s">
        <v>48</v>
      </c>
      <c r="E83" s="206">
        <f t="shared" si="21"/>
        <v>0</v>
      </c>
      <c r="F83" s="201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0</v>
      </c>
      <c r="L83" s="201">
        <v>0</v>
      </c>
      <c r="M83" s="201">
        <v>0</v>
      </c>
      <c r="N83" s="201">
        <v>0</v>
      </c>
      <c r="O83" s="201">
        <v>0</v>
      </c>
      <c r="P83" s="201">
        <v>0</v>
      </c>
      <c r="Q83" s="212">
        <v>0</v>
      </c>
    </row>
    <row r="84" spans="1:17" s="72" customFormat="1" ht="21.75" customHeight="1" x14ac:dyDescent="0.25">
      <c r="A84" s="283"/>
      <c r="B84" s="283"/>
      <c r="C84" s="283"/>
      <c r="D84" s="134" t="s">
        <v>108</v>
      </c>
      <c r="E84" s="206">
        <f t="shared" si="21"/>
        <v>0</v>
      </c>
      <c r="F84" s="201">
        <v>0</v>
      </c>
      <c r="G84" s="201">
        <v>0</v>
      </c>
      <c r="H84" s="201">
        <v>0</v>
      </c>
      <c r="I84" s="201">
        <v>0</v>
      </c>
      <c r="J84" s="201">
        <v>0</v>
      </c>
      <c r="K84" s="201">
        <v>0</v>
      </c>
      <c r="L84" s="201">
        <v>0</v>
      </c>
      <c r="M84" s="201">
        <v>0</v>
      </c>
      <c r="N84" s="201">
        <v>0</v>
      </c>
      <c r="O84" s="201">
        <v>0</v>
      </c>
      <c r="P84" s="201">
        <v>0</v>
      </c>
      <c r="Q84" s="212">
        <v>0</v>
      </c>
    </row>
    <row r="85" spans="1:17" s="72" customFormat="1" ht="21.75" customHeight="1" x14ac:dyDescent="0.25">
      <c r="A85" s="284"/>
      <c r="B85" s="284"/>
      <c r="C85" s="283"/>
      <c r="D85" s="134" t="s">
        <v>109</v>
      </c>
      <c r="E85" s="206">
        <f t="shared" si="21"/>
        <v>0</v>
      </c>
      <c r="F85" s="201">
        <v>0</v>
      </c>
      <c r="G85" s="201">
        <v>0</v>
      </c>
      <c r="H85" s="201">
        <v>0</v>
      </c>
      <c r="I85" s="201">
        <v>0</v>
      </c>
      <c r="J85" s="201">
        <v>0</v>
      </c>
      <c r="K85" s="201">
        <v>0</v>
      </c>
      <c r="L85" s="201">
        <v>0</v>
      </c>
      <c r="M85" s="201">
        <v>0</v>
      </c>
      <c r="N85" s="201">
        <v>0</v>
      </c>
      <c r="O85" s="201">
        <v>0</v>
      </c>
      <c r="P85" s="201">
        <v>0</v>
      </c>
      <c r="Q85" s="212">
        <v>0</v>
      </c>
    </row>
    <row r="86" spans="1:17" s="72" customFormat="1" ht="21.75" customHeight="1" x14ac:dyDescent="0.25">
      <c r="A86" s="312" t="s">
        <v>142</v>
      </c>
      <c r="B86" s="313"/>
      <c r="C86" s="288"/>
      <c r="D86" s="131" t="s">
        <v>37</v>
      </c>
      <c r="E86" s="206">
        <f>E87+E88+E89+E90+E91+E92</f>
        <v>8896.0499999999993</v>
      </c>
      <c r="F86" s="206">
        <f t="shared" ref="F86:Q86" si="22">F87+F88+F89+F90+F91+F92</f>
        <v>110.93604000000001</v>
      </c>
      <c r="G86" s="206">
        <f t="shared" si="22"/>
        <v>247.90361999999999</v>
      </c>
      <c r="H86" s="206">
        <f t="shared" si="22"/>
        <v>582.03634</v>
      </c>
      <c r="I86" s="206">
        <f t="shared" si="22"/>
        <v>285.46937000000003</v>
      </c>
      <c r="J86" s="206">
        <f t="shared" si="22"/>
        <v>513.97152000000006</v>
      </c>
      <c r="K86" s="206">
        <f>K87+K88+K89+K90+K91+K92</f>
        <v>2094.5152399999997</v>
      </c>
      <c r="L86" s="206">
        <f t="shared" si="22"/>
        <v>1704.2688800000001</v>
      </c>
      <c r="M86" s="206">
        <f t="shared" si="22"/>
        <v>1365.9697299999998</v>
      </c>
      <c r="N86" s="206">
        <f t="shared" si="22"/>
        <v>367.87896000000001</v>
      </c>
      <c r="O86" s="206">
        <f t="shared" si="22"/>
        <v>510.39269000000002</v>
      </c>
      <c r="P86" s="206">
        <f t="shared" si="22"/>
        <v>424.69250000000011</v>
      </c>
      <c r="Q86" s="206">
        <f t="shared" si="22"/>
        <v>688.01511000000005</v>
      </c>
    </row>
    <row r="87" spans="1:17" ht="12.75" customHeight="1" x14ac:dyDescent="0.25">
      <c r="A87" s="314"/>
      <c r="B87" s="315"/>
      <c r="C87" s="288"/>
      <c r="D87" s="168" t="s">
        <v>9</v>
      </c>
      <c r="E87" s="216">
        <f>F87+G87+H87+I87+J87+K87+L87+M87+N87+O87+P87+Q87</f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01">
        <v>0</v>
      </c>
      <c r="L87" s="217">
        <v>0</v>
      </c>
      <c r="M87" s="217">
        <v>0</v>
      </c>
      <c r="N87" s="217">
        <v>0</v>
      </c>
      <c r="O87" s="217">
        <f t="shared" ref="O87:Q91" si="23">O17+O38+O45</f>
        <v>0</v>
      </c>
      <c r="P87" s="217">
        <f t="shared" si="23"/>
        <v>0</v>
      </c>
      <c r="Q87" s="217">
        <f t="shared" si="23"/>
        <v>0</v>
      </c>
    </row>
    <row r="88" spans="1:17" ht="21" customHeight="1" x14ac:dyDescent="0.25">
      <c r="A88" s="314"/>
      <c r="B88" s="315"/>
      <c r="C88" s="288"/>
      <c r="D88" s="168" t="s">
        <v>10</v>
      </c>
      <c r="E88" s="218">
        <f>F88+G88+H88+I88+J88+K88+L88+M88+N88+O88+P88+Q88</f>
        <v>5195.6000000000004</v>
      </c>
      <c r="F88" s="219">
        <f t="shared" ref="F88:N92" si="24">F18+F39+F46</f>
        <v>110.93604000000001</v>
      </c>
      <c r="G88" s="219">
        <f t="shared" si="24"/>
        <v>247.90361999999999</v>
      </c>
      <c r="H88" s="219">
        <f t="shared" si="24"/>
        <v>582.03634</v>
      </c>
      <c r="I88" s="219">
        <f t="shared" si="24"/>
        <v>285.46937000000003</v>
      </c>
      <c r="J88" s="219">
        <f t="shared" si="24"/>
        <v>325.09728999999999</v>
      </c>
      <c r="K88" s="198">
        <f>K18+K39+K46+K81</f>
        <v>522.89035999999999</v>
      </c>
      <c r="L88" s="219">
        <f t="shared" si="24"/>
        <v>669.31186000000002</v>
      </c>
      <c r="M88" s="219">
        <f t="shared" si="24"/>
        <v>632.79832999999985</v>
      </c>
      <c r="N88" s="219">
        <f t="shared" si="24"/>
        <v>262.57720999999998</v>
      </c>
      <c r="O88" s="219">
        <f t="shared" si="23"/>
        <v>475.39269000000002</v>
      </c>
      <c r="P88" s="219">
        <f t="shared" si="23"/>
        <v>393.17178000000013</v>
      </c>
      <c r="Q88" s="219">
        <f t="shared" si="23"/>
        <v>688.01511000000005</v>
      </c>
    </row>
    <row r="89" spans="1:17" ht="15" customHeight="1" x14ac:dyDescent="0.25">
      <c r="A89" s="314"/>
      <c r="B89" s="315"/>
      <c r="C89" s="288"/>
      <c r="D89" s="168" t="s">
        <v>11</v>
      </c>
      <c r="E89" s="218">
        <f t="shared" ref="E89:E92" si="25">F89+G89+H89+I89+J89+K89+L89+M89+N89+O89+P89+Q89</f>
        <v>3700.45</v>
      </c>
      <c r="F89" s="217">
        <f t="shared" si="24"/>
        <v>0</v>
      </c>
      <c r="G89" s="217">
        <f t="shared" si="24"/>
        <v>0</v>
      </c>
      <c r="H89" s="217">
        <f t="shared" si="24"/>
        <v>0</v>
      </c>
      <c r="I89" s="217">
        <f t="shared" si="24"/>
        <v>0</v>
      </c>
      <c r="J89" s="220">
        <f t="shared" si="24"/>
        <v>188.87423000000001</v>
      </c>
      <c r="K89" s="199">
        <f t="shared" si="24"/>
        <v>1571.6248799999998</v>
      </c>
      <c r="L89" s="221">
        <f t="shared" si="24"/>
        <v>1034.9570200000001</v>
      </c>
      <c r="M89" s="221">
        <f t="shared" si="24"/>
        <v>733.17139999999995</v>
      </c>
      <c r="N89" s="221">
        <f t="shared" si="24"/>
        <v>105.30175000000001</v>
      </c>
      <c r="O89" s="221">
        <f t="shared" si="23"/>
        <v>35</v>
      </c>
      <c r="P89" s="221">
        <f t="shared" si="23"/>
        <v>31.520720000000001</v>
      </c>
      <c r="Q89" s="217">
        <f t="shared" si="23"/>
        <v>0</v>
      </c>
    </row>
    <row r="90" spans="1:17" ht="65.25" customHeight="1" x14ac:dyDescent="0.25">
      <c r="A90" s="314"/>
      <c r="B90" s="315"/>
      <c r="C90" s="288"/>
      <c r="D90" s="175" t="s">
        <v>48</v>
      </c>
      <c r="E90" s="216">
        <f t="shared" si="25"/>
        <v>0</v>
      </c>
      <c r="F90" s="217">
        <f t="shared" si="24"/>
        <v>0</v>
      </c>
      <c r="G90" s="217">
        <f t="shared" si="24"/>
        <v>0</v>
      </c>
      <c r="H90" s="217">
        <f t="shared" si="24"/>
        <v>0</v>
      </c>
      <c r="I90" s="217">
        <f t="shared" si="24"/>
        <v>0</v>
      </c>
      <c r="J90" s="217">
        <f t="shared" si="24"/>
        <v>0</v>
      </c>
      <c r="K90" s="201">
        <f t="shared" si="24"/>
        <v>0</v>
      </c>
      <c r="L90" s="217">
        <f t="shared" si="24"/>
        <v>0</v>
      </c>
      <c r="M90" s="217">
        <f>M20+N41+M48</f>
        <v>0</v>
      </c>
      <c r="N90" s="217">
        <f>N20+N48</f>
        <v>0</v>
      </c>
      <c r="O90" s="217">
        <f t="shared" si="23"/>
        <v>0</v>
      </c>
      <c r="P90" s="217">
        <f t="shared" si="23"/>
        <v>0</v>
      </c>
      <c r="Q90" s="217">
        <f t="shared" si="23"/>
        <v>0</v>
      </c>
    </row>
    <row r="91" spans="1:17" ht="28.5" customHeight="1" x14ac:dyDescent="0.25">
      <c r="A91" s="314"/>
      <c r="B91" s="315"/>
      <c r="C91" s="288"/>
      <c r="D91" s="175" t="s">
        <v>108</v>
      </c>
      <c r="E91" s="216">
        <f t="shared" si="25"/>
        <v>0</v>
      </c>
      <c r="F91" s="217">
        <f t="shared" si="24"/>
        <v>0</v>
      </c>
      <c r="G91" s="217">
        <f t="shared" si="24"/>
        <v>0</v>
      </c>
      <c r="H91" s="217">
        <f t="shared" si="24"/>
        <v>0</v>
      </c>
      <c r="I91" s="217">
        <f t="shared" si="24"/>
        <v>0</v>
      </c>
      <c r="J91" s="217">
        <f t="shared" si="24"/>
        <v>0</v>
      </c>
      <c r="K91" s="201">
        <f t="shared" si="24"/>
        <v>0</v>
      </c>
      <c r="L91" s="217">
        <f t="shared" si="24"/>
        <v>0</v>
      </c>
      <c r="M91" s="217">
        <f>M21+M42+M49</f>
        <v>0</v>
      </c>
      <c r="N91" s="217">
        <f>N21+N42+N49</f>
        <v>0</v>
      </c>
      <c r="O91" s="217">
        <f t="shared" si="23"/>
        <v>0</v>
      </c>
      <c r="P91" s="217">
        <f t="shared" si="23"/>
        <v>0</v>
      </c>
      <c r="Q91" s="217">
        <f t="shared" si="23"/>
        <v>0</v>
      </c>
    </row>
    <row r="92" spans="1:17" ht="23.25" customHeight="1" x14ac:dyDescent="0.25">
      <c r="A92" s="316"/>
      <c r="B92" s="317"/>
      <c r="C92" s="288"/>
      <c r="D92" s="175" t="s">
        <v>109</v>
      </c>
      <c r="E92" s="222">
        <f t="shared" si="25"/>
        <v>0</v>
      </c>
      <c r="F92" s="217">
        <f t="shared" si="24"/>
        <v>0</v>
      </c>
      <c r="G92" s="217">
        <f t="shared" si="24"/>
        <v>0</v>
      </c>
      <c r="H92" s="217">
        <f t="shared" si="24"/>
        <v>0</v>
      </c>
      <c r="I92" s="217">
        <f t="shared" si="24"/>
        <v>0</v>
      </c>
      <c r="J92" s="217">
        <f t="shared" si="24"/>
        <v>0</v>
      </c>
      <c r="K92" s="201">
        <f t="shared" si="24"/>
        <v>0</v>
      </c>
      <c r="L92" s="217">
        <f t="shared" si="24"/>
        <v>0</v>
      </c>
      <c r="M92" s="217">
        <f>M22+M43+M50</f>
        <v>0</v>
      </c>
      <c r="N92" s="217">
        <f>N22+N43+N50</f>
        <v>0</v>
      </c>
      <c r="O92" s="217">
        <f>O22+O43+O50</f>
        <v>0</v>
      </c>
      <c r="P92" s="217">
        <v>0</v>
      </c>
      <c r="Q92" s="223">
        <f>Q22+Q43+Q50</f>
        <v>0</v>
      </c>
    </row>
    <row r="93" spans="1:17" ht="94.5" customHeight="1" x14ac:dyDescent="0.25">
      <c r="A93" s="305" t="s">
        <v>137</v>
      </c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118"/>
      <c r="P93" s="118"/>
      <c r="Q93" s="118"/>
    </row>
    <row r="94" spans="1:17" ht="24.75" customHeight="1" x14ac:dyDescent="0.25">
      <c r="A94" s="308" t="s">
        <v>120</v>
      </c>
      <c r="B94" s="308"/>
      <c r="C94" s="308"/>
      <c r="D94" s="268"/>
      <c r="E94" s="268"/>
      <c r="F94" s="62"/>
      <c r="G94" s="62"/>
      <c r="H94" s="62"/>
      <c r="I94" s="43"/>
    </row>
    <row r="95" spans="1:17" ht="41.25" customHeight="1" x14ac:dyDescent="0.25">
      <c r="A95" s="308" t="s">
        <v>94</v>
      </c>
      <c r="B95" s="308"/>
      <c r="C95" s="308"/>
      <c r="D95" s="308"/>
      <c r="E95" s="308"/>
      <c r="F95" s="310"/>
      <c r="G95" s="310"/>
      <c r="H95" s="310"/>
      <c r="I95" s="309" t="s">
        <v>164</v>
      </c>
      <c r="J95" s="309"/>
    </row>
    <row r="96" spans="1:17" ht="21" customHeight="1" x14ac:dyDescent="0.25">
      <c r="B96" s="267"/>
      <c r="C96" s="267"/>
      <c r="D96" s="267"/>
      <c r="E96" s="267"/>
      <c r="F96" s="40"/>
      <c r="G96" s="40" t="s">
        <v>38</v>
      </c>
      <c r="H96" s="40"/>
      <c r="I96" s="275"/>
      <c r="J96" s="275"/>
    </row>
    <row r="97" spans="1:17" ht="21" customHeight="1" x14ac:dyDescent="0.25">
      <c r="A97" s="306" t="s">
        <v>121</v>
      </c>
      <c r="B97" s="306"/>
      <c r="C97" s="267"/>
      <c r="D97" s="267"/>
      <c r="E97" s="267"/>
      <c r="F97" s="61"/>
      <c r="G97" s="62"/>
      <c r="H97" s="61"/>
      <c r="I97" s="43"/>
    </row>
    <row r="98" spans="1:17" ht="14.25" customHeight="1" x14ac:dyDescent="0.25">
      <c r="B98" s="267"/>
      <c r="C98" s="267"/>
      <c r="D98" s="267"/>
      <c r="E98" s="267"/>
      <c r="F98" s="61"/>
      <c r="G98" s="62"/>
      <c r="H98" s="61"/>
      <c r="I98" s="43"/>
    </row>
    <row r="99" spans="1:17" ht="21" customHeight="1" x14ac:dyDescent="0.25">
      <c r="A99" s="306" t="s">
        <v>166</v>
      </c>
      <c r="B99" s="306"/>
      <c r="C99" s="306"/>
      <c r="D99" s="306"/>
      <c r="E99" s="267"/>
      <c r="F99" s="311"/>
      <c r="G99" s="311"/>
      <c r="H99" s="311"/>
      <c r="I99" s="309" t="s">
        <v>167</v>
      </c>
      <c r="J99" s="309"/>
    </row>
    <row r="100" spans="1:17" ht="21" customHeight="1" x14ac:dyDescent="0.25">
      <c r="B100" s="267"/>
      <c r="C100" s="267"/>
      <c r="D100" s="267"/>
      <c r="E100" s="267"/>
      <c r="F100" s="7"/>
      <c r="G100" s="187" t="s">
        <v>127</v>
      </c>
      <c r="H100" s="7"/>
      <c r="I100" s="269"/>
      <c r="J100" s="269"/>
    </row>
    <row r="101" spans="1:17" ht="21" customHeight="1" x14ac:dyDescent="0.25">
      <c r="B101" s="267"/>
      <c r="C101" s="267"/>
      <c r="D101" s="267"/>
      <c r="E101" s="267"/>
      <c r="F101" s="7"/>
      <c r="G101" s="7"/>
      <c r="H101" s="7"/>
      <c r="I101" s="269"/>
      <c r="J101" s="269"/>
    </row>
    <row r="102" spans="1:17" ht="21" customHeight="1" x14ac:dyDescent="0.25">
      <c r="A102" s="306" t="s">
        <v>146</v>
      </c>
      <c r="B102" s="306"/>
      <c r="C102" s="306"/>
      <c r="D102" s="306"/>
      <c r="E102" s="267"/>
      <c r="F102" s="311"/>
      <c r="G102" s="311"/>
      <c r="H102" s="311"/>
      <c r="I102" s="309" t="s">
        <v>155</v>
      </c>
      <c r="J102" s="309"/>
    </row>
    <row r="103" spans="1:17" ht="12.75" customHeight="1" x14ac:dyDescent="0.25">
      <c r="B103" s="267"/>
      <c r="C103" s="267"/>
      <c r="D103" s="267"/>
      <c r="E103" s="267"/>
      <c r="F103" s="61"/>
      <c r="G103" s="62" t="s">
        <v>69</v>
      </c>
      <c r="H103" s="61"/>
      <c r="I103" s="43"/>
    </row>
    <row r="104" spans="1:17" s="72" customFormat="1" ht="38.25" customHeight="1" x14ac:dyDescent="0.25">
      <c r="A104" s="306" t="s">
        <v>149</v>
      </c>
      <c r="B104" s="306"/>
      <c r="C104" s="306"/>
      <c r="D104" s="306"/>
      <c r="E104" s="306"/>
      <c r="F104" s="41"/>
      <c r="G104" s="41"/>
      <c r="H104" s="41"/>
      <c r="I104" s="309" t="s">
        <v>165</v>
      </c>
      <c r="J104" s="309"/>
      <c r="L104" s="1"/>
      <c r="M104" s="1"/>
      <c r="N104" s="1"/>
      <c r="O104" s="1"/>
      <c r="P104" s="1"/>
      <c r="Q104" s="1"/>
    </row>
    <row r="105" spans="1:17" s="72" customFormat="1" x14ac:dyDescent="0.25">
      <c r="A105" s="276"/>
      <c r="B105" s="1"/>
      <c r="C105" s="1"/>
      <c r="D105" s="1"/>
      <c r="E105" s="1"/>
      <c r="F105" s="1"/>
      <c r="G105" s="3" t="s">
        <v>69</v>
      </c>
      <c r="H105" s="1"/>
      <c r="I105" s="1"/>
      <c r="J105" s="1"/>
      <c r="L105" s="1"/>
      <c r="M105" s="1"/>
      <c r="N105" s="1"/>
      <c r="O105" s="1"/>
      <c r="P105" s="1"/>
      <c r="Q105" s="1"/>
    </row>
    <row r="106" spans="1:17" s="72" customFormat="1" x14ac:dyDescent="0.25">
      <c r="A106" s="276"/>
      <c r="B106" s="1"/>
      <c r="C106" s="1"/>
      <c r="D106" s="1"/>
      <c r="E106" s="1"/>
      <c r="F106" s="1"/>
      <c r="G106" s="3"/>
      <c r="H106" s="1"/>
      <c r="I106" s="1"/>
      <c r="J106" s="1"/>
      <c r="L106" s="1"/>
      <c r="M106" s="1"/>
      <c r="N106" s="1"/>
      <c r="O106" s="1"/>
      <c r="P106" s="1"/>
      <c r="Q106" s="1"/>
    </row>
    <row r="107" spans="1:17" s="72" customFormat="1" ht="15" customHeight="1" x14ac:dyDescent="0.25">
      <c r="A107" s="307" t="s">
        <v>116</v>
      </c>
      <c r="B107" s="307"/>
      <c r="C107" s="1"/>
      <c r="D107" s="1"/>
      <c r="E107" s="1"/>
      <c r="F107" s="1"/>
      <c r="G107" s="1"/>
      <c r="H107" s="1"/>
      <c r="I107" s="1"/>
      <c r="J107" s="1"/>
      <c r="L107" s="1"/>
      <c r="M107" s="1"/>
      <c r="N107" s="1"/>
      <c r="O107" s="1"/>
      <c r="P107" s="1"/>
      <c r="Q107" s="1"/>
    </row>
    <row r="108" spans="1:17" s="72" customFormat="1" ht="15.75" x14ac:dyDescent="0.25">
      <c r="A108" s="276"/>
      <c r="B108" s="63"/>
      <c r="C108" s="1"/>
      <c r="D108" s="1"/>
      <c r="E108" s="1"/>
      <c r="F108" s="1"/>
      <c r="G108" s="1"/>
      <c r="H108" s="1"/>
      <c r="I108" s="1"/>
      <c r="J108" s="1"/>
      <c r="L108" s="1"/>
      <c r="M108" s="1"/>
      <c r="N108" s="1"/>
      <c r="O108" s="1"/>
      <c r="P108" s="1"/>
      <c r="Q108" s="1"/>
    </row>
  </sheetData>
  <mergeCells count="57">
    <mergeCell ref="A102:D102"/>
    <mergeCell ref="F102:H102"/>
    <mergeCell ref="I102:J102"/>
    <mergeCell ref="A104:E104"/>
    <mergeCell ref="I104:J104"/>
    <mergeCell ref="A107:B107"/>
    <mergeCell ref="A94:C94"/>
    <mergeCell ref="A95:E95"/>
    <mergeCell ref="F95:H95"/>
    <mergeCell ref="I95:J95"/>
    <mergeCell ref="A97:B97"/>
    <mergeCell ref="A99:D99"/>
    <mergeCell ref="F99:H99"/>
    <mergeCell ref="I99:J99"/>
    <mergeCell ref="A79:A85"/>
    <mergeCell ref="B79:B85"/>
    <mergeCell ref="C79:C85"/>
    <mergeCell ref="A86:B92"/>
    <mergeCell ref="C86:C92"/>
    <mergeCell ref="A93:N93"/>
    <mergeCell ref="A44:A78"/>
    <mergeCell ref="B44:B78"/>
    <mergeCell ref="C44:C50"/>
    <mergeCell ref="C51:C57"/>
    <mergeCell ref="C58:C64"/>
    <mergeCell ref="C65:C71"/>
    <mergeCell ref="C72:C78"/>
    <mergeCell ref="A30:A36"/>
    <mergeCell ref="B30:B36"/>
    <mergeCell ref="C30:C36"/>
    <mergeCell ref="A37:A43"/>
    <mergeCell ref="B37:B43"/>
    <mergeCell ref="C37:C43"/>
    <mergeCell ref="F13:Q13"/>
    <mergeCell ref="A16:A22"/>
    <mergeCell ref="B16:B22"/>
    <mergeCell ref="C16:C22"/>
    <mergeCell ref="A23:A29"/>
    <mergeCell ref="B23:B29"/>
    <mergeCell ref="C23:C29"/>
    <mergeCell ref="M6:Q6"/>
    <mergeCell ref="A9:Q9"/>
    <mergeCell ref="A10:Q10"/>
    <mergeCell ref="C11:M11"/>
    <mergeCell ref="P12:Q12"/>
    <mergeCell ref="A13:A14"/>
    <mergeCell ref="B13:B14"/>
    <mergeCell ref="C13:C14"/>
    <mergeCell ref="D13:D14"/>
    <mergeCell ref="E13:E14"/>
    <mergeCell ref="A2:C2"/>
    <mergeCell ref="M2:Q2"/>
    <mergeCell ref="A3:E3"/>
    <mergeCell ref="M3:Q3"/>
    <mergeCell ref="M4:Q4"/>
    <mergeCell ref="A5:B5"/>
    <mergeCell ref="M5:Q5"/>
  </mergeCells>
  <pageMargins left="0.31496062992125984" right="0" top="0.39370078740157483" bottom="0.19685039370078741" header="0" footer="0.19685039370078741"/>
  <pageSetup paperSize="9" scale="42" fitToHeight="0" orientation="landscape" r:id="rId1"/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tabSelected="1" view="pageBreakPreview" zoomScale="70" zoomScaleNormal="100" zoomScaleSheetLayoutView="70" workbookViewId="0">
      <pane ySplit="14" topLeftCell="A91" activePane="bottomLeft" state="frozen"/>
      <selection pane="bottomLeft" activeCell="N94" sqref="N94"/>
    </sheetView>
  </sheetViews>
  <sheetFormatPr defaultColWidth="9.140625" defaultRowHeight="15" x14ac:dyDescent="0.25"/>
  <cols>
    <col min="1" max="1" width="6.7109375" style="184" customWidth="1"/>
    <col min="2" max="2" width="30.140625" style="1" customWidth="1"/>
    <col min="3" max="3" width="33.140625" style="1" customWidth="1"/>
    <col min="4" max="4" width="23.5703125" style="1" customWidth="1"/>
    <col min="5" max="5" width="17.42578125" style="1" customWidth="1"/>
    <col min="6" max="6" width="15.5703125" style="1" customWidth="1"/>
    <col min="7" max="7" width="16.42578125" style="1" customWidth="1"/>
    <col min="8" max="8" width="15.140625" style="1" customWidth="1"/>
    <col min="9" max="9" width="15" style="1" customWidth="1"/>
    <col min="10" max="10" width="15.42578125" style="1" customWidth="1"/>
    <col min="11" max="11" width="17.140625" style="72" customWidth="1"/>
    <col min="12" max="12" width="17" style="1" customWidth="1"/>
    <col min="13" max="13" width="17.5703125" style="1" customWidth="1"/>
    <col min="14" max="14" width="15.42578125" style="1" customWidth="1"/>
    <col min="15" max="15" width="15.140625" style="1" customWidth="1"/>
    <col min="16" max="16" width="18.140625" style="1" customWidth="1"/>
    <col min="17" max="17" width="15" style="1" customWidth="1"/>
    <col min="18" max="16384" width="9.140625" style="1"/>
  </cols>
  <sheetData>
    <row r="1" spans="1:17" ht="16.5" x14ac:dyDescent="0.25">
      <c r="F1" s="6"/>
      <c r="M1" s="6"/>
      <c r="O1" s="186"/>
      <c r="P1" s="186"/>
    </row>
    <row r="2" spans="1:17" ht="19.5" x14ac:dyDescent="0.3">
      <c r="A2" s="298"/>
      <c r="B2" s="298"/>
      <c r="C2" s="298"/>
      <c r="G2" s="6"/>
      <c r="M2" s="298" t="s">
        <v>115</v>
      </c>
      <c r="N2" s="298"/>
      <c r="O2" s="298"/>
      <c r="P2" s="298"/>
      <c r="Q2" s="298"/>
    </row>
    <row r="3" spans="1:17" ht="18.75" x14ac:dyDescent="0.3">
      <c r="A3" s="303"/>
      <c r="B3" s="303"/>
      <c r="C3" s="303"/>
      <c r="D3" s="303"/>
      <c r="E3" s="303"/>
      <c r="G3" s="6"/>
      <c r="M3" s="299" t="s">
        <v>158</v>
      </c>
      <c r="N3" s="299"/>
      <c r="O3" s="299"/>
      <c r="P3" s="299"/>
      <c r="Q3" s="299"/>
    </row>
    <row r="4" spans="1:17" ht="28.5" customHeight="1" x14ac:dyDescent="0.3">
      <c r="A4" s="121"/>
      <c r="B4" s="122"/>
      <c r="C4" s="123"/>
      <c r="G4" s="6"/>
      <c r="M4" s="300" t="s">
        <v>157</v>
      </c>
      <c r="N4" s="300"/>
      <c r="O4" s="300"/>
      <c r="P4" s="300"/>
      <c r="Q4" s="300"/>
    </row>
    <row r="5" spans="1:17" ht="17.25" customHeight="1" x14ac:dyDescent="0.25">
      <c r="A5" s="304"/>
      <c r="B5" s="304"/>
      <c r="G5" s="6"/>
      <c r="M5" s="301" t="s">
        <v>57</v>
      </c>
      <c r="N5" s="301"/>
      <c r="O5" s="301"/>
      <c r="P5" s="301"/>
      <c r="Q5" s="301"/>
    </row>
    <row r="6" spans="1:17" ht="21" customHeight="1" x14ac:dyDescent="0.25">
      <c r="G6" s="6"/>
      <c r="M6" s="302"/>
      <c r="N6" s="302"/>
      <c r="O6" s="302"/>
      <c r="P6" s="302"/>
      <c r="Q6" s="302"/>
    </row>
    <row r="7" spans="1:17" ht="17.25" customHeight="1" x14ac:dyDescent="0.25">
      <c r="G7" s="6"/>
      <c r="M7" s="63" t="s">
        <v>144</v>
      </c>
      <c r="N7" s="63"/>
      <c r="O7" s="63"/>
    </row>
    <row r="8" spans="1:17" ht="17.25" customHeight="1" x14ac:dyDescent="0.25">
      <c r="G8" s="6"/>
      <c r="M8" s="180"/>
      <c r="N8" s="180"/>
      <c r="O8" s="180"/>
      <c r="P8" s="180"/>
      <c r="Q8" s="180"/>
    </row>
    <row r="9" spans="1:17" ht="21" customHeight="1" x14ac:dyDescent="0.25">
      <c r="A9" s="297" t="s">
        <v>41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</row>
    <row r="10" spans="1:17" ht="18.75" customHeight="1" x14ac:dyDescent="0.25">
      <c r="A10" s="291" t="s">
        <v>136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</row>
    <row r="11" spans="1:17" ht="14.25" customHeight="1" x14ac:dyDescent="0.25">
      <c r="A11" s="178"/>
      <c r="B11" s="178"/>
      <c r="C11" s="291" t="s">
        <v>168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178"/>
      <c r="O11" s="178"/>
      <c r="P11" s="178"/>
      <c r="Q11" s="178"/>
    </row>
    <row r="12" spans="1:17" ht="15.75" x14ac:dyDescent="0.25">
      <c r="P12" s="292" t="s">
        <v>43</v>
      </c>
      <c r="Q12" s="292"/>
    </row>
    <row r="13" spans="1:17" ht="63" customHeight="1" x14ac:dyDescent="0.25">
      <c r="A13" s="293" t="s">
        <v>0</v>
      </c>
      <c r="B13" s="293" t="s">
        <v>99</v>
      </c>
      <c r="C13" s="294" t="s">
        <v>63</v>
      </c>
      <c r="D13" s="293" t="s">
        <v>34</v>
      </c>
      <c r="E13" s="293" t="s">
        <v>37</v>
      </c>
      <c r="F13" s="293" t="s">
        <v>44</v>
      </c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</row>
    <row r="14" spans="1:17" ht="19.5" customHeight="1" x14ac:dyDescent="0.25">
      <c r="A14" s="293"/>
      <c r="B14" s="293"/>
      <c r="C14" s="295"/>
      <c r="D14" s="293"/>
      <c r="E14" s="293"/>
      <c r="F14" s="179" t="s">
        <v>13</v>
      </c>
      <c r="G14" s="179" t="s">
        <v>14</v>
      </c>
      <c r="H14" s="179" t="s">
        <v>15</v>
      </c>
      <c r="I14" s="179" t="s">
        <v>16</v>
      </c>
      <c r="J14" s="179" t="s">
        <v>17</v>
      </c>
      <c r="K14" s="242" t="s">
        <v>18</v>
      </c>
      <c r="L14" s="179" t="s">
        <v>19</v>
      </c>
      <c r="M14" s="179" t="s">
        <v>20</v>
      </c>
      <c r="N14" s="179" t="s">
        <v>21</v>
      </c>
      <c r="O14" s="179" t="s">
        <v>22</v>
      </c>
      <c r="P14" s="179" t="s">
        <v>23</v>
      </c>
      <c r="Q14" s="179" t="s">
        <v>24</v>
      </c>
    </row>
    <row r="15" spans="1:17" s="3" customFormat="1" ht="15" customHeight="1" x14ac:dyDescent="0.2">
      <c r="A15" s="179">
        <v>1</v>
      </c>
      <c r="B15" s="179">
        <v>2</v>
      </c>
      <c r="C15" s="179">
        <v>3</v>
      </c>
      <c r="D15" s="179">
        <v>4</v>
      </c>
      <c r="E15" s="130">
        <v>5</v>
      </c>
      <c r="F15" s="179">
        <v>6</v>
      </c>
      <c r="G15" s="179">
        <v>7</v>
      </c>
      <c r="H15" s="179">
        <v>8</v>
      </c>
      <c r="I15" s="179">
        <v>9</v>
      </c>
      <c r="J15" s="179">
        <v>10</v>
      </c>
      <c r="K15" s="242">
        <v>11</v>
      </c>
      <c r="L15" s="179">
        <v>12</v>
      </c>
      <c r="M15" s="179">
        <v>13</v>
      </c>
      <c r="N15" s="179">
        <v>14</v>
      </c>
      <c r="O15" s="179">
        <v>15</v>
      </c>
      <c r="P15" s="179">
        <v>16</v>
      </c>
      <c r="Q15" s="179">
        <v>17</v>
      </c>
    </row>
    <row r="16" spans="1:17" s="72" customFormat="1" ht="18" customHeight="1" x14ac:dyDescent="0.25">
      <c r="A16" s="282" t="s">
        <v>2</v>
      </c>
      <c r="B16" s="282" t="s">
        <v>119</v>
      </c>
      <c r="C16" s="282" t="s">
        <v>130</v>
      </c>
      <c r="D16" s="131" t="s">
        <v>35</v>
      </c>
      <c r="E16" s="188">
        <f t="shared" ref="E16:Q16" si="0">E17+E18+E19+E20</f>
        <v>3817.8999999999996</v>
      </c>
      <c r="F16" s="189">
        <f t="shared" si="0"/>
        <v>110.93604000000001</v>
      </c>
      <c r="G16" s="189">
        <f t="shared" si="0"/>
        <v>247.90361999999999</v>
      </c>
      <c r="H16" s="189">
        <f t="shared" si="0"/>
        <v>582.03634</v>
      </c>
      <c r="I16" s="189">
        <f t="shared" si="0"/>
        <v>285.46937000000003</v>
      </c>
      <c r="J16" s="189">
        <f t="shared" si="0"/>
        <v>321.69729000000001</v>
      </c>
      <c r="K16" s="189">
        <f t="shared" si="0"/>
        <v>392.29036000000002</v>
      </c>
      <c r="L16" s="189">
        <f t="shared" si="0"/>
        <v>245.73488</v>
      </c>
      <c r="M16" s="189">
        <f t="shared" si="0"/>
        <v>233.34177</v>
      </c>
      <c r="N16" s="189">
        <f t="shared" si="0"/>
        <v>201.87720999999999</v>
      </c>
      <c r="O16" s="189">
        <f t="shared" si="0"/>
        <v>300.69269000000003</v>
      </c>
      <c r="P16" s="189">
        <f t="shared" si="0"/>
        <v>257.90532000000002</v>
      </c>
      <c r="Q16" s="189">
        <f t="shared" si="0"/>
        <v>638.01511000000005</v>
      </c>
    </row>
    <row r="17" spans="1:17" s="72" customFormat="1" ht="13.5" customHeight="1" x14ac:dyDescent="0.25">
      <c r="A17" s="283"/>
      <c r="B17" s="283"/>
      <c r="C17" s="283"/>
      <c r="D17" s="134" t="s">
        <v>9</v>
      </c>
      <c r="E17" s="190">
        <f>E24+E31</f>
        <v>0</v>
      </c>
      <c r="F17" s="190">
        <f t="shared" ref="F17:Q17" si="1">F24+F31</f>
        <v>0</v>
      </c>
      <c r="G17" s="190">
        <f t="shared" si="1"/>
        <v>0</v>
      </c>
      <c r="H17" s="190">
        <f t="shared" si="1"/>
        <v>0</v>
      </c>
      <c r="I17" s="190">
        <f t="shared" si="1"/>
        <v>0</v>
      </c>
      <c r="J17" s="190">
        <f t="shared" si="1"/>
        <v>0</v>
      </c>
      <c r="K17" s="190">
        <f t="shared" si="1"/>
        <v>0</v>
      </c>
      <c r="L17" s="190">
        <f t="shared" si="1"/>
        <v>0</v>
      </c>
      <c r="M17" s="190">
        <f t="shared" si="1"/>
        <v>0</v>
      </c>
      <c r="N17" s="190">
        <f t="shared" si="1"/>
        <v>0</v>
      </c>
      <c r="O17" s="190">
        <f t="shared" si="1"/>
        <v>0</v>
      </c>
      <c r="P17" s="190">
        <f t="shared" si="1"/>
        <v>0</v>
      </c>
      <c r="Q17" s="190">
        <f t="shared" si="1"/>
        <v>0</v>
      </c>
    </row>
    <row r="18" spans="1:17" s="72" customFormat="1" ht="15.75" customHeight="1" x14ac:dyDescent="0.25">
      <c r="A18" s="283"/>
      <c r="B18" s="283"/>
      <c r="C18" s="283"/>
      <c r="D18" s="134" t="s">
        <v>10</v>
      </c>
      <c r="E18" s="191">
        <f>F18+G18+H18+I18+J18+K18+L18+M18+N18+O18+P18+Q18</f>
        <v>3817.8999999999996</v>
      </c>
      <c r="F18" s="191">
        <v>110.93604000000001</v>
      </c>
      <c r="G18" s="191">
        <v>247.90361999999999</v>
      </c>
      <c r="H18" s="191">
        <v>582.03634</v>
      </c>
      <c r="I18" s="191">
        <v>285.46937000000003</v>
      </c>
      <c r="J18" s="191">
        <v>321.69729000000001</v>
      </c>
      <c r="K18" s="192">
        <v>392.29036000000002</v>
      </c>
      <c r="L18" s="191">
        <v>245.73488</v>
      </c>
      <c r="M18" s="191">
        <v>233.34177</v>
      </c>
      <c r="N18" s="191">
        <v>201.87720999999999</v>
      </c>
      <c r="O18" s="191">
        <v>300.69269000000003</v>
      </c>
      <c r="P18" s="191">
        <v>257.90532000000002</v>
      </c>
      <c r="Q18" s="191">
        <v>638.01511000000005</v>
      </c>
    </row>
    <row r="19" spans="1:17" s="72" customFormat="1" ht="14.25" customHeight="1" x14ac:dyDescent="0.25">
      <c r="A19" s="283"/>
      <c r="B19" s="283"/>
      <c r="C19" s="283"/>
      <c r="D19" s="177" t="s">
        <v>11</v>
      </c>
      <c r="E19" s="193">
        <f>F19+G19+H19+I19+J19+K19+L19+M19+N19+O19+P19+Q19</f>
        <v>0</v>
      </c>
      <c r="F19" s="190">
        <f t="shared" ref="F19:Q20" si="2">F26+F33</f>
        <v>0</v>
      </c>
      <c r="G19" s="190">
        <f t="shared" si="2"/>
        <v>0</v>
      </c>
      <c r="H19" s="190">
        <f t="shared" si="2"/>
        <v>0</v>
      </c>
      <c r="I19" s="190">
        <f t="shared" si="2"/>
        <v>0</v>
      </c>
      <c r="J19" s="190">
        <f t="shared" si="2"/>
        <v>0</v>
      </c>
      <c r="K19" s="190">
        <f>K26+K33</f>
        <v>0</v>
      </c>
      <c r="L19" s="190">
        <f t="shared" si="2"/>
        <v>0</v>
      </c>
      <c r="M19" s="191"/>
      <c r="N19" s="190">
        <f t="shared" si="2"/>
        <v>0</v>
      </c>
      <c r="O19" s="190">
        <f t="shared" si="2"/>
        <v>0</v>
      </c>
      <c r="P19" s="190">
        <f t="shared" si="2"/>
        <v>0</v>
      </c>
      <c r="Q19" s="190">
        <f t="shared" si="2"/>
        <v>0</v>
      </c>
    </row>
    <row r="20" spans="1:17" s="72" customFormat="1" ht="45.75" customHeight="1" x14ac:dyDescent="0.25">
      <c r="A20" s="283"/>
      <c r="B20" s="289"/>
      <c r="C20" s="283"/>
      <c r="D20" s="140" t="s">
        <v>48</v>
      </c>
      <c r="E20" s="190">
        <f>E27+E34</f>
        <v>0</v>
      </c>
      <c r="F20" s="190">
        <f t="shared" si="2"/>
        <v>0</v>
      </c>
      <c r="G20" s="190">
        <f t="shared" si="2"/>
        <v>0</v>
      </c>
      <c r="H20" s="190">
        <f t="shared" si="2"/>
        <v>0</v>
      </c>
      <c r="I20" s="190">
        <f t="shared" si="2"/>
        <v>0</v>
      </c>
      <c r="J20" s="190">
        <f t="shared" si="2"/>
        <v>0</v>
      </c>
      <c r="K20" s="190">
        <f t="shared" si="2"/>
        <v>0</v>
      </c>
      <c r="L20" s="190">
        <f t="shared" si="2"/>
        <v>0</v>
      </c>
      <c r="M20" s="190">
        <v>0</v>
      </c>
      <c r="N20" s="190">
        <f t="shared" si="2"/>
        <v>0</v>
      </c>
      <c r="O20" s="190">
        <f t="shared" si="2"/>
        <v>0</v>
      </c>
      <c r="P20" s="190">
        <f t="shared" si="2"/>
        <v>0</v>
      </c>
      <c r="Q20" s="190">
        <f t="shared" si="2"/>
        <v>0</v>
      </c>
    </row>
    <row r="21" spans="1:17" s="72" customFormat="1" ht="21" customHeight="1" x14ac:dyDescent="0.25">
      <c r="A21" s="283"/>
      <c r="B21" s="289"/>
      <c r="C21" s="283"/>
      <c r="D21" s="140" t="s">
        <v>108</v>
      </c>
      <c r="E21" s="190">
        <f t="shared" ref="E21:Q22" si="3">E28+E35</f>
        <v>0</v>
      </c>
      <c r="F21" s="190">
        <f t="shared" si="3"/>
        <v>0</v>
      </c>
      <c r="G21" s="190">
        <f t="shared" si="3"/>
        <v>0</v>
      </c>
      <c r="H21" s="190">
        <f t="shared" si="3"/>
        <v>0</v>
      </c>
      <c r="I21" s="190">
        <f t="shared" si="3"/>
        <v>0</v>
      </c>
      <c r="J21" s="190">
        <f t="shared" si="3"/>
        <v>0</v>
      </c>
      <c r="K21" s="190">
        <f t="shared" si="3"/>
        <v>0</v>
      </c>
      <c r="L21" s="190">
        <f t="shared" si="3"/>
        <v>0</v>
      </c>
      <c r="M21" s="190">
        <f t="shared" si="3"/>
        <v>0</v>
      </c>
      <c r="N21" s="190">
        <f t="shared" si="3"/>
        <v>0</v>
      </c>
      <c r="O21" s="190">
        <f t="shared" si="3"/>
        <v>0</v>
      </c>
      <c r="P21" s="190">
        <f t="shared" si="3"/>
        <v>0</v>
      </c>
      <c r="Q21" s="190">
        <f t="shared" si="3"/>
        <v>0</v>
      </c>
    </row>
    <row r="22" spans="1:17" s="72" customFormat="1" ht="18.75" customHeight="1" x14ac:dyDescent="0.25">
      <c r="A22" s="284"/>
      <c r="B22" s="290"/>
      <c r="C22" s="284"/>
      <c r="D22" s="140" t="s">
        <v>109</v>
      </c>
      <c r="E22" s="193">
        <f t="shared" si="3"/>
        <v>0</v>
      </c>
      <c r="F22" s="193">
        <f t="shared" si="3"/>
        <v>0</v>
      </c>
      <c r="G22" s="193">
        <f t="shared" si="3"/>
        <v>0</v>
      </c>
      <c r="H22" s="193">
        <f t="shared" si="3"/>
        <v>0</v>
      </c>
      <c r="I22" s="193">
        <f t="shared" si="3"/>
        <v>0</v>
      </c>
      <c r="J22" s="193">
        <f t="shared" si="3"/>
        <v>0</v>
      </c>
      <c r="K22" s="193">
        <f t="shared" si="3"/>
        <v>0</v>
      </c>
      <c r="L22" s="193">
        <f t="shared" si="3"/>
        <v>0</v>
      </c>
      <c r="M22" s="193">
        <f t="shared" si="3"/>
        <v>0</v>
      </c>
      <c r="N22" s="193">
        <f t="shared" si="3"/>
        <v>0</v>
      </c>
      <c r="O22" s="193">
        <f t="shared" si="3"/>
        <v>0</v>
      </c>
      <c r="P22" s="193">
        <f t="shared" si="3"/>
        <v>0</v>
      </c>
      <c r="Q22" s="193">
        <f t="shared" si="3"/>
        <v>0</v>
      </c>
    </row>
    <row r="23" spans="1:17" s="72" customFormat="1" ht="2.25" hidden="1" customHeight="1" x14ac:dyDescent="0.25">
      <c r="A23" s="288" t="s">
        <v>3</v>
      </c>
      <c r="B23" s="285"/>
      <c r="C23" s="282"/>
      <c r="D23" s="141" t="s">
        <v>35</v>
      </c>
      <c r="E23" s="194">
        <f>E24+E25+E26+E29</f>
        <v>0</v>
      </c>
      <c r="F23" s="195">
        <f>F24+F25+F26+F29</f>
        <v>0</v>
      </c>
      <c r="G23" s="195">
        <f t="shared" ref="G23:Q23" si="4">G24+G25+G26+G29</f>
        <v>0</v>
      </c>
      <c r="H23" s="195">
        <f t="shared" si="4"/>
        <v>0</v>
      </c>
      <c r="I23" s="195">
        <f t="shared" si="4"/>
        <v>0</v>
      </c>
      <c r="J23" s="195">
        <f t="shared" si="4"/>
        <v>0</v>
      </c>
      <c r="K23" s="195">
        <f t="shared" si="4"/>
        <v>0</v>
      </c>
      <c r="L23" s="195">
        <f t="shared" si="4"/>
        <v>0</v>
      </c>
      <c r="M23" s="195">
        <f t="shared" si="4"/>
        <v>0</v>
      </c>
      <c r="N23" s="195">
        <f t="shared" si="4"/>
        <v>0</v>
      </c>
      <c r="O23" s="195">
        <f t="shared" si="4"/>
        <v>0</v>
      </c>
      <c r="P23" s="195">
        <f t="shared" si="4"/>
        <v>0</v>
      </c>
      <c r="Q23" s="195">
        <f t="shared" si="4"/>
        <v>0</v>
      </c>
    </row>
    <row r="24" spans="1:17" s="72" customFormat="1" ht="33" hidden="1" customHeight="1" x14ac:dyDescent="0.25">
      <c r="A24" s="288"/>
      <c r="B24" s="286"/>
      <c r="C24" s="283"/>
      <c r="D24" s="134" t="s">
        <v>9</v>
      </c>
      <c r="E24" s="193">
        <f>F24+G24+H24+I24+J24+K24+L24+M24+N24+O24+P24+Q24</f>
        <v>0</v>
      </c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</row>
    <row r="25" spans="1:17" s="72" customFormat="1" ht="33" hidden="1" customHeight="1" x14ac:dyDescent="0.25">
      <c r="A25" s="288"/>
      <c r="B25" s="286"/>
      <c r="C25" s="283"/>
      <c r="D25" s="134" t="s">
        <v>10</v>
      </c>
      <c r="E25" s="193">
        <f>F25+G25+H25+I25+J25+K25+L25+M25+N25+O25+P25+Q25</f>
        <v>0</v>
      </c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</row>
    <row r="26" spans="1:17" s="72" customFormat="1" ht="33" hidden="1" customHeight="1" x14ac:dyDescent="0.25">
      <c r="A26" s="288"/>
      <c r="B26" s="286"/>
      <c r="C26" s="283"/>
      <c r="D26" s="134" t="s">
        <v>11</v>
      </c>
      <c r="E26" s="193">
        <f>F26+G26+H26+I26+J26+K26+L26+M26+N26+O26+P26+Q26</f>
        <v>0</v>
      </c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</row>
    <row r="27" spans="1:17" s="72" customFormat="1" ht="69.75" hidden="1" customHeight="1" x14ac:dyDescent="0.25">
      <c r="A27" s="288"/>
      <c r="B27" s="286"/>
      <c r="C27" s="283"/>
      <c r="D27" s="140" t="s">
        <v>48</v>
      </c>
      <c r="E27" s="193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</row>
    <row r="28" spans="1:17" s="72" customFormat="1" ht="42.75" hidden="1" customHeight="1" x14ac:dyDescent="0.25">
      <c r="A28" s="288"/>
      <c r="B28" s="286"/>
      <c r="C28" s="283"/>
      <c r="D28" s="140" t="s">
        <v>46</v>
      </c>
      <c r="E28" s="193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</row>
    <row r="29" spans="1:17" s="72" customFormat="1" ht="31.5" hidden="1" customHeight="1" x14ac:dyDescent="0.25">
      <c r="A29" s="288"/>
      <c r="B29" s="287"/>
      <c r="C29" s="284"/>
      <c r="D29" s="140" t="s">
        <v>58</v>
      </c>
      <c r="E29" s="193">
        <f>F29+G29+H29+I29+J29+K29+L29+M29+N29+O29+P29+Q29</f>
        <v>0</v>
      </c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</row>
    <row r="30" spans="1:17" s="72" customFormat="1" ht="34.5" hidden="1" customHeight="1" x14ac:dyDescent="0.25">
      <c r="A30" s="282"/>
      <c r="B30" s="285"/>
      <c r="C30" s="282"/>
      <c r="D30" s="131" t="s">
        <v>35</v>
      </c>
      <c r="E30" s="197">
        <f t="shared" ref="E30:Q30" si="5">E31+E32+E33+E36</f>
        <v>0</v>
      </c>
      <c r="F30" s="195">
        <f t="shared" si="5"/>
        <v>0</v>
      </c>
      <c r="G30" s="195">
        <f t="shared" si="5"/>
        <v>0</v>
      </c>
      <c r="H30" s="195">
        <f t="shared" si="5"/>
        <v>0</v>
      </c>
      <c r="I30" s="195">
        <f t="shared" si="5"/>
        <v>0</v>
      </c>
      <c r="J30" s="195">
        <f t="shared" si="5"/>
        <v>0</v>
      </c>
      <c r="K30" s="195">
        <f t="shared" si="5"/>
        <v>0</v>
      </c>
      <c r="L30" s="195">
        <f t="shared" si="5"/>
        <v>0</v>
      </c>
      <c r="M30" s="195">
        <f t="shared" si="5"/>
        <v>0</v>
      </c>
      <c r="N30" s="195">
        <f t="shared" si="5"/>
        <v>0</v>
      </c>
      <c r="O30" s="195">
        <f t="shared" si="5"/>
        <v>0</v>
      </c>
      <c r="P30" s="195">
        <f t="shared" si="5"/>
        <v>0</v>
      </c>
      <c r="Q30" s="195">
        <f t="shared" si="5"/>
        <v>0</v>
      </c>
    </row>
    <row r="31" spans="1:17" s="72" customFormat="1" ht="34.5" hidden="1" customHeight="1" x14ac:dyDescent="0.25">
      <c r="A31" s="283"/>
      <c r="B31" s="286"/>
      <c r="C31" s="283"/>
      <c r="D31" s="134" t="s">
        <v>9</v>
      </c>
      <c r="E31" s="193">
        <f>F31+G31+H31+I31+J31+K31+L31+M31+N31+O31+P31+Q31</f>
        <v>0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</row>
    <row r="32" spans="1:17" s="72" customFormat="1" ht="34.5" hidden="1" customHeight="1" x14ac:dyDescent="0.25">
      <c r="A32" s="283"/>
      <c r="B32" s="286"/>
      <c r="C32" s="283"/>
      <c r="D32" s="134" t="s">
        <v>10</v>
      </c>
      <c r="E32" s="193">
        <f>F32+G32+H32+I32+J32+K32+L32+M32+N32+O32+P32+Q32</f>
        <v>0</v>
      </c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</row>
    <row r="33" spans="1:17" s="72" customFormat="1" ht="24" hidden="1" customHeight="1" x14ac:dyDescent="0.25">
      <c r="A33" s="283"/>
      <c r="B33" s="286"/>
      <c r="C33" s="283"/>
      <c r="D33" s="134" t="s">
        <v>11</v>
      </c>
      <c r="E33" s="193">
        <f>F33+G33+H33+I33+J33+K33+L33+M33+N33+O33+P33+Q33</f>
        <v>0</v>
      </c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</row>
    <row r="34" spans="1:17" s="72" customFormat="1" ht="25.5" hidden="1" customHeight="1" x14ac:dyDescent="0.25">
      <c r="A34" s="283"/>
      <c r="B34" s="286"/>
      <c r="C34" s="283"/>
      <c r="D34" s="140"/>
      <c r="E34" s="193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</row>
    <row r="35" spans="1:17" s="72" customFormat="1" ht="40.5" hidden="1" customHeight="1" x14ac:dyDescent="0.25">
      <c r="A35" s="283"/>
      <c r="B35" s="286"/>
      <c r="C35" s="283"/>
      <c r="D35" s="140"/>
      <c r="E35" s="193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</row>
    <row r="36" spans="1:17" s="72" customFormat="1" ht="26.25" hidden="1" customHeight="1" x14ac:dyDescent="0.25">
      <c r="A36" s="284"/>
      <c r="B36" s="287"/>
      <c r="C36" s="284"/>
      <c r="D36" s="140"/>
      <c r="E36" s="193">
        <f t="shared" ref="E36:E43" si="6">F36+G36+H36+I36+J36+K36+L36+M36+N36+O36+P36+Q36</f>
        <v>0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</row>
    <row r="37" spans="1:17" s="72" customFormat="1" ht="17.25" customHeight="1" x14ac:dyDescent="0.25">
      <c r="A37" s="288" t="s">
        <v>6</v>
      </c>
      <c r="B37" s="288" t="s">
        <v>118</v>
      </c>
      <c r="C37" s="282" t="s">
        <v>132</v>
      </c>
      <c r="D37" s="131" t="s">
        <v>35</v>
      </c>
      <c r="E37" s="133">
        <f t="shared" si="6"/>
        <v>15.880000000000003</v>
      </c>
      <c r="F37" s="195">
        <f t="shared" ref="F37:Q37" si="7">F38+F39+F40+F43</f>
        <v>0</v>
      </c>
      <c r="G37" s="195">
        <f t="shared" si="7"/>
        <v>0</v>
      </c>
      <c r="H37" s="195">
        <f t="shared" si="7"/>
        <v>0</v>
      </c>
      <c r="I37" s="195">
        <f t="shared" si="7"/>
        <v>0</v>
      </c>
      <c r="J37" s="195">
        <f t="shared" si="7"/>
        <v>0</v>
      </c>
      <c r="K37" s="195">
        <f t="shared" si="7"/>
        <v>0</v>
      </c>
      <c r="L37" s="195">
        <f t="shared" si="7"/>
        <v>0</v>
      </c>
      <c r="M37" s="195">
        <f t="shared" si="7"/>
        <v>0</v>
      </c>
      <c r="N37" s="189">
        <f t="shared" si="7"/>
        <v>11.88</v>
      </c>
      <c r="O37" s="189">
        <f t="shared" si="7"/>
        <v>5</v>
      </c>
      <c r="P37" s="195">
        <f t="shared" si="7"/>
        <v>0</v>
      </c>
      <c r="Q37" s="189">
        <f t="shared" si="7"/>
        <v>-1</v>
      </c>
    </row>
    <row r="38" spans="1:17" s="72" customFormat="1" ht="14.25" customHeight="1" x14ac:dyDescent="0.25">
      <c r="A38" s="288"/>
      <c r="B38" s="288"/>
      <c r="C38" s="283"/>
      <c r="D38" s="134" t="s">
        <v>9</v>
      </c>
      <c r="E38" s="146">
        <f t="shared" si="6"/>
        <v>0</v>
      </c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</row>
    <row r="39" spans="1:17" s="72" customFormat="1" ht="15.75" customHeight="1" x14ac:dyDescent="0.25">
      <c r="A39" s="288"/>
      <c r="B39" s="288"/>
      <c r="C39" s="283"/>
      <c r="D39" s="134" t="s">
        <v>10</v>
      </c>
      <c r="E39" s="146">
        <f t="shared" si="6"/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0</v>
      </c>
      <c r="K39" s="196">
        <v>0</v>
      </c>
      <c r="L39" s="196">
        <v>0</v>
      </c>
      <c r="M39" s="196">
        <v>0</v>
      </c>
      <c r="N39" s="196">
        <v>0</v>
      </c>
      <c r="O39" s="196">
        <v>0</v>
      </c>
      <c r="P39" s="196">
        <v>0</v>
      </c>
      <c r="Q39" s="196">
        <v>0</v>
      </c>
    </row>
    <row r="40" spans="1:17" s="72" customFormat="1" ht="17.25" customHeight="1" x14ac:dyDescent="0.25">
      <c r="A40" s="288"/>
      <c r="B40" s="288"/>
      <c r="C40" s="283"/>
      <c r="D40" s="134" t="s">
        <v>11</v>
      </c>
      <c r="E40" s="147">
        <f t="shared" si="6"/>
        <v>15.880000000000003</v>
      </c>
      <c r="F40" s="196">
        <v>0</v>
      </c>
      <c r="G40" s="196">
        <v>0</v>
      </c>
      <c r="H40" s="196">
        <v>0</v>
      </c>
      <c r="I40" s="196">
        <v>0</v>
      </c>
      <c r="J40" s="196">
        <v>0</v>
      </c>
      <c r="K40" s="196">
        <v>0</v>
      </c>
      <c r="L40" s="196">
        <v>0</v>
      </c>
      <c r="M40" s="196">
        <v>0</v>
      </c>
      <c r="N40" s="199">
        <v>11.88</v>
      </c>
      <c r="O40" s="198">
        <v>5</v>
      </c>
      <c r="P40" s="196">
        <v>0</v>
      </c>
      <c r="Q40" s="198">
        <v>-1</v>
      </c>
    </row>
    <row r="41" spans="1:17" s="72" customFormat="1" ht="48" customHeight="1" x14ac:dyDescent="0.25">
      <c r="A41" s="288"/>
      <c r="B41" s="288"/>
      <c r="C41" s="283"/>
      <c r="D41" s="140" t="s">
        <v>48</v>
      </c>
      <c r="E41" s="196">
        <f t="shared" si="6"/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200"/>
      <c r="N41" s="196">
        <v>0</v>
      </c>
      <c r="O41" s="196"/>
      <c r="P41" s="196">
        <v>0</v>
      </c>
      <c r="Q41" s="196">
        <v>0</v>
      </c>
    </row>
    <row r="42" spans="1:17" s="72" customFormat="1" ht="23.25" customHeight="1" x14ac:dyDescent="0.25">
      <c r="A42" s="288"/>
      <c r="B42" s="288"/>
      <c r="C42" s="283"/>
      <c r="D42" s="140" t="s">
        <v>108</v>
      </c>
      <c r="E42" s="201">
        <f t="shared" si="6"/>
        <v>0</v>
      </c>
      <c r="F42" s="201">
        <v>0</v>
      </c>
      <c r="G42" s="201">
        <v>0</v>
      </c>
      <c r="H42" s="201">
        <v>0</v>
      </c>
      <c r="I42" s="201">
        <v>0</v>
      </c>
      <c r="J42" s="201">
        <v>0</v>
      </c>
      <c r="K42" s="201">
        <v>0</v>
      </c>
      <c r="L42" s="201">
        <v>0</v>
      </c>
      <c r="M42" s="201">
        <v>0</v>
      </c>
      <c r="N42" s="201">
        <v>0</v>
      </c>
      <c r="O42" s="201">
        <v>0</v>
      </c>
      <c r="P42" s="201">
        <v>0</v>
      </c>
      <c r="Q42" s="201">
        <v>0</v>
      </c>
    </row>
    <row r="43" spans="1:17" s="72" customFormat="1" ht="21" customHeight="1" x14ac:dyDescent="0.25">
      <c r="A43" s="288"/>
      <c r="B43" s="288"/>
      <c r="C43" s="284"/>
      <c r="D43" s="140" t="s">
        <v>109</v>
      </c>
      <c r="E43" s="196">
        <f t="shared" si="6"/>
        <v>0</v>
      </c>
      <c r="F43" s="201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1">
        <v>0</v>
      </c>
      <c r="P43" s="201">
        <v>0</v>
      </c>
      <c r="Q43" s="196">
        <v>0</v>
      </c>
    </row>
    <row r="44" spans="1:17" ht="20.25" customHeight="1" x14ac:dyDescent="0.25">
      <c r="A44" s="282" t="s">
        <v>74</v>
      </c>
      <c r="B44" s="282" t="s">
        <v>117</v>
      </c>
      <c r="C44" s="282" t="s">
        <v>128</v>
      </c>
      <c r="D44" s="131" t="s">
        <v>35</v>
      </c>
      <c r="E44" s="188">
        <f>E45+E46+E47+E48+E49+E50</f>
        <v>4551.2154099999998</v>
      </c>
      <c r="F44" s="202">
        <f>F45+F46+F47+F48+F49+F50</f>
        <v>0</v>
      </c>
      <c r="G44" s="224">
        <f>G45+G46+G47+G48+G49+G50</f>
        <v>0</v>
      </c>
      <c r="H44" s="240">
        <f t="shared" ref="H44:Q44" si="8">H45+H46+H47+H48+H49+H50</f>
        <v>0</v>
      </c>
      <c r="I44" s="240">
        <f t="shared" si="8"/>
        <v>0</v>
      </c>
      <c r="J44" s="203">
        <f>J45+J46+J47+J48+J49+J50</f>
        <v>192.27423000000002</v>
      </c>
      <c r="K44" s="203">
        <f t="shared" si="8"/>
        <v>1602.2248799999998</v>
      </c>
      <c r="L44" s="203">
        <f t="shared" si="8"/>
        <v>1458.5340000000001</v>
      </c>
      <c r="M44" s="203">
        <f t="shared" si="8"/>
        <v>1132.6279599999998</v>
      </c>
      <c r="N44" s="203">
        <f t="shared" si="8"/>
        <v>149.55653000000001</v>
      </c>
      <c r="O44" s="203">
        <f t="shared" si="8"/>
        <v>204.7</v>
      </c>
      <c r="P44" s="203">
        <f t="shared" si="8"/>
        <v>166.78718000000015</v>
      </c>
      <c r="Q44" s="188">
        <f t="shared" si="8"/>
        <v>-355.48937000000001</v>
      </c>
    </row>
    <row r="45" spans="1:17" ht="18" customHeight="1" x14ac:dyDescent="0.25">
      <c r="A45" s="283"/>
      <c r="B45" s="283"/>
      <c r="C45" s="283"/>
      <c r="D45" s="134" t="s">
        <v>9</v>
      </c>
      <c r="E45" s="190">
        <f>F45+G45+H45+I45+J45+K45+L45+M45+N45+O45+P45+Q45</f>
        <v>0</v>
      </c>
      <c r="F45" s="201">
        <f t="shared" ref="F45:Q50" si="9">F52+F59+F66+F73</f>
        <v>0</v>
      </c>
      <c r="G45" s="201">
        <f t="shared" si="9"/>
        <v>0</v>
      </c>
      <c r="H45" s="201">
        <f t="shared" si="9"/>
        <v>0</v>
      </c>
      <c r="I45" s="201">
        <f t="shared" si="9"/>
        <v>0</v>
      </c>
      <c r="J45" s="201">
        <f t="shared" si="9"/>
        <v>0</v>
      </c>
      <c r="K45" s="201">
        <f t="shared" si="9"/>
        <v>0</v>
      </c>
      <c r="L45" s="201">
        <f t="shared" si="9"/>
        <v>0</v>
      </c>
      <c r="M45" s="201">
        <f t="shared" si="9"/>
        <v>0</v>
      </c>
      <c r="N45" s="201">
        <f t="shared" si="9"/>
        <v>0</v>
      </c>
      <c r="O45" s="201">
        <f t="shared" si="9"/>
        <v>0</v>
      </c>
      <c r="P45" s="201">
        <f t="shared" si="9"/>
        <v>0</v>
      </c>
      <c r="Q45" s="201">
        <f t="shared" si="9"/>
        <v>0</v>
      </c>
    </row>
    <row r="46" spans="1:17" s="72" customFormat="1" ht="25.5" customHeight="1" x14ac:dyDescent="0.25">
      <c r="A46" s="283"/>
      <c r="B46" s="283"/>
      <c r="C46" s="283"/>
      <c r="D46" s="134" t="s">
        <v>10</v>
      </c>
      <c r="E46" s="188">
        <f t="shared" ref="E46:E50" si="10">F46+G46+H46+I46+J46+K46+L46+M46+N46+O46+P46+Q46</f>
        <v>1215.5999999999999</v>
      </c>
      <c r="F46" s="201">
        <f>F53+F60+F67+F74</f>
        <v>0</v>
      </c>
      <c r="G46" s="201">
        <f t="shared" ref="G46:O46" si="11">G53+G60+G67+G74</f>
        <v>0</v>
      </c>
      <c r="H46" s="204">
        <f t="shared" si="11"/>
        <v>0</v>
      </c>
      <c r="I46" s="204">
        <f t="shared" si="11"/>
        <v>0</v>
      </c>
      <c r="J46" s="198">
        <f t="shared" si="11"/>
        <v>3.4</v>
      </c>
      <c r="K46" s="198">
        <f t="shared" si="11"/>
        <v>30.599999999999994</v>
      </c>
      <c r="L46" s="198">
        <f t="shared" si="11"/>
        <v>423.57697999999999</v>
      </c>
      <c r="M46" s="198">
        <f t="shared" si="11"/>
        <v>399.45655999999991</v>
      </c>
      <c r="N46" s="198">
        <f t="shared" si="11"/>
        <v>56.134779999999999</v>
      </c>
      <c r="O46" s="198">
        <f t="shared" si="11"/>
        <v>174.7</v>
      </c>
      <c r="P46" s="198">
        <f>P53+P60+P67+P74</f>
        <v>135.26646000000014</v>
      </c>
      <c r="Q46" s="209">
        <f t="shared" si="9"/>
        <v>-7.5347800000000023</v>
      </c>
    </row>
    <row r="47" spans="1:17" s="72" customFormat="1" ht="17.25" customHeight="1" x14ac:dyDescent="0.25">
      <c r="A47" s="283"/>
      <c r="B47" s="283"/>
      <c r="C47" s="283"/>
      <c r="D47" s="134" t="s">
        <v>11</v>
      </c>
      <c r="E47" s="188">
        <f t="shared" si="10"/>
        <v>3335.6154099999999</v>
      </c>
      <c r="F47" s="201">
        <f t="shared" si="9"/>
        <v>0</v>
      </c>
      <c r="G47" s="201">
        <f t="shared" si="9"/>
        <v>0</v>
      </c>
      <c r="H47" s="205">
        <f t="shared" si="9"/>
        <v>0</v>
      </c>
      <c r="I47" s="201">
        <f t="shared" si="9"/>
        <v>0</v>
      </c>
      <c r="J47" s="198">
        <f t="shared" si="9"/>
        <v>188.87423000000001</v>
      </c>
      <c r="K47" s="198">
        <f t="shared" si="9"/>
        <v>1571.6248799999998</v>
      </c>
      <c r="L47" s="198">
        <f t="shared" si="9"/>
        <v>1034.9570200000001</v>
      </c>
      <c r="M47" s="198">
        <f t="shared" si="9"/>
        <v>733.17139999999995</v>
      </c>
      <c r="N47" s="198">
        <f t="shared" si="9"/>
        <v>93.421750000000017</v>
      </c>
      <c r="O47" s="196">
        <f t="shared" si="9"/>
        <v>30</v>
      </c>
      <c r="P47" s="198">
        <f t="shared" si="9"/>
        <v>31.520720000000001</v>
      </c>
      <c r="Q47" s="209">
        <f t="shared" si="9"/>
        <v>-347.95459</v>
      </c>
    </row>
    <row r="48" spans="1:17" s="72" customFormat="1" ht="41.25" customHeight="1" x14ac:dyDescent="0.25">
      <c r="A48" s="283"/>
      <c r="B48" s="283"/>
      <c r="C48" s="283"/>
      <c r="D48" s="134" t="s">
        <v>48</v>
      </c>
      <c r="E48" s="190">
        <f t="shared" si="10"/>
        <v>0</v>
      </c>
      <c r="F48" s="201">
        <f t="shared" si="9"/>
        <v>0</v>
      </c>
      <c r="G48" s="201">
        <f t="shared" si="9"/>
        <v>0</v>
      </c>
      <c r="H48" s="201">
        <f t="shared" si="9"/>
        <v>0</v>
      </c>
      <c r="I48" s="201">
        <f t="shared" si="9"/>
        <v>0</v>
      </c>
      <c r="J48" s="201">
        <f t="shared" si="9"/>
        <v>0</v>
      </c>
      <c r="K48" s="201">
        <f t="shared" si="9"/>
        <v>0</v>
      </c>
      <c r="L48" s="201">
        <f t="shared" si="9"/>
        <v>0</v>
      </c>
      <c r="M48" s="201">
        <f t="shared" si="9"/>
        <v>0</v>
      </c>
      <c r="N48" s="201">
        <f t="shared" si="9"/>
        <v>0</v>
      </c>
      <c r="O48" s="201">
        <f t="shared" si="9"/>
        <v>0</v>
      </c>
      <c r="P48" s="201">
        <f t="shared" si="9"/>
        <v>0</v>
      </c>
      <c r="Q48" s="201">
        <f t="shared" si="9"/>
        <v>0</v>
      </c>
    </row>
    <row r="49" spans="1:17" s="72" customFormat="1" ht="21" customHeight="1" x14ac:dyDescent="0.25">
      <c r="A49" s="283"/>
      <c r="B49" s="283"/>
      <c r="C49" s="283"/>
      <c r="D49" s="134" t="s">
        <v>108</v>
      </c>
      <c r="E49" s="190">
        <f t="shared" si="10"/>
        <v>0</v>
      </c>
      <c r="F49" s="201">
        <f t="shared" si="9"/>
        <v>0</v>
      </c>
      <c r="G49" s="201">
        <f t="shared" si="9"/>
        <v>0</v>
      </c>
      <c r="H49" s="201">
        <f t="shared" si="9"/>
        <v>0</v>
      </c>
      <c r="I49" s="201">
        <f t="shared" si="9"/>
        <v>0</v>
      </c>
      <c r="J49" s="201">
        <f t="shared" si="9"/>
        <v>0</v>
      </c>
      <c r="K49" s="201">
        <f t="shared" si="9"/>
        <v>0</v>
      </c>
      <c r="L49" s="201">
        <f t="shared" si="9"/>
        <v>0</v>
      </c>
      <c r="M49" s="201">
        <f t="shared" si="9"/>
        <v>0</v>
      </c>
      <c r="N49" s="201">
        <f t="shared" si="9"/>
        <v>0</v>
      </c>
      <c r="O49" s="201">
        <f t="shared" si="9"/>
        <v>0</v>
      </c>
      <c r="P49" s="201">
        <f t="shared" si="9"/>
        <v>0</v>
      </c>
      <c r="Q49" s="201">
        <f t="shared" si="9"/>
        <v>0</v>
      </c>
    </row>
    <row r="50" spans="1:17" s="72" customFormat="1" ht="30" customHeight="1" x14ac:dyDescent="0.25">
      <c r="A50" s="283"/>
      <c r="B50" s="283"/>
      <c r="C50" s="284"/>
      <c r="D50" s="134" t="s">
        <v>109</v>
      </c>
      <c r="E50" s="206">
        <f t="shared" si="10"/>
        <v>0</v>
      </c>
      <c r="F50" s="201">
        <f t="shared" si="9"/>
        <v>0</v>
      </c>
      <c r="G50" s="201">
        <f t="shared" si="9"/>
        <v>0</v>
      </c>
      <c r="H50" s="201">
        <f t="shared" si="9"/>
        <v>0</v>
      </c>
      <c r="I50" s="201">
        <f t="shared" si="9"/>
        <v>0</v>
      </c>
      <c r="J50" s="201">
        <f t="shared" si="9"/>
        <v>0</v>
      </c>
      <c r="K50" s="201">
        <f t="shared" si="9"/>
        <v>0</v>
      </c>
      <c r="L50" s="201">
        <f t="shared" si="9"/>
        <v>0</v>
      </c>
      <c r="M50" s="201">
        <f t="shared" si="9"/>
        <v>0</v>
      </c>
      <c r="N50" s="201">
        <f t="shared" si="9"/>
        <v>0</v>
      </c>
      <c r="O50" s="201">
        <f t="shared" si="9"/>
        <v>0</v>
      </c>
      <c r="P50" s="201">
        <f t="shared" si="9"/>
        <v>0</v>
      </c>
      <c r="Q50" s="195">
        <f t="shared" si="9"/>
        <v>0</v>
      </c>
    </row>
    <row r="51" spans="1:17" s="72" customFormat="1" ht="19.5" customHeight="1" x14ac:dyDescent="0.25">
      <c r="A51" s="283"/>
      <c r="B51" s="283"/>
      <c r="C51" s="282" t="s">
        <v>169</v>
      </c>
      <c r="D51" s="131" t="s">
        <v>35</v>
      </c>
      <c r="E51" s="188">
        <f>F51+G51+H51+I51+J51+K51+L51+M51+N51+O51+P51+Q51</f>
        <v>378.63607000000013</v>
      </c>
      <c r="F51" s="201">
        <f>F52+F53+F54+F55+F56+F57</f>
        <v>0</v>
      </c>
      <c r="G51" s="201">
        <v>0</v>
      </c>
      <c r="H51" s="225">
        <f t="shared" ref="H51:Q51" si="12">H52+H53+H54+H55+H56+H57</f>
        <v>0</v>
      </c>
      <c r="I51" s="241">
        <f t="shared" si="12"/>
        <v>0</v>
      </c>
      <c r="J51" s="241">
        <f t="shared" si="12"/>
        <v>0</v>
      </c>
      <c r="K51" s="207">
        <f t="shared" si="12"/>
        <v>15.299999999999997</v>
      </c>
      <c r="L51" s="207">
        <f t="shared" si="12"/>
        <v>79.599999999999994</v>
      </c>
      <c r="M51" s="207">
        <f t="shared" si="12"/>
        <v>30.333539999999999</v>
      </c>
      <c r="N51" s="207">
        <f t="shared" si="12"/>
        <v>103.07080000000001</v>
      </c>
      <c r="O51" s="207">
        <f t="shared" si="12"/>
        <v>84.7</v>
      </c>
      <c r="P51" s="207">
        <f t="shared" si="12"/>
        <v>86.787180000000134</v>
      </c>
      <c r="Q51" s="211">
        <f t="shared" si="12"/>
        <v>-21.155450000000002</v>
      </c>
    </row>
    <row r="52" spans="1:17" s="72" customFormat="1" ht="15.75" customHeight="1" x14ac:dyDescent="0.25">
      <c r="A52" s="283"/>
      <c r="B52" s="283"/>
      <c r="C52" s="283"/>
      <c r="D52" s="134" t="s">
        <v>9</v>
      </c>
      <c r="E52" s="208">
        <f t="shared" ref="E52:E57" si="13">F52+G52+H52+I52+J52+K52+L52+M52+N52+O52+P52+Q52</f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1">
        <v>0</v>
      </c>
      <c r="L52" s="201">
        <v>0</v>
      </c>
      <c r="M52" s="201">
        <v>0</v>
      </c>
      <c r="N52" s="201">
        <v>0</v>
      </c>
      <c r="O52" s="201">
        <v>0</v>
      </c>
      <c r="P52" s="201">
        <v>0</v>
      </c>
      <c r="Q52" s="199">
        <v>0</v>
      </c>
    </row>
    <row r="53" spans="1:17" s="72" customFormat="1" ht="21" customHeight="1" x14ac:dyDescent="0.25">
      <c r="A53" s="283"/>
      <c r="B53" s="283"/>
      <c r="C53" s="283"/>
      <c r="D53" s="134" t="s">
        <v>10</v>
      </c>
      <c r="E53" s="208">
        <f t="shared" si="13"/>
        <v>244.04455000000016</v>
      </c>
      <c r="F53" s="201">
        <v>0</v>
      </c>
      <c r="G53" s="201">
        <v>0</v>
      </c>
      <c r="H53" s="205">
        <v>0</v>
      </c>
      <c r="I53" s="243">
        <v>0</v>
      </c>
      <c r="J53" s="243">
        <v>0</v>
      </c>
      <c r="K53" s="209">
        <f>100+50-100-34.7</f>
        <v>15.299999999999997</v>
      </c>
      <c r="L53" s="209">
        <f>50+45.3-15.7</f>
        <v>79.599999999999994</v>
      </c>
      <c r="M53" s="209">
        <f>30.33354</f>
        <v>30.333539999999999</v>
      </c>
      <c r="N53" s="209">
        <f>30</f>
        <v>30</v>
      </c>
      <c r="O53" s="209">
        <f>20+34.7</f>
        <v>54.7</v>
      </c>
      <c r="P53" s="209">
        <f>1517.9-1472.3+9.66646</f>
        <v>55.266460000000137</v>
      </c>
      <c r="Q53" s="199">
        <f>50-71.15545</f>
        <v>-21.155450000000002</v>
      </c>
    </row>
    <row r="54" spans="1:17" s="72" customFormat="1" ht="21" customHeight="1" x14ac:dyDescent="0.25">
      <c r="A54" s="283"/>
      <c r="B54" s="283"/>
      <c r="C54" s="283"/>
      <c r="D54" s="134" t="s">
        <v>11</v>
      </c>
      <c r="E54" s="136">
        <f t="shared" si="13"/>
        <v>134.59152</v>
      </c>
      <c r="F54" s="201">
        <v>0</v>
      </c>
      <c r="G54" s="198"/>
      <c r="H54" s="198"/>
      <c r="I54" s="198"/>
      <c r="J54" s="198"/>
      <c r="K54" s="198"/>
      <c r="L54" s="198"/>
      <c r="M54" s="198"/>
      <c r="N54" s="198">
        <v>73.070800000000006</v>
      </c>
      <c r="O54" s="266">
        <v>30</v>
      </c>
      <c r="P54" s="198">
        <v>31.520720000000001</v>
      </c>
      <c r="Q54" s="199">
        <v>0</v>
      </c>
    </row>
    <row r="55" spans="1:17" s="72" customFormat="1" ht="42.75" customHeight="1" x14ac:dyDescent="0.25">
      <c r="A55" s="283"/>
      <c r="B55" s="283"/>
      <c r="C55" s="283"/>
      <c r="D55" s="134" t="s">
        <v>48</v>
      </c>
      <c r="E55" s="208">
        <f t="shared" si="13"/>
        <v>0</v>
      </c>
      <c r="F55" s="201">
        <v>0</v>
      </c>
      <c r="G55" s="201">
        <v>0</v>
      </c>
      <c r="H55" s="201">
        <v>0</v>
      </c>
      <c r="I55" s="201">
        <v>0</v>
      </c>
      <c r="J55" s="201">
        <v>0</v>
      </c>
      <c r="K55" s="201">
        <v>0</v>
      </c>
      <c r="L55" s="201">
        <v>0</v>
      </c>
      <c r="M55" s="201">
        <v>0</v>
      </c>
      <c r="N55" s="201">
        <v>0</v>
      </c>
      <c r="O55" s="201">
        <v>0</v>
      </c>
      <c r="P55" s="201">
        <v>0</v>
      </c>
      <c r="Q55" s="199">
        <v>0</v>
      </c>
    </row>
    <row r="56" spans="1:17" s="72" customFormat="1" ht="19.5" customHeight="1" x14ac:dyDescent="0.25">
      <c r="A56" s="283"/>
      <c r="B56" s="283"/>
      <c r="C56" s="283"/>
      <c r="D56" s="134" t="s">
        <v>108</v>
      </c>
      <c r="E56" s="208">
        <f t="shared" si="13"/>
        <v>0</v>
      </c>
      <c r="F56" s="201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0</v>
      </c>
      <c r="L56" s="201">
        <v>0</v>
      </c>
      <c r="M56" s="201">
        <v>0</v>
      </c>
      <c r="N56" s="201">
        <v>0</v>
      </c>
      <c r="O56" s="201">
        <v>0</v>
      </c>
      <c r="P56" s="201">
        <v>0</v>
      </c>
      <c r="Q56" s="199">
        <v>0</v>
      </c>
    </row>
    <row r="57" spans="1:17" s="72" customFormat="1" ht="15" customHeight="1" x14ac:dyDescent="0.25">
      <c r="A57" s="283"/>
      <c r="B57" s="283"/>
      <c r="C57" s="284"/>
      <c r="D57" s="134" t="s">
        <v>109</v>
      </c>
      <c r="E57" s="208">
        <f t="shared" si="13"/>
        <v>0</v>
      </c>
      <c r="F57" s="201">
        <v>0</v>
      </c>
      <c r="G57" s="201">
        <v>0</v>
      </c>
      <c r="H57" s="201">
        <v>0</v>
      </c>
      <c r="I57" s="201">
        <v>0</v>
      </c>
      <c r="J57" s="201">
        <v>0</v>
      </c>
      <c r="K57" s="201">
        <v>0</v>
      </c>
      <c r="L57" s="201">
        <v>0</v>
      </c>
      <c r="M57" s="201">
        <v>0</v>
      </c>
      <c r="N57" s="201">
        <v>0</v>
      </c>
      <c r="O57" s="201">
        <v>0</v>
      </c>
      <c r="P57" s="201">
        <v>0</v>
      </c>
      <c r="Q57" s="199">
        <v>0</v>
      </c>
    </row>
    <row r="58" spans="1:17" s="72" customFormat="1" ht="23.25" customHeight="1" x14ac:dyDescent="0.25">
      <c r="A58" s="283"/>
      <c r="B58" s="283"/>
      <c r="C58" s="282" t="s">
        <v>153</v>
      </c>
      <c r="D58" s="131" t="s">
        <v>35</v>
      </c>
      <c r="E58" s="188">
        <f>E59+E60+E61+E62+E63+E64</f>
        <v>2193.4480899999999</v>
      </c>
      <c r="F58" s="210">
        <f>F59+F60+F62+F63+F64</f>
        <v>0</v>
      </c>
      <c r="G58" s="210">
        <f t="shared" ref="G58:I58" si="14">G59+G60+G62+G63+G64</f>
        <v>0</v>
      </c>
      <c r="H58" s="210">
        <f t="shared" si="14"/>
        <v>0</v>
      </c>
      <c r="I58" s="210">
        <f t="shared" si="14"/>
        <v>0</v>
      </c>
      <c r="J58" s="189">
        <f>J59+J60+J61+J62+J63+J64</f>
        <v>192.27423000000002</v>
      </c>
      <c r="K58" s="189">
        <f t="shared" ref="K58:Q58" si="15">K59+K60+K61+K62+K63+K64</f>
        <v>951.54929000000004</v>
      </c>
      <c r="L58" s="189">
        <f t="shared" si="15"/>
        <v>647.07851000000005</v>
      </c>
      <c r="M58" s="189">
        <f t="shared" si="15"/>
        <v>508.52555999999998</v>
      </c>
      <c r="N58" s="189">
        <f t="shared" si="15"/>
        <v>-4.0470299999999995</v>
      </c>
      <c r="O58" s="189">
        <f t="shared" si="15"/>
        <v>27.5</v>
      </c>
      <c r="P58" s="195">
        <f t="shared" si="15"/>
        <v>0</v>
      </c>
      <c r="Q58" s="189">
        <f t="shared" si="15"/>
        <v>-129.43247000000002</v>
      </c>
    </row>
    <row r="59" spans="1:17" s="72" customFormat="1" ht="14.25" customHeight="1" x14ac:dyDescent="0.25">
      <c r="A59" s="283"/>
      <c r="B59" s="283"/>
      <c r="C59" s="283"/>
      <c r="D59" s="134" t="s">
        <v>9</v>
      </c>
      <c r="E59" s="208">
        <f t="shared" ref="E59:E64" si="16">F59+G59+H59+I59+J59+K59+L59+M59+N59+O59+P59+Q59</f>
        <v>0</v>
      </c>
      <c r="F59" s="201">
        <v>0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0</v>
      </c>
      <c r="M59" s="201">
        <v>0</v>
      </c>
      <c r="N59" s="201">
        <v>0</v>
      </c>
      <c r="O59" s="201">
        <v>0</v>
      </c>
      <c r="P59" s="201">
        <v>0</v>
      </c>
      <c r="Q59" s="212">
        <v>0</v>
      </c>
    </row>
    <row r="60" spans="1:17" s="72" customFormat="1" ht="20.25" customHeight="1" x14ac:dyDescent="0.25">
      <c r="A60" s="283"/>
      <c r="B60" s="283"/>
      <c r="C60" s="283"/>
      <c r="D60" s="134" t="s">
        <v>10</v>
      </c>
      <c r="E60" s="136">
        <f t="shared" si="16"/>
        <v>384.80786999999998</v>
      </c>
      <c r="F60" s="201">
        <v>0</v>
      </c>
      <c r="G60" s="201">
        <v>0</v>
      </c>
      <c r="H60" s="201">
        <v>0</v>
      </c>
      <c r="I60" s="201">
        <v>0</v>
      </c>
      <c r="J60" s="209">
        <v>3.4</v>
      </c>
      <c r="K60" s="209">
        <v>10.199999999999999</v>
      </c>
      <c r="L60" s="209">
        <v>71.976979999999998</v>
      </c>
      <c r="M60" s="209">
        <v>260.02301999999997</v>
      </c>
      <c r="N60" s="204">
        <v>0</v>
      </c>
      <c r="O60" s="209">
        <v>27.5</v>
      </c>
      <c r="P60" s="204">
        <v>0</v>
      </c>
      <c r="Q60" s="209">
        <v>11.70787</v>
      </c>
    </row>
    <row r="61" spans="1:17" s="72" customFormat="1" ht="20.25" customHeight="1" x14ac:dyDescent="0.25">
      <c r="A61" s="283"/>
      <c r="B61" s="283"/>
      <c r="C61" s="283"/>
      <c r="D61" s="134" t="s">
        <v>11</v>
      </c>
      <c r="E61" s="208">
        <f t="shared" si="16"/>
        <v>1808.64022</v>
      </c>
      <c r="F61" s="201">
        <v>0</v>
      </c>
      <c r="G61" s="201">
        <v>0</v>
      </c>
      <c r="H61" s="201">
        <v>0</v>
      </c>
      <c r="I61" s="201">
        <v>0</v>
      </c>
      <c r="J61" s="212">
        <v>188.87423000000001</v>
      </c>
      <c r="K61" s="198">
        <v>941.34929</v>
      </c>
      <c r="L61" s="209">
        <v>575.10153000000003</v>
      </c>
      <c r="M61" s="209">
        <v>248.50254000000001</v>
      </c>
      <c r="N61" s="199">
        <f>35.32941-39.37644</f>
        <v>-4.0470299999999995</v>
      </c>
      <c r="O61" s="199">
        <v>0</v>
      </c>
      <c r="P61" s="199">
        <v>0</v>
      </c>
      <c r="Q61" s="199">
        <v>-141.14034000000001</v>
      </c>
    </row>
    <row r="62" spans="1:17" s="72" customFormat="1" ht="45.75" customHeight="1" x14ac:dyDescent="0.25">
      <c r="A62" s="283"/>
      <c r="B62" s="283"/>
      <c r="C62" s="283"/>
      <c r="D62" s="134" t="s">
        <v>48</v>
      </c>
      <c r="E62" s="208">
        <f t="shared" si="16"/>
        <v>0</v>
      </c>
      <c r="F62" s="201">
        <v>0</v>
      </c>
      <c r="G62" s="201">
        <v>0</v>
      </c>
      <c r="H62" s="201">
        <v>0</v>
      </c>
      <c r="I62" s="201">
        <v>0</v>
      </c>
      <c r="J62" s="201">
        <v>0</v>
      </c>
      <c r="K62" s="199">
        <v>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</row>
    <row r="63" spans="1:17" s="72" customFormat="1" ht="24" customHeight="1" x14ac:dyDescent="0.25">
      <c r="A63" s="283"/>
      <c r="B63" s="283"/>
      <c r="C63" s="283"/>
      <c r="D63" s="134" t="s">
        <v>108</v>
      </c>
      <c r="E63" s="208">
        <f t="shared" si="16"/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199">
        <v>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</row>
    <row r="64" spans="1:17" s="72" customFormat="1" ht="18.75" customHeight="1" x14ac:dyDescent="0.25">
      <c r="A64" s="283"/>
      <c r="B64" s="283"/>
      <c r="C64" s="284"/>
      <c r="D64" s="134" t="s">
        <v>109</v>
      </c>
      <c r="E64" s="193">
        <f t="shared" si="16"/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0</v>
      </c>
      <c r="K64" s="201">
        <v>0</v>
      </c>
      <c r="L64" s="201">
        <v>0</v>
      </c>
      <c r="M64" s="201">
        <v>0</v>
      </c>
      <c r="N64" s="201">
        <v>0</v>
      </c>
      <c r="O64" s="201">
        <v>0</v>
      </c>
      <c r="P64" s="201">
        <v>0</v>
      </c>
      <c r="Q64" s="198"/>
    </row>
    <row r="65" spans="1:17" s="72" customFormat="1" ht="18" customHeight="1" x14ac:dyDescent="0.25">
      <c r="A65" s="283"/>
      <c r="B65" s="283"/>
      <c r="C65" s="282" t="s">
        <v>133</v>
      </c>
      <c r="D65" s="131" t="s">
        <v>35</v>
      </c>
      <c r="E65" s="237">
        <f>F65+G65+H65+I65+J65+K65+L65+M65+N65+O65+P65+Q65</f>
        <v>1688.81845</v>
      </c>
      <c r="F65" s="210">
        <f>F66+F67+F68+F69+F70+F71</f>
        <v>0</v>
      </c>
      <c r="G65" s="210">
        <f t="shared" ref="G65:Q65" si="17">G66+G67+G68+G69+G70+G71</f>
        <v>0</v>
      </c>
      <c r="H65" s="210">
        <f t="shared" si="17"/>
        <v>0</v>
      </c>
      <c r="I65" s="210">
        <f t="shared" si="17"/>
        <v>0</v>
      </c>
      <c r="J65" s="241">
        <f t="shared" si="17"/>
        <v>0</v>
      </c>
      <c r="K65" s="189">
        <f t="shared" si="17"/>
        <v>630.27558999999997</v>
      </c>
      <c r="L65" s="189">
        <f t="shared" si="17"/>
        <v>667.35548999999992</v>
      </c>
      <c r="M65" s="189">
        <f t="shared" si="17"/>
        <v>573.06885999999997</v>
      </c>
      <c r="N65" s="189">
        <f t="shared" si="17"/>
        <v>24.932760000000002</v>
      </c>
      <c r="O65" s="195">
        <f t="shared" si="17"/>
        <v>0</v>
      </c>
      <c r="P65" s="195">
        <f t="shared" si="17"/>
        <v>0</v>
      </c>
      <c r="Q65" s="201">
        <f t="shared" si="17"/>
        <v>-206.81424999999999</v>
      </c>
    </row>
    <row r="66" spans="1:17" s="72" customFormat="1" ht="17.25" customHeight="1" x14ac:dyDescent="0.25">
      <c r="A66" s="283"/>
      <c r="B66" s="283"/>
      <c r="C66" s="283"/>
      <c r="D66" s="134" t="s">
        <v>9</v>
      </c>
      <c r="E66" s="238">
        <f t="shared" ref="E66:E71" si="18">F66+G66+H66+I66+J66+K66+L66+M66+N66+O66+P66+Q66</f>
        <v>0</v>
      </c>
      <c r="F66" s="201">
        <v>0</v>
      </c>
      <c r="G66" s="201">
        <v>0</v>
      </c>
      <c r="H66" s="201">
        <v>0</v>
      </c>
      <c r="I66" s="201">
        <v>0</v>
      </c>
      <c r="J66" s="201">
        <v>0</v>
      </c>
      <c r="K66" s="201">
        <v>0</v>
      </c>
      <c r="L66" s="201">
        <v>0</v>
      </c>
      <c r="M66" s="201">
        <v>0</v>
      </c>
      <c r="N66" s="201">
        <v>0</v>
      </c>
      <c r="O66" s="201">
        <v>0</v>
      </c>
      <c r="P66" s="201">
        <v>0</v>
      </c>
      <c r="Q66" s="199">
        <v>0</v>
      </c>
    </row>
    <row r="67" spans="1:17" s="72" customFormat="1" ht="16.5" customHeight="1" x14ac:dyDescent="0.25">
      <c r="A67" s="283"/>
      <c r="B67" s="283"/>
      <c r="C67" s="283"/>
      <c r="D67" s="134" t="s">
        <v>10</v>
      </c>
      <c r="E67" s="239">
        <f t="shared" si="18"/>
        <v>296.43477999999999</v>
      </c>
      <c r="F67" s="201">
        <v>0</v>
      </c>
      <c r="G67" s="201">
        <v>0</v>
      </c>
      <c r="H67" s="201">
        <v>0</v>
      </c>
      <c r="I67" s="201">
        <v>0</v>
      </c>
      <c r="J67" s="198"/>
      <c r="K67" s="243">
        <v>0</v>
      </c>
      <c r="L67" s="209">
        <v>207.5</v>
      </c>
      <c r="M67" s="209">
        <v>88.4</v>
      </c>
      <c r="N67" s="209">
        <f>5.1-4.56522</f>
        <v>0.53477999999999959</v>
      </c>
      <c r="O67" s="196">
        <v>0</v>
      </c>
      <c r="P67" s="196">
        <v>0</v>
      </c>
      <c r="Q67" s="199">
        <v>0</v>
      </c>
    </row>
    <row r="68" spans="1:17" s="72" customFormat="1" ht="16.5" customHeight="1" x14ac:dyDescent="0.25">
      <c r="A68" s="283"/>
      <c r="B68" s="283"/>
      <c r="C68" s="283"/>
      <c r="D68" s="134" t="s">
        <v>11</v>
      </c>
      <c r="E68" s="208">
        <f t="shared" si="18"/>
        <v>1392.3836699999999</v>
      </c>
      <c r="F68" s="201">
        <v>0</v>
      </c>
      <c r="G68" s="201">
        <v>0</v>
      </c>
      <c r="H68" s="201">
        <v>0</v>
      </c>
      <c r="I68" s="201">
        <v>0</v>
      </c>
      <c r="J68" s="198"/>
      <c r="K68" s="198">
        <v>630.27558999999997</v>
      </c>
      <c r="L68" s="198">
        <v>459.85548999999997</v>
      </c>
      <c r="M68" s="198">
        <f>484.66886</f>
        <v>484.66886</v>
      </c>
      <c r="N68" s="198">
        <v>24.39798</v>
      </c>
      <c r="O68" s="201">
        <v>0</v>
      </c>
      <c r="P68" s="201">
        <v>0</v>
      </c>
      <c r="Q68" s="199">
        <v>-206.81424999999999</v>
      </c>
    </row>
    <row r="69" spans="1:17" s="72" customFormat="1" ht="42.75" customHeight="1" x14ac:dyDescent="0.25">
      <c r="A69" s="283"/>
      <c r="B69" s="283"/>
      <c r="C69" s="283"/>
      <c r="D69" s="134" t="s">
        <v>48</v>
      </c>
      <c r="E69" s="213">
        <f t="shared" si="18"/>
        <v>0</v>
      </c>
      <c r="F69" s="201">
        <v>0</v>
      </c>
      <c r="G69" s="201">
        <v>0</v>
      </c>
      <c r="H69" s="201">
        <v>0</v>
      </c>
      <c r="I69" s="201">
        <v>0</v>
      </c>
      <c r="J69" s="201">
        <v>0</v>
      </c>
      <c r="K69" s="201"/>
      <c r="L69" s="201">
        <v>0</v>
      </c>
      <c r="M69" s="201">
        <v>0</v>
      </c>
      <c r="N69" s="201">
        <v>0</v>
      </c>
      <c r="O69" s="201">
        <v>0</v>
      </c>
      <c r="P69" s="201">
        <v>0</v>
      </c>
      <c r="Q69" s="199">
        <v>0</v>
      </c>
    </row>
    <row r="70" spans="1:17" s="72" customFormat="1" ht="28.5" customHeight="1" x14ac:dyDescent="0.25">
      <c r="A70" s="283"/>
      <c r="B70" s="283"/>
      <c r="C70" s="283"/>
      <c r="D70" s="134" t="s">
        <v>108</v>
      </c>
      <c r="E70" s="213">
        <f t="shared" si="18"/>
        <v>0</v>
      </c>
      <c r="F70" s="201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201">
        <v>0</v>
      </c>
      <c r="P70" s="201">
        <v>0</v>
      </c>
      <c r="Q70" s="199">
        <v>0</v>
      </c>
    </row>
    <row r="71" spans="1:17" s="72" customFormat="1" ht="27.75" customHeight="1" x14ac:dyDescent="0.25">
      <c r="A71" s="283"/>
      <c r="B71" s="283"/>
      <c r="C71" s="284"/>
      <c r="D71" s="134" t="s">
        <v>109</v>
      </c>
      <c r="E71" s="213">
        <f t="shared" si="18"/>
        <v>0</v>
      </c>
      <c r="F71" s="201">
        <v>0</v>
      </c>
      <c r="G71" s="201">
        <v>0</v>
      </c>
      <c r="H71" s="201">
        <v>0</v>
      </c>
      <c r="I71" s="201">
        <v>0</v>
      </c>
      <c r="J71" s="201">
        <v>0</v>
      </c>
      <c r="K71" s="212">
        <v>0</v>
      </c>
      <c r="L71" s="212">
        <v>0</v>
      </c>
      <c r="M71" s="212">
        <v>0</v>
      </c>
      <c r="N71" s="212">
        <v>0</v>
      </c>
      <c r="O71" s="212">
        <v>0</v>
      </c>
      <c r="P71" s="201">
        <v>0</v>
      </c>
      <c r="Q71" s="199">
        <v>0</v>
      </c>
    </row>
    <row r="72" spans="1:17" s="72" customFormat="1" ht="18.75" customHeight="1" x14ac:dyDescent="0.25">
      <c r="A72" s="283"/>
      <c r="B72" s="283"/>
      <c r="C72" s="282" t="s">
        <v>124</v>
      </c>
      <c r="D72" s="131" t="s">
        <v>35</v>
      </c>
      <c r="E72" s="206">
        <f>F72+G72+H72+I72+J72+K72+L72+M72+N72+O72+P72+Q72</f>
        <v>290.31279999999998</v>
      </c>
      <c r="F72" s="210">
        <f>F73+F74+F75+F76+F77+F78</f>
        <v>0</v>
      </c>
      <c r="G72" s="210">
        <f t="shared" ref="G72:Q72" si="19">G73+G74+G75+G76+G77+G78</f>
        <v>0</v>
      </c>
      <c r="H72" s="214">
        <f t="shared" si="19"/>
        <v>0</v>
      </c>
      <c r="I72" s="214">
        <f t="shared" si="19"/>
        <v>0</v>
      </c>
      <c r="J72" s="214">
        <f t="shared" si="19"/>
        <v>0</v>
      </c>
      <c r="K72" s="211">
        <f t="shared" si="19"/>
        <v>5.0999999999999996</v>
      </c>
      <c r="L72" s="211">
        <f t="shared" si="19"/>
        <v>64.5</v>
      </c>
      <c r="M72" s="211">
        <f t="shared" si="19"/>
        <v>20.700000000000003</v>
      </c>
      <c r="N72" s="211">
        <f t="shared" si="19"/>
        <v>25.6</v>
      </c>
      <c r="O72" s="211">
        <f t="shared" si="19"/>
        <v>92.5</v>
      </c>
      <c r="P72" s="189">
        <f t="shared" si="19"/>
        <v>80</v>
      </c>
      <c r="Q72" s="189">
        <f t="shared" si="19"/>
        <v>1.9128000000000001</v>
      </c>
    </row>
    <row r="73" spans="1:17" s="72" customFormat="1" ht="16.5" customHeight="1" x14ac:dyDescent="0.25">
      <c r="A73" s="283"/>
      <c r="B73" s="283"/>
      <c r="C73" s="283"/>
      <c r="D73" s="134" t="s">
        <v>9</v>
      </c>
      <c r="E73" s="206">
        <f t="shared" ref="E73:E78" si="20">F73+G73+H73+I73+J73+K73+L73+M73+N73+O73+P73+Q73</f>
        <v>0</v>
      </c>
      <c r="F73" s="201">
        <v>0</v>
      </c>
      <c r="G73" s="201">
        <v>0</v>
      </c>
      <c r="H73" s="215">
        <v>0</v>
      </c>
      <c r="I73" s="215">
        <v>0</v>
      </c>
      <c r="J73" s="215">
        <v>0</v>
      </c>
      <c r="K73" s="201">
        <v>0</v>
      </c>
      <c r="L73" s="201">
        <v>0</v>
      </c>
      <c r="M73" s="201">
        <v>0</v>
      </c>
      <c r="N73" s="201">
        <v>0</v>
      </c>
      <c r="O73" s="201">
        <v>0</v>
      </c>
      <c r="P73" s="201">
        <v>0</v>
      </c>
      <c r="Q73" s="212">
        <v>0</v>
      </c>
    </row>
    <row r="74" spans="1:17" s="72" customFormat="1" ht="21" customHeight="1" x14ac:dyDescent="0.25">
      <c r="A74" s="283"/>
      <c r="B74" s="283"/>
      <c r="C74" s="283"/>
      <c r="D74" s="134" t="s">
        <v>10</v>
      </c>
      <c r="E74" s="208">
        <f t="shared" si="20"/>
        <v>290.31279999999998</v>
      </c>
      <c r="F74" s="201">
        <v>0</v>
      </c>
      <c r="G74" s="201">
        <v>0</v>
      </c>
      <c r="H74" s="215">
        <v>0</v>
      </c>
      <c r="I74" s="215">
        <v>0</v>
      </c>
      <c r="J74" s="215">
        <v>0</v>
      </c>
      <c r="K74" s="199">
        <v>5.0999999999999996</v>
      </c>
      <c r="L74" s="199">
        <v>64.5</v>
      </c>
      <c r="M74" s="199">
        <f>62.5-41.8</f>
        <v>20.700000000000003</v>
      </c>
      <c r="N74" s="199">
        <v>25.6</v>
      </c>
      <c r="O74" s="199">
        <f>11.9+30.6+50</f>
        <v>92.5</v>
      </c>
      <c r="P74" s="199">
        <f>5.1+15.7+59.2</f>
        <v>80</v>
      </c>
      <c r="Q74" s="199">
        <v>1.9128000000000001</v>
      </c>
    </row>
    <row r="75" spans="1:17" s="72" customFormat="1" ht="21" customHeight="1" x14ac:dyDescent="0.25">
      <c r="A75" s="283"/>
      <c r="B75" s="283"/>
      <c r="C75" s="283"/>
      <c r="D75" s="134" t="s">
        <v>11</v>
      </c>
      <c r="E75" s="208">
        <f t="shared" si="20"/>
        <v>0</v>
      </c>
      <c r="F75" s="201">
        <v>0</v>
      </c>
      <c r="G75" s="201">
        <v>0</v>
      </c>
      <c r="H75" s="201">
        <v>0</v>
      </c>
      <c r="I75" s="201">
        <v>0</v>
      </c>
      <c r="J75" s="201">
        <v>0</v>
      </c>
      <c r="K75" s="199">
        <v>0</v>
      </c>
      <c r="L75" s="199">
        <v>0</v>
      </c>
      <c r="M75" s="199">
        <v>0</v>
      </c>
      <c r="N75" s="199">
        <v>0</v>
      </c>
      <c r="O75" s="199">
        <v>0</v>
      </c>
      <c r="P75" s="199">
        <v>0</v>
      </c>
      <c r="Q75" s="212">
        <v>0</v>
      </c>
    </row>
    <row r="76" spans="1:17" s="72" customFormat="1" ht="45" customHeight="1" x14ac:dyDescent="0.25">
      <c r="A76" s="283"/>
      <c r="B76" s="283"/>
      <c r="C76" s="283"/>
      <c r="D76" s="134" t="s">
        <v>48</v>
      </c>
      <c r="E76" s="206">
        <f t="shared" si="20"/>
        <v>0</v>
      </c>
      <c r="F76" s="201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0</v>
      </c>
      <c r="L76" s="201">
        <v>0</v>
      </c>
      <c r="M76" s="201">
        <v>0</v>
      </c>
      <c r="N76" s="201">
        <v>0</v>
      </c>
      <c r="O76" s="201">
        <v>0</v>
      </c>
      <c r="P76" s="201">
        <v>0</v>
      </c>
      <c r="Q76" s="212">
        <v>0</v>
      </c>
    </row>
    <row r="77" spans="1:17" s="72" customFormat="1" ht="21.75" customHeight="1" x14ac:dyDescent="0.25">
      <c r="A77" s="283"/>
      <c r="B77" s="283"/>
      <c r="C77" s="283"/>
      <c r="D77" s="134" t="s">
        <v>108</v>
      </c>
      <c r="E77" s="206">
        <f t="shared" si="20"/>
        <v>0</v>
      </c>
      <c r="F77" s="201">
        <v>0</v>
      </c>
      <c r="G77" s="201">
        <v>0</v>
      </c>
      <c r="H77" s="201">
        <v>0</v>
      </c>
      <c r="I77" s="201">
        <v>0</v>
      </c>
      <c r="J77" s="201">
        <v>0</v>
      </c>
      <c r="K77" s="201">
        <v>0</v>
      </c>
      <c r="L77" s="201">
        <v>0</v>
      </c>
      <c r="M77" s="201">
        <v>0</v>
      </c>
      <c r="N77" s="201">
        <v>0</v>
      </c>
      <c r="O77" s="201">
        <v>0</v>
      </c>
      <c r="P77" s="201">
        <v>0</v>
      </c>
      <c r="Q77" s="212">
        <v>0</v>
      </c>
    </row>
    <row r="78" spans="1:17" s="72" customFormat="1" ht="21.75" customHeight="1" x14ac:dyDescent="0.25">
      <c r="A78" s="284"/>
      <c r="B78" s="284"/>
      <c r="C78" s="284"/>
      <c r="D78" s="134" t="s">
        <v>109</v>
      </c>
      <c r="E78" s="206">
        <f t="shared" si="20"/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  <c r="O78" s="201">
        <v>0</v>
      </c>
      <c r="P78" s="201">
        <v>0</v>
      </c>
      <c r="Q78" s="212">
        <v>0</v>
      </c>
    </row>
    <row r="79" spans="1:17" s="72" customFormat="1" ht="21.75" customHeight="1" x14ac:dyDescent="0.25">
      <c r="A79" s="282">
        <v>4</v>
      </c>
      <c r="B79" s="282" t="s">
        <v>140</v>
      </c>
      <c r="C79" s="282" t="s">
        <v>141</v>
      </c>
      <c r="D79" s="131" t="s">
        <v>35</v>
      </c>
      <c r="E79" s="206">
        <f>E80+E81+E82+E83+E84+E85</f>
        <v>100</v>
      </c>
      <c r="F79" s="206">
        <f t="shared" ref="F79:Q79" si="21">F80+F81+F82+F83+F84+F85</f>
        <v>0</v>
      </c>
      <c r="G79" s="206">
        <f t="shared" si="21"/>
        <v>0</v>
      </c>
      <c r="H79" s="206">
        <f t="shared" si="21"/>
        <v>0</v>
      </c>
      <c r="I79" s="206">
        <f t="shared" si="21"/>
        <v>0</v>
      </c>
      <c r="J79" s="206">
        <f t="shared" si="21"/>
        <v>0</v>
      </c>
      <c r="K79" s="206">
        <f t="shared" si="21"/>
        <v>100</v>
      </c>
      <c r="L79" s="206">
        <f t="shared" si="21"/>
        <v>0</v>
      </c>
      <c r="M79" s="206">
        <f t="shared" si="21"/>
        <v>0</v>
      </c>
      <c r="N79" s="206">
        <f t="shared" si="21"/>
        <v>0</v>
      </c>
      <c r="O79" s="206">
        <f t="shared" si="21"/>
        <v>0</v>
      </c>
      <c r="P79" s="206">
        <f t="shared" si="21"/>
        <v>0</v>
      </c>
      <c r="Q79" s="206">
        <f t="shared" si="21"/>
        <v>0</v>
      </c>
    </row>
    <row r="80" spans="1:17" s="72" customFormat="1" ht="21.75" customHeight="1" x14ac:dyDescent="0.25">
      <c r="A80" s="283"/>
      <c r="B80" s="283"/>
      <c r="C80" s="283"/>
      <c r="D80" s="134" t="s">
        <v>9</v>
      </c>
      <c r="E80" s="206">
        <f>F80+G80+H80+I80+J80+K80+L80+M80+N80+O80+P80+Q80</f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  <c r="O80" s="201">
        <v>0</v>
      </c>
      <c r="P80" s="201">
        <v>0</v>
      </c>
      <c r="Q80" s="212">
        <v>0</v>
      </c>
    </row>
    <row r="81" spans="1:17" s="72" customFormat="1" ht="21.75" customHeight="1" x14ac:dyDescent="0.25">
      <c r="A81" s="283"/>
      <c r="B81" s="283"/>
      <c r="C81" s="283"/>
      <c r="D81" s="134" t="s">
        <v>10</v>
      </c>
      <c r="E81" s="206">
        <f t="shared" ref="E81:E85" si="22">F81+G81+H81+I81+J81+K81+L81+M81+N81+O81+P81+Q81</f>
        <v>100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198">
        <v>100</v>
      </c>
      <c r="L81" s="201">
        <v>0</v>
      </c>
      <c r="M81" s="201">
        <v>0</v>
      </c>
      <c r="N81" s="201">
        <v>0</v>
      </c>
      <c r="O81" s="201">
        <v>0</v>
      </c>
      <c r="P81" s="201">
        <v>0</v>
      </c>
      <c r="Q81" s="212">
        <v>0</v>
      </c>
    </row>
    <row r="82" spans="1:17" s="72" customFormat="1" ht="21.75" customHeight="1" x14ac:dyDescent="0.25">
      <c r="A82" s="283"/>
      <c r="B82" s="283"/>
      <c r="C82" s="283"/>
      <c r="D82" s="134" t="s">
        <v>11</v>
      </c>
      <c r="E82" s="206">
        <f t="shared" si="22"/>
        <v>0</v>
      </c>
      <c r="F82" s="201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0</v>
      </c>
      <c r="L82" s="201">
        <v>0</v>
      </c>
      <c r="M82" s="201">
        <v>0</v>
      </c>
      <c r="N82" s="201">
        <v>0</v>
      </c>
      <c r="O82" s="201">
        <v>0</v>
      </c>
      <c r="P82" s="201">
        <v>0</v>
      </c>
      <c r="Q82" s="212">
        <v>0</v>
      </c>
    </row>
    <row r="83" spans="1:17" s="72" customFormat="1" ht="58.5" customHeight="1" x14ac:dyDescent="0.25">
      <c r="A83" s="283"/>
      <c r="B83" s="283"/>
      <c r="C83" s="283"/>
      <c r="D83" s="134" t="s">
        <v>48</v>
      </c>
      <c r="E83" s="206">
        <f t="shared" si="22"/>
        <v>0</v>
      </c>
      <c r="F83" s="201">
        <v>0</v>
      </c>
      <c r="G83" s="201">
        <v>0</v>
      </c>
      <c r="H83" s="201">
        <v>0</v>
      </c>
      <c r="I83" s="201">
        <v>0</v>
      </c>
      <c r="J83" s="201">
        <v>0</v>
      </c>
      <c r="K83" s="201">
        <v>0</v>
      </c>
      <c r="L83" s="201">
        <v>0</v>
      </c>
      <c r="M83" s="201">
        <v>0</v>
      </c>
      <c r="N83" s="201">
        <v>0</v>
      </c>
      <c r="O83" s="201">
        <v>0</v>
      </c>
      <c r="P83" s="201">
        <v>0</v>
      </c>
      <c r="Q83" s="212">
        <v>0</v>
      </c>
    </row>
    <row r="84" spans="1:17" s="72" customFormat="1" ht="21.75" customHeight="1" x14ac:dyDescent="0.25">
      <c r="A84" s="283"/>
      <c r="B84" s="283"/>
      <c r="C84" s="283"/>
      <c r="D84" s="134" t="s">
        <v>108</v>
      </c>
      <c r="E84" s="206">
        <f t="shared" si="22"/>
        <v>0</v>
      </c>
      <c r="F84" s="201">
        <v>0</v>
      </c>
      <c r="G84" s="201">
        <v>0</v>
      </c>
      <c r="H84" s="201">
        <v>0</v>
      </c>
      <c r="I84" s="201">
        <v>0</v>
      </c>
      <c r="J84" s="201">
        <v>0</v>
      </c>
      <c r="K84" s="201">
        <v>0</v>
      </c>
      <c r="L84" s="201">
        <v>0</v>
      </c>
      <c r="M84" s="201">
        <v>0</v>
      </c>
      <c r="N84" s="201">
        <v>0</v>
      </c>
      <c r="O84" s="201">
        <v>0</v>
      </c>
      <c r="P84" s="201">
        <v>0</v>
      </c>
      <c r="Q84" s="212">
        <v>0</v>
      </c>
    </row>
    <row r="85" spans="1:17" s="72" customFormat="1" ht="21.75" customHeight="1" x14ac:dyDescent="0.25">
      <c r="A85" s="284"/>
      <c r="B85" s="284"/>
      <c r="C85" s="283"/>
      <c r="D85" s="134" t="s">
        <v>109</v>
      </c>
      <c r="E85" s="206">
        <f t="shared" si="22"/>
        <v>0</v>
      </c>
      <c r="F85" s="201">
        <v>0</v>
      </c>
      <c r="G85" s="201">
        <v>0</v>
      </c>
      <c r="H85" s="201">
        <v>0</v>
      </c>
      <c r="I85" s="201">
        <v>0</v>
      </c>
      <c r="J85" s="201">
        <v>0</v>
      </c>
      <c r="K85" s="201">
        <v>0</v>
      </c>
      <c r="L85" s="201">
        <v>0</v>
      </c>
      <c r="M85" s="201">
        <v>0</v>
      </c>
      <c r="N85" s="201">
        <v>0</v>
      </c>
      <c r="O85" s="201">
        <v>0</v>
      </c>
      <c r="P85" s="201">
        <v>0</v>
      </c>
      <c r="Q85" s="212">
        <v>0</v>
      </c>
    </row>
    <row r="86" spans="1:17" s="72" customFormat="1" ht="21.75" customHeight="1" x14ac:dyDescent="0.25">
      <c r="A86" s="312" t="s">
        <v>142</v>
      </c>
      <c r="B86" s="313"/>
      <c r="C86" s="288"/>
      <c r="D86" s="131" t="s">
        <v>37</v>
      </c>
      <c r="E86" s="206">
        <f>E87+E88+E89+E90+E91+E92</f>
        <v>8484.9954099999995</v>
      </c>
      <c r="F86" s="206">
        <f t="shared" ref="F86:Q86" si="23">F87+F88+F89+F90+F91+F92</f>
        <v>110.93604000000001</v>
      </c>
      <c r="G86" s="206">
        <f t="shared" si="23"/>
        <v>247.90361999999999</v>
      </c>
      <c r="H86" s="206">
        <f t="shared" si="23"/>
        <v>582.03634</v>
      </c>
      <c r="I86" s="206">
        <f t="shared" si="23"/>
        <v>285.46937000000003</v>
      </c>
      <c r="J86" s="206">
        <f t="shared" si="23"/>
        <v>513.97152000000006</v>
      </c>
      <c r="K86" s="206">
        <f>K87+K88+K89+K90+K91+K92</f>
        <v>2094.5152399999997</v>
      </c>
      <c r="L86" s="206">
        <f t="shared" si="23"/>
        <v>1704.2688800000001</v>
      </c>
      <c r="M86" s="206">
        <f t="shared" si="23"/>
        <v>1365.9697299999998</v>
      </c>
      <c r="N86" s="206">
        <f t="shared" si="23"/>
        <v>363.31374</v>
      </c>
      <c r="O86" s="206">
        <f t="shared" si="23"/>
        <v>510.39269000000002</v>
      </c>
      <c r="P86" s="206">
        <f t="shared" si="23"/>
        <v>424.69250000000011</v>
      </c>
      <c r="Q86" s="206">
        <f t="shared" si="23"/>
        <v>281.5257400000001</v>
      </c>
    </row>
    <row r="87" spans="1:17" ht="12.75" customHeight="1" x14ac:dyDescent="0.25">
      <c r="A87" s="314"/>
      <c r="B87" s="315"/>
      <c r="C87" s="288"/>
      <c r="D87" s="168" t="s">
        <v>9</v>
      </c>
      <c r="E87" s="216">
        <f>F87+G87+H87+I87+J87+K87+L87+M87+N87+O87+P87+Q87</f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01">
        <v>0</v>
      </c>
      <c r="L87" s="217">
        <v>0</v>
      </c>
      <c r="M87" s="217">
        <v>0</v>
      </c>
      <c r="N87" s="217">
        <v>0</v>
      </c>
      <c r="O87" s="217">
        <f t="shared" ref="O87:Q91" si="24">O17+O38+O45</f>
        <v>0</v>
      </c>
      <c r="P87" s="217">
        <f t="shared" si="24"/>
        <v>0</v>
      </c>
      <c r="Q87" s="217">
        <f t="shared" si="24"/>
        <v>0</v>
      </c>
    </row>
    <row r="88" spans="1:17" ht="21" customHeight="1" x14ac:dyDescent="0.25">
      <c r="A88" s="314"/>
      <c r="B88" s="315"/>
      <c r="C88" s="288"/>
      <c r="D88" s="168" t="s">
        <v>10</v>
      </c>
      <c r="E88" s="218">
        <f>F88+G88+H88+I88+J88+K88+L88+M88+N88+O88+P88+Q88</f>
        <v>5133.5</v>
      </c>
      <c r="F88" s="219">
        <f t="shared" ref="F88:N88" si="25">F18+F39+F46</f>
        <v>110.93604000000001</v>
      </c>
      <c r="G88" s="219">
        <f t="shared" si="25"/>
        <v>247.90361999999999</v>
      </c>
      <c r="H88" s="219">
        <f t="shared" si="25"/>
        <v>582.03634</v>
      </c>
      <c r="I88" s="219">
        <f t="shared" si="25"/>
        <v>285.46937000000003</v>
      </c>
      <c r="J88" s="219">
        <f t="shared" si="25"/>
        <v>325.09728999999999</v>
      </c>
      <c r="K88" s="198">
        <f>K18+K39+K46+K81</f>
        <v>522.89035999999999</v>
      </c>
      <c r="L88" s="219">
        <f t="shared" si="25"/>
        <v>669.31186000000002</v>
      </c>
      <c r="M88" s="219">
        <f t="shared" si="25"/>
        <v>632.79832999999985</v>
      </c>
      <c r="N88" s="219">
        <f t="shared" si="25"/>
        <v>258.01198999999997</v>
      </c>
      <c r="O88" s="219">
        <f t="shared" si="24"/>
        <v>475.39269000000002</v>
      </c>
      <c r="P88" s="219">
        <f t="shared" si="24"/>
        <v>393.17178000000013</v>
      </c>
      <c r="Q88" s="219">
        <f t="shared" si="24"/>
        <v>630.48033000000009</v>
      </c>
    </row>
    <row r="89" spans="1:17" ht="15" customHeight="1" x14ac:dyDescent="0.25">
      <c r="A89" s="314"/>
      <c r="B89" s="315"/>
      <c r="C89" s="288"/>
      <c r="D89" s="168" t="s">
        <v>11</v>
      </c>
      <c r="E89" s="218">
        <f t="shared" ref="E89:E92" si="26">F89+G89+H89+I89+J89+K89+L89+M89+N89+O89+P89+Q89</f>
        <v>3351.49541</v>
      </c>
      <c r="F89" s="217">
        <f t="shared" ref="F89:N89" si="27">F19+F40+F47</f>
        <v>0</v>
      </c>
      <c r="G89" s="217">
        <f t="shared" si="27"/>
        <v>0</v>
      </c>
      <c r="H89" s="217">
        <f t="shared" si="27"/>
        <v>0</v>
      </c>
      <c r="I89" s="217">
        <f t="shared" si="27"/>
        <v>0</v>
      </c>
      <c r="J89" s="220">
        <f t="shared" si="27"/>
        <v>188.87423000000001</v>
      </c>
      <c r="K89" s="199">
        <f t="shared" si="27"/>
        <v>1571.6248799999998</v>
      </c>
      <c r="L89" s="221">
        <f t="shared" si="27"/>
        <v>1034.9570200000001</v>
      </c>
      <c r="M89" s="221">
        <f t="shared" si="27"/>
        <v>733.17139999999995</v>
      </c>
      <c r="N89" s="221">
        <f t="shared" si="27"/>
        <v>105.30175000000001</v>
      </c>
      <c r="O89" s="221">
        <f t="shared" si="24"/>
        <v>35</v>
      </c>
      <c r="P89" s="221">
        <f t="shared" si="24"/>
        <v>31.520720000000001</v>
      </c>
      <c r="Q89" s="217">
        <f t="shared" si="24"/>
        <v>-348.95459</v>
      </c>
    </row>
    <row r="90" spans="1:17" ht="65.25" customHeight="1" x14ac:dyDescent="0.25">
      <c r="A90" s="314"/>
      <c r="B90" s="315"/>
      <c r="C90" s="288"/>
      <c r="D90" s="175" t="s">
        <v>48</v>
      </c>
      <c r="E90" s="216">
        <f t="shared" si="26"/>
        <v>0</v>
      </c>
      <c r="F90" s="217">
        <f t="shared" ref="F90:L92" si="28">F20+F41+F48</f>
        <v>0</v>
      </c>
      <c r="G90" s="217">
        <f t="shared" si="28"/>
        <v>0</v>
      </c>
      <c r="H90" s="217">
        <f t="shared" si="28"/>
        <v>0</v>
      </c>
      <c r="I90" s="217">
        <f t="shared" si="28"/>
        <v>0</v>
      </c>
      <c r="J90" s="217">
        <f t="shared" si="28"/>
        <v>0</v>
      </c>
      <c r="K90" s="201">
        <f t="shared" si="28"/>
        <v>0</v>
      </c>
      <c r="L90" s="217">
        <f t="shared" si="28"/>
        <v>0</v>
      </c>
      <c r="M90" s="217">
        <f>M20+N41+M48</f>
        <v>0</v>
      </c>
      <c r="N90" s="217">
        <f>N20+N48</f>
        <v>0</v>
      </c>
      <c r="O90" s="217">
        <f t="shared" si="24"/>
        <v>0</v>
      </c>
      <c r="P90" s="217">
        <f t="shared" si="24"/>
        <v>0</v>
      </c>
      <c r="Q90" s="217">
        <f t="shared" si="24"/>
        <v>0</v>
      </c>
    </row>
    <row r="91" spans="1:17" ht="28.5" customHeight="1" x14ac:dyDescent="0.25">
      <c r="A91" s="314"/>
      <c r="B91" s="315"/>
      <c r="C91" s="288"/>
      <c r="D91" s="175" t="s">
        <v>108</v>
      </c>
      <c r="E91" s="216">
        <f t="shared" si="26"/>
        <v>0</v>
      </c>
      <c r="F91" s="217">
        <f t="shared" si="28"/>
        <v>0</v>
      </c>
      <c r="G91" s="217">
        <f t="shared" si="28"/>
        <v>0</v>
      </c>
      <c r="H91" s="217">
        <f t="shared" si="28"/>
        <v>0</v>
      </c>
      <c r="I91" s="217">
        <f t="shared" si="28"/>
        <v>0</v>
      </c>
      <c r="J91" s="217">
        <f t="shared" si="28"/>
        <v>0</v>
      </c>
      <c r="K91" s="201">
        <f t="shared" si="28"/>
        <v>0</v>
      </c>
      <c r="L91" s="217">
        <f t="shared" si="28"/>
        <v>0</v>
      </c>
      <c r="M91" s="217">
        <f>M21+M42+M49</f>
        <v>0</v>
      </c>
      <c r="N91" s="217">
        <f>N21+N42+N49</f>
        <v>0</v>
      </c>
      <c r="O91" s="217">
        <f t="shared" si="24"/>
        <v>0</v>
      </c>
      <c r="P91" s="217">
        <f t="shared" si="24"/>
        <v>0</v>
      </c>
      <c r="Q91" s="217">
        <f t="shared" si="24"/>
        <v>0</v>
      </c>
    </row>
    <row r="92" spans="1:17" ht="23.25" customHeight="1" x14ac:dyDescent="0.25">
      <c r="A92" s="316"/>
      <c r="B92" s="317"/>
      <c r="C92" s="288"/>
      <c r="D92" s="175" t="s">
        <v>109</v>
      </c>
      <c r="E92" s="222">
        <f t="shared" si="26"/>
        <v>0</v>
      </c>
      <c r="F92" s="217">
        <f t="shared" si="28"/>
        <v>0</v>
      </c>
      <c r="G92" s="217">
        <f t="shared" si="28"/>
        <v>0</v>
      </c>
      <c r="H92" s="217">
        <f t="shared" si="28"/>
        <v>0</v>
      </c>
      <c r="I92" s="217">
        <f t="shared" si="28"/>
        <v>0</v>
      </c>
      <c r="J92" s="217">
        <f t="shared" si="28"/>
        <v>0</v>
      </c>
      <c r="K92" s="201">
        <f t="shared" si="28"/>
        <v>0</v>
      </c>
      <c r="L92" s="217">
        <f t="shared" si="28"/>
        <v>0</v>
      </c>
      <c r="M92" s="217">
        <f>M22+M43+M50</f>
        <v>0</v>
      </c>
      <c r="N92" s="217">
        <f>N22+N43+N50</f>
        <v>0</v>
      </c>
      <c r="O92" s="217">
        <f>O22+O43+O50</f>
        <v>0</v>
      </c>
      <c r="P92" s="217">
        <v>0</v>
      </c>
      <c r="Q92" s="223">
        <f>Q22+Q43+Q50</f>
        <v>0</v>
      </c>
    </row>
    <row r="93" spans="1:17" ht="94.5" customHeight="1" x14ac:dyDescent="0.25">
      <c r="A93" s="305" t="s">
        <v>137</v>
      </c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118"/>
      <c r="P93" s="118"/>
      <c r="Q93" s="118"/>
    </row>
    <row r="94" spans="1:17" ht="24.75" customHeight="1" x14ac:dyDescent="0.25">
      <c r="A94" s="308" t="s">
        <v>120</v>
      </c>
      <c r="B94" s="308"/>
      <c r="C94" s="308"/>
      <c r="D94" s="182"/>
      <c r="E94" s="182"/>
      <c r="F94" s="62"/>
      <c r="G94" s="62"/>
      <c r="H94" s="62"/>
      <c r="I94" s="43"/>
    </row>
    <row r="95" spans="1:17" ht="41.25" customHeight="1" x14ac:dyDescent="0.25">
      <c r="A95" s="308" t="s">
        <v>94</v>
      </c>
      <c r="B95" s="308"/>
      <c r="C95" s="308"/>
      <c r="D95" s="308"/>
      <c r="E95" s="308"/>
      <c r="F95" s="310"/>
      <c r="G95" s="310"/>
      <c r="H95" s="310"/>
      <c r="I95" s="309" t="s">
        <v>164</v>
      </c>
      <c r="J95" s="309"/>
    </row>
    <row r="96" spans="1:17" ht="21" customHeight="1" x14ac:dyDescent="0.25">
      <c r="B96" s="181"/>
      <c r="C96" s="181"/>
      <c r="D96" s="181"/>
      <c r="E96" s="181"/>
      <c r="F96" s="40"/>
      <c r="G96" s="40" t="s">
        <v>38</v>
      </c>
      <c r="H96" s="40"/>
      <c r="I96" s="185"/>
      <c r="J96" s="185"/>
    </row>
    <row r="97" spans="1:17" ht="21" customHeight="1" x14ac:dyDescent="0.25">
      <c r="A97" s="306" t="s">
        <v>121</v>
      </c>
      <c r="B97" s="306"/>
      <c r="C97" s="181"/>
      <c r="D97" s="181"/>
      <c r="E97" s="181"/>
      <c r="F97" s="61"/>
      <c r="G97" s="62"/>
      <c r="H97" s="61"/>
      <c r="I97" s="43"/>
    </row>
    <row r="98" spans="1:17" ht="14.25" customHeight="1" x14ac:dyDescent="0.25">
      <c r="B98" s="181"/>
      <c r="C98" s="181"/>
      <c r="D98" s="181"/>
      <c r="E98" s="181"/>
      <c r="F98" s="61"/>
      <c r="G98" s="62"/>
      <c r="H98" s="61"/>
      <c r="I98" s="43"/>
    </row>
    <row r="99" spans="1:17" ht="21" customHeight="1" x14ac:dyDescent="0.25">
      <c r="A99" s="306" t="s">
        <v>171</v>
      </c>
      <c r="B99" s="306"/>
      <c r="C99" s="306"/>
      <c r="D99" s="306"/>
      <c r="E99" s="181"/>
      <c r="F99" s="311"/>
      <c r="G99" s="311"/>
      <c r="H99" s="311"/>
      <c r="I99" s="309" t="s">
        <v>172</v>
      </c>
      <c r="J99" s="309"/>
    </row>
    <row r="100" spans="1:17" ht="21" customHeight="1" x14ac:dyDescent="0.25">
      <c r="B100" s="181"/>
      <c r="C100" s="181"/>
      <c r="D100" s="181"/>
      <c r="E100" s="181"/>
      <c r="F100" s="7"/>
      <c r="G100" s="187" t="s">
        <v>127</v>
      </c>
      <c r="H100" s="7"/>
      <c r="I100" s="183"/>
      <c r="J100" s="183"/>
    </row>
    <row r="101" spans="1:17" ht="21" customHeight="1" x14ac:dyDescent="0.25">
      <c r="B101" s="181"/>
      <c r="C101" s="181"/>
      <c r="D101" s="181"/>
      <c r="E101" s="181"/>
      <c r="F101" s="7"/>
      <c r="G101" s="7"/>
      <c r="H101" s="7"/>
      <c r="I101" s="183"/>
      <c r="J101" s="183"/>
    </row>
    <row r="102" spans="1:17" ht="21" customHeight="1" x14ac:dyDescent="0.25">
      <c r="A102" s="306" t="s">
        <v>146</v>
      </c>
      <c r="B102" s="306"/>
      <c r="C102" s="306"/>
      <c r="D102" s="306"/>
      <c r="E102" s="181"/>
      <c r="F102" s="311"/>
      <c r="G102" s="311"/>
      <c r="H102" s="311"/>
      <c r="I102" s="309" t="s">
        <v>155</v>
      </c>
      <c r="J102" s="309"/>
    </row>
    <row r="103" spans="1:17" ht="12.75" customHeight="1" x14ac:dyDescent="0.25">
      <c r="B103" s="181"/>
      <c r="C103" s="181"/>
      <c r="D103" s="181"/>
      <c r="E103" s="181"/>
      <c r="F103" s="61"/>
      <c r="G103" s="62" t="s">
        <v>69</v>
      </c>
      <c r="H103" s="61"/>
      <c r="I103" s="43"/>
    </row>
    <row r="104" spans="1:17" s="72" customFormat="1" ht="38.25" customHeight="1" x14ac:dyDescent="0.25">
      <c r="A104" s="308" t="s">
        <v>149</v>
      </c>
      <c r="B104" s="308"/>
      <c r="C104" s="308"/>
      <c r="D104" s="308"/>
      <c r="E104" s="308"/>
      <c r="F104" s="41"/>
      <c r="G104" s="41"/>
      <c r="H104" s="41"/>
      <c r="I104" s="309" t="s">
        <v>170</v>
      </c>
      <c r="J104" s="309"/>
      <c r="L104" s="1"/>
      <c r="M104" s="1"/>
      <c r="N104" s="1"/>
      <c r="O104" s="1"/>
      <c r="P104" s="1"/>
      <c r="Q104" s="1"/>
    </row>
    <row r="105" spans="1:17" s="72" customFormat="1" x14ac:dyDescent="0.25">
      <c r="A105" s="184"/>
      <c r="B105" s="1"/>
      <c r="C105" s="1"/>
      <c r="D105" s="1"/>
      <c r="E105" s="1"/>
      <c r="F105" s="1"/>
      <c r="G105" s="3" t="s">
        <v>69</v>
      </c>
      <c r="H105" s="1"/>
      <c r="I105" s="1"/>
      <c r="J105" s="1"/>
      <c r="L105" s="1"/>
      <c r="M105" s="1"/>
      <c r="N105" s="1"/>
      <c r="O105" s="1"/>
      <c r="P105" s="1"/>
      <c r="Q105" s="1"/>
    </row>
    <row r="106" spans="1:17" s="72" customFormat="1" x14ac:dyDescent="0.25">
      <c r="A106" s="184"/>
      <c r="B106" s="1"/>
      <c r="C106" s="1"/>
      <c r="D106" s="1"/>
      <c r="E106" s="1"/>
      <c r="F106" s="1"/>
      <c r="G106" s="3"/>
      <c r="H106" s="1"/>
      <c r="I106" s="1"/>
      <c r="J106" s="1"/>
      <c r="L106" s="1"/>
      <c r="M106" s="1"/>
      <c r="N106" s="1"/>
      <c r="O106" s="1"/>
      <c r="P106" s="1"/>
      <c r="Q106" s="1"/>
    </row>
    <row r="107" spans="1:17" s="72" customFormat="1" ht="15" customHeight="1" x14ac:dyDescent="0.25">
      <c r="A107" s="307" t="s">
        <v>116</v>
      </c>
      <c r="B107" s="307"/>
      <c r="C107" s="1"/>
      <c r="D107" s="1"/>
      <c r="E107" s="1"/>
      <c r="F107" s="1"/>
      <c r="G107" s="1"/>
      <c r="H107" s="1"/>
      <c r="I107" s="1"/>
      <c r="J107" s="1"/>
      <c r="L107" s="1"/>
      <c r="M107" s="1"/>
      <c r="N107" s="1"/>
      <c r="O107" s="1"/>
      <c r="P107" s="1"/>
      <c r="Q107" s="1"/>
    </row>
    <row r="108" spans="1:17" s="72" customFormat="1" ht="15.75" x14ac:dyDescent="0.25">
      <c r="A108" s="184"/>
      <c r="B108" s="63"/>
      <c r="C108" s="1"/>
      <c r="D108" s="1"/>
      <c r="E108" s="1"/>
      <c r="F108" s="1"/>
      <c r="G108" s="1"/>
      <c r="H108" s="1"/>
      <c r="I108" s="1"/>
      <c r="J108" s="1"/>
      <c r="L108" s="1"/>
      <c r="M108" s="1"/>
      <c r="N108" s="1"/>
      <c r="O108" s="1"/>
      <c r="P108" s="1"/>
      <c r="Q108" s="1"/>
    </row>
  </sheetData>
  <mergeCells count="57">
    <mergeCell ref="A5:B5"/>
    <mergeCell ref="M5:Q5"/>
    <mergeCell ref="A86:B92"/>
    <mergeCell ref="C86:C92"/>
    <mergeCell ref="A2:C2"/>
    <mergeCell ref="M2:Q2"/>
    <mergeCell ref="A3:E3"/>
    <mergeCell ref="M3:Q3"/>
    <mergeCell ref="M4:Q4"/>
    <mergeCell ref="M6:Q6"/>
    <mergeCell ref="A9:Q9"/>
    <mergeCell ref="A10:Q10"/>
    <mergeCell ref="C11:M11"/>
    <mergeCell ref="P12:Q12"/>
    <mergeCell ref="F13:Q13"/>
    <mergeCell ref="A16:A22"/>
    <mergeCell ref="B16:B22"/>
    <mergeCell ref="C16:C22"/>
    <mergeCell ref="A23:A29"/>
    <mergeCell ref="B23:B29"/>
    <mergeCell ref="C23:C29"/>
    <mergeCell ref="A13:A14"/>
    <mergeCell ref="B13:B14"/>
    <mergeCell ref="C13:C14"/>
    <mergeCell ref="D13:D14"/>
    <mergeCell ref="E13:E14"/>
    <mergeCell ref="A30:A36"/>
    <mergeCell ref="B30:B36"/>
    <mergeCell ref="C30:C36"/>
    <mergeCell ref="A37:A43"/>
    <mergeCell ref="B37:B43"/>
    <mergeCell ref="C37:C43"/>
    <mergeCell ref="F95:H95"/>
    <mergeCell ref="I95:J95"/>
    <mergeCell ref="A44:A78"/>
    <mergeCell ref="B44:B78"/>
    <mergeCell ref="C44:C50"/>
    <mergeCell ref="C51:C57"/>
    <mergeCell ref="C58:C64"/>
    <mergeCell ref="C65:C71"/>
    <mergeCell ref="C72:C78"/>
    <mergeCell ref="A104:E104"/>
    <mergeCell ref="I104:J104"/>
    <mergeCell ref="A107:B107"/>
    <mergeCell ref="A79:A85"/>
    <mergeCell ref="B79:B85"/>
    <mergeCell ref="C79:C85"/>
    <mergeCell ref="A97:B97"/>
    <mergeCell ref="A99:D99"/>
    <mergeCell ref="F99:H99"/>
    <mergeCell ref="I99:J99"/>
    <mergeCell ref="A102:D102"/>
    <mergeCell ref="F102:H102"/>
    <mergeCell ref="I102:J102"/>
    <mergeCell ref="A93:N93"/>
    <mergeCell ref="A94:C94"/>
    <mergeCell ref="A95:E95"/>
  </mergeCells>
  <pageMargins left="0.31496062992125984" right="0" top="0.39370078740157483" bottom="0.19685039370078741" header="0" footer="0.19685039370078741"/>
  <pageSetup paperSize="9" scale="41" fitToWidth="0" fitToHeight="0" orientation="landscape" r:id="rId1"/>
  <rowBreaks count="1" manualBreakCount="1">
    <brk id="5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view="pageBreakPreview" zoomScaleNormal="100" zoomScaleSheetLayoutView="100" workbookViewId="0">
      <pane ySplit="12" topLeftCell="A62" activePane="bottomLeft" state="frozen"/>
      <selection pane="bottomLeft" activeCell="I65" sqref="I65"/>
    </sheetView>
  </sheetViews>
  <sheetFormatPr defaultColWidth="9.140625" defaultRowHeight="15" x14ac:dyDescent="0.25"/>
  <cols>
    <col min="1" max="1" width="6.7109375" style="51" customWidth="1"/>
    <col min="2" max="2" width="30.140625" style="1" customWidth="1"/>
    <col min="3" max="3" width="27.5703125" style="1" customWidth="1"/>
    <col min="4" max="4" width="16" style="1" customWidth="1"/>
    <col min="5" max="5" width="12.85546875" style="1" customWidth="1"/>
    <col min="6" max="6" width="11.28515625" style="1" customWidth="1"/>
    <col min="7" max="7" width="11.140625" style="1" customWidth="1"/>
    <col min="8" max="8" width="11.28515625" style="1" customWidth="1"/>
    <col min="9" max="9" width="12.42578125" style="1" customWidth="1"/>
    <col min="10" max="10" width="13" style="1" customWidth="1"/>
    <col min="11" max="11" width="13" style="72" customWidth="1"/>
    <col min="12" max="12" width="12.42578125" style="1" customWidth="1"/>
    <col min="13" max="13" width="12" style="1" customWidth="1"/>
    <col min="14" max="14" width="11.42578125" style="1" customWidth="1"/>
    <col min="15" max="15" width="11.28515625" style="1" customWidth="1"/>
    <col min="16" max="16" width="13" style="1" customWidth="1"/>
    <col min="17" max="17" width="14.140625" style="1" customWidth="1"/>
    <col min="18" max="20" width="0" style="1" hidden="1" customWidth="1"/>
    <col min="21" max="16384" width="9.140625" style="1"/>
  </cols>
  <sheetData>
    <row r="1" spans="1:17" ht="16.5" x14ac:dyDescent="0.25">
      <c r="F1" s="6"/>
      <c r="M1" s="6"/>
      <c r="O1" s="53"/>
      <c r="P1" s="53"/>
    </row>
    <row r="2" spans="1:17" ht="16.5" x14ac:dyDescent="0.25">
      <c r="G2" s="6"/>
      <c r="M2" s="341" t="s">
        <v>45</v>
      </c>
      <c r="N2" s="341"/>
      <c r="O2" s="341"/>
      <c r="P2" s="341"/>
      <c r="Q2" s="341"/>
    </row>
    <row r="3" spans="1:17" ht="18.75" x14ac:dyDescent="0.3">
      <c r="G3" s="6"/>
      <c r="M3" s="342" t="s">
        <v>68</v>
      </c>
      <c r="N3" s="342"/>
      <c r="O3" s="342"/>
      <c r="P3" s="342"/>
      <c r="Q3" s="342"/>
    </row>
    <row r="4" spans="1:17" ht="18.75" x14ac:dyDescent="0.3">
      <c r="G4" s="6"/>
      <c r="M4" s="300" t="s">
        <v>64</v>
      </c>
      <c r="N4" s="300"/>
      <c r="O4" s="300"/>
      <c r="P4" s="300"/>
      <c r="Q4" s="300"/>
    </row>
    <row r="5" spans="1:17" ht="17.25" customHeight="1" x14ac:dyDescent="0.25">
      <c r="G5" s="6"/>
      <c r="M5" s="343" t="s">
        <v>57</v>
      </c>
      <c r="N5" s="343"/>
      <c r="O5" s="343"/>
      <c r="P5" s="343"/>
      <c r="Q5" s="343"/>
    </row>
    <row r="6" spans="1:17" ht="18.75" x14ac:dyDescent="0.3">
      <c r="G6" s="6"/>
      <c r="M6" s="344" t="s">
        <v>114</v>
      </c>
      <c r="N6" s="344"/>
      <c r="O6" s="344"/>
      <c r="P6" s="344"/>
      <c r="Q6" s="344"/>
    </row>
    <row r="7" spans="1:17" ht="16.5" x14ac:dyDescent="0.25">
      <c r="G7" s="6"/>
      <c r="N7" s="53"/>
      <c r="O7" s="53"/>
      <c r="P7" s="53"/>
      <c r="Q7" s="53"/>
    </row>
    <row r="8" spans="1:17" ht="21" customHeight="1" x14ac:dyDescent="0.25">
      <c r="A8" s="297" t="s">
        <v>41</v>
      </c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</row>
    <row r="9" spans="1:17" ht="22.5" customHeight="1" x14ac:dyDescent="0.25">
      <c r="A9" s="338" t="s">
        <v>98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</row>
    <row r="10" spans="1:17" x14ac:dyDescent="0.25">
      <c r="P10" s="339" t="s">
        <v>43</v>
      </c>
      <c r="Q10" s="339"/>
    </row>
    <row r="11" spans="1:17" ht="77.25" customHeight="1" x14ac:dyDescent="0.25">
      <c r="A11" s="334" t="s">
        <v>0</v>
      </c>
      <c r="B11" s="334" t="s">
        <v>99</v>
      </c>
      <c r="C11" s="318" t="s">
        <v>63</v>
      </c>
      <c r="D11" s="334" t="s">
        <v>34</v>
      </c>
      <c r="E11" s="334" t="s">
        <v>37</v>
      </c>
      <c r="F11" s="334" t="s">
        <v>44</v>
      </c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</row>
    <row r="12" spans="1:17" ht="29.25" customHeight="1" x14ac:dyDescent="0.25">
      <c r="A12" s="334"/>
      <c r="B12" s="334"/>
      <c r="C12" s="320"/>
      <c r="D12" s="334"/>
      <c r="E12" s="334"/>
      <c r="F12" s="52" t="s">
        <v>13</v>
      </c>
      <c r="G12" s="52" t="s">
        <v>14</v>
      </c>
      <c r="H12" s="52" t="s">
        <v>15</v>
      </c>
      <c r="I12" s="52" t="s">
        <v>16</v>
      </c>
      <c r="J12" s="52" t="s">
        <v>17</v>
      </c>
      <c r="K12" s="91" t="s">
        <v>18</v>
      </c>
      <c r="L12" s="52" t="s">
        <v>19</v>
      </c>
      <c r="M12" s="52" t="s">
        <v>20</v>
      </c>
      <c r="N12" s="52" t="s">
        <v>21</v>
      </c>
      <c r="O12" s="52" t="s">
        <v>22</v>
      </c>
      <c r="P12" s="52" t="s">
        <v>23</v>
      </c>
      <c r="Q12" s="52" t="s">
        <v>24</v>
      </c>
    </row>
    <row r="13" spans="1:17" s="3" customFormat="1" ht="15" customHeight="1" x14ac:dyDescent="0.2">
      <c r="A13" s="8">
        <v>1</v>
      </c>
      <c r="B13" s="8">
        <v>2</v>
      </c>
      <c r="C13" s="8">
        <v>3</v>
      </c>
      <c r="D13" s="8">
        <v>4</v>
      </c>
      <c r="E13" s="12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92">
        <v>11</v>
      </c>
      <c r="L13" s="8">
        <v>12</v>
      </c>
      <c r="M13" s="8">
        <v>13</v>
      </c>
      <c r="N13" s="8">
        <v>14</v>
      </c>
      <c r="O13" s="8">
        <v>15</v>
      </c>
      <c r="P13" s="8">
        <v>16</v>
      </c>
      <c r="Q13" s="8">
        <v>17</v>
      </c>
    </row>
    <row r="14" spans="1:17" s="72" customFormat="1" ht="20.25" customHeight="1" x14ac:dyDescent="0.25">
      <c r="A14" s="328" t="s">
        <v>2</v>
      </c>
      <c r="B14" s="328" t="s">
        <v>70</v>
      </c>
      <c r="C14" s="328" t="s">
        <v>104</v>
      </c>
      <c r="D14" s="69" t="s">
        <v>35</v>
      </c>
      <c r="E14" s="79">
        <f t="shared" ref="E14:Q14" si="0">E15+E16+E17+E18</f>
        <v>3097.6000000000004</v>
      </c>
      <c r="F14" s="80">
        <f t="shared" si="0"/>
        <v>372.04860000000002</v>
      </c>
      <c r="G14" s="80">
        <f t="shared" si="0"/>
        <v>182.56314</v>
      </c>
      <c r="H14" s="80">
        <f t="shared" si="0"/>
        <v>110.09183</v>
      </c>
      <c r="I14" s="80">
        <f t="shared" si="0"/>
        <v>560.54115000000002</v>
      </c>
      <c r="J14" s="80">
        <f t="shared" si="0"/>
        <v>233.40391</v>
      </c>
      <c r="K14" s="80">
        <f t="shared" si="0"/>
        <v>448.46361999999999</v>
      </c>
      <c r="L14" s="80">
        <f t="shared" si="0"/>
        <v>390.76645000000002</v>
      </c>
      <c r="M14" s="80">
        <f t="shared" si="0"/>
        <v>125.44486000000001</v>
      </c>
      <c r="N14" s="80">
        <f t="shared" si="0"/>
        <v>99.432119999999998</v>
      </c>
      <c r="O14" s="80">
        <f t="shared" si="0"/>
        <v>202.77007</v>
      </c>
      <c r="P14" s="80">
        <f t="shared" si="0"/>
        <v>141.32268999999999</v>
      </c>
      <c r="Q14" s="80">
        <f t="shared" si="0"/>
        <v>230.75156000000001</v>
      </c>
    </row>
    <row r="15" spans="1:17" s="72" customFormat="1" ht="19.5" customHeight="1" x14ac:dyDescent="0.25">
      <c r="A15" s="329"/>
      <c r="B15" s="329"/>
      <c r="C15" s="329"/>
      <c r="D15" s="73" t="s">
        <v>9</v>
      </c>
      <c r="E15" s="65">
        <f>E22+E29</f>
        <v>0</v>
      </c>
      <c r="F15" s="65">
        <f t="shared" ref="F15:Q15" si="1">F22+F29</f>
        <v>0</v>
      </c>
      <c r="G15" s="65">
        <f t="shared" si="1"/>
        <v>0</v>
      </c>
      <c r="H15" s="65">
        <f t="shared" si="1"/>
        <v>0</v>
      </c>
      <c r="I15" s="65">
        <f t="shared" si="1"/>
        <v>0</v>
      </c>
      <c r="J15" s="65">
        <f t="shared" si="1"/>
        <v>0</v>
      </c>
      <c r="K15" s="65">
        <f t="shared" si="1"/>
        <v>0</v>
      </c>
      <c r="L15" s="65">
        <f t="shared" si="1"/>
        <v>0</v>
      </c>
      <c r="M15" s="65">
        <f t="shared" si="1"/>
        <v>0</v>
      </c>
      <c r="N15" s="65">
        <f t="shared" si="1"/>
        <v>0</v>
      </c>
      <c r="O15" s="65">
        <f t="shared" si="1"/>
        <v>0</v>
      </c>
      <c r="P15" s="65">
        <f t="shared" si="1"/>
        <v>0</v>
      </c>
      <c r="Q15" s="65">
        <f t="shared" si="1"/>
        <v>0</v>
      </c>
    </row>
    <row r="16" spans="1:17" s="72" customFormat="1" ht="18.75" customHeight="1" x14ac:dyDescent="0.25">
      <c r="A16" s="329"/>
      <c r="B16" s="329"/>
      <c r="C16" s="329"/>
      <c r="D16" s="73" t="s">
        <v>10</v>
      </c>
      <c r="E16" s="81">
        <f>F16+G16+H16+I16+J16+K16+L16+M16+N16+O16+P16+Q16</f>
        <v>3097.6000000000004</v>
      </c>
      <c r="F16" s="81">
        <v>372.04860000000002</v>
      </c>
      <c r="G16" s="81">
        <v>182.56314</v>
      </c>
      <c r="H16" s="81">
        <v>110.09183</v>
      </c>
      <c r="I16" s="81">
        <v>560.54115000000002</v>
      </c>
      <c r="J16" s="81">
        <v>233.40391</v>
      </c>
      <c r="K16" s="81">
        <v>448.46361999999999</v>
      </c>
      <c r="L16" s="81">
        <v>390.76645000000002</v>
      </c>
      <c r="M16" s="81">
        <v>125.44486000000001</v>
      </c>
      <c r="N16" s="81">
        <v>99.432119999999998</v>
      </c>
      <c r="O16" s="81">
        <v>202.77007</v>
      </c>
      <c r="P16" s="81">
        <v>141.32268999999999</v>
      </c>
      <c r="Q16" s="81">
        <v>230.75156000000001</v>
      </c>
    </row>
    <row r="17" spans="1:17" s="72" customFormat="1" ht="18" customHeight="1" x14ac:dyDescent="0.25">
      <c r="A17" s="329"/>
      <c r="B17" s="329"/>
      <c r="C17" s="329"/>
      <c r="D17" s="74" t="s">
        <v>11</v>
      </c>
      <c r="E17" s="65">
        <f>E24+E31</f>
        <v>0</v>
      </c>
      <c r="F17" s="65">
        <f t="shared" ref="F17:Q17" si="2">F24+F31</f>
        <v>0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>
        <f t="shared" si="2"/>
        <v>0</v>
      </c>
      <c r="L17" s="65">
        <f t="shared" si="2"/>
        <v>0</v>
      </c>
      <c r="M17" s="65">
        <f t="shared" si="2"/>
        <v>0</v>
      </c>
      <c r="N17" s="65">
        <f t="shared" si="2"/>
        <v>0</v>
      </c>
      <c r="O17" s="65">
        <f t="shared" si="2"/>
        <v>0</v>
      </c>
      <c r="P17" s="65">
        <f t="shared" si="2"/>
        <v>0</v>
      </c>
      <c r="Q17" s="65">
        <f t="shared" si="2"/>
        <v>0</v>
      </c>
    </row>
    <row r="18" spans="1:17" s="72" customFormat="1" ht="60" customHeight="1" x14ac:dyDescent="0.25">
      <c r="A18" s="329"/>
      <c r="B18" s="336"/>
      <c r="C18" s="329"/>
      <c r="D18" s="75" t="s">
        <v>48</v>
      </c>
      <c r="E18" s="65">
        <f>E25+E32</f>
        <v>0</v>
      </c>
      <c r="F18" s="65">
        <f t="shared" ref="F18:Q18" si="3">F25+F32</f>
        <v>0</v>
      </c>
      <c r="G18" s="65">
        <f t="shared" si="3"/>
        <v>0</v>
      </c>
      <c r="H18" s="65">
        <f t="shared" si="3"/>
        <v>0</v>
      </c>
      <c r="I18" s="65">
        <f t="shared" si="3"/>
        <v>0</v>
      </c>
      <c r="J18" s="65">
        <f t="shared" si="3"/>
        <v>0</v>
      </c>
      <c r="K18" s="65">
        <f t="shared" si="3"/>
        <v>0</v>
      </c>
      <c r="L18" s="65">
        <f t="shared" si="3"/>
        <v>0</v>
      </c>
      <c r="M18" s="65">
        <f t="shared" si="3"/>
        <v>0</v>
      </c>
      <c r="N18" s="65">
        <f t="shared" si="3"/>
        <v>0</v>
      </c>
      <c r="O18" s="65">
        <f t="shared" si="3"/>
        <v>0</v>
      </c>
      <c r="P18" s="65">
        <f t="shared" si="3"/>
        <v>0</v>
      </c>
      <c r="Q18" s="65">
        <f t="shared" si="3"/>
        <v>0</v>
      </c>
    </row>
    <row r="19" spans="1:17" s="72" customFormat="1" ht="28.5" customHeight="1" x14ac:dyDescent="0.25">
      <c r="A19" s="329"/>
      <c r="B19" s="336"/>
      <c r="C19" s="329"/>
      <c r="D19" s="75" t="s">
        <v>108</v>
      </c>
      <c r="E19" s="65">
        <f t="shared" ref="E19:Q20" si="4">E26+E33</f>
        <v>0</v>
      </c>
      <c r="F19" s="65">
        <f t="shared" si="4"/>
        <v>0</v>
      </c>
      <c r="G19" s="65">
        <f t="shared" si="4"/>
        <v>0</v>
      </c>
      <c r="H19" s="65">
        <f t="shared" si="4"/>
        <v>0</v>
      </c>
      <c r="I19" s="65">
        <f t="shared" si="4"/>
        <v>0</v>
      </c>
      <c r="J19" s="65">
        <f t="shared" si="4"/>
        <v>0</v>
      </c>
      <c r="K19" s="65">
        <f t="shared" si="4"/>
        <v>0</v>
      </c>
      <c r="L19" s="65">
        <f t="shared" si="4"/>
        <v>0</v>
      </c>
      <c r="M19" s="65">
        <f t="shared" si="4"/>
        <v>0</v>
      </c>
      <c r="N19" s="65">
        <f t="shared" si="4"/>
        <v>0</v>
      </c>
      <c r="O19" s="65">
        <f t="shared" si="4"/>
        <v>0</v>
      </c>
      <c r="P19" s="65">
        <f t="shared" si="4"/>
        <v>0</v>
      </c>
      <c r="Q19" s="65">
        <f t="shared" si="4"/>
        <v>0</v>
      </c>
    </row>
    <row r="20" spans="1:17" s="72" customFormat="1" ht="29.25" customHeight="1" x14ac:dyDescent="0.25">
      <c r="A20" s="330"/>
      <c r="B20" s="337"/>
      <c r="C20" s="330"/>
      <c r="D20" s="75" t="s">
        <v>109</v>
      </c>
      <c r="E20" s="65">
        <f t="shared" si="4"/>
        <v>0</v>
      </c>
      <c r="F20" s="65">
        <f t="shared" si="4"/>
        <v>0</v>
      </c>
      <c r="G20" s="65">
        <f t="shared" si="4"/>
        <v>0</v>
      </c>
      <c r="H20" s="65">
        <f t="shared" si="4"/>
        <v>0</v>
      </c>
      <c r="I20" s="65">
        <f t="shared" si="4"/>
        <v>0</v>
      </c>
      <c r="J20" s="65">
        <f t="shared" si="4"/>
        <v>0</v>
      </c>
      <c r="K20" s="65">
        <f t="shared" si="4"/>
        <v>0</v>
      </c>
      <c r="L20" s="65">
        <f t="shared" si="4"/>
        <v>0</v>
      </c>
      <c r="M20" s="65">
        <f t="shared" si="4"/>
        <v>0</v>
      </c>
      <c r="N20" s="65">
        <f t="shared" si="4"/>
        <v>0</v>
      </c>
      <c r="O20" s="65">
        <f t="shared" si="4"/>
        <v>0</v>
      </c>
      <c r="P20" s="65">
        <f t="shared" si="4"/>
        <v>0</v>
      </c>
      <c r="Q20" s="65">
        <f t="shared" si="4"/>
        <v>0</v>
      </c>
    </row>
    <row r="21" spans="1:17" s="72" customFormat="1" ht="2.25" hidden="1" customHeight="1" x14ac:dyDescent="0.25">
      <c r="A21" s="335" t="s">
        <v>3</v>
      </c>
      <c r="B21" s="331"/>
      <c r="C21" s="328"/>
      <c r="D21" s="76" t="s">
        <v>35</v>
      </c>
      <c r="E21" s="70">
        <f>E22+E23+E24+E27</f>
        <v>0</v>
      </c>
      <c r="F21" s="71">
        <f>F22+F23+F24+F27</f>
        <v>0</v>
      </c>
      <c r="G21" s="71">
        <f t="shared" ref="G21:Q21" si="5">G22+G23+G24+G27</f>
        <v>0</v>
      </c>
      <c r="H21" s="71">
        <f t="shared" si="5"/>
        <v>0</v>
      </c>
      <c r="I21" s="71">
        <f t="shared" si="5"/>
        <v>0</v>
      </c>
      <c r="J21" s="71">
        <f t="shared" si="5"/>
        <v>0</v>
      </c>
      <c r="K21" s="71">
        <f t="shared" si="5"/>
        <v>0</v>
      </c>
      <c r="L21" s="71">
        <f t="shared" si="5"/>
        <v>0</v>
      </c>
      <c r="M21" s="71">
        <f t="shared" si="5"/>
        <v>0</v>
      </c>
      <c r="N21" s="71">
        <f t="shared" si="5"/>
        <v>0</v>
      </c>
      <c r="O21" s="71">
        <f t="shared" si="5"/>
        <v>0</v>
      </c>
      <c r="P21" s="71">
        <f t="shared" si="5"/>
        <v>0</v>
      </c>
      <c r="Q21" s="71">
        <f t="shared" si="5"/>
        <v>0</v>
      </c>
    </row>
    <row r="22" spans="1:17" s="72" customFormat="1" ht="33" hidden="1" customHeight="1" x14ac:dyDescent="0.25">
      <c r="A22" s="335"/>
      <c r="B22" s="332"/>
      <c r="C22" s="329"/>
      <c r="D22" s="73" t="s">
        <v>9</v>
      </c>
      <c r="E22" s="65">
        <f>F22+G22+H22+I22+J22+K22+L22+M22+N22+O22+P22+Q22</f>
        <v>0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2" customFormat="1" ht="33" hidden="1" customHeight="1" x14ac:dyDescent="0.25">
      <c r="A23" s="335"/>
      <c r="B23" s="332"/>
      <c r="C23" s="329"/>
      <c r="D23" s="73" t="s">
        <v>10</v>
      </c>
      <c r="E23" s="65">
        <f>F23+G23+H23+I23+J23+K23+L23+M23+N23+O23+P23+Q23</f>
        <v>0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s="72" customFormat="1" ht="33" hidden="1" customHeight="1" x14ac:dyDescent="0.25">
      <c r="A24" s="335"/>
      <c r="B24" s="332"/>
      <c r="C24" s="329"/>
      <c r="D24" s="73" t="s">
        <v>11</v>
      </c>
      <c r="E24" s="65">
        <f>F24+G24+H24+I24+J24+K24+L24+M24+N24+O24+P24+Q24</f>
        <v>0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1:17" s="72" customFormat="1" ht="69.75" hidden="1" customHeight="1" x14ac:dyDescent="0.25">
      <c r="A25" s="335"/>
      <c r="B25" s="332"/>
      <c r="C25" s="329"/>
      <c r="D25" s="75" t="s">
        <v>48</v>
      </c>
      <c r="E25" s="65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s="72" customFormat="1" ht="42.75" hidden="1" customHeight="1" x14ac:dyDescent="0.25">
      <c r="A26" s="335"/>
      <c r="B26" s="332"/>
      <c r="C26" s="329"/>
      <c r="D26" s="75" t="s">
        <v>46</v>
      </c>
      <c r="E26" s="65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7" s="72" customFormat="1" ht="31.5" hidden="1" customHeight="1" x14ac:dyDescent="0.25">
      <c r="A27" s="335"/>
      <c r="B27" s="333"/>
      <c r="C27" s="330"/>
      <c r="D27" s="75" t="s">
        <v>58</v>
      </c>
      <c r="E27" s="65">
        <f>F27+G27+H27+I27+J27+K27+L27+M27+N27+O27+P27+Q27</f>
        <v>0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s="72" customFormat="1" ht="34.5" hidden="1" customHeight="1" x14ac:dyDescent="0.25">
      <c r="A28" s="328" t="s">
        <v>4</v>
      </c>
      <c r="B28" s="331" t="s">
        <v>25</v>
      </c>
      <c r="C28" s="328"/>
      <c r="D28" s="69" t="s">
        <v>35</v>
      </c>
      <c r="E28" s="77">
        <f>E29+E30+E31+E34</f>
        <v>0</v>
      </c>
      <c r="F28" s="71">
        <f>F29+F30+F31+F34</f>
        <v>0</v>
      </c>
      <c r="G28" s="71">
        <f t="shared" ref="G28:Q28" si="6">G29+G30+G31+G34</f>
        <v>0</v>
      </c>
      <c r="H28" s="71">
        <f t="shared" si="6"/>
        <v>0</v>
      </c>
      <c r="I28" s="71">
        <f t="shared" si="6"/>
        <v>0</v>
      </c>
      <c r="J28" s="71">
        <f t="shared" si="6"/>
        <v>0</v>
      </c>
      <c r="K28" s="71">
        <f t="shared" si="6"/>
        <v>0</v>
      </c>
      <c r="L28" s="71">
        <f t="shared" si="6"/>
        <v>0</v>
      </c>
      <c r="M28" s="71">
        <f t="shared" si="6"/>
        <v>0</v>
      </c>
      <c r="N28" s="71">
        <f t="shared" si="6"/>
        <v>0</v>
      </c>
      <c r="O28" s="71">
        <f t="shared" si="6"/>
        <v>0</v>
      </c>
      <c r="P28" s="71">
        <f t="shared" si="6"/>
        <v>0</v>
      </c>
      <c r="Q28" s="71">
        <f t="shared" si="6"/>
        <v>0</v>
      </c>
    </row>
    <row r="29" spans="1:17" s="72" customFormat="1" ht="34.5" hidden="1" customHeight="1" x14ac:dyDescent="0.25">
      <c r="A29" s="329"/>
      <c r="B29" s="332"/>
      <c r="C29" s="329"/>
      <c r="D29" s="73" t="s">
        <v>9</v>
      </c>
      <c r="E29" s="65">
        <f>F29+G29+H29+I29+J29+K29+L29+M29+N29+O29+P29+Q29</f>
        <v>0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 s="72" customFormat="1" ht="34.5" hidden="1" customHeight="1" x14ac:dyDescent="0.25">
      <c r="A30" s="329"/>
      <c r="B30" s="332"/>
      <c r="C30" s="329"/>
      <c r="D30" s="73" t="s">
        <v>10</v>
      </c>
      <c r="E30" s="65">
        <f>F30+G30+H30+I30+J30+K30+L30+M30+N30+O30+P30+Q30</f>
        <v>0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17" s="72" customFormat="1" ht="24" hidden="1" customHeight="1" x14ac:dyDescent="0.25">
      <c r="A31" s="329"/>
      <c r="B31" s="332"/>
      <c r="C31" s="329"/>
      <c r="D31" s="73" t="s">
        <v>11</v>
      </c>
      <c r="E31" s="65">
        <f>F31+G31+H31+I31+J31+K31+L31+M31+N31+O31+P31+Q31</f>
        <v>0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s="72" customFormat="1" ht="57.75" hidden="1" customHeight="1" x14ac:dyDescent="0.25">
      <c r="A32" s="329"/>
      <c r="B32" s="332"/>
      <c r="C32" s="329"/>
      <c r="D32" s="75" t="s">
        <v>48</v>
      </c>
      <c r="E32" s="65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 s="72" customFormat="1" ht="43.5" hidden="1" customHeight="1" x14ac:dyDescent="0.25">
      <c r="A33" s="329"/>
      <c r="B33" s="332"/>
      <c r="C33" s="329"/>
      <c r="D33" s="75" t="s">
        <v>46</v>
      </c>
      <c r="E33" s="65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s="72" customFormat="1" ht="39" hidden="1" customHeight="1" x14ac:dyDescent="0.25">
      <c r="A34" s="330"/>
      <c r="B34" s="333"/>
      <c r="C34" s="330"/>
      <c r="D34" s="75" t="s">
        <v>58</v>
      </c>
      <c r="E34" s="65">
        <f>F34+G34+H34+I34+J34+K34+L34+M34+N34+O34+P34+Q34</f>
        <v>0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s="72" customFormat="1" ht="17.25" customHeight="1" x14ac:dyDescent="0.25">
      <c r="A35" s="335" t="s">
        <v>6</v>
      </c>
      <c r="B35" s="335" t="s">
        <v>71</v>
      </c>
      <c r="C35" s="328" t="s">
        <v>90</v>
      </c>
      <c r="D35" s="69" t="s">
        <v>35</v>
      </c>
      <c r="E35" s="80">
        <f>E36+E37+E38+E41</f>
        <v>402.738</v>
      </c>
      <c r="F35" s="71">
        <f t="shared" ref="F35:Q35" si="7">F36+F37+F38+F41</f>
        <v>0</v>
      </c>
      <c r="G35" s="71">
        <f t="shared" si="7"/>
        <v>0</v>
      </c>
      <c r="H35" s="71">
        <f t="shared" si="7"/>
        <v>0</v>
      </c>
      <c r="I35" s="71">
        <f t="shared" si="7"/>
        <v>0</v>
      </c>
      <c r="J35" s="80">
        <f t="shared" si="7"/>
        <v>21.201999999999998</v>
      </c>
      <c r="K35" s="80">
        <f t="shared" si="7"/>
        <v>6.5359999999999996</v>
      </c>
      <c r="L35" s="71">
        <f t="shared" si="7"/>
        <v>0</v>
      </c>
      <c r="M35" s="71">
        <f t="shared" si="7"/>
        <v>0</v>
      </c>
      <c r="N35" s="71">
        <f t="shared" si="7"/>
        <v>0</v>
      </c>
      <c r="O35" s="71">
        <f t="shared" si="7"/>
        <v>0</v>
      </c>
      <c r="P35" s="71">
        <f t="shared" si="7"/>
        <v>0</v>
      </c>
      <c r="Q35" s="80">
        <f t="shared" si="7"/>
        <v>375</v>
      </c>
    </row>
    <row r="36" spans="1:17" s="72" customFormat="1" ht="20.25" customHeight="1" x14ac:dyDescent="0.25">
      <c r="A36" s="335"/>
      <c r="B36" s="335"/>
      <c r="C36" s="329"/>
      <c r="D36" s="73" t="s">
        <v>9</v>
      </c>
      <c r="E36" s="78">
        <f>E43+E50</f>
        <v>0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s="72" customFormat="1" ht="20.25" customHeight="1" x14ac:dyDescent="0.25">
      <c r="A37" s="335"/>
      <c r="B37" s="335"/>
      <c r="C37" s="329"/>
      <c r="D37" s="73" t="s">
        <v>10</v>
      </c>
      <c r="E37" s="78">
        <f>E44+E51</f>
        <v>0</v>
      </c>
      <c r="F37" s="78">
        <f t="shared" ref="F37:Q37" si="8">F44+F51</f>
        <v>0</v>
      </c>
      <c r="G37" s="78">
        <f t="shared" si="8"/>
        <v>0</v>
      </c>
      <c r="H37" s="78">
        <f t="shared" si="8"/>
        <v>0</v>
      </c>
      <c r="I37" s="78">
        <f t="shared" si="8"/>
        <v>0</v>
      </c>
      <c r="J37" s="78">
        <f t="shared" si="8"/>
        <v>0</v>
      </c>
      <c r="K37" s="78">
        <f t="shared" si="8"/>
        <v>0</v>
      </c>
      <c r="L37" s="78">
        <f t="shared" si="8"/>
        <v>0</v>
      </c>
      <c r="M37" s="78">
        <f t="shared" si="8"/>
        <v>0</v>
      </c>
      <c r="N37" s="78">
        <f t="shared" si="8"/>
        <v>0</v>
      </c>
      <c r="O37" s="78">
        <f t="shared" si="8"/>
        <v>0</v>
      </c>
      <c r="P37" s="78">
        <f t="shared" si="8"/>
        <v>0</v>
      </c>
      <c r="Q37" s="78">
        <f t="shared" si="8"/>
        <v>0</v>
      </c>
    </row>
    <row r="38" spans="1:17" s="72" customFormat="1" ht="17.25" customHeight="1" x14ac:dyDescent="0.25">
      <c r="A38" s="335"/>
      <c r="B38" s="335"/>
      <c r="C38" s="329"/>
      <c r="D38" s="73" t="s">
        <v>11</v>
      </c>
      <c r="E38" s="82">
        <f>E45+E52+E59</f>
        <v>27.738</v>
      </c>
      <c r="F38" s="78">
        <f t="shared" ref="F38:Q40" si="9">F45+F52+F59</f>
        <v>0</v>
      </c>
      <c r="G38" s="78">
        <f t="shared" ref="G38:H38" si="10">G45+G52+G59</f>
        <v>0</v>
      </c>
      <c r="H38" s="78">
        <f t="shared" si="10"/>
        <v>0</v>
      </c>
      <c r="I38" s="78">
        <f t="shared" si="9"/>
        <v>0</v>
      </c>
      <c r="J38" s="82">
        <f t="shared" si="9"/>
        <v>21.201999999999998</v>
      </c>
      <c r="K38" s="82">
        <f t="shared" si="9"/>
        <v>6.5359999999999996</v>
      </c>
      <c r="L38" s="78">
        <f t="shared" si="9"/>
        <v>0</v>
      </c>
      <c r="M38" s="78">
        <f t="shared" si="9"/>
        <v>0</v>
      </c>
      <c r="N38" s="78">
        <v>0</v>
      </c>
      <c r="O38" s="78">
        <f t="shared" si="9"/>
        <v>0</v>
      </c>
      <c r="P38" s="78">
        <f t="shared" si="9"/>
        <v>0</v>
      </c>
      <c r="Q38" s="78">
        <v>0</v>
      </c>
    </row>
    <row r="39" spans="1:17" s="72" customFormat="1" ht="58.5" customHeight="1" x14ac:dyDescent="0.25">
      <c r="A39" s="335"/>
      <c r="B39" s="335"/>
      <c r="C39" s="329"/>
      <c r="D39" s="75" t="s">
        <v>48</v>
      </c>
      <c r="E39" s="78" t="s">
        <v>95</v>
      </c>
      <c r="F39" s="78">
        <f t="shared" si="9"/>
        <v>0</v>
      </c>
      <c r="G39" s="78">
        <f t="shared" ref="G39:Q39" si="11">G46+G53+G60</f>
        <v>0</v>
      </c>
      <c r="H39" s="96"/>
      <c r="I39" s="78">
        <f t="shared" si="11"/>
        <v>0</v>
      </c>
      <c r="J39" s="78">
        <f>J46+J53+J60</f>
        <v>0</v>
      </c>
      <c r="K39" s="78">
        <f>K46+K53+K60</f>
        <v>0</v>
      </c>
      <c r="L39" s="78">
        <f t="shared" si="11"/>
        <v>0</v>
      </c>
      <c r="M39" s="78">
        <f t="shared" si="11"/>
        <v>0</v>
      </c>
      <c r="N39" s="78">
        <f t="shared" si="11"/>
        <v>0</v>
      </c>
      <c r="O39" s="78">
        <f t="shared" si="11"/>
        <v>0</v>
      </c>
      <c r="P39" s="78">
        <f t="shared" si="11"/>
        <v>0</v>
      </c>
      <c r="Q39" s="78">
        <f t="shared" si="11"/>
        <v>0</v>
      </c>
    </row>
    <row r="40" spans="1:17" s="72" customFormat="1" ht="30.75" customHeight="1" x14ac:dyDescent="0.25">
      <c r="A40" s="335"/>
      <c r="B40" s="335"/>
      <c r="C40" s="329"/>
      <c r="D40" s="75" t="s">
        <v>108</v>
      </c>
      <c r="E40" s="78" t="s">
        <v>95</v>
      </c>
      <c r="F40" s="78">
        <f t="shared" si="9"/>
        <v>0</v>
      </c>
      <c r="G40" s="78">
        <f t="shared" si="9"/>
        <v>0</v>
      </c>
      <c r="H40" s="78">
        <f t="shared" si="9"/>
        <v>0</v>
      </c>
      <c r="I40" s="78">
        <f t="shared" si="9"/>
        <v>0</v>
      </c>
      <c r="J40" s="78">
        <f t="shared" si="9"/>
        <v>0</v>
      </c>
      <c r="K40" s="78">
        <f t="shared" si="9"/>
        <v>0</v>
      </c>
      <c r="L40" s="78">
        <f t="shared" si="9"/>
        <v>0</v>
      </c>
      <c r="M40" s="78">
        <f t="shared" si="9"/>
        <v>0</v>
      </c>
      <c r="N40" s="78">
        <f t="shared" si="9"/>
        <v>0</v>
      </c>
      <c r="O40" s="78">
        <f t="shared" si="9"/>
        <v>0</v>
      </c>
      <c r="P40" s="78">
        <f t="shared" si="9"/>
        <v>0</v>
      </c>
      <c r="Q40" s="78">
        <f t="shared" si="9"/>
        <v>0</v>
      </c>
    </row>
    <row r="41" spans="1:17" s="72" customFormat="1" ht="31.5" customHeight="1" x14ac:dyDescent="0.25">
      <c r="A41" s="335"/>
      <c r="B41" s="335"/>
      <c r="C41" s="330"/>
      <c r="D41" s="75" t="s">
        <v>109</v>
      </c>
      <c r="E41" s="82">
        <f>E48+E55+E62</f>
        <v>375</v>
      </c>
      <c r="F41" s="78">
        <f t="shared" ref="F41:Q41" si="12">F48+F55+F62</f>
        <v>0</v>
      </c>
      <c r="G41" s="78">
        <f t="shared" si="12"/>
        <v>0</v>
      </c>
      <c r="H41" s="78">
        <f t="shared" si="12"/>
        <v>0</v>
      </c>
      <c r="I41" s="78">
        <f t="shared" si="12"/>
        <v>0</v>
      </c>
      <c r="J41" s="78">
        <f t="shared" si="12"/>
        <v>0</v>
      </c>
      <c r="K41" s="78">
        <f t="shared" si="12"/>
        <v>0</v>
      </c>
      <c r="L41" s="78">
        <f t="shared" si="12"/>
        <v>0</v>
      </c>
      <c r="M41" s="78">
        <f t="shared" si="12"/>
        <v>0</v>
      </c>
      <c r="N41" s="78">
        <f t="shared" si="12"/>
        <v>0</v>
      </c>
      <c r="O41" s="78">
        <f t="shared" si="12"/>
        <v>0</v>
      </c>
      <c r="P41" s="78">
        <f t="shared" si="12"/>
        <v>0</v>
      </c>
      <c r="Q41" s="82">
        <f t="shared" si="12"/>
        <v>375</v>
      </c>
    </row>
    <row r="42" spans="1:17" ht="19.5" customHeight="1" x14ac:dyDescent="0.25">
      <c r="A42" s="334" t="s">
        <v>67</v>
      </c>
      <c r="B42" s="321" t="s">
        <v>73</v>
      </c>
      <c r="C42" s="318" t="s">
        <v>106</v>
      </c>
      <c r="D42" s="9" t="s">
        <v>35</v>
      </c>
      <c r="E42" s="83">
        <f>E43+E44+E45+E48</f>
        <v>392.738</v>
      </c>
      <c r="F42" s="13">
        <f>F43+F44+F45+F48</f>
        <v>0</v>
      </c>
      <c r="G42" s="13">
        <f t="shared" ref="G42:Q42" si="13">G43+G44+G45+G48</f>
        <v>0</v>
      </c>
      <c r="H42" s="13">
        <f t="shared" si="13"/>
        <v>0</v>
      </c>
      <c r="I42" s="13">
        <f t="shared" si="13"/>
        <v>0</v>
      </c>
      <c r="J42" s="84">
        <f t="shared" si="13"/>
        <v>11.202</v>
      </c>
      <c r="K42" s="80">
        <f t="shared" si="13"/>
        <v>6.5359999999999996</v>
      </c>
      <c r="L42" s="13">
        <f t="shared" si="13"/>
        <v>0</v>
      </c>
      <c r="M42" s="13">
        <f t="shared" si="13"/>
        <v>0</v>
      </c>
      <c r="N42" s="13">
        <f t="shared" si="13"/>
        <v>0</v>
      </c>
      <c r="O42" s="13">
        <f t="shared" si="13"/>
        <v>0</v>
      </c>
      <c r="P42" s="13">
        <f t="shared" si="13"/>
        <v>0</v>
      </c>
      <c r="Q42" s="84">
        <f t="shared" si="13"/>
        <v>375</v>
      </c>
    </row>
    <row r="43" spans="1:17" ht="16.5" customHeight="1" x14ac:dyDescent="0.25">
      <c r="A43" s="334"/>
      <c r="B43" s="322"/>
      <c r="C43" s="319"/>
      <c r="D43" s="10" t="s">
        <v>9</v>
      </c>
      <c r="E43" s="17">
        <f t="shared" ref="E43:Q44" si="14">F43+G43+H43+I43+J43+K43+L43+M43+N43+O43+P43+Q43</f>
        <v>0</v>
      </c>
      <c r="F43" s="17">
        <f t="shared" si="14"/>
        <v>0</v>
      </c>
      <c r="G43" s="17">
        <f t="shared" si="14"/>
        <v>0</v>
      </c>
      <c r="H43" s="17">
        <f t="shared" si="14"/>
        <v>0</v>
      </c>
      <c r="I43" s="17">
        <f t="shared" si="14"/>
        <v>0</v>
      </c>
      <c r="J43" s="17">
        <f t="shared" si="14"/>
        <v>0</v>
      </c>
      <c r="K43" s="65">
        <f t="shared" si="14"/>
        <v>0</v>
      </c>
      <c r="L43" s="17">
        <f t="shared" si="14"/>
        <v>0</v>
      </c>
      <c r="M43" s="17">
        <f t="shared" si="14"/>
        <v>0</v>
      </c>
      <c r="N43" s="17">
        <f t="shared" si="14"/>
        <v>0</v>
      </c>
      <c r="O43" s="17">
        <f t="shared" si="14"/>
        <v>0</v>
      </c>
      <c r="P43" s="17">
        <f t="shared" si="14"/>
        <v>0</v>
      </c>
      <c r="Q43" s="17">
        <f t="shared" si="14"/>
        <v>0</v>
      </c>
    </row>
    <row r="44" spans="1:17" ht="16.5" customHeight="1" x14ac:dyDescent="0.25">
      <c r="A44" s="334"/>
      <c r="B44" s="322"/>
      <c r="C44" s="319"/>
      <c r="D44" s="10" t="s">
        <v>10</v>
      </c>
      <c r="E44" s="17">
        <f t="shared" si="14"/>
        <v>0</v>
      </c>
      <c r="F44" s="17">
        <f t="shared" si="14"/>
        <v>0</v>
      </c>
      <c r="G44" s="17">
        <f t="shared" si="14"/>
        <v>0</v>
      </c>
      <c r="H44" s="17">
        <f t="shared" si="14"/>
        <v>0</v>
      </c>
      <c r="I44" s="17">
        <f t="shared" si="14"/>
        <v>0</v>
      </c>
      <c r="J44" s="17">
        <f t="shared" si="14"/>
        <v>0</v>
      </c>
      <c r="K44" s="65">
        <f t="shared" si="14"/>
        <v>0</v>
      </c>
      <c r="L44" s="17">
        <f t="shared" si="14"/>
        <v>0</v>
      </c>
      <c r="M44" s="17">
        <f t="shared" si="14"/>
        <v>0</v>
      </c>
      <c r="N44" s="17">
        <f t="shared" si="14"/>
        <v>0</v>
      </c>
      <c r="O44" s="17">
        <f t="shared" si="14"/>
        <v>0</v>
      </c>
      <c r="P44" s="17">
        <f t="shared" si="14"/>
        <v>0</v>
      </c>
      <c r="Q44" s="17">
        <f t="shared" si="14"/>
        <v>0</v>
      </c>
    </row>
    <row r="45" spans="1:17" ht="16.5" customHeight="1" x14ac:dyDescent="0.25">
      <c r="A45" s="334"/>
      <c r="B45" s="322"/>
      <c r="C45" s="319"/>
      <c r="D45" s="10" t="s">
        <v>11</v>
      </c>
      <c r="E45" s="85">
        <f>F45+G45+H45+I45+J45+K45+L45+M45+N45+O45+P45+Q45</f>
        <v>17.738</v>
      </c>
      <c r="F45" s="15"/>
      <c r="G45" s="15"/>
      <c r="H45" s="15"/>
      <c r="I45" s="15"/>
      <c r="J45" s="87">
        <v>11.202</v>
      </c>
      <c r="K45" s="82">
        <v>6.5359999999999996</v>
      </c>
      <c r="L45" s="15"/>
      <c r="M45" s="15"/>
      <c r="N45" s="15">
        <v>0</v>
      </c>
      <c r="O45" s="15"/>
      <c r="P45" s="15">
        <v>0</v>
      </c>
      <c r="Q45" s="15"/>
    </row>
    <row r="46" spans="1:17" ht="60" customHeight="1" x14ac:dyDescent="0.25">
      <c r="A46" s="334"/>
      <c r="B46" s="322"/>
      <c r="C46" s="319"/>
      <c r="D46" s="26" t="s">
        <v>48</v>
      </c>
      <c r="E46" s="17" t="s">
        <v>95</v>
      </c>
      <c r="F46" s="15"/>
      <c r="G46" s="15"/>
      <c r="H46" s="15"/>
      <c r="I46" s="15"/>
      <c r="J46" s="15"/>
      <c r="K46" s="82"/>
      <c r="L46" s="15"/>
      <c r="M46" s="15"/>
      <c r="N46" s="15"/>
      <c r="O46" s="15"/>
      <c r="P46" s="15"/>
      <c r="Q46" s="15"/>
    </row>
    <row r="47" spans="1:17" ht="31.5" customHeight="1" x14ac:dyDescent="0.25">
      <c r="A47" s="334"/>
      <c r="B47" s="322"/>
      <c r="C47" s="319"/>
      <c r="D47" s="26" t="s">
        <v>108</v>
      </c>
      <c r="E47" s="17"/>
      <c r="F47" s="15"/>
      <c r="G47" s="15"/>
      <c r="H47" s="15"/>
      <c r="I47" s="15"/>
      <c r="J47" s="15"/>
      <c r="K47" s="58"/>
      <c r="L47" s="15"/>
      <c r="M47" s="15"/>
      <c r="N47" s="15"/>
      <c r="O47" s="15"/>
      <c r="P47" s="15"/>
      <c r="Q47" s="15"/>
    </row>
    <row r="48" spans="1:17" ht="27" customHeight="1" x14ac:dyDescent="0.25">
      <c r="A48" s="334"/>
      <c r="B48" s="323"/>
      <c r="C48" s="320"/>
      <c r="D48" s="26" t="s">
        <v>109</v>
      </c>
      <c r="E48" s="85">
        <f>F48+G48+H48+I48+J48+K48+L48+M48+N48+O48+P48+Q48</f>
        <v>375</v>
      </c>
      <c r="F48" s="15"/>
      <c r="G48" s="15"/>
      <c r="H48" s="15"/>
      <c r="I48" s="15"/>
      <c r="J48" s="15"/>
      <c r="K48" s="58"/>
      <c r="L48" s="15"/>
      <c r="M48" s="15"/>
      <c r="N48" s="15"/>
      <c r="O48" s="15">
        <v>0</v>
      </c>
      <c r="P48" s="15">
        <v>0</v>
      </c>
      <c r="Q48" s="86">
        <v>375</v>
      </c>
    </row>
    <row r="49" spans="1:17" ht="21" hidden="1" customHeight="1" x14ac:dyDescent="0.25">
      <c r="A49" s="334" t="s">
        <v>8</v>
      </c>
      <c r="B49" s="321" t="s">
        <v>65</v>
      </c>
      <c r="C49" s="318" t="s">
        <v>66</v>
      </c>
      <c r="D49" s="9" t="s">
        <v>35</v>
      </c>
      <c r="E49" s="83">
        <f>E50+E51+E52+E55</f>
        <v>0</v>
      </c>
      <c r="F49" s="13">
        <f>F50+F51+F52+F55</f>
        <v>0</v>
      </c>
      <c r="G49" s="13">
        <f t="shared" ref="G49:Q49" si="15">G50+G51+G52+G55</f>
        <v>0</v>
      </c>
      <c r="H49" s="13">
        <f t="shared" si="15"/>
        <v>0</v>
      </c>
      <c r="I49" s="13">
        <f t="shared" si="15"/>
        <v>0</v>
      </c>
      <c r="J49" s="13">
        <f t="shared" si="15"/>
        <v>0</v>
      </c>
      <c r="K49" s="71">
        <f t="shared" si="15"/>
        <v>0</v>
      </c>
      <c r="L49" s="13">
        <f t="shared" si="15"/>
        <v>0</v>
      </c>
      <c r="M49" s="13">
        <f t="shared" si="15"/>
        <v>0</v>
      </c>
      <c r="N49" s="13">
        <f t="shared" si="15"/>
        <v>0</v>
      </c>
      <c r="O49" s="13">
        <f t="shared" si="15"/>
        <v>0</v>
      </c>
      <c r="P49" s="13">
        <f t="shared" si="15"/>
        <v>0</v>
      </c>
      <c r="Q49" s="13">
        <f t="shared" si="15"/>
        <v>0</v>
      </c>
    </row>
    <row r="50" spans="1:17" ht="18.75" hidden="1" customHeight="1" x14ac:dyDescent="0.25">
      <c r="A50" s="334"/>
      <c r="B50" s="322"/>
      <c r="C50" s="319"/>
      <c r="D50" s="10" t="s">
        <v>9</v>
      </c>
      <c r="E50" s="85">
        <f>F50+G50+H50+I50+J50+K50+L50+M50+N50+O50+P50+Q50</f>
        <v>0</v>
      </c>
      <c r="F50" s="15"/>
      <c r="G50" s="15"/>
      <c r="H50" s="15"/>
      <c r="I50" s="15"/>
      <c r="J50" s="15"/>
      <c r="K50" s="58"/>
      <c r="L50" s="15"/>
      <c r="M50" s="15"/>
      <c r="N50" s="15"/>
      <c r="O50" s="15"/>
      <c r="P50" s="15"/>
      <c r="Q50" s="15"/>
    </row>
    <row r="51" spans="1:17" ht="18.75" hidden="1" customHeight="1" x14ac:dyDescent="0.25">
      <c r="A51" s="334"/>
      <c r="B51" s="322"/>
      <c r="C51" s="319"/>
      <c r="D51" s="10" t="s">
        <v>10</v>
      </c>
      <c r="E51" s="85">
        <f>F51+G51+H51+I51+J51+K51+L51+M51+N51+O51+P51+Q51</f>
        <v>0</v>
      </c>
      <c r="F51" s="15"/>
      <c r="G51" s="15"/>
      <c r="H51" s="15"/>
      <c r="I51" s="15"/>
      <c r="J51" s="15"/>
      <c r="K51" s="58"/>
      <c r="L51" s="15"/>
      <c r="M51" s="15"/>
      <c r="N51" s="15"/>
      <c r="O51" s="15"/>
      <c r="P51" s="15"/>
      <c r="Q51" s="15"/>
    </row>
    <row r="52" spans="1:17" ht="18.75" hidden="1" customHeight="1" x14ac:dyDescent="0.25">
      <c r="A52" s="334"/>
      <c r="B52" s="322"/>
      <c r="C52" s="319"/>
      <c r="D52" s="10" t="s">
        <v>11</v>
      </c>
      <c r="E52" s="85">
        <f>F52+G52+H52+I52+J52+K52+L52+M52+N52+O52+P52+Q52</f>
        <v>0</v>
      </c>
      <c r="F52" s="15"/>
      <c r="G52" s="15"/>
      <c r="H52" s="15"/>
      <c r="I52" s="15"/>
      <c r="J52" s="15"/>
      <c r="K52" s="58"/>
      <c r="L52" s="15"/>
      <c r="M52" s="15"/>
      <c r="N52" s="15"/>
      <c r="O52" s="15"/>
      <c r="P52" s="15"/>
      <c r="Q52" s="15"/>
    </row>
    <row r="53" spans="1:17" ht="63.75" hidden="1" customHeight="1" x14ac:dyDescent="0.25">
      <c r="A53" s="334"/>
      <c r="B53" s="322"/>
      <c r="C53" s="319"/>
      <c r="D53" s="26" t="s">
        <v>48</v>
      </c>
      <c r="E53" s="85"/>
      <c r="F53" s="15"/>
      <c r="G53" s="15"/>
      <c r="H53" s="15"/>
      <c r="I53" s="15"/>
      <c r="J53" s="15"/>
      <c r="K53" s="58"/>
      <c r="L53" s="15"/>
      <c r="M53" s="15"/>
      <c r="N53" s="15"/>
      <c r="O53" s="15"/>
      <c r="P53" s="15"/>
      <c r="Q53" s="15"/>
    </row>
    <row r="54" spans="1:17" ht="31.5" hidden="1" customHeight="1" x14ac:dyDescent="0.25">
      <c r="A54" s="334"/>
      <c r="B54" s="322"/>
      <c r="C54" s="319"/>
      <c r="D54" s="26" t="s">
        <v>46</v>
      </c>
      <c r="E54" s="85"/>
      <c r="F54" s="15"/>
      <c r="G54" s="15"/>
      <c r="H54" s="15"/>
      <c r="I54" s="15"/>
      <c r="J54" s="15"/>
      <c r="K54" s="58"/>
      <c r="L54" s="15"/>
      <c r="M54" s="15"/>
      <c r="N54" s="15"/>
      <c r="O54" s="15"/>
      <c r="P54" s="15"/>
      <c r="Q54" s="15"/>
    </row>
    <row r="55" spans="1:17" ht="36" hidden="1" customHeight="1" x14ac:dyDescent="0.25">
      <c r="A55" s="334"/>
      <c r="B55" s="323"/>
      <c r="C55" s="320"/>
      <c r="D55" s="26" t="s">
        <v>58</v>
      </c>
      <c r="E55" s="85">
        <f>F55+G55+H55+I55+J55+K55+L55+M55+N55+O55+P55+Q55</f>
        <v>0</v>
      </c>
      <c r="F55" s="15"/>
      <c r="G55" s="15"/>
      <c r="H55" s="15"/>
      <c r="I55" s="15"/>
      <c r="J55" s="15"/>
      <c r="K55" s="58"/>
      <c r="L55" s="15"/>
      <c r="M55" s="15"/>
      <c r="N55" s="15"/>
      <c r="O55" s="15"/>
      <c r="P55" s="15"/>
      <c r="Q55" s="15"/>
    </row>
    <row r="56" spans="1:17" ht="18" customHeight="1" x14ac:dyDescent="0.25">
      <c r="A56" s="318" t="s">
        <v>8</v>
      </c>
      <c r="B56" s="321" t="s">
        <v>72</v>
      </c>
      <c r="C56" s="318" t="s">
        <v>105</v>
      </c>
      <c r="D56" s="9" t="s">
        <v>35</v>
      </c>
      <c r="E56" s="85">
        <f>E57+E58+E59+E62</f>
        <v>10</v>
      </c>
      <c r="F56" s="17">
        <f t="shared" ref="F56:Q56" si="16">F57+F58+F59+F62</f>
        <v>0</v>
      </c>
      <c r="G56" s="17">
        <f t="shared" si="16"/>
        <v>0</v>
      </c>
      <c r="H56" s="17">
        <f t="shared" si="16"/>
        <v>0</v>
      </c>
      <c r="I56" s="17">
        <f t="shared" si="16"/>
        <v>0</v>
      </c>
      <c r="J56" s="85">
        <f t="shared" si="16"/>
        <v>10</v>
      </c>
      <c r="K56" s="65">
        <f t="shared" si="16"/>
        <v>0</v>
      </c>
      <c r="L56" s="17">
        <f t="shared" si="16"/>
        <v>0</v>
      </c>
      <c r="M56" s="17">
        <f t="shared" si="16"/>
        <v>0</v>
      </c>
      <c r="N56" s="17">
        <f t="shared" si="16"/>
        <v>0</v>
      </c>
      <c r="O56" s="17">
        <f t="shared" si="16"/>
        <v>0</v>
      </c>
      <c r="P56" s="17">
        <f t="shared" si="16"/>
        <v>0</v>
      </c>
      <c r="Q56" s="17">
        <f t="shared" si="16"/>
        <v>0</v>
      </c>
    </row>
    <row r="57" spans="1:17" ht="15.75" customHeight="1" x14ac:dyDescent="0.25">
      <c r="A57" s="319"/>
      <c r="B57" s="322"/>
      <c r="C57" s="319"/>
      <c r="D57" s="10" t="s">
        <v>9</v>
      </c>
      <c r="E57" s="17">
        <f t="shared" ref="E57:Q58" si="17">F57+G57+H57+I57+J57+K57+L57+M57+N57+O57+P57+Q57</f>
        <v>0</v>
      </c>
      <c r="F57" s="17">
        <f t="shared" si="17"/>
        <v>0</v>
      </c>
      <c r="G57" s="17">
        <f t="shared" si="17"/>
        <v>0</v>
      </c>
      <c r="H57" s="17">
        <f t="shared" si="17"/>
        <v>0</v>
      </c>
      <c r="I57" s="17">
        <f t="shared" si="17"/>
        <v>0</v>
      </c>
      <c r="J57" s="17">
        <f t="shared" si="17"/>
        <v>0</v>
      </c>
      <c r="K57" s="65">
        <f t="shared" si="17"/>
        <v>0</v>
      </c>
      <c r="L57" s="17">
        <f t="shared" si="17"/>
        <v>0</v>
      </c>
      <c r="M57" s="17">
        <f t="shared" si="17"/>
        <v>0</v>
      </c>
      <c r="N57" s="17">
        <f t="shared" si="17"/>
        <v>0</v>
      </c>
      <c r="O57" s="17">
        <f t="shared" si="17"/>
        <v>0</v>
      </c>
      <c r="P57" s="17">
        <f t="shared" si="17"/>
        <v>0</v>
      </c>
      <c r="Q57" s="17">
        <f t="shared" si="17"/>
        <v>0</v>
      </c>
    </row>
    <row r="58" spans="1:17" ht="17.25" customHeight="1" x14ac:dyDescent="0.25">
      <c r="A58" s="319"/>
      <c r="B58" s="322"/>
      <c r="C58" s="319"/>
      <c r="D58" s="10" t="s">
        <v>10</v>
      </c>
      <c r="E58" s="17">
        <f t="shared" si="17"/>
        <v>0</v>
      </c>
      <c r="F58" s="17">
        <f t="shared" ref="F58:Q58" si="18">G58+H58+I58+J58+K58+L58+M58+N58+O58+P58+Q58+R58</f>
        <v>0</v>
      </c>
      <c r="G58" s="17">
        <f t="shared" si="18"/>
        <v>0</v>
      </c>
      <c r="H58" s="17">
        <f t="shared" si="18"/>
        <v>0</v>
      </c>
      <c r="I58" s="17">
        <f t="shared" si="18"/>
        <v>0</v>
      </c>
      <c r="J58" s="17">
        <f t="shared" si="18"/>
        <v>0</v>
      </c>
      <c r="K58" s="65">
        <f t="shared" si="18"/>
        <v>0</v>
      </c>
      <c r="L58" s="17">
        <f t="shared" si="18"/>
        <v>0</v>
      </c>
      <c r="M58" s="17">
        <f t="shared" si="18"/>
        <v>0</v>
      </c>
      <c r="N58" s="17">
        <f t="shared" si="18"/>
        <v>0</v>
      </c>
      <c r="O58" s="17">
        <f t="shared" si="18"/>
        <v>0</v>
      </c>
      <c r="P58" s="17">
        <f t="shared" si="18"/>
        <v>0</v>
      </c>
      <c r="Q58" s="17">
        <f t="shared" si="18"/>
        <v>0</v>
      </c>
    </row>
    <row r="59" spans="1:17" ht="18" customHeight="1" x14ac:dyDescent="0.25">
      <c r="A59" s="319"/>
      <c r="B59" s="322"/>
      <c r="C59" s="319"/>
      <c r="D59" s="10" t="s">
        <v>11</v>
      </c>
      <c r="E59" s="85">
        <f t="shared" ref="E59:E62" si="19">F59+G59+H59+I59+J59+K59+L59+M59+N59+O59+P59+Q59</f>
        <v>10</v>
      </c>
      <c r="F59" s="15">
        <v>0</v>
      </c>
      <c r="G59" s="15">
        <v>0</v>
      </c>
      <c r="H59" s="15">
        <v>0</v>
      </c>
      <c r="I59" s="15">
        <v>0</v>
      </c>
      <c r="J59" s="87">
        <v>10</v>
      </c>
      <c r="K59" s="58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ht="60" customHeight="1" x14ac:dyDescent="0.25">
      <c r="A60" s="319"/>
      <c r="B60" s="322"/>
      <c r="C60" s="319"/>
      <c r="D60" s="10" t="s">
        <v>48</v>
      </c>
      <c r="E60" s="17" t="s">
        <v>95</v>
      </c>
      <c r="F60" s="15">
        <v>0</v>
      </c>
      <c r="G60" s="15">
        <v>0</v>
      </c>
      <c r="H60" s="15" t="s">
        <v>107</v>
      </c>
      <c r="I60" s="15">
        <v>0</v>
      </c>
      <c r="J60" s="15">
        <v>0</v>
      </c>
      <c r="K60" s="58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</row>
    <row r="61" spans="1:17" ht="25.5" customHeight="1" x14ac:dyDescent="0.25">
      <c r="A61" s="319"/>
      <c r="B61" s="322"/>
      <c r="C61" s="319"/>
      <c r="D61" s="10" t="s">
        <v>108</v>
      </c>
      <c r="E61" s="17" t="s">
        <v>95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58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</row>
    <row r="62" spans="1:17" ht="46.5" customHeight="1" x14ac:dyDescent="0.25">
      <c r="A62" s="320"/>
      <c r="B62" s="323"/>
      <c r="C62" s="320"/>
      <c r="D62" s="10" t="s">
        <v>109</v>
      </c>
      <c r="E62" s="17">
        <f t="shared" si="19"/>
        <v>0</v>
      </c>
      <c r="F62" s="17">
        <f t="shared" ref="F62:Q62" si="20">G62+H62+I62+J62+K62+L62+M62+N62+O62+P62+Q62+R62</f>
        <v>0</v>
      </c>
      <c r="G62" s="17">
        <f t="shared" si="20"/>
        <v>0</v>
      </c>
      <c r="H62" s="17">
        <f t="shared" si="20"/>
        <v>0</v>
      </c>
      <c r="I62" s="17">
        <f t="shared" si="20"/>
        <v>0</v>
      </c>
      <c r="J62" s="17">
        <f t="shared" si="20"/>
        <v>0</v>
      </c>
      <c r="K62" s="65">
        <f t="shared" si="20"/>
        <v>0</v>
      </c>
      <c r="L62" s="17">
        <f t="shared" si="20"/>
        <v>0</v>
      </c>
      <c r="M62" s="17">
        <f t="shared" si="20"/>
        <v>0</v>
      </c>
      <c r="N62" s="17">
        <f t="shared" si="20"/>
        <v>0</v>
      </c>
      <c r="O62" s="17">
        <f t="shared" si="20"/>
        <v>0</v>
      </c>
      <c r="P62" s="17">
        <f t="shared" si="20"/>
        <v>0</v>
      </c>
      <c r="Q62" s="17">
        <f t="shared" si="20"/>
        <v>0</v>
      </c>
    </row>
    <row r="63" spans="1:17" ht="20.25" customHeight="1" x14ac:dyDescent="0.25">
      <c r="A63" s="328" t="s">
        <v>74</v>
      </c>
      <c r="B63" s="331" t="s">
        <v>75</v>
      </c>
      <c r="C63" s="328" t="s">
        <v>91</v>
      </c>
      <c r="D63" s="69" t="s">
        <v>35</v>
      </c>
      <c r="E63" s="79">
        <f>E64+E65+E66+E67+E68+E69</f>
        <v>2772</v>
      </c>
      <c r="F63" s="93">
        <f t="shared" ref="F63:Q63" si="21">F64+F65+F66+F67+F68+F69</f>
        <v>0</v>
      </c>
      <c r="G63" s="93">
        <f t="shared" si="21"/>
        <v>0</v>
      </c>
      <c r="H63" s="108">
        <f t="shared" si="21"/>
        <v>0</v>
      </c>
      <c r="I63" s="95">
        <f t="shared" si="21"/>
        <v>120</v>
      </c>
      <c r="J63" s="95">
        <f t="shared" si="21"/>
        <v>205</v>
      </c>
      <c r="K63" s="79">
        <f t="shared" si="21"/>
        <v>435</v>
      </c>
      <c r="L63" s="79">
        <f t="shared" si="21"/>
        <v>305</v>
      </c>
      <c r="M63" s="79">
        <f t="shared" si="21"/>
        <v>305</v>
      </c>
      <c r="N63" s="110">
        <f t="shared" si="21"/>
        <v>0</v>
      </c>
      <c r="O63" s="79">
        <f t="shared" si="21"/>
        <v>80</v>
      </c>
      <c r="P63" s="110">
        <f t="shared" si="21"/>
        <v>0</v>
      </c>
      <c r="Q63" s="112">
        <f t="shared" si="21"/>
        <v>1322</v>
      </c>
    </row>
    <row r="64" spans="1:17" ht="18" customHeight="1" x14ac:dyDescent="0.25">
      <c r="A64" s="329"/>
      <c r="B64" s="332"/>
      <c r="C64" s="329"/>
      <c r="D64" s="73" t="s">
        <v>9</v>
      </c>
      <c r="E64" s="65">
        <f>F64+G64+H64+I64+J64+K64+L64+M64+N64+O64+P64+Q64</f>
        <v>0</v>
      </c>
      <c r="F64" s="58">
        <f t="shared" ref="F64:F69" si="22">F71+F85+F92+F99</f>
        <v>0</v>
      </c>
      <c r="G64" s="58">
        <f t="shared" ref="G64:Q64" si="23">G71+G85+G92+G99</f>
        <v>0</v>
      </c>
      <c r="H64" s="109">
        <f t="shared" si="23"/>
        <v>0</v>
      </c>
      <c r="I64" s="58">
        <f t="shared" si="23"/>
        <v>0</v>
      </c>
      <c r="J64" s="58">
        <f t="shared" si="23"/>
        <v>0</v>
      </c>
      <c r="K64" s="58">
        <f t="shared" si="23"/>
        <v>0</v>
      </c>
      <c r="L64" s="58">
        <f t="shared" si="23"/>
        <v>0</v>
      </c>
      <c r="M64" s="58">
        <f t="shared" si="23"/>
        <v>0</v>
      </c>
      <c r="N64" s="109">
        <f t="shared" si="23"/>
        <v>0</v>
      </c>
      <c r="O64" s="58">
        <f t="shared" si="23"/>
        <v>0</v>
      </c>
      <c r="P64" s="109">
        <f t="shared" si="23"/>
        <v>0</v>
      </c>
      <c r="Q64" s="58">
        <f t="shared" si="23"/>
        <v>0</v>
      </c>
    </row>
    <row r="65" spans="1:17" s="72" customFormat="1" ht="14.25" customHeight="1" x14ac:dyDescent="0.25">
      <c r="A65" s="329"/>
      <c r="B65" s="332"/>
      <c r="C65" s="329"/>
      <c r="D65" s="73" t="s">
        <v>10</v>
      </c>
      <c r="E65" s="81">
        <f t="shared" ref="E65:E69" si="24">F65+G65+H65+I65+J65+K65+L65+M65+N65+O65+P65+Q65</f>
        <v>2772</v>
      </c>
      <c r="F65" s="58"/>
      <c r="G65" s="58">
        <f t="shared" ref="G65:P65" si="25">G72+G79+G86+G93+G100</f>
        <v>0</v>
      </c>
      <c r="H65" s="58">
        <f t="shared" si="25"/>
        <v>0</v>
      </c>
      <c r="I65" s="111">
        <f t="shared" si="25"/>
        <v>120</v>
      </c>
      <c r="J65" s="111">
        <f t="shared" si="25"/>
        <v>205</v>
      </c>
      <c r="K65" s="111">
        <f t="shared" si="25"/>
        <v>435</v>
      </c>
      <c r="L65" s="111">
        <f t="shared" si="25"/>
        <v>305</v>
      </c>
      <c r="M65" s="111">
        <f t="shared" si="25"/>
        <v>305</v>
      </c>
      <c r="N65" s="111">
        <f t="shared" si="25"/>
        <v>0</v>
      </c>
      <c r="O65" s="111">
        <f t="shared" si="25"/>
        <v>80</v>
      </c>
      <c r="P65" s="111">
        <f t="shared" si="25"/>
        <v>0</v>
      </c>
      <c r="Q65" s="111">
        <f>Q72+Q79+Q86+Q93+Q100</f>
        <v>1322</v>
      </c>
    </row>
    <row r="66" spans="1:17" s="72" customFormat="1" ht="17.25" customHeight="1" x14ac:dyDescent="0.25">
      <c r="A66" s="329"/>
      <c r="B66" s="332"/>
      <c r="C66" s="329"/>
      <c r="D66" s="73" t="s">
        <v>11</v>
      </c>
      <c r="E66" s="65">
        <f t="shared" si="24"/>
        <v>0</v>
      </c>
      <c r="F66" s="58">
        <f t="shared" si="22"/>
        <v>0</v>
      </c>
      <c r="G66" s="58">
        <f t="shared" ref="G66:Q66" si="26">G73+G87+G94+G101</f>
        <v>0</v>
      </c>
      <c r="H66" s="58">
        <f t="shared" si="26"/>
        <v>0</v>
      </c>
      <c r="I66" s="58">
        <f t="shared" si="26"/>
        <v>0</v>
      </c>
      <c r="J66" s="58">
        <f t="shared" si="26"/>
        <v>0</v>
      </c>
      <c r="K66" s="58">
        <f t="shared" si="26"/>
        <v>0</v>
      </c>
      <c r="L66" s="58">
        <f t="shared" si="26"/>
        <v>0</v>
      </c>
      <c r="M66" s="58">
        <f t="shared" si="26"/>
        <v>0</v>
      </c>
      <c r="N66" s="58">
        <f t="shared" si="26"/>
        <v>0</v>
      </c>
      <c r="O66" s="58">
        <f t="shared" si="26"/>
        <v>0</v>
      </c>
      <c r="P66" s="58">
        <f t="shared" si="26"/>
        <v>0</v>
      </c>
      <c r="Q66" s="58">
        <f t="shared" si="26"/>
        <v>0</v>
      </c>
    </row>
    <row r="67" spans="1:17" s="72" customFormat="1" ht="59.25" customHeight="1" x14ac:dyDescent="0.25">
      <c r="A67" s="329"/>
      <c r="B67" s="332"/>
      <c r="C67" s="329"/>
      <c r="D67" s="73" t="s">
        <v>48</v>
      </c>
      <c r="E67" s="65">
        <f t="shared" si="24"/>
        <v>0</v>
      </c>
      <c r="F67" s="58">
        <f t="shared" si="22"/>
        <v>0</v>
      </c>
      <c r="G67" s="58">
        <f t="shared" ref="G67:Q67" si="27">G74+G88+G95+G102</f>
        <v>0</v>
      </c>
      <c r="H67" s="58">
        <f t="shared" si="27"/>
        <v>0</v>
      </c>
      <c r="I67" s="58">
        <f t="shared" si="27"/>
        <v>0</v>
      </c>
      <c r="J67" s="58">
        <f t="shared" si="27"/>
        <v>0</v>
      </c>
      <c r="K67" s="58">
        <f t="shared" si="27"/>
        <v>0</v>
      </c>
      <c r="L67" s="58">
        <f t="shared" si="27"/>
        <v>0</v>
      </c>
      <c r="M67" s="58">
        <f t="shared" si="27"/>
        <v>0</v>
      </c>
      <c r="N67" s="58">
        <f t="shared" si="27"/>
        <v>0</v>
      </c>
      <c r="O67" s="58">
        <f t="shared" si="27"/>
        <v>0</v>
      </c>
      <c r="P67" s="58">
        <f t="shared" si="27"/>
        <v>0</v>
      </c>
      <c r="Q67" s="58">
        <f t="shared" si="27"/>
        <v>0</v>
      </c>
    </row>
    <row r="68" spans="1:17" s="72" customFormat="1" ht="30.75" customHeight="1" x14ac:dyDescent="0.25">
      <c r="A68" s="329"/>
      <c r="B68" s="332"/>
      <c r="C68" s="329"/>
      <c r="D68" s="73" t="s">
        <v>108</v>
      </c>
      <c r="E68" s="65">
        <f t="shared" si="24"/>
        <v>0</v>
      </c>
      <c r="F68" s="58">
        <f t="shared" si="22"/>
        <v>0</v>
      </c>
      <c r="G68" s="58">
        <f t="shared" ref="G68:Q68" si="28">G75+G89+G96+G103</f>
        <v>0</v>
      </c>
      <c r="H68" s="58">
        <f t="shared" si="28"/>
        <v>0</v>
      </c>
      <c r="I68" s="58">
        <f t="shared" si="28"/>
        <v>0</v>
      </c>
      <c r="J68" s="58">
        <f t="shared" si="28"/>
        <v>0</v>
      </c>
      <c r="K68" s="58">
        <f t="shared" si="28"/>
        <v>0</v>
      </c>
      <c r="L68" s="58">
        <f t="shared" si="28"/>
        <v>0</v>
      </c>
      <c r="M68" s="58">
        <f t="shared" si="28"/>
        <v>0</v>
      </c>
      <c r="N68" s="58">
        <f t="shared" si="28"/>
        <v>0</v>
      </c>
      <c r="O68" s="58">
        <f t="shared" si="28"/>
        <v>0</v>
      </c>
      <c r="P68" s="58">
        <f t="shared" si="28"/>
        <v>0</v>
      </c>
      <c r="Q68" s="58">
        <f t="shared" si="28"/>
        <v>0</v>
      </c>
    </row>
    <row r="69" spans="1:17" s="72" customFormat="1" ht="28.5" customHeight="1" x14ac:dyDescent="0.25">
      <c r="A69" s="330"/>
      <c r="B69" s="333"/>
      <c r="C69" s="330"/>
      <c r="D69" s="73" t="s">
        <v>109</v>
      </c>
      <c r="E69" s="65">
        <f t="shared" si="24"/>
        <v>0</v>
      </c>
      <c r="F69" s="58">
        <f t="shared" si="22"/>
        <v>0</v>
      </c>
      <c r="G69" s="58">
        <f t="shared" ref="G69:Q69" si="29">G76+G90+G97+G104</f>
        <v>0</v>
      </c>
      <c r="H69" s="58">
        <f t="shared" si="29"/>
        <v>0</v>
      </c>
      <c r="I69" s="58">
        <f t="shared" si="29"/>
        <v>0</v>
      </c>
      <c r="J69" s="58">
        <f t="shared" si="29"/>
        <v>0</v>
      </c>
      <c r="K69" s="58">
        <f t="shared" si="29"/>
        <v>0</v>
      </c>
      <c r="L69" s="58">
        <f t="shared" si="29"/>
        <v>0</v>
      </c>
      <c r="M69" s="58">
        <f t="shared" si="29"/>
        <v>0</v>
      </c>
      <c r="N69" s="58">
        <f t="shared" si="29"/>
        <v>0</v>
      </c>
      <c r="O69" s="58">
        <f t="shared" si="29"/>
        <v>0</v>
      </c>
      <c r="P69" s="58">
        <f t="shared" si="29"/>
        <v>0</v>
      </c>
      <c r="Q69" s="58">
        <f t="shared" si="29"/>
        <v>0</v>
      </c>
    </row>
    <row r="70" spans="1:17" ht="18.75" customHeight="1" x14ac:dyDescent="0.25">
      <c r="A70" s="318" t="s">
        <v>78</v>
      </c>
      <c r="B70" s="328" t="s">
        <v>77</v>
      </c>
      <c r="C70" s="318" t="s">
        <v>88</v>
      </c>
      <c r="D70" s="9" t="s">
        <v>35</v>
      </c>
      <c r="E70" s="90">
        <f>E71+E72+E73+E74+E75+E76</f>
        <v>2772</v>
      </c>
      <c r="F70" s="16">
        <f t="shared" ref="F70:Q70" si="30">F71+F72+F73+F74+F75+F76</f>
        <v>0</v>
      </c>
      <c r="G70" s="16">
        <f t="shared" si="30"/>
        <v>0</v>
      </c>
      <c r="H70" s="113">
        <f t="shared" si="30"/>
        <v>0</v>
      </c>
      <c r="I70" s="90">
        <f t="shared" si="30"/>
        <v>120</v>
      </c>
      <c r="J70" s="90">
        <f t="shared" si="30"/>
        <v>205</v>
      </c>
      <c r="K70" s="79">
        <f t="shared" si="30"/>
        <v>435</v>
      </c>
      <c r="L70" s="90">
        <f t="shared" si="30"/>
        <v>305</v>
      </c>
      <c r="M70" s="89">
        <f t="shared" si="30"/>
        <v>305</v>
      </c>
      <c r="N70" s="116">
        <f t="shared" si="30"/>
        <v>0</v>
      </c>
      <c r="O70" s="90">
        <f>O71+O72+O73+O74+O75+O76</f>
        <v>80</v>
      </c>
      <c r="P70" s="113">
        <f t="shared" si="30"/>
        <v>0</v>
      </c>
      <c r="Q70" s="16">
        <f t="shared" si="30"/>
        <v>1322</v>
      </c>
    </row>
    <row r="71" spans="1:17" ht="15" customHeight="1" x14ac:dyDescent="0.25">
      <c r="A71" s="319"/>
      <c r="B71" s="329"/>
      <c r="C71" s="319"/>
      <c r="D71" s="10" t="s">
        <v>9</v>
      </c>
      <c r="E71" s="17">
        <f t="shared" ref="E71:E79" si="31">F71+G71+H71+I71+J71+K71+L71+M71+N71+O71+P71+Q71</f>
        <v>0</v>
      </c>
      <c r="F71" s="17">
        <f t="shared" ref="F71:Q71" si="32">G71+H71+I71+J71+K71+L71+M71+N71+O71+P71+Q71+R71</f>
        <v>0</v>
      </c>
      <c r="G71" s="17">
        <f t="shared" si="32"/>
        <v>0</v>
      </c>
      <c r="H71" s="114">
        <f t="shared" si="32"/>
        <v>0</v>
      </c>
      <c r="I71" s="17">
        <f t="shared" si="32"/>
        <v>0</v>
      </c>
      <c r="J71" s="17">
        <f t="shared" si="32"/>
        <v>0</v>
      </c>
      <c r="K71" s="65">
        <f t="shared" si="32"/>
        <v>0</v>
      </c>
      <c r="L71" s="17">
        <f t="shared" si="32"/>
        <v>0</v>
      </c>
      <c r="M71" s="17">
        <f t="shared" si="32"/>
        <v>0</v>
      </c>
      <c r="N71" s="114">
        <f t="shared" si="32"/>
        <v>0</v>
      </c>
      <c r="O71" s="17">
        <f t="shared" si="32"/>
        <v>0</v>
      </c>
      <c r="P71" s="114">
        <f t="shared" si="32"/>
        <v>0</v>
      </c>
      <c r="Q71" s="17">
        <f t="shared" si="32"/>
        <v>0</v>
      </c>
    </row>
    <row r="72" spans="1:17" ht="16.5" customHeight="1" x14ac:dyDescent="0.25">
      <c r="A72" s="319"/>
      <c r="B72" s="329"/>
      <c r="C72" s="319"/>
      <c r="D72" s="10" t="s">
        <v>82</v>
      </c>
      <c r="E72" s="81">
        <f t="shared" si="31"/>
        <v>2772</v>
      </c>
      <c r="F72" s="15"/>
      <c r="G72" s="15"/>
      <c r="H72" s="115">
        <v>0</v>
      </c>
      <c r="I72" s="86">
        <v>120</v>
      </c>
      <c r="J72" s="86">
        <v>205</v>
      </c>
      <c r="K72" s="88">
        <v>435</v>
      </c>
      <c r="L72" s="86">
        <v>305</v>
      </c>
      <c r="M72" s="88">
        <v>305</v>
      </c>
      <c r="N72" s="109">
        <v>0</v>
      </c>
      <c r="O72" s="88">
        <v>80</v>
      </c>
      <c r="P72" s="115">
        <v>0</v>
      </c>
      <c r="Q72" s="58">
        <v>1322</v>
      </c>
    </row>
    <row r="73" spans="1:17" x14ac:dyDescent="0.25">
      <c r="A73" s="319"/>
      <c r="B73" s="329"/>
      <c r="C73" s="319"/>
      <c r="D73" s="10" t="s">
        <v>11</v>
      </c>
      <c r="E73" s="17">
        <f t="shared" si="31"/>
        <v>0</v>
      </c>
      <c r="F73" s="17">
        <f t="shared" ref="F73:Q76" si="33">G73+H73+I73+J73+K73+L73+M73+N73+O73+P73+Q73+R73</f>
        <v>0</v>
      </c>
      <c r="G73" s="17">
        <f t="shared" si="33"/>
        <v>0</v>
      </c>
      <c r="H73" s="17">
        <f t="shared" si="33"/>
        <v>0</v>
      </c>
      <c r="I73" s="17">
        <f t="shared" si="33"/>
        <v>0</v>
      </c>
      <c r="J73" s="17">
        <f t="shared" si="33"/>
        <v>0</v>
      </c>
      <c r="K73" s="65">
        <f t="shared" si="33"/>
        <v>0</v>
      </c>
      <c r="L73" s="17">
        <f t="shared" si="33"/>
        <v>0</v>
      </c>
      <c r="M73" s="17">
        <f t="shared" si="33"/>
        <v>0</v>
      </c>
      <c r="N73" s="17">
        <f t="shared" si="33"/>
        <v>0</v>
      </c>
      <c r="O73" s="17">
        <f t="shared" si="33"/>
        <v>0</v>
      </c>
      <c r="P73" s="114">
        <f t="shared" si="33"/>
        <v>0</v>
      </c>
      <c r="Q73" s="17">
        <f t="shared" si="33"/>
        <v>0</v>
      </c>
    </row>
    <row r="74" spans="1:17" ht="57.75" customHeight="1" x14ac:dyDescent="0.25">
      <c r="A74" s="319"/>
      <c r="B74" s="329"/>
      <c r="C74" s="319"/>
      <c r="D74" s="10" t="s">
        <v>48</v>
      </c>
      <c r="E74" s="17">
        <f t="shared" si="31"/>
        <v>0</v>
      </c>
      <c r="F74" s="17">
        <f t="shared" si="33"/>
        <v>0</v>
      </c>
      <c r="G74" s="17">
        <f t="shared" si="33"/>
        <v>0</v>
      </c>
      <c r="H74" s="17">
        <f t="shared" si="33"/>
        <v>0</v>
      </c>
      <c r="I74" s="17">
        <f t="shared" si="33"/>
        <v>0</v>
      </c>
      <c r="J74" s="17">
        <f t="shared" si="33"/>
        <v>0</v>
      </c>
      <c r="K74" s="65">
        <f t="shared" si="33"/>
        <v>0</v>
      </c>
      <c r="L74" s="17">
        <f t="shared" si="33"/>
        <v>0</v>
      </c>
      <c r="M74" s="17">
        <f t="shared" si="33"/>
        <v>0</v>
      </c>
      <c r="N74" s="17">
        <f t="shared" si="33"/>
        <v>0</v>
      </c>
      <c r="O74" s="17">
        <f t="shared" si="33"/>
        <v>0</v>
      </c>
      <c r="P74" s="17">
        <f t="shared" si="33"/>
        <v>0</v>
      </c>
      <c r="Q74" s="17">
        <f t="shared" si="33"/>
        <v>0</v>
      </c>
    </row>
    <row r="75" spans="1:17" ht="34.5" customHeight="1" x14ac:dyDescent="0.25">
      <c r="A75" s="319"/>
      <c r="B75" s="329"/>
      <c r="C75" s="319"/>
      <c r="D75" s="10" t="s">
        <v>108</v>
      </c>
      <c r="E75" s="17">
        <f t="shared" si="31"/>
        <v>0</v>
      </c>
      <c r="F75" s="17">
        <f t="shared" si="33"/>
        <v>0</v>
      </c>
      <c r="G75" s="17">
        <f t="shared" si="33"/>
        <v>0</v>
      </c>
      <c r="H75" s="17">
        <f t="shared" si="33"/>
        <v>0</v>
      </c>
      <c r="I75" s="17">
        <f t="shared" si="33"/>
        <v>0</v>
      </c>
      <c r="J75" s="17">
        <f t="shared" si="33"/>
        <v>0</v>
      </c>
      <c r="K75" s="65">
        <f t="shared" si="33"/>
        <v>0</v>
      </c>
      <c r="L75" s="17">
        <f t="shared" si="33"/>
        <v>0</v>
      </c>
      <c r="M75" s="17">
        <f t="shared" si="33"/>
        <v>0</v>
      </c>
      <c r="N75" s="17">
        <f t="shared" si="33"/>
        <v>0</v>
      </c>
      <c r="O75" s="17">
        <f t="shared" si="33"/>
        <v>0</v>
      </c>
      <c r="P75" s="17">
        <f t="shared" si="33"/>
        <v>0</v>
      </c>
      <c r="Q75" s="17">
        <f t="shared" si="33"/>
        <v>0</v>
      </c>
    </row>
    <row r="76" spans="1:17" ht="34.5" customHeight="1" x14ac:dyDescent="0.25">
      <c r="A76" s="320"/>
      <c r="B76" s="330"/>
      <c r="C76" s="320"/>
      <c r="D76" s="10" t="s">
        <v>109</v>
      </c>
      <c r="E76" s="17">
        <f t="shared" si="31"/>
        <v>0</v>
      </c>
      <c r="F76" s="17">
        <f t="shared" si="33"/>
        <v>0</v>
      </c>
      <c r="G76" s="17">
        <f t="shared" si="33"/>
        <v>0</v>
      </c>
      <c r="H76" s="17">
        <f t="shared" si="33"/>
        <v>0</v>
      </c>
      <c r="I76" s="17">
        <f t="shared" si="33"/>
        <v>0</v>
      </c>
      <c r="J76" s="17">
        <f t="shared" si="33"/>
        <v>0</v>
      </c>
      <c r="K76" s="65">
        <f t="shared" si="33"/>
        <v>0</v>
      </c>
      <c r="L76" s="17">
        <f t="shared" si="33"/>
        <v>0</v>
      </c>
      <c r="M76" s="17">
        <f t="shared" si="33"/>
        <v>0</v>
      </c>
      <c r="N76" s="17">
        <f t="shared" si="33"/>
        <v>0</v>
      </c>
      <c r="O76" s="17">
        <f t="shared" si="33"/>
        <v>0</v>
      </c>
      <c r="P76" s="17">
        <f t="shared" si="33"/>
        <v>0</v>
      </c>
      <c r="Q76" s="17">
        <f t="shared" si="33"/>
        <v>0</v>
      </c>
    </row>
    <row r="77" spans="1:17" ht="21" customHeight="1" x14ac:dyDescent="0.25">
      <c r="A77" s="346" t="s">
        <v>86</v>
      </c>
      <c r="B77" s="328" t="s">
        <v>77</v>
      </c>
      <c r="C77" s="318" t="s">
        <v>87</v>
      </c>
      <c r="D77" s="9" t="s">
        <v>35</v>
      </c>
      <c r="E77" s="17">
        <f t="shared" si="31"/>
        <v>0</v>
      </c>
      <c r="F77" s="16">
        <f t="shared" ref="F77:Q77" si="34">F78+F79+F80+F81+F82+F83</f>
        <v>0</v>
      </c>
      <c r="G77" s="16">
        <f t="shared" si="34"/>
        <v>0</v>
      </c>
      <c r="H77" s="16">
        <f t="shared" si="34"/>
        <v>0</v>
      </c>
      <c r="I77" s="16">
        <f t="shared" si="34"/>
        <v>0</v>
      </c>
      <c r="J77" s="16">
        <f t="shared" si="34"/>
        <v>0</v>
      </c>
      <c r="K77" s="16">
        <f t="shared" si="34"/>
        <v>0</v>
      </c>
      <c r="L77" s="16">
        <f t="shared" si="34"/>
        <v>0</v>
      </c>
      <c r="M77" s="16">
        <f t="shared" si="34"/>
        <v>0</v>
      </c>
      <c r="N77" s="16">
        <f t="shared" si="34"/>
        <v>0</v>
      </c>
      <c r="O77" s="16">
        <f t="shared" si="34"/>
        <v>0</v>
      </c>
      <c r="P77" s="16">
        <f t="shared" si="34"/>
        <v>0</v>
      </c>
      <c r="Q77" s="16">
        <f t="shared" si="34"/>
        <v>0</v>
      </c>
    </row>
    <row r="78" spans="1:17" ht="16.5" customHeight="1" x14ac:dyDescent="0.25">
      <c r="A78" s="347"/>
      <c r="B78" s="329"/>
      <c r="C78" s="319"/>
      <c r="D78" s="10" t="s">
        <v>9</v>
      </c>
      <c r="E78" s="17">
        <f t="shared" si="31"/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65">
        <v>0</v>
      </c>
      <c r="L78" s="17">
        <v>0</v>
      </c>
      <c r="M78" s="17">
        <v>0</v>
      </c>
      <c r="N78" s="17">
        <v>0</v>
      </c>
      <c r="O78" s="17">
        <f>P78+Q78+R78+S78+T78+U78+V78+W78+X78+Y78+Z78+AA78</f>
        <v>0</v>
      </c>
      <c r="P78" s="17">
        <f>Q78+R78+S78+T78+U78+V78+W78+X78+Y78+Z78+AA78+AB78</f>
        <v>0</v>
      </c>
      <c r="Q78" s="17">
        <f>R78+S78+T78+U78+V78+W78+X78+Y78+Z78+AA78+AB78+AC78</f>
        <v>0</v>
      </c>
    </row>
    <row r="79" spans="1:17" s="68" customFormat="1" ht="16.5" customHeight="1" x14ac:dyDescent="0.25">
      <c r="A79" s="347"/>
      <c r="B79" s="329"/>
      <c r="C79" s="319"/>
      <c r="D79" s="66" t="s">
        <v>82</v>
      </c>
      <c r="E79" s="17">
        <f t="shared" si="31"/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94"/>
      <c r="L79" s="94"/>
      <c r="M79" s="94"/>
      <c r="N79" s="94"/>
      <c r="O79" s="94"/>
      <c r="P79" s="94"/>
      <c r="Q79" s="67">
        <f>R79+S79+T79+U79+V79+W79+X79+Y79+Z79+AA79+AB79+AC79</f>
        <v>0</v>
      </c>
    </row>
    <row r="80" spans="1:17" ht="18.75" customHeight="1" x14ac:dyDescent="0.25">
      <c r="A80" s="347"/>
      <c r="B80" s="329"/>
      <c r="C80" s="319"/>
      <c r="D80" s="10" t="s">
        <v>11</v>
      </c>
      <c r="E80" s="17">
        <f t="shared" ref="E80:E83" si="35">F80+G80+H80+I80+J80+K80+L80+M80+N80+O80+P80+Q80</f>
        <v>0</v>
      </c>
      <c r="F80" s="17">
        <f t="shared" ref="F80:P83" si="36">G80+H80+I80+J80+K80+L80+M80+N80+O80+P80+Q80+R80</f>
        <v>0</v>
      </c>
      <c r="G80" s="17">
        <f t="shared" si="36"/>
        <v>0</v>
      </c>
      <c r="H80" s="17">
        <f t="shared" si="36"/>
        <v>0</v>
      </c>
      <c r="I80" s="17">
        <f t="shared" si="36"/>
        <v>0</v>
      </c>
      <c r="J80" s="17">
        <f t="shared" si="36"/>
        <v>0</v>
      </c>
      <c r="K80" s="65">
        <f t="shared" si="36"/>
        <v>0</v>
      </c>
      <c r="L80" s="17">
        <f t="shared" si="36"/>
        <v>0</v>
      </c>
      <c r="M80" s="17">
        <f t="shared" si="36"/>
        <v>0</v>
      </c>
      <c r="N80" s="17">
        <f t="shared" si="36"/>
        <v>0</v>
      </c>
      <c r="O80" s="17">
        <f t="shared" si="36"/>
        <v>0</v>
      </c>
      <c r="P80" s="17">
        <f t="shared" si="36"/>
        <v>0</v>
      </c>
      <c r="Q80" s="17">
        <f>R80+S80+T80+U80+V80+W80+X80+Y80+Z80+AA80+AB80+AC80</f>
        <v>0</v>
      </c>
    </row>
    <row r="81" spans="1:17" ht="58.5" customHeight="1" x14ac:dyDescent="0.25">
      <c r="A81" s="347"/>
      <c r="B81" s="329"/>
      <c r="C81" s="319"/>
      <c r="D81" s="10" t="s">
        <v>48</v>
      </c>
      <c r="E81" s="17">
        <f t="shared" si="35"/>
        <v>0</v>
      </c>
      <c r="F81" s="17">
        <f t="shared" si="36"/>
        <v>0</v>
      </c>
      <c r="G81" s="17">
        <f t="shared" si="36"/>
        <v>0</v>
      </c>
      <c r="H81" s="17">
        <f t="shared" si="36"/>
        <v>0</v>
      </c>
      <c r="I81" s="17">
        <f t="shared" si="36"/>
        <v>0</v>
      </c>
      <c r="J81" s="17">
        <f t="shared" si="36"/>
        <v>0</v>
      </c>
      <c r="K81" s="65">
        <f t="shared" si="36"/>
        <v>0</v>
      </c>
      <c r="L81" s="17">
        <f t="shared" si="36"/>
        <v>0</v>
      </c>
      <c r="M81" s="17">
        <f t="shared" si="36"/>
        <v>0</v>
      </c>
      <c r="N81" s="17">
        <f t="shared" si="36"/>
        <v>0</v>
      </c>
      <c r="O81" s="17">
        <f t="shared" si="36"/>
        <v>0</v>
      </c>
      <c r="P81" s="17">
        <f t="shared" si="36"/>
        <v>0</v>
      </c>
      <c r="Q81" s="17">
        <f>R81+S81+T81+U81+V81+W81+X81+Y81+Z81+AA81+AB81+AC81</f>
        <v>0</v>
      </c>
    </row>
    <row r="82" spans="1:17" ht="26.25" customHeight="1" x14ac:dyDescent="0.25">
      <c r="A82" s="347"/>
      <c r="B82" s="329"/>
      <c r="C82" s="319"/>
      <c r="D82" s="10" t="s">
        <v>108</v>
      </c>
      <c r="E82" s="17">
        <f t="shared" si="35"/>
        <v>0</v>
      </c>
      <c r="F82" s="17">
        <f t="shared" si="36"/>
        <v>0</v>
      </c>
      <c r="G82" s="17">
        <f t="shared" si="36"/>
        <v>0</v>
      </c>
      <c r="H82" s="17">
        <f t="shared" si="36"/>
        <v>0</v>
      </c>
      <c r="I82" s="17">
        <f t="shared" si="36"/>
        <v>0</v>
      </c>
      <c r="J82" s="17">
        <f t="shared" si="36"/>
        <v>0</v>
      </c>
      <c r="K82" s="65">
        <f t="shared" si="36"/>
        <v>0</v>
      </c>
      <c r="L82" s="17">
        <f t="shared" si="36"/>
        <v>0</v>
      </c>
      <c r="M82" s="17">
        <f t="shared" si="36"/>
        <v>0</v>
      </c>
      <c r="N82" s="17">
        <f t="shared" si="36"/>
        <v>0</v>
      </c>
      <c r="O82" s="17">
        <f t="shared" si="36"/>
        <v>0</v>
      </c>
      <c r="P82" s="17">
        <f t="shared" si="36"/>
        <v>0</v>
      </c>
      <c r="Q82" s="17">
        <f>R82+S82+T82+U82+V82+W82+X82+Y82+Z82+AA82+AB82+AC82</f>
        <v>0</v>
      </c>
    </row>
    <row r="83" spans="1:17" ht="29.25" customHeight="1" x14ac:dyDescent="0.25">
      <c r="A83" s="348"/>
      <c r="B83" s="330"/>
      <c r="C83" s="320"/>
      <c r="D83" s="10" t="s">
        <v>109</v>
      </c>
      <c r="E83" s="17">
        <f t="shared" si="35"/>
        <v>0</v>
      </c>
      <c r="F83" s="17">
        <f t="shared" si="36"/>
        <v>0</v>
      </c>
      <c r="G83" s="17">
        <f t="shared" si="36"/>
        <v>0</v>
      </c>
      <c r="H83" s="17">
        <f t="shared" si="36"/>
        <v>0</v>
      </c>
      <c r="I83" s="17">
        <f t="shared" si="36"/>
        <v>0</v>
      </c>
      <c r="J83" s="17">
        <f t="shared" si="36"/>
        <v>0</v>
      </c>
      <c r="K83" s="65">
        <f t="shared" si="36"/>
        <v>0</v>
      </c>
      <c r="L83" s="17">
        <f t="shared" si="36"/>
        <v>0</v>
      </c>
      <c r="M83" s="17">
        <f t="shared" si="36"/>
        <v>0</v>
      </c>
      <c r="N83" s="17">
        <f t="shared" si="36"/>
        <v>0</v>
      </c>
      <c r="O83" s="17">
        <f t="shared" si="36"/>
        <v>0</v>
      </c>
      <c r="P83" s="17">
        <f t="shared" si="36"/>
        <v>0</v>
      </c>
      <c r="Q83" s="17">
        <f>R83+S83+T83+U83+V83+W83+X83+Y83+Z83+AA83+AB83+AC83</f>
        <v>0</v>
      </c>
    </row>
    <row r="84" spans="1:17" ht="17.25" hidden="1" customHeight="1" x14ac:dyDescent="0.25">
      <c r="A84" s="318" t="s">
        <v>79</v>
      </c>
      <c r="B84" s="328" t="s">
        <v>76</v>
      </c>
      <c r="C84" s="318" t="s">
        <v>88</v>
      </c>
      <c r="D84" s="9" t="s">
        <v>35</v>
      </c>
      <c r="E84" s="16">
        <f>E85+E86+E87+E88+E89+E90</f>
        <v>0</v>
      </c>
      <c r="F84" s="16">
        <f t="shared" ref="F84:P84" si="37">F85+F86+F87+F88+F89+F90</f>
        <v>0</v>
      </c>
      <c r="G84" s="16">
        <f t="shared" si="37"/>
        <v>0</v>
      </c>
      <c r="H84" s="16">
        <f t="shared" si="37"/>
        <v>0</v>
      </c>
      <c r="I84" s="16">
        <f t="shared" si="37"/>
        <v>0</v>
      </c>
      <c r="J84" s="16">
        <f t="shared" si="37"/>
        <v>0</v>
      </c>
      <c r="K84" s="70">
        <f t="shared" si="37"/>
        <v>0</v>
      </c>
      <c r="L84" s="16">
        <f t="shared" si="37"/>
        <v>0</v>
      </c>
      <c r="M84" s="16">
        <f t="shared" si="37"/>
        <v>0</v>
      </c>
      <c r="N84" s="16">
        <f t="shared" si="37"/>
        <v>0</v>
      </c>
      <c r="O84" s="16">
        <f t="shared" si="37"/>
        <v>0</v>
      </c>
      <c r="P84" s="16">
        <f t="shared" si="37"/>
        <v>0</v>
      </c>
      <c r="Q84" s="16"/>
    </row>
    <row r="85" spans="1:17" ht="15" hidden="1" customHeight="1" x14ac:dyDescent="0.25">
      <c r="A85" s="319"/>
      <c r="B85" s="329"/>
      <c r="C85" s="319"/>
      <c r="D85" s="10" t="s">
        <v>9</v>
      </c>
      <c r="E85" s="17">
        <f t="shared" ref="E85:E89" si="38">F85+G85+H85+I85+J85+K85+L85+M85+N85+O85+P85+Q85</f>
        <v>0</v>
      </c>
      <c r="F85" s="17">
        <f t="shared" ref="F85:Q90" si="39">G85+H85+I85+J85+K85+L85+M85+N85+O85+P85+Q85+R85</f>
        <v>0</v>
      </c>
      <c r="G85" s="17">
        <f t="shared" si="39"/>
        <v>0</v>
      </c>
      <c r="H85" s="17">
        <f t="shared" si="39"/>
        <v>0</v>
      </c>
      <c r="I85" s="17">
        <f t="shared" si="39"/>
        <v>0</v>
      </c>
      <c r="J85" s="17">
        <f t="shared" si="39"/>
        <v>0</v>
      </c>
      <c r="K85" s="65">
        <f t="shared" si="39"/>
        <v>0</v>
      </c>
      <c r="L85" s="17">
        <f t="shared" si="39"/>
        <v>0</v>
      </c>
      <c r="M85" s="17">
        <f t="shared" si="39"/>
        <v>0</v>
      </c>
      <c r="N85" s="17">
        <f t="shared" si="39"/>
        <v>0</v>
      </c>
      <c r="O85" s="17">
        <f t="shared" si="39"/>
        <v>0</v>
      </c>
      <c r="P85" s="17">
        <f t="shared" si="39"/>
        <v>0</v>
      </c>
      <c r="Q85" s="17">
        <f t="shared" si="39"/>
        <v>0</v>
      </c>
    </row>
    <row r="86" spans="1:17" ht="15.75" hidden="1" customHeight="1" x14ac:dyDescent="0.25">
      <c r="A86" s="319"/>
      <c r="B86" s="329"/>
      <c r="C86" s="319"/>
      <c r="D86" s="10" t="s">
        <v>82</v>
      </c>
      <c r="E86" s="17">
        <f t="shared" si="38"/>
        <v>0</v>
      </c>
      <c r="F86" s="17">
        <f t="shared" si="39"/>
        <v>0</v>
      </c>
      <c r="G86" s="17">
        <f t="shared" si="39"/>
        <v>0</v>
      </c>
      <c r="H86" s="17">
        <f t="shared" si="39"/>
        <v>0</v>
      </c>
      <c r="I86" s="17">
        <f t="shared" si="39"/>
        <v>0</v>
      </c>
      <c r="J86" s="17">
        <f t="shared" si="39"/>
        <v>0</v>
      </c>
      <c r="K86" s="65">
        <f t="shared" si="39"/>
        <v>0</v>
      </c>
      <c r="L86" s="17">
        <f t="shared" si="39"/>
        <v>0</v>
      </c>
      <c r="M86" s="17">
        <f t="shared" si="39"/>
        <v>0</v>
      </c>
      <c r="N86" s="17">
        <f t="shared" si="39"/>
        <v>0</v>
      </c>
      <c r="O86" s="17">
        <f t="shared" si="39"/>
        <v>0</v>
      </c>
      <c r="P86" s="17">
        <f t="shared" si="39"/>
        <v>0</v>
      </c>
      <c r="Q86" s="17">
        <f t="shared" si="39"/>
        <v>0</v>
      </c>
    </row>
    <row r="87" spans="1:17" ht="18.75" hidden="1" customHeight="1" x14ac:dyDescent="0.25">
      <c r="A87" s="319"/>
      <c r="B87" s="329"/>
      <c r="C87" s="319"/>
      <c r="D87" s="10" t="s">
        <v>11</v>
      </c>
      <c r="E87" s="17">
        <f t="shared" si="38"/>
        <v>0</v>
      </c>
      <c r="F87" s="17">
        <f t="shared" si="39"/>
        <v>0</v>
      </c>
      <c r="G87" s="17">
        <f t="shared" si="39"/>
        <v>0</v>
      </c>
      <c r="H87" s="17">
        <f t="shared" si="39"/>
        <v>0</v>
      </c>
      <c r="I87" s="17">
        <f t="shared" si="39"/>
        <v>0</v>
      </c>
      <c r="J87" s="17">
        <f t="shared" si="39"/>
        <v>0</v>
      </c>
      <c r="K87" s="65">
        <f t="shared" si="39"/>
        <v>0</v>
      </c>
      <c r="L87" s="17">
        <f t="shared" si="39"/>
        <v>0</v>
      </c>
      <c r="M87" s="17">
        <f t="shared" si="39"/>
        <v>0</v>
      </c>
      <c r="N87" s="17">
        <f t="shared" si="39"/>
        <v>0</v>
      </c>
      <c r="O87" s="17">
        <f t="shared" si="39"/>
        <v>0</v>
      </c>
      <c r="P87" s="17">
        <f t="shared" si="39"/>
        <v>0</v>
      </c>
      <c r="Q87" s="17">
        <f t="shared" si="39"/>
        <v>0</v>
      </c>
    </row>
    <row r="88" spans="1:17" ht="59.25" hidden="1" customHeight="1" x14ac:dyDescent="0.25">
      <c r="A88" s="319"/>
      <c r="B88" s="329"/>
      <c r="C88" s="319"/>
      <c r="D88" s="10" t="s">
        <v>48</v>
      </c>
      <c r="E88" s="17">
        <f t="shared" si="38"/>
        <v>0</v>
      </c>
      <c r="F88" s="17">
        <f t="shared" si="39"/>
        <v>0</v>
      </c>
      <c r="G88" s="17">
        <f t="shared" si="39"/>
        <v>0</v>
      </c>
      <c r="H88" s="17">
        <f t="shared" si="39"/>
        <v>0</v>
      </c>
      <c r="I88" s="17">
        <f t="shared" si="39"/>
        <v>0</v>
      </c>
      <c r="J88" s="17">
        <f t="shared" si="39"/>
        <v>0</v>
      </c>
      <c r="K88" s="65">
        <f t="shared" si="39"/>
        <v>0</v>
      </c>
      <c r="L88" s="17">
        <f t="shared" si="39"/>
        <v>0</v>
      </c>
      <c r="M88" s="17">
        <f t="shared" si="39"/>
        <v>0</v>
      </c>
      <c r="N88" s="17">
        <f t="shared" si="39"/>
        <v>0</v>
      </c>
      <c r="O88" s="17">
        <f t="shared" si="39"/>
        <v>0</v>
      </c>
      <c r="P88" s="17">
        <f t="shared" si="39"/>
        <v>0</v>
      </c>
      <c r="Q88" s="17">
        <f t="shared" si="39"/>
        <v>0</v>
      </c>
    </row>
    <row r="89" spans="1:17" ht="30.75" hidden="1" customHeight="1" x14ac:dyDescent="0.25">
      <c r="A89" s="319"/>
      <c r="B89" s="329"/>
      <c r="C89" s="319"/>
      <c r="D89" s="10" t="s">
        <v>46</v>
      </c>
      <c r="E89" s="17">
        <f t="shared" si="38"/>
        <v>0</v>
      </c>
      <c r="F89" s="17">
        <f t="shared" si="39"/>
        <v>0</v>
      </c>
      <c r="G89" s="17">
        <f t="shared" si="39"/>
        <v>0</v>
      </c>
      <c r="H89" s="17">
        <f t="shared" si="39"/>
        <v>0</v>
      </c>
      <c r="I89" s="17">
        <f t="shared" si="39"/>
        <v>0</v>
      </c>
      <c r="J89" s="17">
        <f t="shared" si="39"/>
        <v>0</v>
      </c>
      <c r="K89" s="65">
        <f t="shared" si="39"/>
        <v>0</v>
      </c>
      <c r="L89" s="17">
        <f t="shared" si="39"/>
        <v>0</v>
      </c>
      <c r="M89" s="17">
        <f t="shared" si="39"/>
        <v>0</v>
      </c>
      <c r="N89" s="17">
        <f t="shared" si="39"/>
        <v>0</v>
      </c>
      <c r="O89" s="17">
        <f t="shared" si="39"/>
        <v>0</v>
      </c>
      <c r="P89" s="17">
        <f t="shared" si="39"/>
        <v>0</v>
      </c>
      <c r="Q89" s="17">
        <f t="shared" si="39"/>
        <v>0</v>
      </c>
    </row>
    <row r="90" spans="1:17" ht="29.25" hidden="1" customHeight="1" x14ac:dyDescent="0.25">
      <c r="A90" s="320"/>
      <c r="B90" s="330"/>
      <c r="C90" s="320"/>
      <c r="D90" s="10" t="s">
        <v>58</v>
      </c>
      <c r="E90" s="17">
        <f>F90+G90+H90+I90+J90+K90+L90+M90+N90+O90+P90+Q90</f>
        <v>0</v>
      </c>
      <c r="F90" s="17">
        <f t="shared" si="39"/>
        <v>0</v>
      </c>
      <c r="G90" s="17">
        <f t="shared" si="39"/>
        <v>0</v>
      </c>
      <c r="H90" s="17">
        <f t="shared" si="39"/>
        <v>0</v>
      </c>
      <c r="I90" s="17">
        <f t="shared" si="39"/>
        <v>0</v>
      </c>
      <c r="J90" s="17">
        <f t="shared" si="39"/>
        <v>0</v>
      </c>
      <c r="K90" s="65">
        <f t="shared" si="39"/>
        <v>0</v>
      </c>
      <c r="L90" s="17">
        <f t="shared" si="39"/>
        <v>0</v>
      </c>
      <c r="M90" s="17">
        <f t="shared" si="39"/>
        <v>0</v>
      </c>
      <c r="N90" s="17">
        <f t="shared" si="39"/>
        <v>0</v>
      </c>
      <c r="O90" s="17">
        <f t="shared" si="39"/>
        <v>0</v>
      </c>
      <c r="P90" s="17">
        <f t="shared" si="39"/>
        <v>0</v>
      </c>
      <c r="Q90" s="17">
        <f t="shared" si="39"/>
        <v>0</v>
      </c>
    </row>
    <row r="91" spans="1:17" ht="22.5" hidden="1" customHeight="1" x14ac:dyDescent="0.25">
      <c r="A91" s="318" t="s">
        <v>80</v>
      </c>
      <c r="B91" s="318" t="s">
        <v>83</v>
      </c>
      <c r="C91" s="318" t="s">
        <v>89</v>
      </c>
      <c r="D91" s="9" t="s">
        <v>35</v>
      </c>
      <c r="E91" s="16">
        <f>E92+E93+E94+E95+E96+E97</f>
        <v>0</v>
      </c>
      <c r="F91" s="16">
        <f t="shared" ref="F91:Q91" si="40">F92+F93+F94+F95+F96+F97</f>
        <v>0</v>
      </c>
      <c r="G91" s="16">
        <f t="shared" si="40"/>
        <v>0</v>
      </c>
      <c r="H91" s="16">
        <f t="shared" si="40"/>
        <v>0</v>
      </c>
      <c r="I91" s="16">
        <f t="shared" si="40"/>
        <v>0</v>
      </c>
      <c r="J91" s="16">
        <f t="shared" si="40"/>
        <v>0</v>
      </c>
      <c r="K91" s="70">
        <f t="shared" si="40"/>
        <v>0</v>
      </c>
      <c r="L91" s="16">
        <f t="shared" si="40"/>
        <v>0</v>
      </c>
      <c r="M91" s="16">
        <f t="shared" si="40"/>
        <v>0</v>
      </c>
      <c r="N91" s="16">
        <f t="shared" si="40"/>
        <v>0</v>
      </c>
      <c r="O91" s="16">
        <f t="shared" si="40"/>
        <v>0</v>
      </c>
      <c r="P91" s="16">
        <f t="shared" si="40"/>
        <v>0</v>
      </c>
      <c r="Q91" s="16">
        <f t="shared" si="40"/>
        <v>0</v>
      </c>
    </row>
    <row r="92" spans="1:17" ht="23.25" hidden="1" customHeight="1" x14ac:dyDescent="0.25">
      <c r="A92" s="319"/>
      <c r="B92" s="319"/>
      <c r="C92" s="319"/>
      <c r="D92" s="10" t="s">
        <v>9</v>
      </c>
      <c r="E92" s="17">
        <f t="shared" ref="E92:E96" si="41">F92+G92+H92+I92+J92+K92+L92+M92+N92+O92+P92+Q92</f>
        <v>0</v>
      </c>
      <c r="F92" s="17">
        <f t="shared" ref="F92:Q92" si="42">G92+H92+I92+J92+K92+L92+M92+N92+O92+P92+Q92+R92</f>
        <v>0</v>
      </c>
      <c r="G92" s="17">
        <f t="shared" si="42"/>
        <v>0</v>
      </c>
      <c r="H92" s="17">
        <f t="shared" si="42"/>
        <v>0</v>
      </c>
      <c r="I92" s="17">
        <f t="shared" si="42"/>
        <v>0</v>
      </c>
      <c r="J92" s="17">
        <f t="shared" si="42"/>
        <v>0</v>
      </c>
      <c r="K92" s="65">
        <f t="shared" si="42"/>
        <v>0</v>
      </c>
      <c r="L92" s="17">
        <f t="shared" si="42"/>
        <v>0</v>
      </c>
      <c r="M92" s="17">
        <f t="shared" si="42"/>
        <v>0</v>
      </c>
      <c r="N92" s="17">
        <f t="shared" si="42"/>
        <v>0</v>
      </c>
      <c r="O92" s="17">
        <f t="shared" si="42"/>
        <v>0</v>
      </c>
      <c r="P92" s="17">
        <f t="shared" si="42"/>
        <v>0</v>
      </c>
      <c r="Q92" s="17">
        <f t="shared" si="42"/>
        <v>0</v>
      </c>
    </row>
    <row r="93" spans="1:17" ht="22.5" hidden="1" customHeight="1" x14ac:dyDescent="0.25">
      <c r="A93" s="319"/>
      <c r="B93" s="319"/>
      <c r="C93" s="319"/>
      <c r="D93" s="10" t="s">
        <v>82</v>
      </c>
      <c r="E93" s="17">
        <f t="shared" si="41"/>
        <v>0</v>
      </c>
      <c r="F93" s="15"/>
      <c r="G93" s="15"/>
      <c r="H93" s="15"/>
      <c r="I93" s="15"/>
      <c r="J93" s="15"/>
      <c r="K93" s="58"/>
      <c r="L93" s="15"/>
      <c r="M93" s="15"/>
      <c r="N93" s="15"/>
      <c r="O93" s="15"/>
      <c r="P93" s="15"/>
      <c r="Q93" s="15">
        <f>72.7-72.7</f>
        <v>0</v>
      </c>
    </row>
    <row r="94" spans="1:17" ht="18.75" hidden="1" customHeight="1" x14ac:dyDescent="0.25">
      <c r="A94" s="319"/>
      <c r="B94" s="319"/>
      <c r="C94" s="319"/>
      <c r="D94" s="10" t="s">
        <v>11</v>
      </c>
      <c r="E94" s="17">
        <f t="shared" si="41"/>
        <v>0</v>
      </c>
      <c r="F94" s="17">
        <f t="shared" ref="F94:Q97" si="43">G94+H94+I94+J94+K94+L94+M94+N94+O94+P94+Q94+R94</f>
        <v>0</v>
      </c>
      <c r="G94" s="17">
        <f t="shared" si="43"/>
        <v>0</v>
      </c>
      <c r="H94" s="17">
        <f t="shared" si="43"/>
        <v>0</v>
      </c>
      <c r="I94" s="17">
        <f t="shared" si="43"/>
        <v>0</v>
      </c>
      <c r="J94" s="17">
        <f t="shared" si="43"/>
        <v>0</v>
      </c>
      <c r="K94" s="65">
        <f t="shared" si="43"/>
        <v>0</v>
      </c>
      <c r="L94" s="17">
        <f t="shared" si="43"/>
        <v>0</v>
      </c>
      <c r="M94" s="17">
        <f t="shared" si="43"/>
        <v>0</v>
      </c>
      <c r="N94" s="17">
        <f t="shared" si="43"/>
        <v>0</v>
      </c>
      <c r="O94" s="17">
        <f t="shared" si="43"/>
        <v>0</v>
      </c>
      <c r="P94" s="17">
        <f t="shared" si="43"/>
        <v>0</v>
      </c>
      <c r="Q94" s="17">
        <f t="shared" si="43"/>
        <v>0</v>
      </c>
    </row>
    <row r="95" spans="1:17" ht="57.75" hidden="1" customHeight="1" x14ac:dyDescent="0.25">
      <c r="A95" s="319"/>
      <c r="B95" s="319"/>
      <c r="C95" s="319"/>
      <c r="D95" s="10" t="s">
        <v>48</v>
      </c>
      <c r="E95" s="17">
        <f t="shared" si="41"/>
        <v>0</v>
      </c>
      <c r="F95" s="17">
        <f t="shared" si="43"/>
        <v>0</v>
      </c>
      <c r="G95" s="17">
        <f t="shared" si="43"/>
        <v>0</v>
      </c>
      <c r="H95" s="17">
        <f t="shared" si="43"/>
        <v>0</v>
      </c>
      <c r="I95" s="17">
        <f t="shared" si="43"/>
        <v>0</v>
      </c>
      <c r="J95" s="17">
        <f t="shared" si="43"/>
        <v>0</v>
      </c>
      <c r="K95" s="65">
        <f t="shared" si="43"/>
        <v>0</v>
      </c>
      <c r="L95" s="17">
        <f t="shared" si="43"/>
        <v>0</v>
      </c>
      <c r="M95" s="17">
        <f t="shared" si="43"/>
        <v>0</v>
      </c>
      <c r="N95" s="17">
        <f t="shared" si="43"/>
        <v>0</v>
      </c>
      <c r="O95" s="17">
        <f t="shared" si="43"/>
        <v>0</v>
      </c>
      <c r="P95" s="17">
        <f t="shared" si="43"/>
        <v>0</v>
      </c>
      <c r="Q95" s="17">
        <f t="shared" si="43"/>
        <v>0</v>
      </c>
    </row>
    <row r="96" spans="1:17" ht="34.5" hidden="1" customHeight="1" x14ac:dyDescent="0.25">
      <c r="A96" s="319"/>
      <c r="B96" s="319"/>
      <c r="C96" s="319"/>
      <c r="D96" s="10" t="s">
        <v>46</v>
      </c>
      <c r="E96" s="17">
        <f t="shared" si="41"/>
        <v>0</v>
      </c>
      <c r="F96" s="17">
        <f t="shared" si="43"/>
        <v>0</v>
      </c>
      <c r="G96" s="17">
        <f t="shared" si="43"/>
        <v>0</v>
      </c>
      <c r="H96" s="17">
        <f t="shared" si="43"/>
        <v>0</v>
      </c>
      <c r="I96" s="17">
        <f t="shared" si="43"/>
        <v>0</v>
      </c>
      <c r="J96" s="17">
        <f t="shared" si="43"/>
        <v>0</v>
      </c>
      <c r="K96" s="65">
        <f t="shared" si="43"/>
        <v>0</v>
      </c>
      <c r="L96" s="17">
        <f t="shared" si="43"/>
        <v>0</v>
      </c>
      <c r="M96" s="17">
        <f t="shared" si="43"/>
        <v>0</v>
      </c>
      <c r="N96" s="17">
        <f t="shared" si="43"/>
        <v>0</v>
      </c>
      <c r="O96" s="17">
        <f t="shared" si="43"/>
        <v>0</v>
      </c>
      <c r="P96" s="17">
        <f t="shared" si="43"/>
        <v>0</v>
      </c>
      <c r="Q96" s="17">
        <f t="shared" si="43"/>
        <v>0</v>
      </c>
    </row>
    <row r="97" spans="1:17" ht="34.5" hidden="1" customHeight="1" x14ac:dyDescent="0.25">
      <c r="A97" s="320"/>
      <c r="B97" s="320"/>
      <c r="C97" s="320"/>
      <c r="D97" s="10" t="s">
        <v>58</v>
      </c>
      <c r="E97" s="17">
        <f>F97+G97+H97+I97+J97+K97+L97+M97+N97+O97+P97+Q97</f>
        <v>0</v>
      </c>
      <c r="F97" s="17">
        <f t="shared" si="43"/>
        <v>0</v>
      </c>
      <c r="G97" s="17">
        <f t="shared" si="43"/>
        <v>0</v>
      </c>
      <c r="H97" s="17">
        <f t="shared" si="43"/>
        <v>0</v>
      </c>
      <c r="I97" s="17">
        <f t="shared" si="43"/>
        <v>0</v>
      </c>
      <c r="J97" s="17">
        <f t="shared" si="43"/>
        <v>0</v>
      </c>
      <c r="K97" s="65">
        <f t="shared" si="43"/>
        <v>0</v>
      </c>
      <c r="L97" s="17">
        <f t="shared" si="43"/>
        <v>0</v>
      </c>
      <c r="M97" s="17">
        <f t="shared" si="43"/>
        <v>0</v>
      </c>
      <c r="N97" s="17">
        <f t="shared" si="43"/>
        <v>0</v>
      </c>
      <c r="O97" s="17">
        <f t="shared" si="43"/>
        <v>0</v>
      </c>
      <c r="P97" s="17">
        <f t="shared" si="43"/>
        <v>0</v>
      </c>
      <c r="Q97" s="17">
        <f t="shared" si="43"/>
        <v>0</v>
      </c>
    </row>
    <row r="98" spans="1:17" ht="20.25" hidden="1" customHeight="1" x14ac:dyDescent="0.25">
      <c r="A98" s="318" t="s">
        <v>81</v>
      </c>
      <c r="B98" s="318" t="s">
        <v>85</v>
      </c>
      <c r="C98" s="318" t="s">
        <v>93</v>
      </c>
      <c r="D98" s="9" t="s">
        <v>35</v>
      </c>
      <c r="E98" s="16">
        <f>E99+E100+E101+E102+E103+E104</f>
        <v>0</v>
      </c>
      <c r="F98" s="16">
        <f t="shared" ref="F98:P98" si="44">F99+F100+F101+F102+F103+F104</f>
        <v>0</v>
      </c>
      <c r="G98" s="16">
        <f t="shared" si="44"/>
        <v>0</v>
      </c>
      <c r="H98" s="16">
        <f t="shared" si="44"/>
        <v>0</v>
      </c>
      <c r="I98" s="16">
        <f t="shared" si="44"/>
        <v>0</v>
      </c>
      <c r="J98" s="16">
        <f t="shared" si="44"/>
        <v>0</v>
      </c>
      <c r="K98" s="70">
        <f t="shared" si="44"/>
        <v>0</v>
      </c>
      <c r="L98" s="16">
        <f t="shared" si="44"/>
        <v>0</v>
      </c>
      <c r="M98" s="16">
        <f t="shared" si="44"/>
        <v>0</v>
      </c>
      <c r="N98" s="16">
        <f t="shared" si="44"/>
        <v>0</v>
      </c>
      <c r="O98" s="16">
        <f t="shared" si="44"/>
        <v>0</v>
      </c>
      <c r="P98" s="16">
        <f t="shared" si="44"/>
        <v>0</v>
      </c>
      <c r="Q98" s="16"/>
    </row>
    <row r="99" spans="1:17" ht="22.5" hidden="1" customHeight="1" x14ac:dyDescent="0.25">
      <c r="A99" s="319"/>
      <c r="B99" s="319"/>
      <c r="C99" s="319"/>
      <c r="D99" s="10" t="s">
        <v>9</v>
      </c>
      <c r="E99" s="17">
        <f t="shared" ref="E99:E103" si="45">F99+G99+H99+I99+J99+K99+L99+M99+N99+O99+P99+Q99</f>
        <v>0</v>
      </c>
      <c r="F99" s="17">
        <f t="shared" ref="F99:Q100" si="46">G99+H99+I99+J99+K99+L99+M99+N99+O99+P99+Q99+R99</f>
        <v>0</v>
      </c>
      <c r="G99" s="17">
        <f t="shared" si="46"/>
        <v>0</v>
      </c>
      <c r="H99" s="17">
        <f t="shared" si="46"/>
        <v>0</v>
      </c>
      <c r="I99" s="17">
        <f t="shared" si="46"/>
        <v>0</v>
      </c>
      <c r="J99" s="17">
        <f t="shared" si="46"/>
        <v>0</v>
      </c>
      <c r="K99" s="65">
        <f t="shared" si="46"/>
        <v>0</v>
      </c>
      <c r="L99" s="17">
        <f t="shared" si="46"/>
        <v>0</v>
      </c>
      <c r="M99" s="17">
        <f t="shared" si="46"/>
        <v>0</v>
      </c>
      <c r="N99" s="17">
        <f t="shared" si="46"/>
        <v>0</v>
      </c>
      <c r="O99" s="17">
        <f t="shared" si="46"/>
        <v>0</v>
      </c>
      <c r="P99" s="17">
        <f t="shared" si="46"/>
        <v>0</v>
      </c>
      <c r="Q99" s="17">
        <f t="shared" si="46"/>
        <v>0</v>
      </c>
    </row>
    <row r="100" spans="1:17" ht="15.75" hidden="1" customHeight="1" x14ac:dyDescent="0.25">
      <c r="A100" s="319"/>
      <c r="B100" s="319"/>
      <c r="C100" s="319"/>
      <c r="D100" s="10" t="s">
        <v>82</v>
      </c>
      <c r="E100" s="17">
        <f t="shared" si="45"/>
        <v>0</v>
      </c>
      <c r="F100" s="17">
        <f t="shared" si="46"/>
        <v>0</v>
      </c>
      <c r="G100" s="17">
        <f t="shared" si="46"/>
        <v>0</v>
      </c>
      <c r="H100" s="17">
        <f t="shared" si="46"/>
        <v>0</v>
      </c>
      <c r="I100" s="17">
        <f t="shared" si="46"/>
        <v>0</v>
      </c>
      <c r="J100" s="17">
        <f t="shared" si="46"/>
        <v>0</v>
      </c>
      <c r="K100" s="65">
        <f t="shared" si="46"/>
        <v>0</v>
      </c>
      <c r="L100" s="17">
        <f t="shared" si="46"/>
        <v>0</v>
      </c>
      <c r="M100" s="17">
        <f t="shared" si="46"/>
        <v>0</v>
      </c>
      <c r="N100" s="17">
        <f t="shared" si="46"/>
        <v>0</v>
      </c>
      <c r="O100" s="17">
        <f t="shared" si="46"/>
        <v>0</v>
      </c>
      <c r="P100" s="17">
        <f t="shared" si="46"/>
        <v>0</v>
      </c>
      <c r="Q100" s="17">
        <f t="shared" si="46"/>
        <v>0</v>
      </c>
    </row>
    <row r="101" spans="1:17" ht="19.5" hidden="1" customHeight="1" x14ac:dyDescent="0.25">
      <c r="A101" s="319"/>
      <c r="B101" s="319"/>
      <c r="C101" s="319"/>
      <c r="D101" s="10" t="s">
        <v>11</v>
      </c>
      <c r="E101" s="17">
        <f t="shared" si="45"/>
        <v>0</v>
      </c>
      <c r="F101" s="15"/>
      <c r="G101" s="15"/>
      <c r="H101" s="15"/>
      <c r="I101" s="15"/>
      <c r="J101" s="15"/>
      <c r="K101" s="58"/>
      <c r="L101" s="15"/>
      <c r="M101" s="15"/>
      <c r="N101" s="15"/>
      <c r="O101" s="15"/>
      <c r="P101" s="15"/>
      <c r="Q101" s="58"/>
    </row>
    <row r="102" spans="1:17" ht="56.25" hidden="1" customHeight="1" x14ac:dyDescent="0.25">
      <c r="A102" s="319"/>
      <c r="B102" s="319"/>
      <c r="C102" s="319"/>
      <c r="D102" s="10" t="s">
        <v>48</v>
      </c>
      <c r="E102" s="17">
        <f t="shared" si="45"/>
        <v>0</v>
      </c>
      <c r="F102" s="17">
        <f t="shared" ref="F102:Q104" si="47">G102+H102+I102+J102+K102+L102+M102+N102+O102+P102+Q102+R102</f>
        <v>0</v>
      </c>
      <c r="G102" s="17">
        <f t="shared" si="47"/>
        <v>0</v>
      </c>
      <c r="H102" s="17">
        <f t="shared" si="47"/>
        <v>0</v>
      </c>
      <c r="I102" s="17">
        <f t="shared" si="47"/>
        <v>0</v>
      </c>
      <c r="J102" s="17">
        <f t="shared" si="47"/>
        <v>0</v>
      </c>
      <c r="K102" s="65">
        <f t="shared" si="47"/>
        <v>0</v>
      </c>
      <c r="L102" s="17">
        <f t="shared" si="47"/>
        <v>0</v>
      </c>
      <c r="M102" s="17">
        <f t="shared" si="47"/>
        <v>0</v>
      </c>
      <c r="N102" s="17">
        <f t="shared" si="47"/>
        <v>0</v>
      </c>
      <c r="O102" s="17">
        <f t="shared" si="47"/>
        <v>0</v>
      </c>
      <c r="P102" s="17">
        <f t="shared" si="47"/>
        <v>0</v>
      </c>
      <c r="Q102" s="17">
        <f t="shared" si="47"/>
        <v>0</v>
      </c>
    </row>
    <row r="103" spans="1:17" ht="34.5" hidden="1" customHeight="1" x14ac:dyDescent="0.25">
      <c r="A103" s="319"/>
      <c r="B103" s="319"/>
      <c r="C103" s="319"/>
      <c r="D103" s="10" t="s">
        <v>46</v>
      </c>
      <c r="E103" s="17">
        <f t="shared" si="45"/>
        <v>0</v>
      </c>
      <c r="F103" s="17">
        <f t="shared" si="47"/>
        <v>0</v>
      </c>
      <c r="G103" s="17">
        <f t="shared" si="47"/>
        <v>0</v>
      </c>
      <c r="H103" s="17">
        <f t="shared" si="47"/>
        <v>0</v>
      </c>
      <c r="I103" s="17">
        <f t="shared" si="47"/>
        <v>0</v>
      </c>
      <c r="J103" s="17">
        <f t="shared" si="47"/>
        <v>0</v>
      </c>
      <c r="K103" s="65">
        <f t="shared" si="47"/>
        <v>0</v>
      </c>
      <c r="L103" s="17">
        <f t="shared" si="47"/>
        <v>0</v>
      </c>
      <c r="M103" s="17">
        <f t="shared" si="47"/>
        <v>0</v>
      </c>
      <c r="N103" s="17">
        <f t="shared" si="47"/>
        <v>0</v>
      </c>
      <c r="O103" s="17">
        <f t="shared" si="47"/>
        <v>0</v>
      </c>
      <c r="P103" s="17">
        <f t="shared" si="47"/>
        <v>0</v>
      </c>
      <c r="Q103" s="17">
        <f t="shared" si="47"/>
        <v>0</v>
      </c>
    </row>
    <row r="104" spans="1:17" ht="34.5" hidden="1" customHeight="1" x14ac:dyDescent="0.25">
      <c r="A104" s="320"/>
      <c r="B104" s="320"/>
      <c r="C104" s="320"/>
      <c r="D104" s="10" t="s">
        <v>58</v>
      </c>
      <c r="E104" s="17">
        <f>F104+G104+H104+I104+J104+K104+L104+M104+N104+O104+P104+Q104</f>
        <v>0</v>
      </c>
      <c r="F104" s="17">
        <f t="shared" si="47"/>
        <v>0</v>
      </c>
      <c r="G104" s="17">
        <f t="shared" si="47"/>
        <v>0</v>
      </c>
      <c r="H104" s="17">
        <f t="shared" si="47"/>
        <v>0</v>
      </c>
      <c r="I104" s="17">
        <f t="shared" si="47"/>
        <v>0</v>
      </c>
      <c r="J104" s="17">
        <f t="shared" si="47"/>
        <v>0</v>
      </c>
      <c r="K104" s="65">
        <f t="shared" si="47"/>
        <v>0</v>
      </c>
      <c r="L104" s="17">
        <f t="shared" si="47"/>
        <v>0</v>
      </c>
      <c r="M104" s="17">
        <f t="shared" si="47"/>
        <v>0</v>
      </c>
      <c r="N104" s="17">
        <f t="shared" si="47"/>
        <v>0</v>
      </c>
      <c r="O104" s="17">
        <f t="shared" si="47"/>
        <v>0</v>
      </c>
      <c r="P104" s="17">
        <f t="shared" si="47"/>
        <v>0</v>
      </c>
      <c r="Q104" s="17">
        <f t="shared" si="47"/>
        <v>0</v>
      </c>
    </row>
    <row r="105" spans="1:17" ht="33.75" customHeight="1" x14ac:dyDescent="0.25">
      <c r="A105" s="324" t="s">
        <v>54</v>
      </c>
      <c r="B105" s="324"/>
      <c r="C105" s="325"/>
      <c r="D105" s="9" t="s">
        <v>35</v>
      </c>
      <c r="E105" s="84">
        <f>E106+E107+E108+E109+E111</f>
        <v>6272.3380000000006</v>
      </c>
      <c r="F105" s="84">
        <f t="shared" ref="F105:Q105" si="48">F106+F107+F108+F109+F111</f>
        <v>372.04860000000002</v>
      </c>
      <c r="G105" s="84">
        <f t="shared" si="48"/>
        <v>182.56314</v>
      </c>
      <c r="H105" s="84">
        <f t="shared" si="48"/>
        <v>110.09183</v>
      </c>
      <c r="I105" s="84">
        <f t="shared" si="48"/>
        <v>680.54115000000002</v>
      </c>
      <c r="J105" s="84">
        <f t="shared" si="48"/>
        <v>459.60590999999999</v>
      </c>
      <c r="K105" s="80">
        <f t="shared" si="48"/>
        <v>889.99961999999994</v>
      </c>
      <c r="L105" s="84">
        <f t="shared" si="48"/>
        <v>695.76645000000008</v>
      </c>
      <c r="M105" s="84">
        <f t="shared" si="48"/>
        <v>430.44486000000001</v>
      </c>
      <c r="N105" s="84">
        <f t="shared" si="48"/>
        <v>99.432119999999998</v>
      </c>
      <c r="O105" s="84">
        <f t="shared" si="48"/>
        <v>282.77007000000003</v>
      </c>
      <c r="P105" s="84">
        <f t="shared" si="48"/>
        <v>141.32268999999999</v>
      </c>
      <c r="Q105" s="84">
        <f t="shared" si="48"/>
        <v>1927.7515599999999</v>
      </c>
    </row>
    <row r="106" spans="1:17" ht="22.5" customHeight="1" x14ac:dyDescent="0.25">
      <c r="A106" s="324"/>
      <c r="B106" s="324"/>
      <c r="C106" s="326"/>
      <c r="D106" s="9" t="s">
        <v>9</v>
      </c>
      <c r="E106" s="13">
        <f>F106+G106+H106+I106+J106+K106+L106+M106+N106+O106+P106+Q106</f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78">
        <v>0</v>
      </c>
      <c r="L106" s="14">
        <v>0</v>
      </c>
      <c r="M106" s="14">
        <v>0</v>
      </c>
      <c r="N106" s="14">
        <v>0</v>
      </c>
      <c r="O106" s="14">
        <f t="shared" ref="O106:Q106" si="49">O15+O36+O64</f>
        <v>0</v>
      </c>
      <c r="P106" s="14">
        <f t="shared" si="49"/>
        <v>0</v>
      </c>
      <c r="Q106" s="14">
        <f t="shared" si="49"/>
        <v>0</v>
      </c>
    </row>
    <row r="107" spans="1:17" ht="21" customHeight="1" x14ac:dyDescent="0.25">
      <c r="A107" s="324"/>
      <c r="B107" s="324"/>
      <c r="C107" s="326"/>
      <c r="D107" s="9" t="s">
        <v>10</v>
      </c>
      <c r="E107" s="84">
        <f>F107+G107+H107+I107+J107+K107+L107+M107+N107+O107+P107+Q107</f>
        <v>5869.6</v>
      </c>
      <c r="F107" s="87">
        <f>F16+F37+F65</f>
        <v>372.04860000000002</v>
      </c>
      <c r="G107" s="87">
        <f t="shared" ref="G107:Q107" si="50">G16+G37+G65</f>
        <v>182.56314</v>
      </c>
      <c r="H107" s="87">
        <f t="shared" si="50"/>
        <v>110.09183</v>
      </c>
      <c r="I107" s="87">
        <f t="shared" si="50"/>
        <v>680.54115000000002</v>
      </c>
      <c r="J107" s="87">
        <f t="shared" si="50"/>
        <v>438.40391</v>
      </c>
      <c r="K107" s="82">
        <f t="shared" si="50"/>
        <v>883.46361999999999</v>
      </c>
      <c r="L107" s="87">
        <f t="shared" si="50"/>
        <v>695.76645000000008</v>
      </c>
      <c r="M107" s="87">
        <f t="shared" si="50"/>
        <v>430.44486000000001</v>
      </c>
      <c r="N107" s="87">
        <f t="shared" si="50"/>
        <v>99.432119999999998</v>
      </c>
      <c r="O107" s="87">
        <f t="shared" si="50"/>
        <v>282.77007000000003</v>
      </c>
      <c r="P107" s="87">
        <f t="shared" si="50"/>
        <v>141.32268999999999</v>
      </c>
      <c r="Q107" s="87">
        <f t="shared" si="50"/>
        <v>1552.7515599999999</v>
      </c>
    </row>
    <row r="108" spans="1:17" ht="15" customHeight="1" x14ac:dyDescent="0.25">
      <c r="A108" s="324"/>
      <c r="B108" s="324"/>
      <c r="C108" s="326"/>
      <c r="D108" s="9" t="s">
        <v>11</v>
      </c>
      <c r="E108" s="84">
        <f t="shared" ref="E108:E111" si="51">F108+G108+H108+I108+J108+K108+L108+M108+N108+O108+P108+Q108</f>
        <v>27.738</v>
      </c>
      <c r="F108" s="14">
        <f>F17+F38+F66</f>
        <v>0</v>
      </c>
      <c r="G108" s="14">
        <f t="shared" ref="G108:Q108" si="52">G17+G38+G66</f>
        <v>0</v>
      </c>
      <c r="H108" s="14">
        <f t="shared" si="52"/>
        <v>0</v>
      </c>
      <c r="I108" s="14">
        <f t="shared" si="52"/>
        <v>0</v>
      </c>
      <c r="J108" s="87">
        <f t="shared" si="52"/>
        <v>21.201999999999998</v>
      </c>
      <c r="K108" s="82">
        <f t="shared" si="52"/>
        <v>6.5359999999999996</v>
      </c>
      <c r="L108" s="14">
        <f t="shared" si="52"/>
        <v>0</v>
      </c>
      <c r="M108" s="14">
        <f t="shared" si="52"/>
        <v>0</v>
      </c>
      <c r="N108" s="14">
        <f t="shared" si="52"/>
        <v>0</v>
      </c>
      <c r="O108" s="14">
        <f t="shared" si="52"/>
        <v>0</v>
      </c>
      <c r="P108" s="14">
        <f t="shared" si="52"/>
        <v>0</v>
      </c>
      <c r="Q108" s="14">
        <f t="shared" si="52"/>
        <v>0</v>
      </c>
    </row>
    <row r="109" spans="1:17" ht="65.25" customHeight="1" x14ac:dyDescent="0.25">
      <c r="A109" s="324"/>
      <c r="B109" s="324"/>
      <c r="C109" s="326"/>
      <c r="D109" s="27" t="s">
        <v>48</v>
      </c>
      <c r="E109" s="13">
        <f t="shared" si="51"/>
        <v>0</v>
      </c>
      <c r="F109" s="14">
        <f t="shared" ref="F109:Q111" si="53">F18+F39+F67</f>
        <v>0</v>
      </c>
      <c r="G109" s="14">
        <f t="shared" si="53"/>
        <v>0</v>
      </c>
      <c r="H109" s="14">
        <f t="shared" si="53"/>
        <v>0</v>
      </c>
      <c r="I109" s="14">
        <f t="shared" si="53"/>
        <v>0</v>
      </c>
      <c r="J109" s="14">
        <f t="shared" si="53"/>
        <v>0</v>
      </c>
      <c r="K109" s="78">
        <f t="shared" si="53"/>
        <v>0</v>
      </c>
      <c r="L109" s="14">
        <f t="shared" si="53"/>
        <v>0</v>
      </c>
      <c r="M109" s="14">
        <f t="shared" si="53"/>
        <v>0</v>
      </c>
      <c r="N109" s="14">
        <f t="shared" si="53"/>
        <v>0</v>
      </c>
      <c r="O109" s="14">
        <f t="shared" si="53"/>
        <v>0</v>
      </c>
      <c r="P109" s="14">
        <f t="shared" si="53"/>
        <v>0</v>
      </c>
      <c r="Q109" s="14">
        <f t="shared" si="53"/>
        <v>0</v>
      </c>
    </row>
    <row r="110" spans="1:17" ht="30.75" customHeight="1" x14ac:dyDescent="0.25">
      <c r="A110" s="324"/>
      <c r="B110" s="324"/>
      <c r="C110" s="326"/>
      <c r="D110" s="27" t="s">
        <v>108</v>
      </c>
      <c r="E110" s="13">
        <f t="shared" si="51"/>
        <v>0</v>
      </c>
      <c r="F110" s="14">
        <f t="shared" si="53"/>
        <v>0</v>
      </c>
      <c r="G110" s="14">
        <f t="shared" si="53"/>
        <v>0</v>
      </c>
      <c r="H110" s="14">
        <f t="shared" si="53"/>
        <v>0</v>
      </c>
      <c r="I110" s="14">
        <f t="shared" si="53"/>
        <v>0</v>
      </c>
      <c r="J110" s="14">
        <f t="shared" si="53"/>
        <v>0</v>
      </c>
      <c r="K110" s="78">
        <f t="shared" si="53"/>
        <v>0</v>
      </c>
      <c r="L110" s="14">
        <f t="shared" si="53"/>
        <v>0</v>
      </c>
      <c r="M110" s="14">
        <f t="shared" si="53"/>
        <v>0</v>
      </c>
      <c r="N110" s="14">
        <f t="shared" si="53"/>
        <v>0</v>
      </c>
      <c r="O110" s="14">
        <f t="shared" si="53"/>
        <v>0</v>
      </c>
      <c r="P110" s="14">
        <f t="shared" si="53"/>
        <v>0</v>
      </c>
      <c r="Q110" s="14">
        <f t="shared" si="53"/>
        <v>0</v>
      </c>
    </row>
    <row r="111" spans="1:17" ht="31.5" customHeight="1" x14ac:dyDescent="0.25">
      <c r="A111" s="324"/>
      <c r="B111" s="324"/>
      <c r="C111" s="327"/>
      <c r="D111" s="27" t="s">
        <v>109</v>
      </c>
      <c r="E111" s="84">
        <f t="shared" si="51"/>
        <v>375</v>
      </c>
      <c r="F111" s="14">
        <f t="shared" si="53"/>
        <v>0</v>
      </c>
      <c r="G111" s="14">
        <f t="shared" si="53"/>
        <v>0</v>
      </c>
      <c r="H111" s="14">
        <f t="shared" si="53"/>
        <v>0</v>
      </c>
      <c r="I111" s="14">
        <f t="shared" si="53"/>
        <v>0</v>
      </c>
      <c r="J111" s="14">
        <f t="shared" si="53"/>
        <v>0</v>
      </c>
      <c r="K111" s="78">
        <f t="shared" si="53"/>
        <v>0</v>
      </c>
      <c r="L111" s="14">
        <f t="shared" si="53"/>
        <v>0</v>
      </c>
      <c r="M111" s="14">
        <f t="shared" si="53"/>
        <v>0</v>
      </c>
      <c r="N111" s="14">
        <f t="shared" si="53"/>
        <v>0</v>
      </c>
      <c r="O111" s="14">
        <f t="shared" si="53"/>
        <v>0</v>
      </c>
      <c r="P111" s="14">
        <v>0</v>
      </c>
      <c r="Q111" s="87">
        <f t="shared" si="53"/>
        <v>375</v>
      </c>
    </row>
    <row r="112" spans="1:17" ht="18" customHeight="1" x14ac:dyDescent="0.25">
      <c r="A112" s="349" t="s">
        <v>111</v>
      </c>
      <c r="B112" s="349"/>
      <c r="C112" s="349"/>
      <c r="D112" s="102"/>
      <c r="E112" s="103"/>
      <c r="F112" s="104"/>
      <c r="G112" s="104"/>
      <c r="H112" s="105"/>
      <c r="I112" s="105"/>
      <c r="J112" s="105"/>
      <c r="K112" s="106"/>
      <c r="L112" s="105"/>
      <c r="M112" s="105"/>
      <c r="N112" s="105"/>
      <c r="O112" s="105"/>
      <c r="P112" s="105"/>
      <c r="Q112" s="107"/>
    </row>
    <row r="113" spans="1:17" ht="18" customHeight="1" x14ac:dyDescent="0.25">
      <c r="A113" s="350" t="s">
        <v>112</v>
      </c>
      <c r="B113" s="350"/>
      <c r="C113" s="350"/>
      <c r="D113" s="102"/>
      <c r="E113" s="103"/>
      <c r="F113" s="104"/>
      <c r="G113" s="104"/>
      <c r="H113" s="105"/>
      <c r="I113" s="105"/>
      <c r="J113" s="105"/>
      <c r="K113" s="106"/>
      <c r="L113" s="105"/>
      <c r="M113" s="105"/>
      <c r="N113" s="105"/>
      <c r="O113" s="105"/>
      <c r="P113" s="105"/>
      <c r="Q113" s="107"/>
    </row>
    <row r="114" spans="1:17" ht="28.5" customHeight="1" x14ac:dyDescent="0.25">
      <c r="A114" s="345" t="s">
        <v>113</v>
      </c>
      <c r="B114" s="345"/>
      <c r="C114" s="345"/>
      <c r="D114" s="345"/>
      <c r="E114" s="345"/>
      <c r="H114" s="351" t="s">
        <v>103</v>
      </c>
      <c r="I114" s="351"/>
      <c r="J114" s="351"/>
      <c r="K114" s="351"/>
      <c r="L114" s="351"/>
      <c r="M114" s="351"/>
      <c r="N114" s="351"/>
      <c r="O114" s="351"/>
      <c r="P114" s="351"/>
      <c r="Q114" s="351"/>
    </row>
    <row r="115" spans="1:17" ht="39.75" customHeight="1" x14ac:dyDescent="0.25">
      <c r="A115" s="51" t="s">
        <v>110</v>
      </c>
      <c r="B115" s="6" t="s">
        <v>102</v>
      </c>
      <c r="C115" s="6"/>
      <c r="D115" s="7"/>
      <c r="E115" s="7"/>
      <c r="H115" s="352"/>
      <c r="I115" s="352"/>
      <c r="J115" s="352"/>
      <c r="K115" s="352"/>
      <c r="L115" s="352"/>
      <c r="M115" s="352"/>
      <c r="N115" s="352"/>
      <c r="O115" s="352"/>
      <c r="P115" s="352"/>
      <c r="Q115" s="352"/>
    </row>
    <row r="116" spans="1:17" ht="4.5" hidden="1" customHeight="1" x14ac:dyDescent="0.25">
      <c r="A116" s="345"/>
      <c r="B116" s="345"/>
      <c r="C116" s="345"/>
      <c r="D116" s="345"/>
      <c r="E116" s="345"/>
      <c r="F116" s="345"/>
      <c r="G116" s="345"/>
      <c r="H116" s="345"/>
      <c r="I116" s="345"/>
      <c r="J116" s="345"/>
      <c r="K116" s="345"/>
      <c r="L116" s="345"/>
      <c r="M116" s="345"/>
      <c r="N116" s="345"/>
      <c r="O116" s="345"/>
      <c r="P116" s="345"/>
      <c r="Q116" s="345"/>
    </row>
    <row r="117" spans="1:17" ht="24.75" customHeight="1" x14ac:dyDescent="0.25">
      <c r="A117" s="56"/>
      <c r="B117" s="54"/>
      <c r="C117" s="54"/>
      <c r="D117" s="54"/>
      <c r="E117" s="54"/>
      <c r="F117" s="62"/>
      <c r="G117" s="62"/>
      <c r="H117" s="62"/>
      <c r="I117" s="43"/>
    </row>
    <row r="118" spans="1:17" ht="41.25" customHeight="1" x14ac:dyDescent="0.25">
      <c r="A118" s="56"/>
      <c r="B118" s="308" t="s">
        <v>84</v>
      </c>
      <c r="C118" s="308"/>
      <c r="D118" s="308"/>
      <c r="E118" s="308"/>
      <c r="F118" s="310"/>
      <c r="G118" s="310"/>
      <c r="H118" s="310"/>
      <c r="I118" s="309" t="s">
        <v>92</v>
      </c>
      <c r="J118" s="309"/>
    </row>
    <row r="119" spans="1:17" ht="21" customHeight="1" x14ac:dyDescent="0.25">
      <c r="A119" s="56"/>
      <c r="B119" s="55"/>
      <c r="C119" s="55"/>
      <c r="D119" s="55"/>
      <c r="E119" s="55"/>
      <c r="F119" s="40"/>
      <c r="G119" s="40" t="s">
        <v>38</v>
      </c>
      <c r="H119" s="40"/>
      <c r="I119" s="57"/>
      <c r="J119" s="57"/>
    </row>
    <row r="120" spans="1:17" ht="46.5" customHeight="1" x14ac:dyDescent="0.25">
      <c r="B120" s="306" t="s">
        <v>96</v>
      </c>
      <c r="C120" s="306"/>
      <c r="D120" s="306"/>
      <c r="E120" s="306"/>
      <c r="F120" s="41"/>
      <c r="G120" s="41"/>
      <c r="H120" s="41"/>
      <c r="I120" s="64" t="s">
        <v>97</v>
      </c>
    </row>
    <row r="121" spans="1:17" ht="21" customHeight="1" x14ac:dyDescent="0.25">
      <c r="A121" s="59"/>
      <c r="B121" s="60"/>
      <c r="C121" s="60"/>
      <c r="D121" s="60"/>
      <c r="E121" s="60"/>
      <c r="F121" s="61"/>
      <c r="G121" s="62" t="s">
        <v>38</v>
      </c>
      <c r="H121" s="61"/>
      <c r="I121" s="43"/>
    </row>
    <row r="122" spans="1:17" ht="46.5" customHeight="1" x14ac:dyDescent="0.25">
      <c r="A122" s="59"/>
      <c r="B122" s="306" t="s">
        <v>94</v>
      </c>
      <c r="C122" s="306"/>
      <c r="D122" s="306"/>
      <c r="E122" s="306"/>
      <c r="F122" s="41"/>
      <c r="G122" s="41"/>
      <c r="H122" s="41"/>
      <c r="I122" s="309" t="s">
        <v>100</v>
      </c>
      <c r="J122" s="309"/>
    </row>
    <row r="123" spans="1:17" x14ac:dyDescent="0.25">
      <c r="G123" s="3" t="s">
        <v>69</v>
      </c>
    </row>
    <row r="124" spans="1:17" ht="15.75" x14ac:dyDescent="0.25">
      <c r="B124" s="63" t="s">
        <v>101</v>
      </c>
    </row>
    <row r="125" spans="1:17" ht="15.75" x14ac:dyDescent="0.25">
      <c r="B125" s="63"/>
    </row>
  </sheetData>
  <mergeCells count="66">
    <mergeCell ref="B122:E122"/>
    <mergeCell ref="I122:J122"/>
    <mergeCell ref="I118:J118"/>
    <mergeCell ref="B120:E120"/>
    <mergeCell ref="B118:E118"/>
    <mergeCell ref="F118:H118"/>
    <mergeCell ref="A114:E114"/>
    <mergeCell ref="A116:Q116"/>
    <mergeCell ref="A77:A83"/>
    <mergeCell ref="B77:B83"/>
    <mergeCell ref="C77:C83"/>
    <mergeCell ref="C84:C90"/>
    <mergeCell ref="A91:A97"/>
    <mergeCell ref="B91:B97"/>
    <mergeCell ref="C91:C97"/>
    <mergeCell ref="A112:C112"/>
    <mergeCell ref="A113:C113"/>
    <mergeCell ref="H114:Q115"/>
    <mergeCell ref="A8:Q8"/>
    <mergeCell ref="M2:Q2"/>
    <mergeCell ref="M3:Q3"/>
    <mergeCell ref="M4:Q4"/>
    <mergeCell ref="M5:Q5"/>
    <mergeCell ref="M6:Q6"/>
    <mergeCell ref="A9:Q9"/>
    <mergeCell ref="P10:Q10"/>
    <mergeCell ref="A11:A12"/>
    <mergeCell ref="B11:B12"/>
    <mergeCell ref="C11:C12"/>
    <mergeCell ref="D11:D12"/>
    <mergeCell ref="E11:E12"/>
    <mergeCell ref="F11:Q11"/>
    <mergeCell ref="A14:A20"/>
    <mergeCell ref="B14:B20"/>
    <mergeCell ref="C14:C20"/>
    <mergeCell ref="A21:A27"/>
    <mergeCell ref="B21:B27"/>
    <mergeCell ref="C21:C27"/>
    <mergeCell ref="A28:A34"/>
    <mergeCell ref="B28:B34"/>
    <mergeCell ref="C28:C34"/>
    <mergeCell ref="A35:A41"/>
    <mergeCell ref="B35:B41"/>
    <mergeCell ref="C35:C41"/>
    <mergeCell ref="A42:A48"/>
    <mergeCell ref="B42:B48"/>
    <mergeCell ref="C42:C48"/>
    <mergeCell ref="A49:A55"/>
    <mergeCell ref="B49:B55"/>
    <mergeCell ref="C49:C55"/>
    <mergeCell ref="A56:A62"/>
    <mergeCell ref="B56:B62"/>
    <mergeCell ref="C56:C62"/>
    <mergeCell ref="A105:B111"/>
    <mergeCell ref="C105:C111"/>
    <mergeCell ref="A63:A69"/>
    <mergeCell ref="B63:B69"/>
    <mergeCell ref="C63:C69"/>
    <mergeCell ref="A70:A76"/>
    <mergeCell ref="B70:B76"/>
    <mergeCell ref="C70:C76"/>
    <mergeCell ref="A84:A90"/>
    <mergeCell ref="B84:B90"/>
    <mergeCell ref="A98:A104"/>
    <mergeCell ref="B98:B104"/>
    <mergeCell ref="C98:C104"/>
  </mergeCells>
  <pageMargins left="0.70866141732283472" right="0" top="0.39370078740157483" bottom="0.19685039370078741" header="0" footer="0.19685039370078741"/>
  <pageSetup paperSize="9" scale="49" fitToHeight="0" orientation="landscape" r:id="rId1"/>
  <rowBreaks count="2" manualBreakCount="2">
    <brk id="48" min="2" max="16" man="1"/>
    <brk id="90" min="2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ColWidth="9.140625"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354" t="s">
        <v>60</v>
      </c>
      <c r="B6" s="354"/>
      <c r="C6" s="354"/>
      <c r="D6" s="354"/>
    </row>
    <row r="7" spans="1:4" x14ac:dyDescent="0.25">
      <c r="B7" s="297"/>
      <c r="C7" s="297"/>
      <c r="D7" s="297"/>
    </row>
    <row r="8" spans="1:4" ht="28.5" customHeight="1" x14ac:dyDescent="0.25"/>
    <row r="9" spans="1:4" ht="30.75" customHeight="1" x14ac:dyDescent="0.25">
      <c r="A9" s="355" t="s">
        <v>0</v>
      </c>
      <c r="B9" s="355" t="s">
        <v>12</v>
      </c>
      <c r="C9" s="355" t="s">
        <v>29</v>
      </c>
      <c r="D9" s="355"/>
    </row>
    <row r="10" spans="1:4" ht="75" x14ac:dyDescent="0.25">
      <c r="A10" s="355"/>
      <c r="B10" s="355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62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62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59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353"/>
      <c r="F24" s="353"/>
      <c r="G24" s="353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ColWidth="9.140625"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353" t="s">
        <v>45</v>
      </c>
      <c r="N8" s="353"/>
      <c r="O8" s="353"/>
      <c r="P8" s="353"/>
    </row>
    <row r="9" spans="1:16" ht="16.5" x14ac:dyDescent="0.25">
      <c r="F9" s="6"/>
      <c r="M9" s="357"/>
      <c r="N9" s="357"/>
      <c r="O9" s="357"/>
      <c r="P9" s="357"/>
    </row>
    <row r="10" spans="1:16" ht="16.5" x14ac:dyDescent="0.25">
      <c r="F10" s="6"/>
      <c r="M10" s="358"/>
      <c r="N10" s="358"/>
      <c r="O10" s="358"/>
      <c r="P10" s="358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359" t="s">
        <v>40</v>
      </c>
      <c r="N12" s="359"/>
      <c r="O12" s="359"/>
      <c r="P12" s="359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297" t="s">
        <v>41</v>
      </c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</row>
    <row r="15" spans="1:16" ht="22.5" customHeight="1" x14ac:dyDescent="0.25">
      <c r="A15" s="338" t="s">
        <v>42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</row>
    <row r="16" spans="1:16" x14ac:dyDescent="0.25">
      <c r="A16" s="338"/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</row>
    <row r="17" spans="1:16" x14ac:dyDescent="0.25">
      <c r="O17" s="339" t="s">
        <v>43</v>
      </c>
      <c r="P17" s="339"/>
    </row>
    <row r="18" spans="1:16" ht="42.75" customHeight="1" x14ac:dyDescent="0.25">
      <c r="A18" s="334" t="s">
        <v>0</v>
      </c>
      <c r="B18" s="334" t="s">
        <v>12</v>
      </c>
      <c r="C18" s="334" t="s">
        <v>34</v>
      </c>
      <c r="D18" s="334" t="s">
        <v>37</v>
      </c>
      <c r="E18" s="334" t="s">
        <v>44</v>
      </c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</row>
    <row r="19" spans="1:16" ht="24.75" customHeight="1" x14ac:dyDescent="0.25">
      <c r="A19" s="334"/>
      <c r="B19" s="334"/>
      <c r="C19" s="334"/>
      <c r="D19" s="334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318" t="s">
        <v>2</v>
      </c>
      <c r="B21" s="318" t="s">
        <v>61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319"/>
      <c r="B22" s="319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319"/>
      <c r="B23" s="319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319"/>
      <c r="B24" s="319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319"/>
      <c r="B25" s="360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319"/>
      <c r="B26" s="360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320"/>
      <c r="B27" s="361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334" t="s">
        <v>3</v>
      </c>
      <c r="B28" s="321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334"/>
      <c r="B29" s="322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334"/>
      <c r="B30" s="322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334"/>
      <c r="B31" s="322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334"/>
      <c r="B32" s="322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334"/>
      <c r="B33" s="322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334"/>
      <c r="B34" s="323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334" t="s">
        <v>4</v>
      </c>
      <c r="B35" s="321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334"/>
      <c r="B36" s="322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334"/>
      <c r="B37" s="322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334"/>
      <c r="B38" s="322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334"/>
      <c r="B39" s="322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334"/>
      <c r="B40" s="322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334"/>
      <c r="B41" s="323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334" t="s">
        <v>6</v>
      </c>
      <c r="B43" s="334" t="s">
        <v>61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334"/>
      <c r="B44" s="334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334"/>
      <c r="B45" s="334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334"/>
      <c r="B46" s="334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334"/>
      <c r="B47" s="334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334"/>
      <c r="B48" s="334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334"/>
      <c r="B49" s="334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334" t="s">
        <v>7</v>
      </c>
      <c r="B50" s="321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334"/>
      <c r="B51" s="322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334"/>
      <c r="B52" s="322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334"/>
      <c r="B53" s="322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334"/>
      <c r="B54" s="322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334"/>
      <c r="B55" s="322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334"/>
      <c r="B56" s="323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334" t="s">
        <v>8</v>
      </c>
      <c r="B57" s="321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334"/>
      <c r="B58" s="322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334"/>
      <c r="B59" s="322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334"/>
      <c r="B60" s="322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334"/>
      <c r="B61" s="322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334"/>
      <c r="B62" s="322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334"/>
      <c r="B63" s="323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324" t="s">
        <v>54</v>
      </c>
      <c r="B65" s="324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324"/>
      <c r="B66" s="324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324"/>
      <c r="B67" s="324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324"/>
      <c r="B68" s="324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324"/>
      <c r="B69" s="324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324"/>
      <c r="B70" s="324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324"/>
      <c r="B71" s="324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345" t="s">
        <v>36</v>
      </c>
      <c r="B72" s="345"/>
      <c r="C72" s="345"/>
      <c r="D72" s="345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311"/>
      <c r="D74" s="311"/>
      <c r="E74" s="311"/>
      <c r="F74" s="353" t="s">
        <v>39</v>
      </c>
      <c r="G74" s="353"/>
      <c r="H74" s="353"/>
    </row>
    <row r="75" spans="1:16" ht="16.5" x14ac:dyDescent="0.25">
      <c r="B75" s="6"/>
      <c r="C75" s="356" t="s">
        <v>38</v>
      </c>
      <c r="D75" s="356"/>
      <c r="E75" s="356"/>
    </row>
    <row r="76" spans="1:16" ht="16.5" x14ac:dyDescent="0.25">
      <c r="B76" s="6" t="s">
        <v>55</v>
      </c>
      <c r="C76" s="311"/>
      <c r="D76" s="311"/>
      <c r="E76" s="311"/>
      <c r="F76" s="353" t="s">
        <v>39</v>
      </c>
      <c r="G76" s="353"/>
      <c r="H76" s="353"/>
    </row>
    <row r="77" spans="1:16" x14ac:dyDescent="0.25">
      <c r="C77" s="356" t="s">
        <v>38</v>
      </c>
      <c r="D77" s="356"/>
      <c r="E77" s="356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311"/>
      <c r="D79" s="311"/>
      <c r="E79" s="311"/>
      <c r="F79" s="353" t="s">
        <v>39</v>
      </c>
      <c r="G79" s="353"/>
      <c r="H79" s="353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362"/>
      <c r="D81" s="362"/>
      <c r="E81" s="362"/>
      <c r="F81" s="353" t="s">
        <v>39</v>
      </c>
      <c r="G81" s="353"/>
      <c r="H81" s="353"/>
    </row>
    <row r="82" spans="2:8" ht="16.5" x14ac:dyDescent="0.25">
      <c r="B82" s="6" t="s">
        <v>32</v>
      </c>
      <c r="C82" s="356" t="s">
        <v>38</v>
      </c>
      <c r="D82" s="356"/>
      <c r="E82" s="356"/>
    </row>
    <row r="83" spans="2:8" ht="22.5" customHeight="1" x14ac:dyDescent="0.25"/>
  </sheetData>
  <mergeCells count="38"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  <mergeCell ref="C76:E76"/>
    <mergeCell ref="C81:E81"/>
    <mergeCell ref="C75:E75"/>
    <mergeCell ref="C77:E77"/>
    <mergeCell ref="B28:B34"/>
    <mergeCell ref="C79:E79"/>
    <mergeCell ref="A57:A63"/>
    <mergeCell ref="C74:E74"/>
    <mergeCell ref="A72:D72"/>
    <mergeCell ref="A65:B71"/>
    <mergeCell ref="B43:B49"/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20</vt:i4>
      </vt:variant>
    </vt:vector>
  </HeadingPairs>
  <TitlesOfParts>
    <vt:vector size="30" baseType="lpstr">
      <vt:lpstr>РД № 964 от 29.11.2023</vt:lpstr>
      <vt:lpstr>РД № 1019 от 27.03.2024 </vt:lpstr>
      <vt:lpstr>РД № 1047 от 19.06.2024  </vt:lpstr>
      <vt:lpstr>1280-па-нпа от 29.07.2024 (2)</vt:lpstr>
      <vt:lpstr>РД № 1074 от 18.09.2024 (2)</vt:lpstr>
      <vt:lpstr>РД № 1115 от 20.12.2024</vt:lpstr>
      <vt:lpstr>март</vt:lpstr>
      <vt:lpstr>таблица № 2 13.12.16</vt:lpstr>
      <vt:lpstr>таблица 1</vt:lpstr>
      <vt:lpstr>таблица № 2</vt:lpstr>
      <vt:lpstr>'1280-па-нпа от 29.07.2024 (2)'!Заголовки_для_печати</vt:lpstr>
      <vt:lpstr>март!Заголовки_для_печати</vt:lpstr>
      <vt:lpstr>'РД № 1019 от 27.03.2024 '!Заголовки_для_печати</vt:lpstr>
      <vt:lpstr>'РД № 1047 от 19.06.2024  '!Заголовки_для_печати</vt:lpstr>
      <vt:lpstr>'РД № 1074 от 18.09.2024 (2)'!Заголовки_для_печати</vt:lpstr>
      <vt:lpstr>'РД № 1115 от 20.12.2024'!Заголовки_для_печати</vt:lpstr>
      <vt:lpstr>'РД № 964 от 29.11.2023'!Заголовки_для_печати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'1280-па-нпа от 29.07.2024 (2)'!Область_печати</vt:lpstr>
      <vt:lpstr>март!Область_печати</vt:lpstr>
      <vt:lpstr>'РД № 1019 от 27.03.2024 '!Область_печати</vt:lpstr>
      <vt:lpstr>'РД № 1047 от 19.06.2024  '!Область_печати</vt:lpstr>
      <vt:lpstr>'РД № 1074 от 18.09.2024 (2)'!Область_печати</vt:lpstr>
      <vt:lpstr>'РД № 1115 от 20.12.2024'!Область_печати</vt:lpstr>
      <vt:lpstr>'РД № 964 от 29.11.2023'!Область_печати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2024-12-23T07:28:31Z</dcterms:modified>
</cp:coreProperties>
</file>