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komfin\e$\Share\Доходы, расходы общая\2024\Комплексный план МП №17\МП 17\8. Комплекный план на 2024 (27.09)\"/>
    </mc:Choice>
  </mc:AlternateContent>
  <xr:revisionPtr revIDLastSave="0" documentId="13_ncr:1_{327927E8-30C0-42FE-8FEE-3EBFE0CA47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аблица №1" sheetId="1" r:id="rId1"/>
  </sheets>
  <definedNames>
    <definedName name="Z_0442DFCF_4AF5_46BB_83EA_36E351464B83_.wvu.PrintArea" localSheetId="0" hidden="1">'таблица №1'!$A$9:$Q$47</definedName>
    <definedName name="Z_0442DFCF_4AF5_46BB_83EA_36E351464B83_.wvu.PrintTitles" localSheetId="0" hidden="1">'таблица №1'!$A:$B,'таблица №1'!$16:$17</definedName>
    <definedName name="Z_05CA287B_A353_4263_B462_1CD71F30B7DE_.wvu.PrintArea" localSheetId="0" hidden="1">'таблица №1'!$A$7:$Q$47</definedName>
    <definedName name="Z_05CA287B_A353_4263_B462_1CD71F30B7DE_.wvu.PrintTitles" localSheetId="0" hidden="1">'таблица №1'!$A:$B,'таблица №1'!$16:$17</definedName>
    <definedName name="Z_1B8D0ACA_689B_4733_89E0_22595616CC2F_.wvu.PrintArea" localSheetId="0" hidden="1">'таблица №1'!$A$9:$Q$47</definedName>
    <definedName name="Z_1B8D0ACA_689B_4733_89E0_22595616CC2F_.wvu.PrintTitles" localSheetId="0" hidden="1">'таблица №1'!$A:$B,'таблица №1'!$16:$17</definedName>
    <definedName name="Z_36C52D05_2473_4FC9_B382_AB3A39936F59_.wvu.PrintArea" localSheetId="0" hidden="1">'таблица №1'!$A$9:$Q$47</definedName>
    <definedName name="Z_36C52D05_2473_4FC9_B382_AB3A39936F59_.wvu.PrintTitles" localSheetId="0" hidden="1">'таблица №1'!$A:$B,'таблица №1'!$16:$17</definedName>
    <definedName name="Z_65A4ED56_2920_4D5C_94EF_AF8E95F394DD_.wvu.PrintArea" localSheetId="0" hidden="1">'таблица №1'!$A$9:$Q$47</definedName>
    <definedName name="Z_65A4ED56_2920_4D5C_94EF_AF8E95F394DD_.wvu.PrintTitles" localSheetId="0" hidden="1">'таблица №1'!$A:$B,'таблица №1'!$16:$17</definedName>
    <definedName name="Z_6F870F9C_72FA_43A3_B647_34CC4F609014_.wvu.PrintArea" localSheetId="0" hidden="1">'таблица №1'!$A$9:$Q$47</definedName>
    <definedName name="Z_6F870F9C_72FA_43A3_B647_34CC4F609014_.wvu.PrintTitles" localSheetId="0" hidden="1">'таблица №1'!$A:$B,'таблица №1'!$16:$17</definedName>
    <definedName name="_xlnm.Print_Titles" localSheetId="0">'таблица №1'!$A:$B,'таблица №1'!$16:$17</definedName>
    <definedName name="_xlnm.Print_Area" localSheetId="0">'таблица №1'!$A$1:$Q$88</definedName>
  </definedNames>
  <calcPr calcId="191029"/>
  <customWorkbookViews>
    <customWorkbookView name="Сенчурова Елена Васильевна - Личное представление" guid="{1B8D0ACA-689B-4733-89E0-22595616CC2F}" mergeInterval="0" personalView="1" maximized="1" yWindow="-5" windowWidth="1916" windowHeight="740" activeSheetId="1"/>
    <customWorkbookView name="Валеева Алла Петровна - Личное представление" guid="{36C52D05-2473-4FC9-B382-AB3A39936F59}" mergeInterval="0" personalView="1" maximized="1" windowWidth="1596" windowHeight="627" activeSheetId="1"/>
    <customWorkbookView name="Дикарева Ольга Павловна - Личное представление" guid="{6F870F9C-72FA-43A3-B647-34CC4F609014}" mergeInterval="0" personalView="1" maximized="1" windowWidth="1596" windowHeight="635" activeSheetId="1"/>
    <customWorkbookView name="Звада Дарья Александровна - Личное представление" guid="{0442DFCF-4AF5-46BB-83EA-36E351464B83}" mergeInterval="0" personalView="1" maximized="1" windowWidth="1916" windowHeight="783" activeSheetId="1"/>
    <customWorkbookView name="Исакова Наталья Петровна - Личное представление" guid="{65A4ED56-2920-4D5C-94EF-AF8E95F394DD}" mergeInterval="0" personalView="1" maximized="1" windowWidth="1916" windowHeight="815" activeSheetId="1"/>
    <customWorkbookView name="Николаева Ольга Владимировна - Личное представление" guid="{05CA287B-A353-4263-B462-1CD71F30B7DE}" mergeInterval="0" personalView="1" maximized="1" windowWidth="1916" windowHeight="73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1" l="1"/>
  <c r="N52" i="1"/>
  <c r="M52" i="1"/>
  <c r="J44" i="1"/>
  <c r="E44" i="1"/>
  <c r="E41" i="1"/>
  <c r="E20" i="1"/>
  <c r="Q44" i="1"/>
  <c r="O23" i="1"/>
  <c r="P23" i="1"/>
  <c r="M37" i="1" l="1"/>
  <c r="Q52" i="1" l="1"/>
  <c r="L37" i="1"/>
  <c r="L52" i="1" l="1"/>
  <c r="P52" i="1"/>
  <c r="K37" i="1"/>
  <c r="Q47" i="1"/>
  <c r="P47" i="1"/>
  <c r="P76" i="1" s="1"/>
  <c r="O47" i="1"/>
  <c r="O76" i="1"/>
  <c r="N23" i="1" l="1"/>
  <c r="K52" i="1"/>
  <c r="I37" i="1"/>
  <c r="J52" i="1" l="1"/>
  <c r="I52" i="1"/>
  <c r="I59" i="1"/>
  <c r="I51" i="1"/>
  <c r="H37" i="1"/>
  <c r="H23" i="1"/>
  <c r="Q51" i="1" l="1"/>
  <c r="P51" i="1"/>
  <c r="O51" i="1"/>
  <c r="N51" i="1"/>
  <c r="M51" i="1"/>
  <c r="L51" i="1"/>
  <c r="K51" i="1"/>
  <c r="J51" i="1"/>
  <c r="H51" i="1"/>
  <c r="E26" i="1"/>
  <c r="E40" i="1"/>
  <c r="H52" i="1"/>
  <c r="G52" i="1"/>
  <c r="F52" i="1"/>
  <c r="G51" i="1"/>
  <c r="F51" i="1"/>
  <c r="I66" i="1"/>
  <c r="F44" i="1" l="1"/>
  <c r="N47" i="1"/>
  <c r="M47" i="1"/>
  <c r="L47" i="1"/>
  <c r="K47" i="1"/>
  <c r="J47" i="1"/>
  <c r="I47" i="1"/>
  <c r="H47" i="1"/>
  <c r="G47" i="1"/>
  <c r="P44" i="1"/>
  <c r="O44" i="1"/>
  <c r="N44" i="1"/>
  <c r="M44" i="1"/>
  <c r="L44" i="1"/>
  <c r="K44" i="1"/>
  <c r="I44" i="1"/>
  <c r="H44" i="1"/>
  <c r="G44" i="1"/>
  <c r="Q43" i="1"/>
  <c r="P43" i="1"/>
  <c r="O43" i="1"/>
  <c r="N43" i="1"/>
  <c r="M43" i="1"/>
  <c r="L43" i="1"/>
  <c r="K43" i="1"/>
  <c r="J43" i="1"/>
  <c r="I43" i="1"/>
  <c r="H43" i="1"/>
  <c r="G43" i="1"/>
  <c r="F47" i="1"/>
  <c r="F43" i="1"/>
  <c r="E37" i="1"/>
  <c r="G69" i="1" l="1"/>
  <c r="H69" i="1"/>
  <c r="I69" i="1"/>
  <c r="J69" i="1"/>
  <c r="K69" i="1"/>
  <c r="L69" i="1"/>
  <c r="M69" i="1"/>
  <c r="N69" i="1"/>
  <c r="O69" i="1"/>
  <c r="Q69" i="1"/>
  <c r="F69" i="1"/>
  <c r="G68" i="1"/>
  <c r="H68" i="1"/>
  <c r="I68" i="1"/>
  <c r="J68" i="1"/>
  <c r="K68" i="1"/>
  <c r="L68" i="1"/>
  <c r="M68" i="1"/>
  <c r="N68" i="1"/>
  <c r="O68" i="1"/>
  <c r="P68" i="1"/>
  <c r="Q68" i="1"/>
  <c r="F68" i="1"/>
  <c r="G67" i="1"/>
  <c r="H67" i="1"/>
  <c r="I67" i="1"/>
  <c r="J67" i="1"/>
  <c r="K67" i="1"/>
  <c r="L67" i="1"/>
  <c r="M67" i="1"/>
  <c r="N67" i="1"/>
  <c r="O67" i="1"/>
  <c r="P67" i="1"/>
  <c r="Q67" i="1"/>
  <c r="F67" i="1"/>
  <c r="G64" i="1"/>
  <c r="H64" i="1"/>
  <c r="I64" i="1"/>
  <c r="J64" i="1"/>
  <c r="K64" i="1"/>
  <c r="L64" i="1"/>
  <c r="M64" i="1"/>
  <c r="N64" i="1"/>
  <c r="O64" i="1"/>
  <c r="P64" i="1"/>
  <c r="Q64" i="1"/>
  <c r="F64" i="1"/>
  <c r="Q66" i="1" l="1"/>
  <c r="P66" i="1"/>
  <c r="O66" i="1"/>
  <c r="N66" i="1"/>
  <c r="M66" i="1"/>
  <c r="L66" i="1"/>
  <c r="K66" i="1"/>
  <c r="J66" i="1"/>
  <c r="H66" i="1"/>
  <c r="G66" i="1"/>
  <c r="F66" i="1"/>
  <c r="Q65" i="1"/>
  <c r="P65" i="1"/>
  <c r="O65" i="1"/>
  <c r="N65" i="1"/>
  <c r="M65" i="1"/>
  <c r="L65" i="1"/>
  <c r="K65" i="1"/>
  <c r="J65" i="1"/>
  <c r="I65" i="1"/>
  <c r="H65" i="1"/>
  <c r="G65" i="1"/>
  <c r="F65" i="1"/>
  <c r="Q24" i="1" l="1"/>
  <c r="Q25" i="1"/>
  <c r="Q21" i="1"/>
  <c r="P25" i="1" l="1"/>
  <c r="Q46" i="1"/>
  <c r="P21" i="1"/>
  <c r="Q42" i="1"/>
  <c r="P24" i="1"/>
  <c r="Q45" i="1"/>
  <c r="P55" i="1"/>
  <c r="P69" i="1" s="1"/>
  <c r="O24" i="1" l="1"/>
  <c r="P45" i="1"/>
  <c r="O21" i="1"/>
  <c r="P42" i="1"/>
  <c r="O25" i="1"/>
  <c r="P46" i="1"/>
  <c r="I73" i="1"/>
  <c r="N25" i="1" l="1"/>
  <c r="O46" i="1"/>
  <c r="N21" i="1"/>
  <c r="O42" i="1"/>
  <c r="N24" i="1"/>
  <c r="O45" i="1"/>
  <c r="G76" i="1"/>
  <c r="H76" i="1"/>
  <c r="I76" i="1"/>
  <c r="J76" i="1"/>
  <c r="K76" i="1"/>
  <c r="L76" i="1"/>
  <c r="M76" i="1"/>
  <c r="N76" i="1"/>
  <c r="Q76" i="1"/>
  <c r="F76" i="1"/>
  <c r="F73" i="1"/>
  <c r="M24" i="1" l="1"/>
  <c r="N45" i="1"/>
  <c r="M21" i="1"/>
  <c r="N42" i="1"/>
  <c r="M25" i="1"/>
  <c r="N46" i="1"/>
  <c r="E76" i="1"/>
  <c r="E69" i="1"/>
  <c r="E68" i="1"/>
  <c r="Q73" i="1"/>
  <c r="P73" i="1"/>
  <c r="M73" i="1"/>
  <c r="L73" i="1"/>
  <c r="H73" i="1"/>
  <c r="E62" i="1"/>
  <c r="E61" i="1"/>
  <c r="E60" i="1"/>
  <c r="E59" i="1"/>
  <c r="E58" i="1"/>
  <c r="E57" i="1"/>
  <c r="Q56" i="1"/>
  <c r="P56" i="1"/>
  <c r="O56" i="1"/>
  <c r="N56" i="1"/>
  <c r="M56" i="1"/>
  <c r="L56" i="1"/>
  <c r="K56" i="1"/>
  <c r="J56" i="1"/>
  <c r="I56" i="1"/>
  <c r="H56" i="1"/>
  <c r="G56" i="1"/>
  <c r="F56" i="1"/>
  <c r="E55" i="1"/>
  <c r="E54" i="1"/>
  <c r="E53" i="1"/>
  <c r="O73" i="1"/>
  <c r="N49" i="1"/>
  <c r="K73" i="1"/>
  <c r="J49" i="1"/>
  <c r="G73" i="1"/>
  <c r="E52" i="1"/>
  <c r="E51" i="1"/>
  <c r="E50" i="1"/>
  <c r="Q49" i="1"/>
  <c r="P49" i="1"/>
  <c r="M49" i="1"/>
  <c r="L49" i="1"/>
  <c r="I49" i="1"/>
  <c r="H49" i="1"/>
  <c r="L25" i="1" l="1"/>
  <c r="M46" i="1"/>
  <c r="L21" i="1"/>
  <c r="M42" i="1"/>
  <c r="L24" i="1"/>
  <c r="M45" i="1"/>
  <c r="E67" i="1"/>
  <c r="E56" i="1"/>
  <c r="I63" i="1"/>
  <c r="M63" i="1"/>
  <c r="Q63" i="1"/>
  <c r="E64" i="1"/>
  <c r="E65" i="1"/>
  <c r="H63" i="1"/>
  <c r="G63" i="1"/>
  <c r="P63" i="1"/>
  <c r="O63" i="1"/>
  <c r="K63" i="1"/>
  <c r="L63" i="1"/>
  <c r="G49" i="1"/>
  <c r="K49" i="1"/>
  <c r="O49" i="1"/>
  <c r="J73" i="1"/>
  <c r="N73" i="1"/>
  <c r="F49" i="1"/>
  <c r="F63" i="1"/>
  <c r="K24" i="1" l="1"/>
  <c r="L45" i="1"/>
  <c r="K21" i="1"/>
  <c r="L42" i="1"/>
  <c r="K25" i="1"/>
  <c r="L46" i="1"/>
  <c r="N63" i="1"/>
  <c r="J63" i="1"/>
  <c r="E66" i="1"/>
  <c r="E63" i="1" s="1"/>
  <c r="E49" i="1"/>
  <c r="J25" i="1" l="1"/>
  <c r="K46" i="1"/>
  <c r="J21" i="1"/>
  <c r="K42" i="1"/>
  <c r="J24" i="1"/>
  <c r="K45" i="1"/>
  <c r="E73" i="1"/>
  <c r="I24" i="1" l="1"/>
  <c r="J45" i="1"/>
  <c r="I21" i="1"/>
  <c r="J42" i="1"/>
  <c r="I25" i="1"/>
  <c r="J46" i="1"/>
  <c r="Q20" i="1"/>
  <c r="H25" i="1" l="1"/>
  <c r="I46" i="1"/>
  <c r="H21" i="1"/>
  <c r="I42" i="1"/>
  <c r="H24" i="1"/>
  <c r="I45" i="1"/>
  <c r="G24" i="1" l="1"/>
  <c r="H45" i="1"/>
  <c r="H74" i="1" s="1"/>
  <c r="G21" i="1"/>
  <c r="H42" i="1"/>
  <c r="G25" i="1"/>
  <c r="H46" i="1"/>
  <c r="E23" i="1"/>
  <c r="F25" i="1" l="1"/>
  <c r="F46" i="1" s="1"/>
  <c r="G46" i="1"/>
  <c r="F21" i="1"/>
  <c r="F42" i="1" s="1"/>
  <c r="G42" i="1"/>
  <c r="G71" i="1" s="1"/>
  <c r="F24" i="1"/>
  <c r="F45" i="1" s="1"/>
  <c r="F74" i="1" s="1"/>
  <c r="G45" i="1"/>
  <c r="G74" i="1" s="1"/>
  <c r="E22" i="1"/>
  <c r="E21" i="1"/>
  <c r="I74" i="1"/>
  <c r="J74" i="1"/>
  <c r="K74" i="1"/>
  <c r="L74" i="1"/>
  <c r="M74" i="1"/>
  <c r="N74" i="1"/>
  <c r="O74" i="1"/>
  <c r="P74" i="1"/>
  <c r="Q74" i="1"/>
  <c r="G75" i="1"/>
  <c r="H75" i="1"/>
  <c r="I75" i="1"/>
  <c r="J75" i="1"/>
  <c r="K75" i="1"/>
  <c r="L75" i="1"/>
  <c r="M75" i="1"/>
  <c r="N75" i="1"/>
  <c r="O75" i="1"/>
  <c r="P75" i="1"/>
  <c r="Q75" i="1"/>
  <c r="F75" i="1"/>
  <c r="H71" i="1"/>
  <c r="I71" i="1"/>
  <c r="J71" i="1"/>
  <c r="K71" i="1"/>
  <c r="L71" i="1"/>
  <c r="M71" i="1"/>
  <c r="N71" i="1"/>
  <c r="O71" i="1"/>
  <c r="P71" i="1"/>
  <c r="Q71" i="1"/>
  <c r="F72" i="1"/>
  <c r="F71" i="1"/>
  <c r="P72" i="1" l="1"/>
  <c r="P70" i="1" s="1"/>
  <c r="H72" i="1"/>
  <c r="H70" i="1" s="1"/>
  <c r="O72" i="1"/>
  <c r="O70" i="1" s="1"/>
  <c r="G72" i="1"/>
  <c r="N72" i="1"/>
  <c r="N70" i="1" s="1"/>
  <c r="J72" i="1"/>
  <c r="J70" i="1" s="1"/>
  <c r="L72" i="1"/>
  <c r="L70" i="1" s="1"/>
  <c r="K72" i="1"/>
  <c r="K70" i="1" s="1"/>
  <c r="Q72" i="1"/>
  <c r="Q70" i="1" s="1"/>
  <c r="M72" i="1"/>
  <c r="M70" i="1" s="1"/>
  <c r="I72" i="1"/>
  <c r="I70" i="1" s="1"/>
  <c r="E71" i="1"/>
  <c r="E75" i="1"/>
  <c r="E74" i="1"/>
  <c r="F70" i="1"/>
  <c r="E43" i="1"/>
  <c r="E46" i="1"/>
  <c r="E24" i="1"/>
  <c r="E25" i="1"/>
  <c r="E72" i="1" l="1"/>
  <c r="E70" i="1" s="1"/>
  <c r="G70" i="1"/>
  <c r="Q41" i="1"/>
  <c r="E45" i="1"/>
  <c r="E42" i="1"/>
  <c r="F41" i="1" l="1"/>
  <c r="F20" i="1" l="1"/>
  <c r="L41" i="1"/>
  <c r="K41" i="1"/>
  <c r="G41" i="1"/>
  <c r="N41" i="1"/>
  <c r="O41" i="1"/>
  <c r="O20" i="1"/>
  <c r="H41" i="1"/>
  <c r="N20" i="1"/>
  <c r="I41" i="1"/>
  <c r="I20" i="1"/>
  <c r="K20" i="1"/>
  <c r="E47" i="1"/>
  <c r="J41" i="1"/>
  <c r="J20" i="1"/>
  <c r="L20" i="1"/>
  <c r="M41" i="1"/>
  <c r="M20" i="1"/>
  <c r="H20" i="1"/>
  <c r="P41" i="1"/>
  <c r="P20" i="1"/>
  <c r="G20" i="1" l="1"/>
</calcChain>
</file>

<file path=xl/sharedStrings.xml><?xml version="1.0" encoding="utf-8"?>
<sst xmlns="http://schemas.openxmlformats.org/spreadsheetml/2006/main" count="108" uniqueCount="62">
  <si>
    <t xml:space="preserve">№ </t>
  </si>
  <si>
    <t>ФБ</t>
  </si>
  <si>
    <t>БАО</t>
  </si>
  <si>
    <t>МБ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</si>
  <si>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</si>
  <si>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</si>
  <si>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</si>
  <si>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</si>
  <si>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</si>
  <si>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</si>
  <si>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</si>
  <si>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</si>
  <si>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</si>
  <si>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</si>
  <si>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</si>
  <si>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</si>
  <si>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Источники финансирования</t>
  </si>
  <si>
    <t>всего</t>
  </si>
  <si>
    <t>Всего</t>
  </si>
  <si>
    <t xml:space="preserve">КОМПЛЕКСНЫЙ ПЛАН </t>
  </si>
  <si>
    <t>тыс.рублей</t>
  </si>
  <si>
    <t>Финансовые затраты на реализацию муниципальной программы
(планируемое освоение)</t>
  </si>
  <si>
    <t>средства по Соглашениям по передаче полномочий*</t>
  </si>
  <si>
    <t xml:space="preserve">Итого по подпрограмме I </t>
  </si>
  <si>
    <t>1.1</t>
  </si>
  <si>
    <t>СОГЛАСОВАНО</t>
  </si>
  <si>
    <t>(куратор ответственного исполнителя)</t>
  </si>
  <si>
    <t>Исполнители:</t>
  </si>
  <si>
    <t xml:space="preserve">Всего по муниципальной программе
</t>
  </si>
  <si>
    <t>Структурный элемент (основное мероприятие) муниципальной программы/мероприятия</t>
  </si>
  <si>
    <t>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указаны справочно и не суммируются по строке «Всего».</t>
  </si>
  <si>
    <t>средства поселений **</t>
  </si>
  <si>
    <t>иные источники***</t>
  </si>
  <si>
    <t>***Иные источники заполняется при наличии информации в таблице 2.</t>
  </si>
  <si>
    <t xml:space="preserve">департамент финансов Нефтеюганского района </t>
  </si>
  <si>
    <t>Подпрограмма II «Обеспечение сбалансированности бюджета Нефтеюганского района»</t>
  </si>
  <si>
    <t>Основное мероприятие: Выравнивание бюджетной обеспеченности, обеспечение сбалансированности, направление финансовых средств, выделенных из других уровней бюджетов поселениям, входящим в состав Нефтеюганского района 
(таблица 1 показатель 2)</t>
  </si>
  <si>
    <t>2.1</t>
  </si>
  <si>
    <t>Основное мероприятие: Повышение качества управления муниципальными финансами Нефтеюганского района 
(таблица 1 показатель 3)</t>
  </si>
  <si>
    <t>2.2</t>
  </si>
  <si>
    <t>Итого по подпрограмме II</t>
  </si>
  <si>
    <t>Основное мероприятие: Организация планирования, исполнения бюджета Нефтеюганского района и формирование отчетности об исполнении бюджета Нефтеюганского района
(таблица 1 показатель 1,
таблица 8, показатель 1)</t>
  </si>
  <si>
    <t>департамент финансов Нефтеюганского района</t>
  </si>
  <si>
    <t>Основное мероприятие: Обеспечение деятельности подведомственного учреждения (таблица 8, показатель 3)</t>
  </si>
  <si>
    <t>федеральный бюджет</t>
  </si>
  <si>
    <t>бюджет автономного округа</t>
  </si>
  <si>
    <t>местный бюджет</t>
  </si>
  <si>
    <t>средства по Соглашениям по передаче полномочий **</t>
  </si>
  <si>
    <t>средства поселений ***</t>
  </si>
  <si>
    <t>иные источники</t>
  </si>
  <si>
    <t>Заместитель главы Нефтеюганского района</t>
  </si>
  <si>
    <t>Муниципальная программа Нефтеюганского района  "Управление  муниципальными финансами" на 2024 год</t>
  </si>
  <si>
    <t>1.2.</t>
  </si>
  <si>
    <t>Основное мероприятие: Совершенствование системы оценки качества финансового менеджмента, осуществляемого главными распорядителями бюджетных средств и главными администраторами доходов Нефтеюганского района 
(таблица 8 показатель 2)</t>
  </si>
  <si>
    <t>1.3</t>
  </si>
  <si>
    <t>"       "                            2024г</t>
  </si>
  <si>
    <t>Ответственный исполнитель, соисполнитель мероприятия
( структурное подразделение, ФИО, должность,
 № тел.)</t>
  </si>
  <si>
    <t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</t>
  </si>
  <si>
    <t>Я.И. Терентьева  8(3463) 250-142 пункт 2.1, 2.2</t>
  </si>
  <si>
    <t>Заместитель директора Департамента финансов                        _____________________________        Н.В. Курова</t>
  </si>
  <si>
    <t>А.Г.Почуева  8(3463) 226-138 пункт 1.1, 1.3</t>
  </si>
  <si>
    <t>Подпрограмма I "Обеспечение эффективности деятельности в сфере управления муниципальными финансами"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</si>
</sst>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000\ _₽_-;\-* #,##0.00000\ _₽_-;_-* &quot;-&quot;?????\ _₽_-;_-@_-"/>
    <numFmt numFmtId="165" formatCode="#,##0.00000"/>
    <numFmt numFmtId="166" formatCode="#,##0.00000_ ;\-#,##0.00000\ "/>
    <numFmt numFmtId="167" formatCode="_-* #,##0.00000_р_._-;\-* #,##0.00000_р_._-;_-* &quot;-&quot;?_р_._-;_-@_-"/>
    <numFmt numFmtId="168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13"/>
      <color rgb="FFFF0000"/>
      <name val="Times New Roman"/>
      <family val="1"/>
      <charset val="204"/>
    </font>
    <font>
      <sz val="8"/>
      <name val="Calibri"/>
      <family val="2"/>
      <scheme val="minor"/>
    </font>
    <font>
      <b/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4" fillId="0" borderId="0" applyFont="0" applyFill="0" applyBorder="0" applyAlignment="0" applyProtection="0"/>
  </cellStyleXfs>
  <cellXfs count="97"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165" fontId="21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 wrapText="1"/>
    </xf>
    <xf numFmtId="168" fontId="8" fillId="0" borderId="1" xfId="2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0" fillId="0" borderId="10" xfId="0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4" fillId="0" borderId="0" xfId="0" applyFont="1" applyFill="1"/>
    <xf numFmtId="0" fontId="19" fillId="0" borderId="0" xfId="0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/>
    <xf numFmtId="2" fontId="11" fillId="0" borderId="10" xfId="0" applyNumberFormat="1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1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67" fontId="8" fillId="0" borderId="3" xfId="0" applyNumberFormat="1" applyFont="1" applyFill="1" applyBorder="1" applyAlignment="1">
      <alignment horizontal="left" vertical="center" wrapText="1"/>
    </xf>
    <xf numFmtId="167" fontId="8" fillId="0" borderId="4" xfId="0" applyNumberFormat="1" applyFont="1" applyFill="1" applyBorder="1" applyAlignment="1">
      <alignment horizontal="left" vertical="center" wrapText="1"/>
    </xf>
    <xf numFmtId="167" fontId="8" fillId="0" borderId="5" xfId="0" applyNumberFormat="1" applyFont="1" applyFill="1" applyBorder="1" applyAlignment="1">
      <alignment horizontal="left" vertical="center" wrapTex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4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0" applyFont="1" applyFill="1"/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/>
    <xf numFmtId="164" fontId="10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/>
    <xf numFmtId="0" fontId="18" fillId="0" borderId="0" xfId="0" applyFont="1" applyFill="1" applyAlignment="1"/>
    <xf numFmtId="0" fontId="17" fillId="0" borderId="0" xfId="0" applyFont="1" applyFill="1"/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Alignment="1">
      <alignment vertical="center"/>
    </xf>
    <xf numFmtId="0" fontId="13" fillId="0" borderId="0" xfId="1" applyFont="1" applyFill="1"/>
    <xf numFmtId="0" fontId="12" fillId="0" borderId="0" xfId="0" applyFont="1" applyFill="1" applyAlignment="1">
      <alignment vertical="center"/>
    </xf>
    <xf numFmtId="0" fontId="14" fillId="0" borderId="0" xfId="0" applyFont="1" applyFill="1"/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"/>
  <sheetViews>
    <sheetView tabSelected="1" view="pageBreakPreview" topLeftCell="C34" zoomScale="85" zoomScaleNormal="90" zoomScaleSheetLayoutView="85" workbookViewId="0">
      <selection activeCell="N52" sqref="N52"/>
    </sheetView>
  </sheetViews>
  <sheetFormatPr defaultColWidth="8.88671875" defaultRowHeight="13.8" x14ac:dyDescent="0.25"/>
  <cols>
    <col min="1" max="1" width="3.5546875" style="32" customWidth="1"/>
    <col min="2" max="2" width="23" style="3" customWidth="1"/>
    <col min="3" max="3" width="13.33203125" style="3" customWidth="1"/>
    <col min="4" max="4" width="24.109375" style="3" customWidth="1"/>
    <col min="5" max="5" width="15.88671875" style="23" customWidth="1"/>
    <col min="6" max="17" width="14.88671875" style="23" customWidth="1"/>
    <col min="18" max="16384" width="8.88671875" style="3"/>
  </cols>
  <sheetData>
    <row r="1" spans="1:17" ht="16.8" x14ac:dyDescent="0.25">
      <c r="N1" s="14"/>
      <c r="O1" s="33"/>
      <c r="P1" s="33"/>
      <c r="Q1" s="3"/>
    </row>
    <row r="4" spans="1:17" x14ac:dyDescent="0.25">
      <c r="N4" s="34" t="s">
        <v>25</v>
      </c>
      <c r="O4" s="34"/>
      <c r="P4" s="34"/>
      <c r="Q4" s="34"/>
    </row>
    <row r="5" spans="1:17" ht="21.75" customHeight="1" x14ac:dyDescent="0.35">
      <c r="N5" s="35"/>
      <c r="O5" s="35"/>
      <c r="P5" s="35"/>
      <c r="Q5" s="35"/>
    </row>
    <row r="6" spans="1:17" ht="14.25" customHeight="1" x14ac:dyDescent="0.25">
      <c r="N6" s="36" t="s">
        <v>26</v>
      </c>
      <c r="O6" s="36"/>
      <c r="P6" s="36"/>
      <c r="Q6" s="36"/>
    </row>
    <row r="7" spans="1:17" ht="48.75" customHeight="1" x14ac:dyDescent="0.3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  <c r="N7" s="40" t="s">
        <v>50</v>
      </c>
      <c r="O7" s="40"/>
      <c r="P7" s="40"/>
      <c r="Q7" s="40"/>
    </row>
    <row r="8" spans="1:17" ht="35.25" customHeight="1" x14ac:dyDescent="0.2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41" t="s">
        <v>55</v>
      </c>
      <c r="O8" s="42"/>
      <c r="P8" s="42"/>
      <c r="Q8" s="42"/>
    </row>
    <row r="9" spans="1:17" ht="23.25" customHeight="1" x14ac:dyDescent="0.25">
      <c r="A9" s="37"/>
      <c r="B9" s="38"/>
      <c r="C9" s="38"/>
      <c r="D9" s="38"/>
      <c r="E9" s="38"/>
      <c r="F9" s="38"/>
      <c r="G9" s="14"/>
      <c r="H9" s="38"/>
      <c r="I9" s="38"/>
      <c r="J9" s="38"/>
      <c r="K9" s="38"/>
      <c r="L9" s="38"/>
      <c r="M9" s="38"/>
      <c r="N9" s="15"/>
      <c r="O9" s="15"/>
      <c r="P9" s="15"/>
      <c r="Q9" s="15"/>
    </row>
    <row r="10" spans="1:17" ht="16.8" x14ac:dyDescent="0.25">
      <c r="A10" s="37"/>
      <c r="B10" s="38"/>
      <c r="C10" s="38"/>
      <c r="D10" s="38"/>
      <c r="E10" s="38"/>
      <c r="F10" s="38"/>
      <c r="G10" s="14"/>
      <c r="H10" s="38"/>
      <c r="I10" s="38"/>
      <c r="J10" s="38"/>
      <c r="K10" s="38"/>
      <c r="L10" s="38"/>
      <c r="M10" s="38"/>
      <c r="N10" s="16"/>
      <c r="O10" s="16"/>
      <c r="P10" s="16"/>
      <c r="Q10" s="16"/>
    </row>
    <row r="11" spans="1:17" ht="18" customHeight="1" x14ac:dyDescent="0.25">
      <c r="A11" s="43" t="s">
        <v>19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ht="15" customHeight="1" x14ac:dyDescent="0.25">
      <c r="A12" s="44" t="s">
        <v>51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ht="12.6" customHeight="1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ht="14.4" x14ac:dyDescent="0.3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38"/>
      <c r="P14" s="49"/>
      <c r="Q14" s="49"/>
    </row>
    <row r="15" spans="1:17" ht="16.5" customHeight="1" x14ac:dyDescent="0.3">
      <c r="A15" s="5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38"/>
      <c r="P15" s="51"/>
      <c r="Q15" s="51" t="s">
        <v>20</v>
      </c>
    </row>
    <row r="16" spans="1:17" s="38" customFormat="1" ht="60" customHeight="1" x14ac:dyDescent="0.25">
      <c r="A16" s="52" t="s">
        <v>0</v>
      </c>
      <c r="B16" s="52" t="s">
        <v>29</v>
      </c>
      <c r="C16" s="25" t="s">
        <v>56</v>
      </c>
      <c r="D16" s="52" t="s">
        <v>16</v>
      </c>
      <c r="E16" s="52" t="s">
        <v>18</v>
      </c>
      <c r="F16" s="52" t="s">
        <v>21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1:17" s="38" customFormat="1" ht="52.5" customHeight="1" x14ac:dyDescent="0.25">
      <c r="A17" s="52"/>
      <c r="B17" s="52"/>
      <c r="C17" s="27"/>
      <c r="D17" s="52"/>
      <c r="E17" s="52"/>
      <c r="F17" s="18" t="s">
        <v>4</v>
      </c>
      <c r="G17" s="18" t="s">
        <v>5</v>
      </c>
      <c r="H17" s="18" t="s">
        <v>6</v>
      </c>
      <c r="I17" s="18" t="s">
        <v>7</v>
      </c>
      <c r="J17" s="18" t="s">
        <v>8</v>
      </c>
      <c r="K17" s="18" t="s">
        <v>9</v>
      </c>
      <c r="L17" s="18" t="s">
        <v>10</v>
      </c>
      <c r="M17" s="18" t="s">
        <v>11</v>
      </c>
      <c r="N17" s="18" t="s">
        <v>12</v>
      </c>
      <c r="O17" s="18" t="s">
        <v>13</v>
      </c>
      <c r="P17" s="18" t="s">
        <v>14</v>
      </c>
      <c r="Q17" s="18" t="s">
        <v>15</v>
      </c>
    </row>
    <row r="18" spans="1:17" s="55" customFormat="1" ht="15" customHeight="1" x14ac:dyDescent="0.25">
      <c r="A18" s="18">
        <v>1</v>
      </c>
      <c r="B18" s="18">
        <v>2</v>
      </c>
      <c r="C18" s="18">
        <v>3</v>
      </c>
      <c r="D18" s="18">
        <v>4</v>
      </c>
      <c r="E18" s="54">
        <v>5</v>
      </c>
      <c r="F18" s="18">
        <v>6</v>
      </c>
      <c r="G18" s="18">
        <v>7</v>
      </c>
      <c r="H18" s="18">
        <v>8</v>
      </c>
      <c r="I18" s="18">
        <v>9</v>
      </c>
      <c r="J18" s="18">
        <v>10</v>
      </c>
      <c r="K18" s="18">
        <v>11</v>
      </c>
      <c r="L18" s="18">
        <v>12</v>
      </c>
      <c r="M18" s="18">
        <v>13</v>
      </c>
      <c r="N18" s="18">
        <v>14</v>
      </c>
      <c r="O18" s="18">
        <v>15</v>
      </c>
      <c r="P18" s="18">
        <v>16</v>
      </c>
      <c r="Q18" s="18">
        <v>17</v>
      </c>
    </row>
    <row r="19" spans="1:17" x14ac:dyDescent="0.25">
      <c r="A19" s="56" t="s">
        <v>61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</row>
    <row r="20" spans="1:17" ht="18.75" customHeight="1" x14ac:dyDescent="0.25">
      <c r="A20" s="28" t="s">
        <v>24</v>
      </c>
      <c r="B20" s="25" t="s">
        <v>41</v>
      </c>
      <c r="C20" s="31" t="s">
        <v>42</v>
      </c>
      <c r="D20" s="2" t="s">
        <v>17</v>
      </c>
      <c r="E20" s="4">
        <f>E21+E22+E23+E24+E25+E26</f>
        <v>68898.029809999993</v>
      </c>
      <c r="F20" s="4">
        <f t="shared" ref="F20:Q20" si="0">F21+F22+F23+F24+F25+F26</f>
        <v>2056.06</v>
      </c>
      <c r="G20" s="4">
        <f t="shared" si="0"/>
        <v>4091.6772099999998</v>
      </c>
      <c r="H20" s="4">
        <f t="shared" si="0"/>
        <v>9889.4531999999999</v>
      </c>
      <c r="I20" s="4">
        <f t="shared" si="0"/>
        <v>5584.1</v>
      </c>
      <c r="J20" s="4">
        <f t="shared" si="0"/>
        <v>6084.1</v>
      </c>
      <c r="K20" s="4">
        <f t="shared" si="0"/>
        <v>5615.2095900000004</v>
      </c>
      <c r="L20" s="4">
        <f t="shared" si="0"/>
        <v>5901.6</v>
      </c>
      <c r="M20" s="4">
        <f t="shared" si="0"/>
        <v>6084.1</v>
      </c>
      <c r="N20" s="4">
        <f t="shared" si="0"/>
        <v>4045.99017</v>
      </c>
      <c r="O20" s="4">
        <f t="shared" si="0"/>
        <v>5607.8901599999999</v>
      </c>
      <c r="P20" s="4">
        <f t="shared" si="0"/>
        <v>5381.8494799999999</v>
      </c>
      <c r="Q20" s="4">
        <f t="shared" si="0"/>
        <v>8556</v>
      </c>
    </row>
    <row r="21" spans="1:17" ht="18.75" customHeight="1" x14ac:dyDescent="0.25">
      <c r="A21" s="29"/>
      <c r="B21" s="26"/>
      <c r="C21" s="31"/>
      <c r="D21" s="1" t="s">
        <v>1</v>
      </c>
      <c r="E21" s="5">
        <f t="shared" ref="E21:E22" si="1">SUM(F21:Q21)</f>
        <v>0</v>
      </c>
      <c r="F21" s="5">
        <f t="shared" ref="F21" si="2">SUM(G21:R21)</f>
        <v>0</v>
      </c>
      <c r="G21" s="5">
        <f t="shared" ref="G21" si="3">SUM(H21:S21)</f>
        <v>0</v>
      </c>
      <c r="H21" s="5">
        <f t="shared" ref="H21" si="4">SUM(I21:T21)</f>
        <v>0</v>
      </c>
      <c r="I21" s="5">
        <f t="shared" ref="I21" si="5">SUM(J21:U21)</f>
        <v>0</v>
      </c>
      <c r="J21" s="5">
        <f t="shared" ref="J21" si="6">SUM(K21:V21)</f>
        <v>0</v>
      </c>
      <c r="K21" s="5">
        <f t="shared" ref="K21" si="7">SUM(L21:W21)</f>
        <v>0</v>
      </c>
      <c r="L21" s="5">
        <f t="shared" ref="L21" si="8">SUM(M21:X21)</f>
        <v>0</v>
      </c>
      <c r="M21" s="5">
        <f t="shared" ref="M21" si="9">SUM(N21:Y21)</f>
        <v>0</v>
      </c>
      <c r="N21" s="5">
        <f t="shared" ref="N21" si="10">SUM(O21:Z21)</f>
        <v>0</v>
      </c>
      <c r="O21" s="5">
        <f t="shared" ref="O21" si="11">SUM(P21:AA21)</f>
        <v>0</v>
      </c>
      <c r="P21" s="5">
        <f t="shared" ref="P21" si="12">SUM(Q21:AB21)</f>
        <v>0</v>
      </c>
      <c r="Q21" s="5">
        <f t="shared" ref="Q21" si="13">SUM(R21:AC21)</f>
        <v>0</v>
      </c>
    </row>
    <row r="22" spans="1:17" ht="18.75" customHeight="1" x14ac:dyDescent="0.25">
      <c r="A22" s="29"/>
      <c r="B22" s="26"/>
      <c r="C22" s="31"/>
      <c r="D22" s="1" t="s">
        <v>2</v>
      </c>
      <c r="E22" s="6">
        <f t="shared" si="1"/>
        <v>840.90000000000009</v>
      </c>
      <c r="F22" s="7">
        <v>56.06</v>
      </c>
      <c r="G22" s="7">
        <v>56.06</v>
      </c>
      <c r="H22" s="7">
        <v>56.18</v>
      </c>
      <c r="I22" s="7">
        <v>84.1</v>
      </c>
      <c r="J22" s="7">
        <v>84.1</v>
      </c>
      <c r="K22" s="7">
        <v>84.1</v>
      </c>
      <c r="L22" s="7">
        <v>84.1</v>
      </c>
      <c r="M22" s="7">
        <v>84.1</v>
      </c>
      <c r="N22" s="7">
        <v>84.1</v>
      </c>
      <c r="O22" s="7">
        <v>56</v>
      </c>
      <c r="P22" s="7">
        <v>56</v>
      </c>
      <c r="Q22" s="7">
        <v>56</v>
      </c>
    </row>
    <row r="23" spans="1:17" ht="18.75" customHeight="1" x14ac:dyDescent="0.25">
      <c r="A23" s="29"/>
      <c r="B23" s="26"/>
      <c r="C23" s="31"/>
      <c r="D23" s="8" t="s">
        <v>3</v>
      </c>
      <c r="E23" s="6">
        <f>SUM(F23:Q23)</f>
        <v>68057.129809999999</v>
      </c>
      <c r="F23" s="7">
        <v>2000</v>
      </c>
      <c r="G23" s="7">
        <v>4035.6172099999999</v>
      </c>
      <c r="H23" s="7">
        <f>5500+4333.2732</f>
        <v>9833.2731999999996</v>
      </c>
      <c r="I23" s="7">
        <v>5500</v>
      </c>
      <c r="J23" s="7">
        <v>6000</v>
      </c>
      <c r="K23" s="7">
        <v>5531.10959</v>
      </c>
      <c r="L23" s="7">
        <v>5817.5</v>
      </c>
      <c r="M23" s="7">
        <v>6000</v>
      </c>
      <c r="N23" s="7">
        <f>5500-2538.10983+1000</f>
        <v>3961.8901700000001</v>
      </c>
      <c r="O23" s="7">
        <f>5500-2538.10984+2590</f>
        <v>5551.8901599999999</v>
      </c>
      <c r="P23" s="7">
        <f>3225.84948+2100</f>
        <v>5325.8494799999999</v>
      </c>
      <c r="Q23" s="7">
        <v>8500</v>
      </c>
    </row>
    <row r="24" spans="1:17" ht="25.5" customHeight="1" x14ac:dyDescent="0.25">
      <c r="A24" s="29"/>
      <c r="B24" s="26"/>
      <c r="C24" s="31"/>
      <c r="D24" s="9" t="s">
        <v>22</v>
      </c>
      <c r="E24" s="5">
        <f t="shared" ref="E24:E25" si="14">SUM(F24:Q24)</f>
        <v>0</v>
      </c>
      <c r="F24" s="5">
        <f t="shared" ref="F24:F25" si="15">SUM(G24:R24)</f>
        <v>0</v>
      </c>
      <c r="G24" s="5">
        <f t="shared" ref="G24:G25" si="16">SUM(H24:S24)</f>
        <v>0</v>
      </c>
      <c r="H24" s="5">
        <f t="shared" ref="H24:H25" si="17">SUM(I24:T24)</f>
        <v>0</v>
      </c>
      <c r="I24" s="5">
        <f t="shared" ref="I24:I25" si="18">SUM(J24:U24)</f>
        <v>0</v>
      </c>
      <c r="J24" s="5">
        <f t="shared" ref="J24:J25" si="19">SUM(K24:V24)</f>
        <v>0</v>
      </c>
      <c r="K24" s="5">
        <f t="shared" ref="K24:K25" si="20">SUM(L24:W24)</f>
        <v>0</v>
      </c>
      <c r="L24" s="5">
        <f t="shared" ref="L24:L25" si="21">SUM(M24:X24)</f>
        <v>0</v>
      </c>
      <c r="M24" s="5">
        <f t="shared" ref="M24:M25" si="22">SUM(N24:Y24)</f>
        <v>0</v>
      </c>
      <c r="N24" s="5">
        <f t="shared" ref="N24:N25" si="23">SUM(O24:Z24)</f>
        <v>0</v>
      </c>
      <c r="O24" s="5">
        <f t="shared" ref="O24:O25" si="24">SUM(P24:AA24)</f>
        <v>0</v>
      </c>
      <c r="P24" s="5">
        <f t="shared" ref="P24:P25" si="25">SUM(Q24:AB24)</f>
        <v>0</v>
      </c>
      <c r="Q24" s="5">
        <f t="shared" ref="Q24:Q25" si="26">SUM(R24:AC24)</f>
        <v>0</v>
      </c>
    </row>
    <row r="25" spans="1:17" ht="18.75" customHeight="1" x14ac:dyDescent="0.25">
      <c r="A25" s="29"/>
      <c r="B25" s="26"/>
      <c r="C25" s="31"/>
      <c r="D25" s="9" t="s">
        <v>31</v>
      </c>
      <c r="E25" s="5">
        <f t="shared" si="14"/>
        <v>0</v>
      </c>
      <c r="F25" s="5">
        <f t="shared" si="15"/>
        <v>0</v>
      </c>
      <c r="G25" s="5">
        <f t="shared" si="16"/>
        <v>0</v>
      </c>
      <c r="H25" s="5">
        <f t="shared" si="17"/>
        <v>0</v>
      </c>
      <c r="I25" s="5">
        <f t="shared" si="18"/>
        <v>0</v>
      </c>
      <c r="J25" s="5">
        <f t="shared" si="19"/>
        <v>0</v>
      </c>
      <c r="K25" s="5">
        <f t="shared" si="20"/>
        <v>0</v>
      </c>
      <c r="L25" s="5">
        <f t="shared" si="21"/>
        <v>0</v>
      </c>
      <c r="M25" s="5">
        <f t="shared" si="22"/>
        <v>0</v>
      </c>
      <c r="N25" s="5">
        <f t="shared" si="23"/>
        <v>0</v>
      </c>
      <c r="O25" s="5">
        <f t="shared" si="24"/>
        <v>0</v>
      </c>
      <c r="P25" s="5">
        <f t="shared" si="25"/>
        <v>0</v>
      </c>
      <c r="Q25" s="5">
        <f t="shared" si="26"/>
        <v>0</v>
      </c>
    </row>
    <row r="26" spans="1:17" ht="18.75" customHeight="1" x14ac:dyDescent="0.25">
      <c r="A26" s="30"/>
      <c r="B26" s="27"/>
      <c r="C26" s="31"/>
      <c r="D26" s="9" t="s">
        <v>32</v>
      </c>
      <c r="E26" s="6">
        <f>SUM(F26:Q26)</f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21" customHeight="1" x14ac:dyDescent="0.25">
      <c r="A27" s="53" t="s">
        <v>52</v>
      </c>
      <c r="B27" s="59" t="s">
        <v>53</v>
      </c>
      <c r="C27" s="31" t="s">
        <v>42</v>
      </c>
      <c r="D27" s="18" t="s">
        <v>17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ht="21" customHeight="1" x14ac:dyDescent="0.25">
      <c r="A28" s="53"/>
      <c r="B28" s="60"/>
      <c r="C28" s="31"/>
      <c r="D28" s="18" t="s">
        <v>44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1:17" ht="21" customHeight="1" x14ac:dyDescent="0.25">
      <c r="A29" s="53"/>
      <c r="B29" s="60"/>
      <c r="C29" s="31"/>
      <c r="D29" s="18" t="s">
        <v>45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ht="21" customHeight="1" x14ac:dyDescent="0.25">
      <c r="A30" s="53"/>
      <c r="B30" s="60"/>
      <c r="C30" s="31"/>
      <c r="D30" s="18" t="s">
        <v>46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1:17" ht="26.25" customHeight="1" x14ac:dyDescent="0.25">
      <c r="A31" s="53"/>
      <c r="B31" s="60"/>
      <c r="C31" s="31"/>
      <c r="D31" s="18" t="s">
        <v>47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21" customHeight="1" x14ac:dyDescent="0.25">
      <c r="A32" s="53"/>
      <c r="B32" s="60"/>
      <c r="C32" s="31"/>
      <c r="D32" s="18" t="s">
        <v>48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1:17" ht="21" customHeight="1" x14ac:dyDescent="0.25">
      <c r="A33" s="53"/>
      <c r="B33" s="61"/>
      <c r="C33" s="31"/>
      <c r="D33" s="18" t="s">
        <v>49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1:17" x14ac:dyDescent="0.25">
      <c r="A34" s="28" t="s">
        <v>54</v>
      </c>
      <c r="B34" s="25" t="s">
        <v>43</v>
      </c>
      <c r="C34" s="62" t="s">
        <v>42</v>
      </c>
      <c r="D34" s="2" t="s">
        <v>17</v>
      </c>
      <c r="E34" s="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5">
      <c r="A35" s="29"/>
      <c r="B35" s="26"/>
      <c r="C35" s="63"/>
      <c r="D35" s="1" t="s">
        <v>44</v>
      </c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5">
      <c r="A36" s="29"/>
      <c r="B36" s="26"/>
      <c r="C36" s="63"/>
      <c r="D36" s="1" t="s">
        <v>45</v>
      </c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25">
      <c r="A37" s="29"/>
      <c r="B37" s="26"/>
      <c r="C37" s="63"/>
      <c r="D37" s="1" t="s">
        <v>46</v>
      </c>
      <c r="E37" s="6">
        <f>F37+G37+H37+I37+J37+K37+L37+M37+N37+O37+P37+Q37</f>
        <v>98588.512870000006</v>
      </c>
      <c r="F37" s="7">
        <v>4431.2280000000001</v>
      </c>
      <c r="G37" s="7">
        <v>14427.678</v>
      </c>
      <c r="H37" s="7">
        <f>7333.839-2857.54688</f>
        <v>4476.2921200000001</v>
      </c>
      <c r="I37" s="7">
        <f>7433.839+2500</f>
        <v>9933.8389999999999</v>
      </c>
      <c r="J37" s="7">
        <v>7333.8389999999999</v>
      </c>
      <c r="K37" s="7">
        <f>9225.839+1171.28488</f>
        <v>10397.123879999999</v>
      </c>
      <c r="L37" s="7">
        <f>7923.839-3149.22656+6000-1554.61244</f>
        <v>9220</v>
      </c>
      <c r="M37" s="7">
        <f>7213.95677-3149.22656-1857.97184+8242.42694-1171.28488+1554.61244</f>
        <v>10832.51287</v>
      </c>
      <c r="N37" s="7">
        <v>5000</v>
      </c>
      <c r="O37" s="7">
        <v>7512</v>
      </c>
      <c r="P37" s="7">
        <v>7512</v>
      </c>
      <c r="Q37" s="7">
        <v>7512</v>
      </c>
    </row>
    <row r="38" spans="1:17" ht="26.4" x14ac:dyDescent="0.25">
      <c r="A38" s="29"/>
      <c r="B38" s="26"/>
      <c r="C38" s="63"/>
      <c r="D38" s="1" t="s">
        <v>47</v>
      </c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5">
      <c r="A39" s="29"/>
      <c r="B39" s="26"/>
      <c r="C39" s="63"/>
      <c r="D39" s="1" t="s">
        <v>48</v>
      </c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25">
      <c r="A40" s="30"/>
      <c r="B40" s="27"/>
      <c r="C40" s="64"/>
      <c r="D40" s="1" t="s">
        <v>49</v>
      </c>
      <c r="E40" s="6">
        <f>F40+G40+H40+I40+J40+K40+L40+M40+N40+O40+P40+Q40</f>
        <v>1864</v>
      </c>
      <c r="F40" s="7"/>
      <c r="G40" s="7"/>
      <c r="H40" s="7"/>
      <c r="I40" s="7"/>
      <c r="J40" s="7"/>
      <c r="K40" s="7"/>
      <c r="L40" s="7"/>
      <c r="M40" s="7"/>
      <c r="N40" s="7"/>
      <c r="O40" s="7">
        <v>620</v>
      </c>
      <c r="P40" s="7">
        <v>620</v>
      </c>
      <c r="Q40" s="7">
        <v>624</v>
      </c>
    </row>
    <row r="41" spans="1:17" s="66" customFormat="1" x14ac:dyDescent="0.25">
      <c r="A41" s="52" t="s">
        <v>23</v>
      </c>
      <c r="B41" s="52"/>
      <c r="C41" s="25"/>
      <c r="D41" s="65" t="s">
        <v>17</v>
      </c>
      <c r="E41" s="4">
        <f>E42+E43+E44+E45+E46+E47</f>
        <v>169350.54268000001</v>
      </c>
      <c r="F41" s="4">
        <f>F42+F43+F44+F45+F46+F47</f>
        <v>6487.2880000000005</v>
      </c>
      <c r="G41" s="4">
        <f t="shared" ref="G41:Q41" si="27">G42+G43+G44+G45+G46+G47</f>
        <v>18519.355210000002</v>
      </c>
      <c r="H41" s="4">
        <f t="shared" si="27"/>
        <v>14365.74532</v>
      </c>
      <c r="I41" s="4">
        <f t="shared" si="27"/>
        <v>15517.939</v>
      </c>
      <c r="J41" s="4">
        <f t="shared" si="27"/>
        <v>13417.939</v>
      </c>
      <c r="K41" s="4">
        <f t="shared" si="27"/>
        <v>16012.33347</v>
      </c>
      <c r="L41" s="4">
        <f t="shared" si="27"/>
        <v>15121.6</v>
      </c>
      <c r="M41" s="4">
        <f t="shared" si="27"/>
        <v>16916.612869999997</v>
      </c>
      <c r="N41" s="4">
        <f t="shared" si="27"/>
        <v>9045.9901700000009</v>
      </c>
      <c r="O41" s="4">
        <f t="shared" si="27"/>
        <v>13739.890159999999</v>
      </c>
      <c r="P41" s="4">
        <f t="shared" si="27"/>
        <v>13513.849480000001</v>
      </c>
      <c r="Q41" s="4">
        <f t="shared" si="27"/>
        <v>16692</v>
      </c>
    </row>
    <row r="42" spans="1:17" x14ac:dyDescent="0.25">
      <c r="A42" s="52"/>
      <c r="B42" s="52"/>
      <c r="C42" s="26"/>
      <c r="D42" s="9" t="s">
        <v>1</v>
      </c>
      <c r="E42" s="5">
        <f t="shared" ref="E42" si="28">F42+G42+H42+I42+J42+K42+L42+M42+N42+O42+P42+Q42</f>
        <v>0</v>
      </c>
      <c r="F42" s="11">
        <f t="shared" ref="F42:Q42" si="29">F21+F35</f>
        <v>0</v>
      </c>
      <c r="G42" s="11">
        <f t="shared" si="29"/>
        <v>0</v>
      </c>
      <c r="H42" s="11">
        <f t="shared" si="29"/>
        <v>0</v>
      </c>
      <c r="I42" s="11">
        <f t="shared" si="29"/>
        <v>0</v>
      </c>
      <c r="J42" s="11">
        <f t="shared" si="29"/>
        <v>0</v>
      </c>
      <c r="K42" s="11">
        <f t="shared" si="29"/>
        <v>0</v>
      </c>
      <c r="L42" s="11">
        <f t="shared" si="29"/>
        <v>0</v>
      </c>
      <c r="M42" s="11">
        <f t="shared" si="29"/>
        <v>0</v>
      </c>
      <c r="N42" s="11">
        <f t="shared" si="29"/>
        <v>0</v>
      </c>
      <c r="O42" s="11">
        <f t="shared" si="29"/>
        <v>0</v>
      </c>
      <c r="P42" s="11">
        <f t="shared" si="29"/>
        <v>0</v>
      </c>
      <c r="Q42" s="11">
        <f t="shared" si="29"/>
        <v>0</v>
      </c>
    </row>
    <row r="43" spans="1:17" x14ac:dyDescent="0.25">
      <c r="A43" s="52"/>
      <c r="B43" s="52"/>
      <c r="C43" s="26"/>
      <c r="D43" s="9" t="s">
        <v>2</v>
      </c>
      <c r="E43" s="6">
        <f>F43+G43+H43+I43+J43+K43+L43+M43+N43+O43+P43+Q43</f>
        <v>840.90000000000009</v>
      </c>
      <c r="F43" s="7">
        <f t="shared" ref="F43:Q43" si="30">F22+F36</f>
        <v>56.06</v>
      </c>
      <c r="G43" s="7">
        <f t="shared" si="30"/>
        <v>56.06</v>
      </c>
      <c r="H43" s="7">
        <f t="shared" si="30"/>
        <v>56.18</v>
      </c>
      <c r="I43" s="7">
        <f t="shared" si="30"/>
        <v>84.1</v>
      </c>
      <c r="J43" s="7">
        <f t="shared" si="30"/>
        <v>84.1</v>
      </c>
      <c r="K43" s="7">
        <f t="shared" si="30"/>
        <v>84.1</v>
      </c>
      <c r="L43" s="7">
        <f t="shared" si="30"/>
        <v>84.1</v>
      </c>
      <c r="M43" s="7">
        <f t="shared" si="30"/>
        <v>84.1</v>
      </c>
      <c r="N43" s="7">
        <f t="shared" si="30"/>
        <v>84.1</v>
      </c>
      <c r="O43" s="7">
        <f t="shared" si="30"/>
        <v>56</v>
      </c>
      <c r="P43" s="7">
        <f t="shared" si="30"/>
        <v>56</v>
      </c>
      <c r="Q43" s="7">
        <f t="shared" si="30"/>
        <v>56</v>
      </c>
    </row>
    <row r="44" spans="1:17" x14ac:dyDescent="0.25">
      <c r="A44" s="52"/>
      <c r="B44" s="52"/>
      <c r="C44" s="26"/>
      <c r="D44" s="9" t="s">
        <v>3</v>
      </c>
      <c r="E44" s="6">
        <f>F44+G44+H44+I44+J44+K44+L44+M44+N44+O44+P44+Q44</f>
        <v>166645.64268000002</v>
      </c>
      <c r="F44" s="7">
        <f>F23+F37</f>
        <v>6431.2280000000001</v>
      </c>
      <c r="G44" s="7">
        <f t="shared" ref="G44:P44" si="31">G23+G37</f>
        <v>18463.29521</v>
      </c>
      <c r="H44" s="7">
        <f t="shared" si="31"/>
        <v>14309.56532</v>
      </c>
      <c r="I44" s="7">
        <f t="shared" si="31"/>
        <v>15433.839</v>
      </c>
      <c r="J44" s="7">
        <f>J23+J37</f>
        <v>13333.839</v>
      </c>
      <c r="K44" s="7">
        <f t="shared" si="31"/>
        <v>15928.233469999999</v>
      </c>
      <c r="L44" s="7">
        <f t="shared" si="31"/>
        <v>15037.5</v>
      </c>
      <c r="M44" s="7">
        <f t="shared" si="31"/>
        <v>16832.512869999999</v>
      </c>
      <c r="N44" s="7">
        <f t="shared" si="31"/>
        <v>8961.8901700000006</v>
      </c>
      <c r="O44" s="7">
        <f t="shared" si="31"/>
        <v>13063.890159999999</v>
      </c>
      <c r="P44" s="7">
        <f t="shared" si="31"/>
        <v>12837.849480000001</v>
      </c>
      <c r="Q44" s="7">
        <f>Q23+Q37</f>
        <v>16012</v>
      </c>
    </row>
    <row r="45" spans="1:17" ht="26.4" x14ac:dyDescent="0.25">
      <c r="A45" s="52"/>
      <c r="B45" s="52"/>
      <c r="C45" s="26"/>
      <c r="D45" s="9" t="s">
        <v>22</v>
      </c>
      <c r="E45" s="5">
        <f t="shared" ref="E45" si="32">F45+G45+H45+I45+J45+K45+L45+M45+N45+O45+P45+Q45</f>
        <v>0</v>
      </c>
      <c r="F45" s="11">
        <f>F24+F38</f>
        <v>0</v>
      </c>
      <c r="G45" s="11">
        <f t="shared" ref="G45:P45" si="33">G24+G38</f>
        <v>0</v>
      </c>
      <c r="H45" s="11">
        <f t="shared" si="33"/>
        <v>0</v>
      </c>
      <c r="I45" s="11">
        <f t="shared" si="33"/>
        <v>0</v>
      </c>
      <c r="J45" s="11">
        <f t="shared" si="33"/>
        <v>0</v>
      </c>
      <c r="K45" s="11">
        <f t="shared" si="33"/>
        <v>0</v>
      </c>
      <c r="L45" s="11">
        <f t="shared" si="33"/>
        <v>0</v>
      </c>
      <c r="M45" s="11">
        <f t="shared" si="33"/>
        <v>0</v>
      </c>
      <c r="N45" s="11">
        <f t="shared" si="33"/>
        <v>0</v>
      </c>
      <c r="O45" s="11">
        <f t="shared" si="33"/>
        <v>0</v>
      </c>
      <c r="P45" s="11">
        <f t="shared" si="33"/>
        <v>0</v>
      </c>
      <c r="Q45" s="11">
        <f>Q24+Q38</f>
        <v>0</v>
      </c>
    </row>
    <row r="46" spans="1:17" x14ac:dyDescent="0.25">
      <c r="A46" s="52"/>
      <c r="B46" s="52"/>
      <c r="C46" s="26"/>
      <c r="D46" s="9" t="s">
        <v>31</v>
      </c>
      <c r="E46" s="5">
        <f>F46+G46+H46+I46+J46+K46+L46+M46+N46+O46+P46+Q46</f>
        <v>0</v>
      </c>
      <c r="F46" s="11">
        <f>F25+F39</f>
        <v>0</v>
      </c>
      <c r="G46" s="11">
        <f t="shared" ref="G46:P46" si="34">G25+G39</f>
        <v>0</v>
      </c>
      <c r="H46" s="11">
        <f t="shared" si="34"/>
        <v>0</v>
      </c>
      <c r="I46" s="11">
        <f t="shared" si="34"/>
        <v>0</v>
      </c>
      <c r="J46" s="11">
        <f t="shared" si="34"/>
        <v>0</v>
      </c>
      <c r="K46" s="11">
        <f t="shared" si="34"/>
        <v>0</v>
      </c>
      <c r="L46" s="11">
        <f t="shared" si="34"/>
        <v>0</v>
      </c>
      <c r="M46" s="11">
        <f t="shared" si="34"/>
        <v>0</v>
      </c>
      <c r="N46" s="11">
        <f t="shared" si="34"/>
        <v>0</v>
      </c>
      <c r="O46" s="11">
        <f t="shared" si="34"/>
        <v>0</v>
      </c>
      <c r="P46" s="11">
        <f t="shared" si="34"/>
        <v>0</v>
      </c>
      <c r="Q46" s="11">
        <f>Q25+Q39</f>
        <v>0</v>
      </c>
    </row>
    <row r="47" spans="1:17" x14ac:dyDescent="0.25">
      <c r="A47" s="52"/>
      <c r="B47" s="52"/>
      <c r="C47" s="27"/>
      <c r="D47" s="9" t="s">
        <v>32</v>
      </c>
      <c r="E47" s="6">
        <f>F47+G47+H47+I47+J47+K47+L47+M47+N47+O47+P47+Q47</f>
        <v>1864</v>
      </c>
      <c r="F47" s="11">
        <f>F26+F40</f>
        <v>0</v>
      </c>
      <c r="G47" s="11">
        <f t="shared" ref="G47:N47" si="35">G26+G40</f>
        <v>0</v>
      </c>
      <c r="H47" s="11">
        <f t="shared" si="35"/>
        <v>0</v>
      </c>
      <c r="I47" s="11">
        <f t="shared" si="35"/>
        <v>0</v>
      </c>
      <c r="J47" s="11">
        <f t="shared" si="35"/>
        <v>0</v>
      </c>
      <c r="K47" s="11">
        <f t="shared" si="35"/>
        <v>0</v>
      </c>
      <c r="L47" s="11">
        <f t="shared" si="35"/>
        <v>0</v>
      </c>
      <c r="M47" s="11">
        <f t="shared" si="35"/>
        <v>0</v>
      </c>
      <c r="N47" s="11">
        <f t="shared" si="35"/>
        <v>0</v>
      </c>
      <c r="O47" s="11">
        <f>O26+O40</f>
        <v>620</v>
      </c>
      <c r="P47" s="11">
        <f>P26+P40</f>
        <v>620</v>
      </c>
      <c r="Q47" s="11">
        <f>Q26+Q40</f>
        <v>624</v>
      </c>
    </row>
    <row r="48" spans="1:17" x14ac:dyDescent="0.25">
      <c r="A48" s="56" t="s">
        <v>35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8"/>
    </row>
    <row r="49" spans="1:17" s="66" customFormat="1" ht="22.5" customHeight="1" x14ac:dyDescent="0.25">
      <c r="A49" s="28" t="s">
        <v>37</v>
      </c>
      <c r="B49" s="25" t="s">
        <v>36</v>
      </c>
      <c r="C49" s="67" t="s">
        <v>34</v>
      </c>
      <c r="D49" s="65" t="s">
        <v>17</v>
      </c>
      <c r="E49" s="20">
        <f>F49+G49+H49+I49+J49+K49+L49+M49+N49+O49+P49+Q49</f>
        <v>460797.20377999998</v>
      </c>
      <c r="F49" s="13">
        <f>F50+F51+F52+F53+F54+F55</f>
        <v>42037.851000000002</v>
      </c>
      <c r="G49" s="13">
        <f t="shared" ref="G49:Q49" si="36">G50+G51+G52+G53+G54+G55</f>
        <v>42037.853999999999</v>
      </c>
      <c r="H49" s="13">
        <f t="shared" si="36"/>
        <v>42038.095000000001</v>
      </c>
      <c r="I49" s="13">
        <f t="shared" si="36"/>
        <v>56917.652000000002</v>
      </c>
      <c r="J49" s="13">
        <f t="shared" si="36"/>
        <v>38999.014000000003</v>
      </c>
      <c r="K49" s="13">
        <f t="shared" si="36"/>
        <v>47900.446000000004</v>
      </c>
      <c r="L49" s="13">
        <f t="shared" si="36"/>
        <v>29823.680039999999</v>
      </c>
      <c r="M49" s="13">
        <f t="shared" si="36"/>
        <v>34153.777180000005</v>
      </c>
      <c r="N49" s="13">
        <f t="shared" si="36"/>
        <v>30073.81364</v>
      </c>
      <c r="O49" s="13">
        <f t="shared" si="36"/>
        <v>32202.836640000001</v>
      </c>
      <c r="P49" s="13">
        <f>P50+P51+P52+P53+P54+P55</f>
        <v>32306.141639999998</v>
      </c>
      <c r="Q49" s="13">
        <f t="shared" si="36"/>
        <v>32306.042640000003</v>
      </c>
    </row>
    <row r="50" spans="1:17" ht="22.5" customHeight="1" x14ac:dyDescent="0.25">
      <c r="A50" s="29"/>
      <c r="B50" s="26"/>
      <c r="C50" s="68"/>
      <c r="D50" s="9" t="s">
        <v>1</v>
      </c>
      <c r="E50" s="5">
        <f t="shared" ref="E50:E62" si="37">F50+G50+H50+I50+J50+K50+L50+M50+N50+O50+P50+Q50</f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</row>
    <row r="51" spans="1:17" ht="22.5" customHeight="1" x14ac:dyDescent="0.25">
      <c r="A51" s="29"/>
      <c r="B51" s="26"/>
      <c r="C51" s="68"/>
      <c r="D51" s="9" t="s">
        <v>2</v>
      </c>
      <c r="E51" s="5">
        <f>F51+G51+H51+I51+J51+K51+L51+M51+N51+O51+P51+Q51</f>
        <v>161513.79999999999</v>
      </c>
      <c r="F51" s="11">
        <f>6933.766+3757.153</f>
        <v>10690.919</v>
      </c>
      <c r="G51" s="11">
        <f>6933.767+3757.153</f>
        <v>10690.92</v>
      </c>
      <c r="H51" s="11">
        <f>6933.867+3757.294</f>
        <v>10691.161</v>
      </c>
      <c r="I51" s="11">
        <f>10400.7+5635.7+1150</f>
        <v>17186.400000000001</v>
      </c>
      <c r="J51" s="11">
        <f t="shared" ref="J51:N51" si="38">10400.7+5635.7</f>
        <v>16036.400000000001</v>
      </c>
      <c r="K51" s="11">
        <f t="shared" si="38"/>
        <v>16036.400000000001</v>
      </c>
      <c r="L51" s="11">
        <f t="shared" si="38"/>
        <v>16036.400000000001</v>
      </c>
      <c r="M51" s="11">
        <f t="shared" si="38"/>
        <v>16036.400000000001</v>
      </c>
      <c r="N51" s="11">
        <f t="shared" si="38"/>
        <v>16036.400000000001</v>
      </c>
      <c r="O51" s="11">
        <f>6933.7+3757.2</f>
        <v>10690.9</v>
      </c>
      <c r="P51" s="11">
        <f>6933.6+3757.2</f>
        <v>10690.8</v>
      </c>
      <c r="Q51" s="11">
        <f>6933.6+3757.1</f>
        <v>10690.7</v>
      </c>
    </row>
    <row r="52" spans="1:17" ht="22.5" customHeight="1" x14ac:dyDescent="0.25">
      <c r="A52" s="29"/>
      <c r="B52" s="26"/>
      <c r="C52" s="68"/>
      <c r="D52" s="9" t="s">
        <v>3</v>
      </c>
      <c r="E52" s="5">
        <f>F52+G52+H52+I52+J52+K52+L52+M52+N52+O52+P52+Q52</f>
        <v>299283.40377999999</v>
      </c>
      <c r="F52" s="11">
        <f>19680.266+11666.666</f>
        <v>31346.932000000001</v>
      </c>
      <c r="G52" s="11">
        <f>19680.267+11666.667</f>
        <v>31346.934000000001</v>
      </c>
      <c r="H52" s="11">
        <f>19680.267+11666.667</f>
        <v>31346.934000000001</v>
      </c>
      <c r="I52" s="11">
        <f>19680.266+11666.666+8384.32</f>
        <v>39731.252</v>
      </c>
      <c r="J52" s="11">
        <f>19680.267+11666.667-8384.32</f>
        <v>22962.614000000001</v>
      </c>
      <c r="K52" s="11">
        <f>19680.267+11666.667+517.112</f>
        <v>31864.046000000002</v>
      </c>
      <c r="L52" s="11">
        <f>8434.4+5000-517.112+869.99204</f>
        <v>13787.28004</v>
      </c>
      <c r="M52" s="11">
        <f>8434.4+5000-869.99204+3996.86922+1556.1</f>
        <v>18117.377179999999</v>
      </c>
      <c r="N52" s="11">
        <f>8434.4+5000+499.60864+103.405</f>
        <v>14037.413640000001</v>
      </c>
      <c r="O52" s="11">
        <f>8434.4+5000+7681.333+499.60864-103.405</f>
        <v>21511.93664</v>
      </c>
      <c r="P52" s="11">
        <f>8434.4+5000+7681.333+499.60864</f>
        <v>21615.341639999999</v>
      </c>
      <c r="Q52" s="11">
        <f>8434.4+5000+7681.334+263456.0683-92261.9923-66476.566+499.60864-104717.51</f>
        <v>21615.342640000003</v>
      </c>
    </row>
    <row r="53" spans="1:17" ht="28.5" customHeight="1" x14ac:dyDescent="0.25">
      <c r="A53" s="29"/>
      <c r="B53" s="26"/>
      <c r="C53" s="68"/>
      <c r="D53" s="9" t="s">
        <v>22</v>
      </c>
      <c r="E53" s="5">
        <f t="shared" si="37"/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</row>
    <row r="54" spans="1:17" ht="22.5" customHeight="1" x14ac:dyDescent="0.25">
      <c r="A54" s="29"/>
      <c r="B54" s="26"/>
      <c r="C54" s="68"/>
      <c r="D54" s="9" t="s">
        <v>31</v>
      </c>
      <c r="E54" s="5">
        <f t="shared" si="37"/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</row>
    <row r="55" spans="1:17" ht="22.5" customHeight="1" x14ac:dyDescent="0.25">
      <c r="A55" s="30"/>
      <c r="B55" s="27"/>
      <c r="C55" s="69"/>
      <c r="D55" s="9" t="s">
        <v>32</v>
      </c>
      <c r="E55" s="5">
        <f t="shared" si="37"/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>5000-5000</f>
        <v>0</v>
      </c>
      <c r="Q55" s="11"/>
    </row>
    <row r="56" spans="1:17" s="66" customFormat="1" x14ac:dyDescent="0.25">
      <c r="A56" s="28" t="s">
        <v>39</v>
      </c>
      <c r="B56" s="25" t="s">
        <v>38</v>
      </c>
      <c r="C56" s="67" t="s">
        <v>34</v>
      </c>
      <c r="D56" s="65" t="s">
        <v>17</v>
      </c>
      <c r="E56" s="20">
        <f t="shared" si="37"/>
        <v>2000</v>
      </c>
      <c r="F56" s="13">
        <f t="shared" ref="F56:Q56" si="39">F57+F58+F59+F60+F61+F62</f>
        <v>0</v>
      </c>
      <c r="G56" s="13">
        <f t="shared" si="39"/>
        <v>0</v>
      </c>
      <c r="H56" s="13">
        <f t="shared" si="39"/>
        <v>0</v>
      </c>
      <c r="I56" s="11">
        <f t="shared" si="39"/>
        <v>0</v>
      </c>
      <c r="J56" s="13">
        <f t="shared" si="39"/>
        <v>2000</v>
      </c>
      <c r="K56" s="13">
        <f t="shared" si="39"/>
        <v>0</v>
      </c>
      <c r="L56" s="13">
        <f t="shared" si="39"/>
        <v>0</v>
      </c>
      <c r="M56" s="13">
        <f t="shared" si="39"/>
        <v>0</v>
      </c>
      <c r="N56" s="13">
        <f t="shared" si="39"/>
        <v>0</v>
      </c>
      <c r="O56" s="13">
        <f t="shared" si="39"/>
        <v>0</v>
      </c>
      <c r="P56" s="13">
        <f t="shared" si="39"/>
        <v>0</v>
      </c>
      <c r="Q56" s="13">
        <f t="shared" si="39"/>
        <v>0</v>
      </c>
    </row>
    <row r="57" spans="1:17" x14ac:dyDescent="0.25">
      <c r="A57" s="29"/>
      <c r="B57" s="26"/>
      <c r="C57" s="68"/>
      <c r="D57" s="9" t="s">
        <v>1</v>
      </c>
      <c r="E57" s="5">
        <f t="shared" si="37"/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</row>
    <row r="58" spans="1:17" x14ac:dyDescent="0.25">
      <c r="A58" s="29"/>
      <c r="B58" s="26"/>
      <c r="C58" s="68"/>
      <c r="D58" s="9" t="s">
        <v>2</v>
      </c>
      <c r="E58" s="5">
        <f t="shared" si="37"/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</row>
    <row r="59" spans="1:17" x14ac:dyDescent="0.25">
      <c r="A59" s="29"/>
      <c r="B59" s="26"/>
      <c r="C59" s="68"/>
      <c r="D59" s="9" t="s">
        <v>3</v>
      </c>
      <c r="E59" s="5">
        <f t="shared" si="37"/>
        <v>2000</v>
      </c>
      <c r="F59" s="11">
        <v>0</v>
      </c>
      <c r="G59" s="11">
        <v>0</v>
      </c>
      <c r="H59" s="11">
        <v>0</v>
      </c>
      <c r="I59" s="11">
        <f>2000-2000</f>
        <v>0</v>
      </c>
      <c r="J59" s="11">
        <v>2000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</row>
    <row r="60" spans="1:17" ht="26.4" x14ac:dyDescent="0.25">
      <c r="A60" s="29"/>
      <c r="B60" s="26"/>
      <c r="C60" s="68"/>
      <c r="D60" s="9" t="s">
        <v>22</v>
      </c>
      <c r="E60" s="5">
        <f t="shared" si="37"/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</row>
    <row r="61" spans="1:17" x14ac:dyDescent="0.25">
      <c r="A61" s="29"/>
      <c r="B61" s="26"/>
      <c r="C61" s="68"/>
      <c r="D61" s="9" t="s">
        <v>31</v>
      </c>
      <c r="E61" s="5">
        <f t="shared" si="37"/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</row>
    <row r="62" spans="1:17" x14ac:dyDescent="0.25">
      <c r="A62" s="30"/>
      <c r="B62" s="27"/>
      <c r="C62" s="69"/>
      <c r="D62" s="9" t="s">
        <v>32</v>
      </c>
      <c r="E62" s="5">
        <f t="shared" si="37"/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</row>
    <row r="63" spans="1:17" s="66" customFormat="1" x14ac:dyDescent="0.25">
      <c r="A63" s="52" t="s">
        <v>40</v>
      </c>
      <c r="B63" s="52"/>
      <c r="C63" s="18"/>
      <c r="D63" s="65" t="s">
        <v>17</v>
      </c>
      <c r="E63" s="20">
        <f>E64+E65+E66+E67+E68+E69</f>
        <v>462797.20377999998</v>
      </c>
      <c r="F63" s="20">
        <f>F64+F65+F66+F67+F68+F69</f>
        <v>42037.851000000002</v>
      </c>
      <c r="G63" s="20">
        <f t="shared" ref="G63:Q63" si="40">G64+G65+G66+G67+G68+G69</f>
        <v>42037.853999999999</v>
      </c>
      <c r="H63" s="20">
        <f t="shared" si="40"/>
        <v>42038.095000000001</v>
      </c>
      <c r="I63" s="20">
        <f>I64+I65+I66+I67+I68+I69</f>
        <v>56917.652000000002</v>
      </c>
      <c r="J63" s="20">
        <f t="shared" si="40"/>
        <v>40999.014000000003</v>
      </c>
      <c r="K63" s="20">
        <f t="shared" si="40"/>
        <v>47900.446000000004</v>
      </c>
      <c r="L63" s="20">
        <f t="shared" si="40"/>
        <v>29823.680039999999</v>
      </c>
      <c r="M63" s="20">
        <f t="shared" si="40"/>
        <v>34153.777180000005</v>
      </c>
      <c r="N63" s="20">
        <f t="shared" si="40"/>
        <v>30073.81364</v>
      </c>
      <c r="O63" s="20">
        <f t="shared" si="40"/>
        <v>32202.836640000001</v>
      </c>
      <c r="P63" s="20">
        <f t="shared" si="40"/>
        <v>32306.141639999998</v>
      </c>
      <c r="Q63" s="20">
        <f t="shared" si="40"/>
        <v>32306.042640000003</v>
      </c>
    </row>
    <row r="64" spans="1:17" x14ac:dyDescent="0.25">
      <c r="A64" s="52"/>
      <c r="B64" s="52"/>
      <c r="C64" s="18"/>
      <c r="D64" s="9" t="s">
        <v>1</v>
      </c>
      <c r="E64" s="5">
        <f>F64+G64+H64+I64+J64+K64+L64+M64+N64+O64+P64+Q64</f>
        <v>0</v>
      </c>
      <c r="F64" s="11">
        <f t="shared" ref="F64:F69" si="41">F50+F57</f>
        <v>0</v>
      </c>
      <c r="G64" s="11">
        <f t="shared" ref="G64:Q64" si="42">G50+G57</f>
        <v>0</v>
      </c>
      <c r="H64" s="11">
        <f t="shared" si="42"/>
        <v>0</v>
      </c>
      <c r="I64" s="11">
        <f t="shared" si="42"/>
        <v>0</v>
      </c>
      <c r="J64" s="11">
        <f t="shared" si="42"/>
        <v>0</v>
      </c>
      <c r="K64" s="11">
        <f t="shared" si="42"/>
        <v>0</v>
      </c>
      <c r="L64" s="11">
        <f t="shared" si="42"/>
        <v>0</v>
      </c>
      <c r="M64" s="11">
        <f t="shared" si="42"/>
        <v>0</v>
      </c>
      <c r="N64" s="11">
        <f t="shared" si="42"/>
        <v>0</v>
      </c>
      <c r="O64" s="11">
        <f t="shared" si="42"/>
        <v>0</v>
      </c>
      <c r="P64" s="11">
        <f t="shared" si="42"/>
        <v>0</v>
      </c>
      <c r="Q64" s="11">
        <f t="shared" si="42"/>
        <v>0</v>
      </c>
    </row>
    <row r="65" spans="1:18" x14ac:dyDescent="0.25">
      <c r="A65" s="52"/>
      <c r="B65" s="52"/>
      <c r="C65" s="18"/>
      <c r="D65" s="9" t="s">
        <v>2</v>
      </c>
      <c r="E65" s="5">
        <f>F65+G65+H65+I65+J65+K65+L65+M65+N65+O65+P65+Q65</f>
        <v>161513.79999999999</v>
      </c>
      <c r="F65" s="11">
        <f t="shared" si="41"/>
        <v>10690.919</v>
      </c>
      <c r="G65" s="11">
        <f t="shared" ref="G65:Q65" si="43">G51+G58</f>
        <v>10690.92</v>
      </c>
      <c r="H65" s="11">
        <f t="shared" si="43"/>
        <v>10691.161</v>
      </c>
      <c r="I65" s="11">
        <f t="shared" si="43"/>
        <v>17186.400000000001</v>
      </c>
      <c r="J65" s="11">
        <f t="shared" si="43"/>
        <v>16036.400000000001</v>
      </c>
      <c r="K65" s="11">
        <f t="shared" si="43"/>
        <v>16036.400000000001</v>
      </c>
      <c r="L65" s="11">
        <f t="shared" si="43"/>
        <v>16036.400000000001</v>
      </c>
      <c r="M65" s="11">
        <f t="shared" si="43"/>
        <v>16036.400000000001</v>
      </c>
      <c r="N65" s="11">
        <f t="shared" si="43"/>
        <v>16036.400000000001</v>
      </c>
      <c r="O65" s="11">
        <f t="shared" si="43"/>
        <v>10690.9</v>
      </c>
      <c r="P65" s="11">
        <f t="shared" si="43"/>
        <v>10690.8</v>
      </c>
      <c r="Q65" s="11">
        <f t="shared" si="43"/>
        <v>10690.7</v>
      </c>
    </row>
    <row r="66" spans="1:18" x14ac:dyDescent="0.25">
      <c r="A66" s="52"/>
      <c r="B66" s="52"/>
      <c r="C66" s="18"/>
      <c r="D66" s="9" t="s">
        <v>3</v>
      </c>
      <c r="E66" s="5">
        <f>F66+G66+H66+I66+J66+K66+L66+M66+N66+O66+P66+Q66</f>
        <v>301283.40377999999</v>
      </c>
      <c r="F66" s="11">
        <f t="shared" si="41"/>
        <v>31346.932000000001</v>
      </c>
      <c r="G66" s="11">
        <f t="shared" ref="G66:Q66" si="44">G52+G59</f>
        <v>31346.934000000001</v>
      </c>
      <c r="H66" s="11">
        <f t="shared" si="44"/>
        <v>31346.934000000001</v>
      </c>
      <c r="I66" s="11">
        <f t="shared" si="44"/>
        <v>39731.252</v>
      </c>
      <c r="J66" s="11">
        <f t="shared" si="44"/>
        <v>24962.614000000001</v>
      </c>
      <c r="K66" s="11">
        <f t="shared" si="44"/>
        <v>31864.046000000002</v>
      </c>
      <c r="L66" s="11">
        <f t="shared" si="44"/>
        <v>13787.28004</v>
      </c>
      <c r="M66" s="11">
        <f t="shared" si="44"/>
        <v>18117.377179999999</v>
      </c>
      <c r="N66" s="11">
        <f t="shared" si="44"/>
        <v>14037.413640000001</v>
      </c>
      <c r="O66" s="11">
        <f t="shared" si="44"/>
        <v>21511.93664</v>
      </c>
      <c r="P66" s="11">
        <f t="shared" si="44"/>
        <v>21615.341639999999</v>
      </c>
      <c r="Q66" s="11">
        <f t="shared" si="44"/>
        <v>21615.342640000003</v>
      </c>
    </row>
    <row r="67" spans="1:18" ht="26.4" x14ac:dyDescent="0.25">
      <c r="A67" s="52"/>
      <c r="B67" s="52"/>
      <c r="C67" s="18"/>
      <c r="D67" s="9" t="s">
        <v>22</v>
      </c>
      <c r="E67" s="5">
        <f t="shared" ref="E67:E68" si="45">F67+G67+H67+I67+J67+K67+L67+M67+N67+O67+P67+Q67</f>
        <v>0</v>
      </c>
      <c r="F67" s="11">
        <f t="shared" si="41"/>
        <v>0</v>
      </c>
      <c r="G67" s="11">
        <f t="shared" ref="G67:Q67" si="46">G53+G60</f>
        <v>0</v>
      </c>
      <c r="H67" s="11">
        <f t="shared" si="46"/>
        <v>0</v>
      </c>
      <c r="I67" s="11">
        <f t="shared" si="46"/>
        <v>0</v>
      </c>
      <c r="J67" s="11">
        <f t="shared" si="46"/>
        <v>0</v>
      </c>
      <c r="K67" s="11">
        <f t="shared" si="46"/>
        <v>0</v>
      </c>
      <c r="L67" s="11">
        <f t="shared" si="46"/>
        <v>0</v>
      </c>
      <c r="M67" s="11">
        <f t="shared" si="46"/>
        <v>0</v>
      </c>
      <c r="N67" s="11">
        <f t="shared" si="46"/>
        <v>0</v>
      </c>
      <c r="O67" s="11">
        <f t="shared" si="46"/>
        <v>0</v>
      </c>
      <c r="P67" s="11">
        <f t="shared" si="46"/>
        <v>0</v>
      </c>
      <c r="Q67" s="11">
        <f t="shared" si="46"/>
        <v>0</v>
      </c>
    </row>
    <row r="68" spans="1:18" x14ac:dyDescent="0.25">
      <c r="A68" s="52"/>
      <c r="B68" s="52"/>
      <c r="C68" s="18"/>
      <c r="D68" s="9" t="s">
        <v>31</v>
      </c>
      <c r="E68" s="5">
        <f t="shared" si="45"/>
        <v>0</v>
      </c>
      <c r="F68" s="11">
        <f t="shared" si="41"/>
        <v>0</v>
      </c>
      <c r="G68" s="11">
        <f t="shared" ref="G68:Q68" si="47">G54+G61</f>
        <v>0</v>
      </c>
      <c r="H68" s="11">
        <f t="shared" si="47"/>
        <v>0</v>
      </c>
      <c r="I68" s="11">
        <f t="shared" si="47"/>
        <v>0</v>
      </c>
      <c r="J68" s="11">
        <f t="shared" si="47"/>
        <v>0</v>
      </c>
      <c r="K68" s="11">
        <f t="shared" si="47"/>
        <v>0</v>
      </c>
      <c r="L68" s="11">
        <f t="shared" si="47"/>
        <v>0</v>
      </c>
      <c r="M68" s="11">
        <f t="shared" si="47"/>
        <v>0</v>
      </c>
      <c r="N68" s="11">
        <f t="shared" si="47"/>
        <v>0</v>
      </c>
      <c r="O68" s="11">
        <f t="shared" si="47"/>
        <v>0</v>
      </c>
      <c r="P68" s="11">
        <f t="shared" si="47"/>
        <v>0</v>
      </c>
      <c r="Q68" s="11">
        <f t="shared" si="47"/>
        <v>0</v>
      </c>
    </row>
    <row r="69" spans="1:18" x14ac:dyDescent="0.25">
      <c r="A69" s="52"/>
      <c r="B69" s="52"/>
      <c r="C69" s="18"/>
      <c r="D69" s="9" t="s">
        <v>32</v>
      </c>
      <c r="E69" s="5">
        <f>F69+G69+H69+I69+J69+K69+L69+M69+N69+O69+P69+Q69</f>
        <v>0</v>
      </c>
      <c r="F69" s="5">
        <f t="shared" si="41"/>
        <v>0</v>
      </c>
      <c r="G69" s="5">
        <f t="shared" ref="G69:Q69" si="48">G55+G62</f>
        <v>0</v>
      </c>
      <c r="H69" s="5">
        <f t="shared" si="48"/>
        <v>0</v>
      </c>
      <c r="I69" s="5">
        <f t="shared" si="48"/>
        <v>0</v>
      </c>
      <c r="J69" s="5">
        <f t="shared" si="48"/>
        <v>0</v>
      </c>
      <c r="K69" s="5">
        <f t="shared" si="48"/>
        <v>0</v>
      </c>
      <c r="L69" s="5">
        <f t="shared" si="48"/>
        <v>0</v>
      </c>
      <c r="M69" s="5">
        <f t="shared" si="48"/>
        <v>0</v>
      </c>
      <c r="N69" s="5">
        <f t="shared" si="48"/>
        <v>0</v>
      </c>
      <c r="O69" s="5">
        <f t="shared" si="48"/>
        <v>0</v>
      </c>
      <c r="P69" s="5">
        <f t="shared" si="48"/>
        <v>0</v>
      </c>
      <c r="Q69" s="5">
        <f t="shared" si="48"/>
        <v>0</v>
      </c>
    </row>
    <row r="70" spans="1:18" x14ac:dyDescent="0.25">
      <c r="A70" s="70" t="s">
        <v>28</v>
      </c>
      <c r="B70" s="71"/>
      <c r="C70" s="72"/>
      <c r="D70" s="2" t="s">
        <v>17</v>
      </c>
      <c r="E70" s="10">
        <f>E72+E73+E76</f>
        <v>632147.74645999994</v>
      </c>
      <c r="F70" s="10">
        <f>F72+F73+F76</f>
        <v>48525.139000000003</v>
      </c>
      <c r="G70" s="10">
        <f t="shared" ref="G70:Q70" si="49">G72+G73+G76</f>
        <v>60557.209210000001</v>
      </c>
      <c r="H70" s="10">
        <f t="shared" si="49"/>
        <v>56403.840320000003</v>
      </c>
      <c r="I70" s="10">
        <f t="shared" si="49"/>
        <v>72435.591</v>
      </c>
      <c r="J70" s="10">
        <f t="shared" si="49"/>
        <v>54416.953000000001</v>
      </c>
      <c r="K70" s="10">
        <f t="shared" si="49"/>
        <v>63912.779470000001</v>
      </c>
      <c r="L70" s="10">
        <f t="shared" si="49"/>
        <v>44945.280039999998</v>
      </c>
      <c r="M70" s="10">
        <f t="shared" si="49"/>
        <v>51070.390050000002</v>
      </c>
      <c r="N70" s="10">
        <f t="shared" si="49"/>
        <v>39119.803810000005</v>
      </c>
      <c r="O70" s="10">
        <f t="shared" si="49"/>
        <v>45942.726799999997</v>
      </c>
      <c r="P70" s="10">
        <f t="shared" si="49"/>
        <v>45819.991120000006</v>
      </c>
      <c r="Q70" s="10">
        <f t="shared" si="49"/>
        <v>48998.04264</v>
      </c>
    </row>
    <row r="71" spans="1:18" x14ac:dyDescent="0.25">
      <c r="A71" s="73"/>
      <c r="B71" s="74"/>
      <c r="C71" s="75"/>
      <c r="D71" s="2" t="s">
        <v>1</v>
      </c>
      <c r="E71" s="20">
        <f t="shared" ref="E71:E76" si="50">F71+G71+H71+I71+J71+K71+L71+M71+N71+O71+P71+Q71</f>
        <v>0</v>
      </c>
      <c r="F71" s="21">
        <f t="shared" ref="F71:Q71" si="51">F42+F64</f>
        <v>0</v>
      </c>
      <c r="G71" s="21">
        <f t="shared" si="51"/>
        <v>0</v>
      </c>
      <c r="H71" s="21">
        <f t="shared" si="51"/>
        <v>0</v>
      </c>
      <c r="I71" s="21">
        <f t="shared" si="51"/>
        <v>0</v>
      </c>
      <c r="J71" s="21">
        <f t="shared" si="51"/>
        <v>0</v>
      </c>
      <c r="K71" s="21">
        <f t="shared" si="51"/>
        <v>0</v>
      </c>
      <c r="L71" s="21">
        <f t="shared" si="51"/>
        <v>0</v>
      </c>
      <c r="M71" s="21">
        <f t="shared" si="51"/>
        <v>0</v>
      </c>
      <c r="N71" s="21">
        <f t="shared" si="51"/>
        <v>0</v>
      </c>
      <c r="O71" s="21">
        <f t="shared" si="51"/>
        <v>0</v>
      </c>
      <c r="P71" s="21">
        <f t="shared" si="51"/>
        <v>0</v>
      </c>
      <c r="Q71" s="21">
        <f t="shared" si="51"/>
        <v>0</v>
      </c>
    </row>
    <row r="72" spans="1:18" x14ac:dyDescent="0.25">
      <c r="A72" s="73"/>
      <c r="B72" s="74"/>
      <c r="C72" s="75"/>
      <c r="D72" s="2" t="s">
        <v>2</v>
      </c>
      <c r="E72" s="76">
        <f t="shared" si="50"/>
        <v>162354.70000000001</v>
      </c>
      <c r="F72" s="10">
        <f t="shared" ref="F72:Q72" si="52">F43+F65</f>
        <v>10746.978999999999</v>
      </c>
      <c r="G72" s="10">
        <f t="shared" si="52"/>
        <v>10746.98</v>
      </c>
      <c r="H72" s="10">
        <f t="shared" si="52"/>
        <v>10747.341</v>
      </c>
      <c r="I72" s="10">
        <f t="shared" si="52"/>
        <v>17270.5</v>
      </c>
      <c r="J72" s="10">
        <f t="shared" si="52"/>
        <v>16120.500000000002</v>
      </c>
      <c r="K72" s="10">
        <f t="shared" si="52"/>
        <v>16120.500000000002</v>
      </c>
      <c r="L72" s="10">
        <f t="shared" si="52"/>
        <v>16120.500000000002</v>
      </c>
      <c r="M72" s="10">
        <f t="shared" si="52"/>
        <v>16120.500000000002</v>
      </c>
      <c r="N72" s="10">
        <f t="shared" si="52"/>
        <v>16120.500000000002</v>
      </c>
      <c r="O72" s="10">
        <f t="shared" si="52"/>
        <v>10746.9</v>
      </c>
      <c r="P72" s="10">
        <f t="shared" si="52"/>
        <v>10746.8</v>
      </c>
      <c r="Q72" s="10">
        <f t="shared" si="52"/>
        <v>10746.7</v>
      </c>
    </row>
    <row r="73" spans="1:18" x14ac:dyDescent="0.25">
      <c r="A73" s="73"/>
      <c r="B73" s="74"/>
      <c r="C73" s="75"/>
      <c r="D73" s="2" t="s">
        <v>3</v>
      </c>
      <c r="E73" s="76">
        <f t="shared" si="50"/>
        <v>467929.04645999992</v>
      </c>
      <c r="F73" s="10">
        <f t="shared" ref="F73:Q73" si="53">F44+F66</f>
        <v>37778.160000000003</v>
      </c>
      <c r="G73" s="10">
        <f t="shared" si="53"/>
        <v>49810.229210000005</v>
      </c>
      <c r="H73" s="10">
        <f t="shared" si="53"/>
        <v>45656.499320000003</v>
      </c>
      <c r="I73" s="10">
        <f t="shared" si="53"/>
        <v>55165.091</v>
      </c>
      <c r="J73" s="10">
        <f t="shared" si="53"/>
        <v>38296.453000000001</v>
      </c>
      <c r="K73" s="10">
        <f t="shared" si="53"/>
        <v>47792.279470000001</v>
      </c>
      <c r="L73" s="10">
        <f t="shared" si="53"/>
        <v>28824.780039999998</v>
      </c>
      <c r="M73" s="10">
        <f t="shared" si="53"/>
        <v>34949.890050000002</v>
      </c>
      <c r="N73" s="10">
        <f t="shared" si="53"/>
        <v>22999.303810000001</v>
      </c>
      <c r="O73" s="10">
        <f t="shared" si="53"/>
        <v>34575.826799999995</v>
      </c>
      <c r="P73" s="10">
        <f t="shared" si="53"/>
        <v>34453.191120000003</v>
      </c>
      <c r="Q73" s="10">
        <f t="shared" si="53"/>
        <v>37627.342640000003</v>
      </c>
    </row>
    <row r="74" spans="1:18" ht="39.6" x14ac:dyDescent="0.25">
      <c r="A74" s="73"/>
      <c r="B74" s="74"/>
      <c r="C74" s="75"/>
      <c r="D74" s="65" t="s">
        <v>22</v>
      </c>
      <c r="E74" s="20">
        <f t="shared" si="50"/>
        <v>0</v>
      </c>
      <c r="F74" s="21">
        <f t="shared" ref="F74:Q74" si="54">F45+F67</f>
        <v>0</v>
      </c>
      <c r="G74" s="21">
        <f t="shared" si="54"/>
        <v>0</v>
      </c>
      <c r="H74" s="21">
        <f t="shared" si="54"/>
        <v>0</v>
      </c>
      <c r="I74" s="21">
        <f t="shared" si="54"/>
        <v>0</v>
      </c>
      <c r="J74" s="21">
        <f t="shared" si="54"/>
        <v>0</v>
      </c>
      <c r="K74" s="21">
        <f t="shared" si="54"/>
        <v>0</v>
      </c>
      <c r="L74" s="21">
        <f t="shared" si="54"/>
        <v>0</v>
      </c>
      <c r="M74" s="21">
        <f t="shared" si="54"/>
        <v>0</v>
      </c>
      <c r="N74" s="21">
        <f t="shared" si="54"/>
        <v>0</v>
      </c>
      <c r="O74" s="21">
        <f t="shared" si="54"/>
        <v>0</v>
      </c>
      <c r="P74" s="21">
        <f t="shared" si="54"/>
        <v>0</v>
      </c>
      <c r="Q74" s="21">
        <f t="shared" si="54"/>
        <v>0</v>
      </c>
    </row>
    <row r="75" spans="1:18" x14ac:dyDescent="0.25">
      <c r="A75" s="73"/>
      <c r="B75" s="74"/>
      <c r="C75" s="75"/>
      <c r="D75" s="65" t="s">
        <v>31</v>
      </c>
      <c r="E75" s="20">
        <f t="shared" si="50"/>
        <v>0</v>
      </c>
      <c r="F75" s="21">
        <f t="shared" ref="F75:Q75" si="55">F46+F68</f>
        <v>0</v>
      </c>
      <c r="G75" s="21">
        <f t="shared" si="55"/>
        <v>0</v>
      </c>
      <c r="H75" s="21">
        <f t="shared" si="55"/>
        <v>0</v>
      </c>
      <c r="I75" s="21">
        <f t="shared" si="55"/>
        <v>0</v>
      </c>
      <c r="J75" s="21">
        <f t="shared" si="55"/>
        <v>0</v>
      </c>
      <c r="K75" s="21">
        <f t="shared" si="55"/>
        <v>0</v>
      </c>
      <c r="L75" s="21">
        <f t="shared" si="55"/>
        <v>0</v>
      </c>
      <c r="M75" s="21">
        <f t="shared" si="55"/>
        <v>0</v>
      </c>
      <c r="N75" s="21">
        <f t="shared" si="55"/>
        <v>0</v>
      </c>
      <c r="O75" s="21">
        <f t="shared" si="55"/>
        <v>0</v>
      </c>
      <c r="P75" s="21">
        <f t="shared" si="55"/>
        <v>0</v>
      </c>
      <c r="Q75" s="21">
        <f t="shared" si="55"/>
        <v>0</v>
      </c>
    </row>
    <row r="76" spans="1:18" x14ac:dyDescent="0.25">
      <c r="A76" s="77"/>
      <c r="B76" s="78"/>
      <c r="C76" s="79"/>
      <c r="D76" s="65" t="s">
        <v>32</v>
      </c>
      <c r="E76" s="76">
        <f t="shared" si="50"/>
        <v>1864</v>
      </c>
      <c r="F76" s="10">
        <f t="shared" ref="F76:Q76" si="56">F47+F69</f>
        <v>0</v>
      </c>
      <c r="G76" s="10">
        <f t="shared" si="56"/>
        <v>0</v>
      </c>
      <c r="H76" s="10">
        <f t="shared" si="56"/>
        <v>0</v>
      </c>
      <c r="I76" s="10">
        <f t="shared" si="56"/>
        <v>0</v>
      </c>
      <c r="J76" s="10">
        <f t="shared" si="56"/>
        <v>0</v>
      </c>
      <c r="K76" s="10">
        <f t="shared" si="56"/>
        <v>0</v>
      </c>
      <c r="L76" s="10">
        <f t="shared" si="56"/>
        <v>0</v>
      </c>
      <c r="M76" s="10">
        <f t="shared" si="56"/>
        <v>0</v>
      </c>
      <c r="N76" s="10">
        <f t="shared" si="56"/>
        <v>0</v>
      </c>
      <c r="O76" s="10">
        <f>O47+O69</f>
        <v>620</v>
      </c>
      <c r="P76" s="10">
        <f>P47+P69</f>
        <v>620</v>
      </c>
      <c r="Q76" s="10">
        <f t="shared" si="56"/>
        <v>624</v>
      </c>
    </row>
    <row r="78" spans="1:18" ht="39" customHeight="1" x14ac:dyDescent="0.25">
      <c r="A78" s="80" t="s">
        <v>57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</row>
    <row r="79" spans="1:18" x14ac:dyDescent="0.25">
      <c r="A79" s="81" t="s">
        <v>30</v>
      </c>
      <c r="B79" s="82"/>
      <c r="C79" s="82"/>
      <c r="D79" s="83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82"/>
    </row>
    <row r="80" spans="1:18" x14ac:dyDescent="0.25">
      <c r="A80" s="81" t="s">
        <v>33</v>
      </c>
      <c r="B80" s="82"/>
      <c r="C80" s="82"/>
      <c r="D80" s="83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 x14ac:dyDescent="0.25">
      <c r="A81" s="84"/>
      <c r="D81" s="85"/>
    </row>
    <row r="82" spans="1:17" x14ac:dyDescent="0.25">
      <c r="A82" s="84"/>
      <c r="D82" s="85"/>
    </row>
    <row r="83" spans="1:17" s="89" customFormat="1" ht="17.399999999999999" x14ac:dyDescent="0.35">
      <c r="A83" s="86"/>
      <c r="B83" s="87" t="s">
        <v>59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24"/>
      <c r="N83" s="24"/>
      <c r="O83" s="24"/>
      <c r="P83" s="24"/>
      <c r="Q83" s="24"/>
    </row>
    <row r="84" spans="1:17" ht="15.6" x14ac:dyDescent="0.3">
      <c r="C84" s="90"/>
      <c r="D84" s="91"/>
    </row>
    <row r="85" spans="1:17" ht="15.6" x14ac:dyDescent="0.3">
      <c r="C85" s="92"/>
      <c r="D85" s="93"/>
    </row>
    <row r="86" spans="1:17" ht="15.6" x14ac:dyDescent="0.3">
      <c r="B86" s="94" t="s">
        <v>27</v>
      </c>
      <c r="C86" s="95"/>
    </row>
    <row r="87" spans="1:17" s="23" customFormat="1" ht="15.6" x14ac:dyDescent="0.25">
      <c r="A87" s="96"/>
      <c r="B87" s="92" t="s">
        <v>60</v>
      </c>
    </row>
    <row r="88" spans="1:17" ht="15.6" x14ac:dyDescent="0.25">
      <c r="B88" s="92" t="s">
        <v>58</v>
      </c>
    </row>
    <row r="89" spans="1:17" ht="15.6" x14ac:dyDescent="0.3">
      <c r="B89" s="95"/>
    </row>
    <row r="90" spans="1:17" x14ac:dyDescent="0.25">
      <c r="B90" s="38"/>
    </row>
  </sheetData>
  <customSheetViews>
    <customSheetView guid="{1B8D0ACA-689B-4733-89E0-22595616CC2F}" scale="75" showPageBreaks="1" printArea="1" topLeftCell="A7">
      <pane xSplit="4" ySplit="8" topLeftCell="E48" activePane="bottomRight" state="frozen"/>
      <selection pane="bottomRight" activeCell="D37" sqref="D37"/>
      <rowBreaks count="2" manualBreakCount="2">
        <brk id="28" max="15" man="1"/>
        <brk id="50" max="15" man="1"/>
      </rowBreaks>
      <pageMargins left="0.11811023622047245" right="0" top="0.39370078740157483" bottom="0" header="0" footer="0"/>
      <pageSetup paperSize="9" scale="60" orientation="landscape" r:id="rId1"/>
    </customSheetView>
    <customSheetView guid="{36C52D05-2473-4FC9-B382-AB3A39936F59}" scale="80" showPageBreaks="1" printArea="1" view="pageBreakPreview">
      <selection activeCell="N28" sqref="N28"/>
      <rowBreaks count="2" manualBreakCount="2">
        <brk id="28" max="15" man="1"/>
        <brk id="50" max="15" man="1"/>
      </rowBreaks>
      <pageMargins left="0.11811023622047245" right="0" top="0.39370078740157483" bottom="0" header="0" footer="0"/>
      <pageSetup paperSize="9" scale="60" orientation="landscape" r:id="rId2"/>
    </customSheetView>
    <customSheetView guid="{6F870F9C-72FA-43A3-B647-34CC4F609014}" scale="80" showPageBreaks="1" printArea="1" view="pageBreakPreview">
      <selection activeCell="A8" sqref="A8:P8"/>
      <rowBreaks count="3" manualBreakCount="3">
        <brk id="28" max="15" man="1"/>
        <brk id="57" max="15" man="1"/>
        <brk id="73" max="15" man="1"/>
      </rowBreaks>
      <pageMargins left="0.11811023622047245" right="0" top="0.39370078740157483" bottom="0" header="0" footer="0"/>
      <pageSetup paperSize="9" scale="79" orientation="landscape" r:id="rId3"/>
    </customSheetView>
    <customSheetView guid="{0442DFCF-4AF5-46BB-83EA-36E351464B83}" scale="80" showPageBreaks="1" printArea="1" view="pageBreakPreview" topLeftCell="A58">
      <selection activeCell="J63" sqref="J63"/>
      <rowBreaks count="3" manualBreakCount="3">
        <brk id="28" max="15" man="1"/>
        <brk id="66" max="15" man="1"/>
        <brk id="82" max="15" man="1"/>
      </rowBreaks>
      <pageMargins left="0.11811023622047245" right="0" top="0.39370078740157483" bottom="0" header="0" footer="0"/>
      <pageSetup paperSize="9" scale="77" orientation="landscape" r:id="rId4"/>
    </customSheetView>
    <customSheetView guid="{65A4ED56-2920-4D5C-94EF-AF8E95F394DD}" scale="80" showPageBreaks="1" printArea="1" view="pageBreakPreview" topLeftCell="A10">
      <selection activeCell="P25" sqref="P25"/>
      <rowBreaks count="2" manualBreakCount="2">
        <brk id="28" max="15" man="1"/>
        <brk id="50" max="15" man="1"/>
      </rowBreaks>
      <pageMargins left="0.11811023622047245" right="0" top="0.39370078740157483" bottom="0" header="0" footer="0"/>
      <pageSetup paperSize="9" scale="60" orientation="landscape" r:id="rId5"/>
    </customSheetView>
    <customSheetView guid="{05CA287B-A353-4263-B462-1CD71F30B7DE}" scale="80" showPageBreaks="1" printArea="1" view="pageBreakPreview">
      <selection activeCell="L1" sqref="L1:P1"/>
      <rowBreaks count="2" manualBreakCount="2">
        <brk id="30" max="15" man="1"/>
        <brk id="52" max="15" man="1"/>
      </rowBreaks>
      <pageMargins left="0.11811023622047245" right="0" top="0.39370078740157483" bottom="0" header="0" footer="0"/>
      <pageSetup paperSize="9" scale="60" orientation="landscape" r:id="rId6"/>
    </customSheetView>
  </customSheetViews>
  <mergeCells count="39">
    <mergeCell ref="A27:A33"/>
    <mergeCell ref="B27:B33"/>
    <mergeCell ref="C27:C33"/>
    <mergeCell ref="A34:A40"/>
    <mergeCell ref="B34:B40"/>
    <mergeCell ref="C34:C40"/>
    <mergeCell ref="B83:L83"/>
    <mergeCell ref="C56:C62"/>
    <mergeCell ref="A78:Q78"/>
    <mergeCell ref="C41:C47"/>
    <mergeCell ref="A70:B76"/>
    <mergeCell ref="A41:B47"/>
    <mergeCell ref="A63:B69"/>
    <mergeCell ref="A48:Q48"/>
    <mergeCell ref="A49:A55"/>
    <mergeCell ref="A56:A62"/>
    <mergeCell ref="B56:B62"/>
    <mergeCell ref="B49:B55"/>
    <mergeCell ref="C49:C55"/>
    <mergeCell ref="N7:Q7"/>
    <mergeCell ref="N4:Q4"/>
    <mergeCell ref="N5:Q5"/>
    <mergeCell ref="N6:Q6"/>
    <mergeCell ref="N8:Q8"/>
    <mergeCell ref="A12:Q12"/>
    <mergeCell ref="A11:Q11"/>
    <mergeCell ref="A19:Q19"/>
    <mergeCell ref="B20:B26"/>
    <mergeCell ref="A20:A26"/>
    <mergeCell ref="F16:Q16"/>
    <mergeCell ref="P14:Q14"/>
    <mergeCell ref="A13:Q13"/>
    <mergeCell ref="A16:A17"/>
    <mergeCell ref="E16:E17"/>
    <mergeCell ref="C20:C26"/>
    <mergeCell ref="C16:C17"/>
    <mergeCell ref="B16:B17"/>
    <mergeCell ref="D16:D17"/>
    <mergeCell ref="A14:N14"/>
  </mergeCells>
  <phoneticPr fontId="20" type="noConversion"/>
  <pageMargins left="0.59055118110236227" right="0" top="0.74803149606299213" bottom="0.74803149606299213" header="0.31496062992125984" footer="0.31496062992125984"/>
  <pageSetup paperSize="9" scale="48" fitToHeight="2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№1</vt:lpstr>
      <vt:lpstr>'таблица №1'!Заголовки_для_печати</vt:lpstr>
      <vt:lpstr>'таблица №1'!Область_печати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Шафикова Наталья Ивановна</dc:creator>
  <cp:lastModifiedBy>Терентьева Яна Игоревна</cp:lastModifiedBy>
  <cp:lastPrinted>2024-09-30T09:22:40Z</cp:lastPrinted>
  <dcterms:created xsi:type="dcterms:W3CDTF">2006-09-16T00:00:00Z</dcterms:created>
  <dcterms:modified xsi:type="dcterms:W3CDTF">2024-09-30T09:24:28Z</dcterms:modified>
</cp:coreProperties>
</file>