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7250" windowHeight="5850"/>
  </bookViews>
  <sheets>
    <sheet name="Лист1" sheetId="4" r:id="rId1"/>
  </sheets>
  <definedNames>
    <definedName name="_xlnm.Print_Area" localSheetId="0">Лист1!$A$2:$M$701</definedName>
  </definedNames>
  <calcPr calcId="145621"/>
</workbook>
</file>

<file path=xl/calcChain.xml><?xml version="1.0" encoding="utf-8"?>
<calcChain xmlns="http://schemas.openxmlformats.org/spreadsheetml/2006/main">
  <c r="H263" i="4"/>
  <c r="H211" l="1"/>
  <c r="H212"/>
  <c r="H213"/>
  <c r="H214"/>
  <c r="H221"/>
  <c r="H236"/>
  <c r="H237"/>
  <c r="H238"/>
  <c r="H234"/>
  <c r="H257"/>
  <c r="H259"/>
  <c r="H260"/>
  <c r="H261"/>
  <c r="H262"/>
  <c r="H258"/>
  <c r="E129" l="1"/>
  <c r="E130"/>
  <c r="E131"/>
  <c r="E132"/>
  <c r="E133"/>
  <c r="E128"/>
  <c r="G131"/>
  <c r="F128"/>
  <c r="G128"/>
  <c r="H128"/>
  <c r="I128"/>
  <c r="J128"/>
  <c r="K128"/>
  <c r="L128"/>
  <c r="H131"/>
  <c r="H133" s="1"/>
  <c r="I33" l="1"/>
  <c r="J33"/>
  <c r="I29"/>
  <c r="I30"/>
  <c r="I31"/>
  <c r="I32"/>
  <c r="E53"/>
  <c r="E54"/>
  <c r="E55"/>
  <c r="E56"/>
  <c r="E57"/>
  <c r="I52"/>
  <c r="J52"/>
  <c r="H241" l="1"/>
  <c r="H217"/>
  <c r="H266" l="1"/>
  <c r="H265"/>
  <c r="H218" l="1"/>
  <c r="H242"/>
  <c r="L217"/>
  <c r="K217" s="1"/>
  <c r="J217" s="1"/>
  <c r="H125"/>
  <c r="E403"/>
  <c r="E402"/>
  <c r="H401"/>
  <c r="E401" s="1"/>
  <c r="E400"/>
  <c r="E399"/>
  <c r="L398"/>
  <c r="K398"/>
  <c r="J398"/>
  <c r="I398"/>
  <c r="G398"/>
  <c r="F398"/>
  <c r="E397"/>
  <c r="E395"/>
  <c r="E394"/>
  <c r="E393"/>
  <c r="L392"/>
  <c r="K392"/>
  <c r="J392"/>
  <c r="I392"/>
  <c r="H392"/>
  <c r="G392"/>
  <c r="F392"/>
  <c r="E391"/>
  <c r="E389"/>
  <c r="E388"/>
  <c r="E387"/>
  <c r="L386"/>
  <c r="K386"/>
  <c r="J386"/>
  <c r="I386"/>
  <c r="H386"/>
  <c r="G386"/>
  <c r="F386"/>
  <c r="E385"/>
  <c r="E383"/>
  <c r="E382"/>
  <c r="E381"/>
  <c r="L380"/>
  <c r="K380"/>
  <c r="J380"/>
  <c r="I380"/>
  <c r="H380"/>
  <c r="G380"/>
  <c r="F380"/>
  <c r="E379"/>
  <c r="H377"/>
  <c r="G377"/>
  <c r="E377" s="1"/>
  <c r="H376"/>
  <c r="G376"/>
  <c r="E375"/>
  <c r="L374"/>
  <c r="K374"/>
  <c r="J374"/>
  <c r="I374"/>
  <c r="G374"/>
  <c r="F374"/>
  <c r="E373"/>
  <c r="E371"/>
  <c r="E370"/>
  <c r="E369"/>
  <c r="J368"/>
  <c r="I368"/>
  <c r="H368"/>
  <c r="G368"/>
  <c r="F368"/>
  <c r="E367"/>
  <c r="G365"/>
  <c r="E365"/>
  <c r="G364"/>
  <c r="E364" s="1"/>
  <c r="E363"/>
  <c r="H362"/>
  <c r="G362"/>
  <c r="F362"/>
  <c r="E361"/>
  <c r="E359"/>
  <c r="E358"/>
  <c r="F356"/>
  <c r="E356"/>
  <c r="E355"/>
  <c r="H353"/>
  <c r="E353" s="1"/>
  <c r="H352"/>
  <c r="E351"/>
  <c r="L350"/>
  <c r="K350"/>
  <c r="J350"/>
  <c r="I350"/>
  <c r="G350"/>
  <c r="F350"/>
  <c r="H40"/>
  <c r="H22"/>
  <c r="H350" l="1"/>
  <c r="E350" s="1"/>
  <c r="E368"/>
  <c r="E376"/>
  <c r="E374" s="1"/>
  <c r="H398"/>
  <c r="E398"/>
  <c r="E362"/>
  <c r="H374"/>
  <c r="E386"/>
  <c r="E392"/>
  <c r="E352"/>
  <c r="E380"/>
  <c r="I217"/>
  <c r="E71"/>
  <c r="E72"/>
  <c r="E73"/>
  <c r="E74"/>
  <c r="E75"/>
  <c r="I70" l="1"/>
  <c r="H608" l="1"/>
  <c r="I608"/>
  <c r="J608"/>
  <c r="K608"/>
  <c r="L608"/>
  <c r="H606"/>
  <c r="H605"/>
  <c r="H127" l="1"/>
  <c r="H220" l="1"/>
  <c r="H244"/>
  <c r="H268"/>
  <c r="E123" l="1"/>
  <c r="E124"/>
  <c r="E125"/>
  <c r="E126"/>
  <c r="E127"/>
  <c r="G122"/>
  <c r="F122"/>
  <c r="G324" l="1"/>
  <c r="G325"/>
  <c r="G326"/>
  <c r="G217"/>
  <c r="I296" l="1"/>
  <c r="G163" l="1"/>
  <c r="H31" l="1"/>
  <c r="L411" l="1"/>
  <c r="L603" s="1"/>
  <c r="K411"/>
  <c r="K603" s="1"/>
  <c r="J411"/>
  <c r="J603" s="1"/>
  <c r="I411"/>
  <c r="I603" s="1"/>
  <c r="E602" l="1"/>
  <c r="E598"/>
  <c r="E599"/>
  <c r="E600"/>
  <c r="E601"/>
  <c r="J597"/>
  <c r="F597"/>
  <c r="G597"/>
  <c r="H597"/>
  <c r="I597"/>
  <c r="K597"/>
  <c r="L597"/>
  <c r="E597" l="1"/>
  <c r="G266" l="1"/>
  <c r="G242"/>
  <c r="G244" s="1"/>
  <c r="G218"/>
  <c r="G220" s="1"/>
  <c r="H347" l="1"/>
  <c r="F700" l="1"/>
  <c r="G700"/>
  <c r="H700"/>
  <c r="I700"/>
  <c r="J700"/>
  <c r="K700"/>
  <c r="L700"/>
  <c r="F698"/>
  <c r="G698"/>
  <c r="H698"/>
  <c r="I698"/>
  <c r="J698"/>
  <c r="K698"/>
  <c r="L698"/>
  <c r="F697"/>
  <c r="G697"/>
  <c r="H697"/>
  <c r="I697"/>
  <c r="J697"/>
  <c r="K697"/>
  <c r="L697"/>
  <c r="F696"/>
  <c r="G696"/>
  <c r="H696"/>
  <c r="I696"/>
  <c r="J696"/>
  <c r="K696"/>
  <c r="L696"/>
  <c r="F691"/>
  <c r="G691"/>
  <c r="H691"/>
  <c r="I691"/>
  <c r="J691"/>
  <c r="K691"/>
  <c r="L691"/>
  <c r="F690"/>
  <c r="G690"/>
  <c r="H690"/>
  <c r="I690"/>
  <c r="J690"/>
  <c r="K690"/>
  <c r="L690"/>
  <c r="F688"/>
  <c r="G688"/>
  <c r="H688"/>
  <c r="I688"/>
  <c r="J688"/>
  <c r="K688"/>
  <c r="L688"/>
  <c r="F686"/>
  <c r="G686"/>
  <c r="H686"/>
  <c r="I686"/>
  <c r="J686"/>
  <c r="K686"/>
  <c r="L686"/>
  <c r="F685"/>
  <c r="G685"/>
  <c r="H685"/>
  <c r="I685"/>
  <c r="J685"/>
  <c r="K685"/>
  <c r="L685"/>
  <c r="F684"/>
  <c r="G684"/>
  <c r="H684"/>
  <c r="I684"/>
  <c r="J684"/>
  <c r="K684"/>
  <c r="L684"/>
  <c r="F682"/>
  <c r="G682"/>
  <c r="H682"/>
  <c r="I682"/>
  <c r="J682"/>
  <c r="K682"/>
  <c r="L682"/>
  <c r="F680"/>
  <c r="G680"/>
  <c r="H680"/>
  <c r="I680"/>
  <c r="J680"/>
  <c r="K680"/>
  <c r="L680"/>
  <c r="F679"/>
  <c r="G679"/>
  <c r="H679"/>
  <c r="I679"/>
  <c r="J679"/>
  <c r="K679"/>
  <c r="L679"/>
  <c r="F678"/>
  <c r="G678"/>
  <c r="H678"/>
  <c r="I678"/>
  <c r="J678"/>
  <c r="K678"/>
  <c r="L678"/>
  <c r="F676"/>
  <c r="H676"/>
  <c r="I676"/>
  <c r="J676"/>
  <c r="K676"/>
  <c r="L676"/>
  <c r="G675"/>
  <c r="F674"/>
  <c r="H674"/>
  <c r="I674"/>
  <c r="J674"/>
  <c r="K674"/>
  <c r="L674"/>
  <c r="F673"/>
  <c r="G673"/>
  <c r="H673"/>
  <c r="I673"/>
  <c r="J673"/>
  <c r="K673"/>
  <c r="L673"/>
  <c r="F672"/>
  <c r="G672"/>
  <c r="H672"/>
  <c r="I672"/>
  <c r="J672"/>
  <c r="K672"/>
  <c r="L672"/>
  <c r="F670"/>
  <c r="H670"/>
  <c r="I670"/>
  <c r="J670"/>
  <c r="K670"/>
  <c r="L670"/>
  <c r="F668"/>
  <c r="G668"/>
  <c r="H668"/>
  <c r="I668"/>
  <c r="J668"/>
  <c r="K668"/>
  <c r="L668"/>
  <c r="F667"/>
  <c r="G667"/>
  <c r="H667"/>
  <c r="I667"/>
  <c r="J667"/>
  <c r="K667"/>
  <c r="L667"/>
  <c r="F666"/>
  <c r="G666"/>
  <c r="H666"/>
  <c r="I666"/>
  <c r="J666"/>
  <c r="K666"/>
  <c r="L666"/>
  <c r="F664"/>
  <c r="G664"/>
  <c r="H664"/>
  <c r="I664"/>
  <c r="J664"/>
  <c r="K664"/>
  <c r="L664"/>
  <c r="G663"/>
  <c r="F662"/>
  <c r="G662"/>
  <c r="H662"/>
  <c r="I662"/>
  <c r="J662"/>
  <c r="K662"/>
  <c r="L662"/>
  <c r="F661"/>
  <c r="G661"/>
  <c r="H661"/>
  <c r="I661"/>
  <c r="J661"/>
  <c r="K661"/>
  <c r="L661"/>
  <c r="F660"/>
  <c r="G660"/>
  <c r="H660"/>
  <c r="I660"/>
  <c r="J660"/>
  <c r="K660"/>
  <c r="L660"/>
  <c r="L654"/>
  <c r="L655"/>
  <c r="L656"/>
  <c r="L658"/>
  <c r="K654"/>
  <c r="K655"/>
  <c r="K656"/>
  <c r="K658"/>
  <c r="J654"/>
  <c r="J655"/>
  <c r="J656"/>
  <c r="J658"/>
  <c r="I654"/>
  <c r="I655"/>
  <c r="I656"/>
  <c r="I658"/>
  <c r="H654"/>
  <c r="H655"/>
  <c r="H656"/>
  <c r="H658"/>
  <c r="G654"/>
  <c r="G655"/>
  <c r="G656"/>
  <c r="G658"/>
  <c r="F654"/>
  <c r="F655"/>
  <c r="F656"/>
  <c r="F658"/>
  <c r="J349" l="1"/>
  <c r="I349"/>
  <c r="H349"/>
  <c r="E588"/>
  <c r="E587"/>
  <c r="E582"/>
  <c r="E581"/>
  <c r="E576"/>
  <c r="E575"/>
  <c r="E570"/>
  <c r="E569"/>
  <c r="E546"/>
  <c r="E545"/>
  <c r="E534"/>
  <c r="E533"/>
  <c r="E516"/>
  <c r="E515"/>
  <c r="E498"/>
  <c r="E497"/>
  <c r="E462"/>
  <c r="E461"/>
  <c r="E444"/>
  <c r="E443"/>
  <c r="E438"/>
  <c r="E437"/>
  <c r="E426"/>
  <c r="E425"/>
  <c r="G149" l="1"/>
  <c r="G674" l="1"/>
  <c r="G151"/>
  <c r="G676" s="1"/>
  <c r="G330"/>
  <c r="G336" s="1"/>
  <c r="F33"/>
  <c r="F99" s="1"/>
  <c r="G33"/>
  <c r="G99" s="1"/>
  <c r="H33"/>
  <c r="K33"/>
  <c r="L33"/>
  <c r="F32"/>
  <c r="F98" s="1"/>
  <c r="F117" s="1"/>
  <c r="F645" s="1"/>
  <c r="G32"/>
  <c r="G98" s="1"/>
  <c r="G117" s="1"/>
  <c r="G645" s="1"/>
  <c r="H32"/>
  <c r="H98" s="1"/>
  <c r="H117" s="1"/>
  <c r="H645" s="1"/>
  <c r="I98"/>
  <c r="I117" s="1"/>
  <c r="I645" s="1"/>
  <c r="J32"/>
  <c r="K32"/>
  <c r="K98" s="1"/>
  <c r="K117" s="1"/>
  <c r="K645" s="1"/>
  <c r="L32"/>
  <c r="L98" s="1"/>
  <c r="L117" s="1"/>
  <c r="L645" s="1"/>
  <c r="F31"/>
  <c r="F97" s="1"/>
  <c r="G31"/>
  <c r="H97"/>
  <c r="I97"/>
  <c r="J31"/>
  <c r="J97" s="1"/>
  <c r="K31"/>
  <c r="L31"/>
  <c r="L97" s="1"/>
  <c r="F30"/>
  <c r="G30"/>
  <c r="H30"/>
  <c r="J30"/>
  <c r="K30"/>
  <c r="L30"/>
  <c r="F29"/>
  <c r="G29"/>
  <c r="H29"/>
  <c r="J29"/>
  <c r="J28" s="1"/>
  <c r="K29"/>
  <c r="L29"/>
  <c r="L692"/>
  <c r="L694"/>
  <c r="K692"/>
  <c r="K694"/>
  <c r="J692"/>
  <c r="J694"/>
  <c r="I692"/>
  <c r="I694"/>
  <c r="F692"/>
  <c r="F694"/>
  <c r="G692"/>
  <c r="G694"/>
  <c r="H692"/>
  <c r="H694"/>
  <c r="J412"/>
  <c r="J604" s="1"/>
  <c r="J413"/>
  <c r="J605" s="1"/>
  <c r="J414"/>
  <c r="J606" s="1"/>
  <c r="J415"/>
  <c r="J607" s="1"/>
  <c r="I412"/>
  <c r="I604" s="1"/>
  <c r="I413"/>
  <c r="I605" s="1"/>
  <c r="I414"/>
  <c r="I606" s="1"/>
  <c r="I415"/>
  <c r="I607" s="1"/>
  <c r="H412"/>
  <c r="H415"/>
  <c r="H607" s="1"/>
  <c r="E596"/>
  <c r="E591" s="1"/>
  <c r="L591"/>
  <c r="K591"/>
  <c r="J591"/>
  <c r="I591"/>
  <c r="H591"/>
  <c r="G591"/>
  <c r="F591"/>
  <c r="E590"/>
  <c r="L585"/>
  <c r="K585"/>
  <c r="J585"/>
  <c r="I585"/>
  <c r="H585"/>
  <c r="G585"/>
  <c r="F585"/>
  <c r="E585"/>
  <c r="E584"/>
  <c r="L579"/>
  <c r="K579"/>
  <c r="J579"/>
  <c r="I579"/>
  <c r="H579"/>
  <c r="G579"/>
  <c r="F579"/>
  <c r="E579"/>
  <c r="E578"/>
  <c r="L573"/>
  <c r="K573"/>
  <c r="J573"/>
  <c r="I573"/>
  <c r="H573"/>
  <c r="G573"/>
  <c r="F573"/>
  <c r="E573"/>
  <c r="E572"/>
  <c r="E567" s="1"/>
  <c r="L567"/>
  <c r="K567"/>
  <c r="J567"/>
  <c r="I567"/>
  <c r="H567"/>
  <c r="G567"/>
  <c r="F567"/>
  <c r="E566"/>
  <c r="L561"/>
  <c r="K561"/>
  <c r="J561"/>
  <c r="I561"/>
  <c r="H561"/>
  <c r="G561"/>
  <c r="F561"/>
  <c r="E561"/>
  <c r="E560"/>
  <c r="E555" s="1"/>
  <c r="L555"/>
  <c r="L554" s="1"/>
  <c r="K555"/>
  <c r="K554" s="1"/>
  <c r="J555"/>
  <c r="I555"/>
  <c r="H555"/>
  <c r="G555"/>
  <c r="G554" s="1"/>
  <c r="G416" s="1"/>
  <c r="G608" s="1"/>
  <c r="F555"/>
  <c r="F554" s="1"/>
  <c r="J549"/>
  <c r="I549"/>
  <c r="H549"/>
  <c r="E548"/>
  <c r="E543" s="1"/>
  <c r="L543"/>
  <c r="K543"/>
  <c r="J543"/>
  <c r="I543"/>
  <c r="H543"/>
  <c r="G543"/>
  <c r="F543"/>
  <c r="E542"/>
  <c r="E541"/>
  <c r="E540"/>
  <c r="E539"/>
  <c r="E538"/>
  <c r="L537"/>
  <c r="K537"/>
  <c r="J537"/>
  <c r="I537"/>
  <c r="H537"/>
  <c r="G537"/>
  <c r="F537"/>
  <c r="E536"/>
  <c r="E531" s="1"/>
  <c r="L531"/>
  <c r="K531"/>
  <c r="J531"/>
  <c r="I531"/>
  <c r="H531"/>
  <c r="G531"/>
  <c r="F531"/>
  <c r="E530"/>
  <c r="L525"/>
  <c r="K525"/>
  <c r="J525"/>
  <c r="I525"/>
  <c r="H525"/>
  <c r="G525"/>
  <c r="F525"/>
  <c r="E525"/>
  <c r="E524"/>
  <c r="E519" s="1"/>
  <c r="L519"/>
  <c r="K519"/>
  <c r="J519"/>
  <c r="I519"/>
  <c r="H519"/>
  <c r="G519"/>
  <c r="F519"/>
  <c r="E518"/>
  <c r="L513"/>
  <c r="K513"/>
  <c r="J513"/>
  <c r="I513"/>
  <c r="H513"/>
  <c r="G513"/>
  <c r="F513"/>
  <c r="E513"/>
  <c r="E512"/>
  <c r="E507" s="1"/>
  <c r="L507"/>
  <c r="K507"/>
  <c r="J507"/>
  <c r="I507"/>
  <c r="H507"/>
  <c r="G507"/>
  <c r="F507"/>
  <c r="E506"/>
  <c r="E504"/>
  <c r="L501"/>
  <c r="K501"/>
  <c r="J501"/>
  <c r="I501"/>
  <c r="H501"/>
  <c r="G501"/>
  <c r="F501"/>
  <c r="E500"/>
  <c r="E495" s="1"/>
  <c r="L495"/>
  <c r="K495"/>
  <c r="J495"/>
  <c r="I495"/>
  <c r="H495"/>
  <c r="G495"/>
  <c r="F495"/>
  <c r="E494"/>
  <c r="E492"/>
  <c r="L489"/>
  <c r="K489"/>
  <c r="J489"/>
  <c r="I489"/>
  <c r="H489"/>
  <c r="G489"/>
  <c r="F489"/>
  <c r="E488"/>
  <c r="L483"/>
  <c r="K483"/>
  <c r="J483"/>
  <c r="I483"/>
  <c r="H483"/>
  <c r="G483"/>
  <c r="F483"/>
  <c r="E483"/>
  <c r="E482"/>
  <c r="E477" s="1"/>
  <c r="L477"/>
  <c r="K477"/>
  <c r="J477"/>
  <c r="I477"/>
  <c r="H477"/>
  <c r="G477"/>
  <c r="F477"/>
  <c r="E476"/>
  <c r="E471" s="1"/>
  <c r="L471"/>
  <c r="K471"/>
  <c r="J471"/>
  <c r="I471"/>
  <c r="H471"/>
  <c r="G471"/>
  <c r="F471"/>
  <c r="E470"/>
  <c r="E465" s="1"/>
  <c r="L465"/>
  <c r="K465"/>
  <c r="J465"/>
  <c r="I465"/>
  <c r="H465"/>
  <c r="G465"/>
  <c r="F465"/>
  <c r="E464"/>
  <c r="L459"/>
  <c r="K459"/>
  <c r="J459"/>
  <c r="I459"/>
  <c r="H459"/>
  <c r="G459"/>
  <c r="F459"/>
  <c r="E459"/>
  <c r="E458"/>
  <c r="E453" s="1"/>
  <c r="L453"/>
  <c r="K453"/>
  <c r="J453"/>
  <c r="I453"/>
  <c r="H453"/>
  <c r="G453"/>
  <c r="F453"/>
  <c r="E452"/>
  <c r="E447" s="1"/>
  <c r="L447"/>
  <c r="K447"/>
  <c r="J447"/>
  <c r="I447"/>
  <c r="H447"/>
  <c r="G447"/>
  <c r="F447"/>
  <c r="E446"/>
  <c r="L441"/>
  <c r="K441"/>
  <c r="J441"/>
  <c r="I441"/>
  <c r="H441"/>
  <c r="G441"/>
  <c r="F441"/>
  <c r="E441"/>
  <c r="E440"/>
  <c r="E435" s="1"/>
  <c r="L435"/>
  <c r="K435"/>
  <c r="J435"/>
  <c r="I435"/>
  <c r="H435"/>
  <c r="G435"/>
  <c r="F435"/>
  <c r="E434"/>
  <c r="L429"/>
  <c r="K429"/>
  <c r="J429"/>
  <c r="I429"/>
  <c r="H429"/>
  <c r="G429"/>
  <c r="F429"/>
  <c r="E429"/>
  <c r="E428"/>
  <c r="L423"/>
  <c r="K423"/>
  <c r="J423"/>
  <c r="I423"/>
  <c r="H423"/>
  <c r="G423"/>
  <c r="F423"/>
  <c r="E423"/>
  <c r="E422"/>
  <c r="E417" s="1"/>
  <c r="L417"/>
  <c r="K417"/>
  <c r="J417"/>
  <c r="I417"/>
  <c r="H417"/>
  <c r="G417"/>
  <c r="F417"/>
  <c r="L408"/>
  <c r="K408"/>
  <c r="J408"/>
  <c r="I408"/>
  <c r="H408"/>
  <c r="G408"/>
  <c r="F408"/>
  <c r="E408"/>
  <c r="L349"/>
  <c r="L409" s="1"/>
  <c r="L614" s="1"/>
  <c r="K349"/>
  <c r="K409" s="1"/>
  <c r="K614" s="1"/>
  <c r="J409"/>
  <c r="J614" s="1"/>
  <c r="I409"/>
  <c r="I614" s="1"/>
  <c r="H409"/>
  <c r="H614" s="1"/>
  <c r="G349"/>
  <c r="G409" s="1"/>
  <c r="F349"/>
  <c r="F409" s="1"/>
  <c r="L347"/>
  <c r="L407" s="1"/>
  <c r="K347"/>
  <c r="K407" s="1"/>
  <c r="J347"/>
  <c r="J407" s="1"/>
  <c r="I347"/>
  <c r="I407" s="1"/>
  <c r="H407"/>
  <c r="H612" s="1"/>
  <c r="G347"/>
  <c r="G407" s="1"/>
  <c r="F347"/>
  <c r="F407" s="1"/>
  <c r="L346"/>
  <c r="L406" s="1"/>
  <c r="K346"/>
  <c r="K406" s="1"/>
  <c r="J346"/>
  <c r="J406" s="1"/>
  <c r="I346"/>
  <c r="I406" s="1"/>
  <c r="H346"/>
  <c r="H406" s="1"/>
  <c r="H611" s="1"/>
  <c r="G346"/>
  <c r="G406" s="1"/>
  <c r="F346"/>
  <c r="F406" s="1"/>
  <c r="L345"/>
  <c r="L405" s="1"/>
  <c r="K345"/>
  <c r="K405" s="1"/>
  <c r="J345"/>
  <c r="J405" s="1"/>
  <c r="I345"/>
  <c r="I405" s="1"/>
  <c r="H345"/>
  <c r="H405" s="1"/>
  <c r="G345"/>
  <c r="G405" s="1"/>
  <c r="F345"/>
  <c r="F405" s="1"/>
  <c r="H269"/>
  <c r="E261"/>
  <c r="G268"/>
  <c r="G670" s="1"/>
  <c r="G214"/>
  <c r="L334"/>
  <c r="L340" s="1"/>
  <c r="K334"/>
  <c r="K340" s="1"/>
  <c r="J334"/>
  <c r="J340" s="1"/>
  <c r="I334"/>
  <c r="I340" s="1"/>
  <c r="H334"/>
  <c r="H340" s="1"/>
  <c r="G334"/>
  <c r="G340" s="1"/>
  <c r="F334"/>
  <c r="F340" s="1"/>
  <c r="L333"/>
  <c r="K333"/>
  <c r="J333"/>
  <c r="I333"/>
  <c r="H333"/>
  <c r="G333"/>
  <c r="F333"/>
  <c r="E333"/>
  <c r="L332"/>
  <c r="K332"/>
  <c r="K338" s="1"/>
  <c r="J332"/>
  <c r="J338" s="1"/>
  <c r="I332"/>
  <c r="I338" s="1"/>
  <c r="H332"/>
  <c r="H338" s="1"/>
  <c r="G332"/>
  <c r="G338" s="1"/>
  <c r="F332"/>
  <c r="F338" s="1"/>
  <c r="L331"/>
  <c r="L337" s="1"/>
  <c r="K331"/>
  <c r="K337" s="1"/>
  <c r="J331"/>
  <c r="I331"/>
  <c r="I337" s="1"/>
  <c r="H331"/>
  <c r="G331"/>
  <c r="G337" s="1"/>
  <c r="F331"/>
  <c r="F337" s="1"/>
  <c r="L330"/>
  <c r="L336" s="1"/>
  <c r="K330"/>
  <c r="K336" s="1"/>
  <c r="J330"/>
  <c r="I330"/>
  <c r="I336" s="1"/>
  <c r="H330"/>
  <c r="H336" s="1"/>
  <c r="F330"/>
  <c r="F336" s="1"/>
  <c r="L318"/>
  <c r="K318"/>
  <c r="J318"/>
  <c r="I318"/>
  <c r="H318"/>
  <c r="G318"/>
  <c r="F318"/>
  <c r="E318"/>
  <c r="L285"/>
  <c r="L291" s="1"/>
  <c r="K285"/>
  <c r="K291" s="1"/>
  <c r="J285"/>
  <c r="J291" s="1"/>
  <c r="I285"/>
  <c r="I291" s="1"/>
  <c r="H285"/>
  <c r="H291" s="1"/>
  <c r="G285"/>
  <c r="G291" s="1"/>
  <c r="F285"/>
  <c r="F291" s="1"/>
  <c r="J98"/>
  <c r="J117" s="1"/>
  <c r="J645" s="1"/>
  <c r="G88"/>
  <c r="E32"/>
  <c r="E98" s="1"/>
  <c r="E117" s="1"/>
  <c r="E645" s="1"/>
  <c r="F192"/>
  <c r="F693" s="1"/>
  <c r="G192"/>
  <c r="G693" s="1"/>
  <c r="H192"/>
  <c r="H693" s="1"/>
  <c r="I192"/>
  <c r="I693" s="1"/>
  <c r="J192"/>
  <c r="J693" s="1"/>
  <c r="K192"/>
  <c r="L192"/>
  <c r="L693" s="1"/>
  <c r="F186"/>
  <c r="F699" s="1"/>
  <c r="G186"/>
  <c r="G699" s="1"/>
  <c r="H186"/>
  <c r="H699" s="1"/>
  <c r="I186"/>
  <c r="I699" s="1"/>
  <c r="J186"/>
  <c r="J699" s="1"/>
  <c r="K186"/>
  <c r="K699" s="1"/>
  <c r="L186"/>
  <c r="L699" s="1"/>
  <c r="F180"/>
  <c r="F657" s="1"/>
  <c r="G180"/>
  <c r="G657" s="1"/>
  <c r="H180"/>
  <c r="H657" s="1"/>
  <c r="I180"/>
  <c r="I657" s="1"/>
  <c r="J180"/>
  <c r="J657" s="1"/>
  <c r="K180"/>
  <c r="K657" s="1"/>
  <c r="L180"/>
  <c r="L657" s="1"/>
  <c r="F174"/>
  <c r="F687" s="1"/>
  <c r="G174"/>
  <c r="G687" s="1"/>
  <c r="H174"/>
  <c r="I174"/>
  <c r="I687" s="1"/>
  <c r="J174"/>
  <c r="J687" s="1"/>
  <c r="K174"/>
  <c r="K687" s="1"/>
  <c r="L174"/>
  <c r="L687" s="1"/>
  <c r="F168"/>
  <c r="F681" s="1"/>
  <c r="G168"/>
  <c r="G681" s="1"/>
  <c r="H168"/>
  <c r="H681" s="1"/>
  <c r="I168"/>
  <c r="I681" s="1"/>
  <c r="J168"/>
  <c r="J681" s="1"/>
  <c r="K168"/>
  <c r="K681" s="1"/>
  <c r="L168"/>
  <c r="L681" s="1"/>
  <c r="F162"/>
  <c r="F663" s="1"/>
  <c r="H162"/>
  <c r="H663" s="1"/>
  <c r="I162"/>
  <c r="I663" s="1"/>
  <c r="J162"/>
  <c r="K162"/>
  <c r="K663" s="1"/>
  <c r="L162"/>
  <c r="L663" s="1"/>
  <c r="F156"/>
  <c r="F669" s="1"/>
  <c r="G156"/>
  <c r="G669" s="1"/>
  <c r="H156"/>
  <c r="H669" s="1"/>
  <c r="I156"/>
  <c r="I669" s="1"/>
  <c r="J156"/>
  <c r="J669" s="1"/>
  <c r="K156"/>
  <c r="K669" s="1"/>
  <c r="L156"/>
  <c r="L669" s="1"/>
  <c r="F150"/>
  <c r="F675" s="1"/>
  <c r="H150"/>
  <c r="H675" s="1"/>
  <c r="I150"/>
  <c r="I675" s="1"/>
  <c r="J150"/>
  <c r="J675" s="1"/>
  <c r="K150"/>
  <c r="K675" s="1"/>
  <c r="L150"/>
  <c r="L675" s="1"/>
  <c r="E169"/>
  <c r="E682" s="1"/>
  <c r="F112"/>
  <c r="G97"/>
  <c r="K97"/>
  <c r="E23"/>
  <c r="E24"/>
  <c r="E25"/>
  <c r="E27"/>
  <c r="G22"/>
  <c r="I22"/>
  <c r="J22"/>
  <c r="K22"/>
  <c r="L22"/>
  <c r="F22"/>
  <c r="E324"/>
  <c r="E330" s="1"/>
  <c r="E336" s="1"/>
  <c r="E325"/>
  <c r="E331" s="1"/>
  <c r="E337" s="1"/>
  <c r="E326"/>
  <c r="E332" s="1"/>
  <c r="E338" s="1"/>
  <c r="E328"/>
  <c r="E334" s="1"/>
  <c r="E340" s="1"/>
  <c r="F101"/>
  <c r="F107" s="1"/>
  <c r="G101"/>
  <c r="G107" s="1"/>
  <c r="H101"/>
  <c r="H107" s="1"/>
  <c r="I101"/>
  <c r="I107" s="1"/>
  <c r="G112"/>
  <c r="H112"/>
  <c r="I112"/>
  <c r="J112"/>
  <c r="K112"/>
  <c r="L112"/>
  <c r="F110"/>
  <c r="G110"/>
  <c r="H110"/>
  <c r="I110"/>
  <c r="F109"/>
  <c r="G109"/>
  <c r="H109"/>
  <c r="I109"/>
  <c r="F108"/>
  <c r="G108"/>
  <c r="H108"/>
  <c r="I108"/>
  <c r="J108"/>
  <c r="K108"/>
  <c r="L108"/>
  <c r="F238"/>
  <c r="I238"/>
  <c r="J238"/>
  <c r="K238"/>
  <c r="L238"/>
  <c r="F214"/>
  <c r="I214"/>
  <c r="J214"/>
  <c r="K214"/>
  <c r="L214"/>
  <c r="F262"/>
  <c r="E106"/>
  <c r="E112" s="1"/>
  <c r="L104"/>
  <c r="L110" s="1"/>
  <c r="K104"/>
  <c r="K110" s="1"/>
  <c r="J104"/>
  <c r="J110" s="1"/>
  <c r="L103"/>
  <c r="L109" s="1"/>
  <c r="K103"/>
  <c r="J103"/>
  <c r="J109" s="1"/>
  <c r="E102"/>
  <c r="E108" s="1"/>
  <c r="E81"/>
  <c r="E79"/>
  <c r="E78"/>
  <c r="E77"/>
  <c r="L76"/>
  <c r="K76"/>
  <c r="J76"/>
  <c r="I76"/>
  <c r="H76"/>
  <c r="G76"/>
  <c r="F76"/>
  <c r="F236"/>
  <c r="G236"/>
  <c r="I236"/>
  <c r="J236"/>
  <c r="K236"/>
  <c r="L236"/>
  <c r="F235"/>
  <c r="G235"/>
  <c r="H235"/>
  <c r="H233" s="1"/>
  <c r="I235"/>
  <c r="J235"/>
  <c r="K235"/>
  <c r="L235"/>
  <c r="F234"/>
  <c r="G234"/>
  <c r="I234"/>
  <c r="J234"/>
  <c r="K234"/>
  <c r="L234"/>
  <c r="I262"/>
  <c r="J262"/>
  <c r="K262"/>
  <c r="L262"/>
  <c r="F260"/>
  <c r="G260"/>
  <c r="I260"/>
  <c r="J260"/>
  <c r="K260"/>
  <c r="L260"/>
  <c r="F259"/>
  <c r="G259"/>
  <c r="I259"/>
  <c r="J259"/>
  <c r="K259"/>
  <c r="L259"/>
  <c r="F258"/>
  <c r="G258"/>
  <c r="I258"/>
  <c r="J258"/>
  <c r="K258"/>
  <c r="L258"/>
  <c r="G145"/>
  <c r="H145"/>
  <c r="I145"/>
  <c r="J145"/>
  <c r="J199" s="1"/>
  <c r="J205" s="1"/>
  <c r="K145"/>
  <c r="K199" s="1"/>
  <c r="K205" s="1"/>
  <c r="L145"/>
  <c r="L199" s="1"/>
  <c r="L205" s="1"/>
  <c r="F143"/>
  <c r="G143"/>
  <c r="H143"/>
  <c r="I143"/>
  <c r="J143"/>
  <c r="K143"/>
  <c r="L143"/>
  <c r="F142"/>
  <c r="G142"/>
  <c r="H142"/>
  <c r="I142"/>
  <c r="J142"/>
  <c r="K142"/>
  <c r="L142"/>
  <c r="F141"/>
  <c r="G141"/>
  <c r="H141"/>
  <c r="I141"/>
  <c r="J141"/>
  <c r="K141"/>
  <c r="L141"/>
  <c r="F145"/>
  <c r="E84"/>
  <c r="E85"/>
  <c r="E87"/>
  <c r="E83"/>
  <c r="L21"/>
  <c r="L18"/>
  <c r="L17"/>
  <c r="K17" s="1"/>
  <c r="L338"/>
  <c r="L313"/>
  <c r="L319" s="1"/>
  <c r="K313"/>
  <c r="K319" s="1"/>
  <c r="J313"/>
  <c r="J319" s="1"/>
  <c r="I313"/>
  <c r="I319" s="1"/>
  <c r="H313"/>
  <c r="H319" s="1"/>
  <c r="G313"/>
  <c r="G319" s="1"/>
  <c r="F313"/>
  <c r="F319" s="1"/>
  <c r="L311"/>
  <c r="L317" s="1"/>
  <c r="K311"/>
  <c r="K317" s="1"/>
  <c r="J311"/>
  <c r="J317" s="1"/>
  <c r="I311"/>
  <c r="I317" s="1"/>
  <c r="H311"/>
  <c r="H317" s="1"/>
  <c r="G311"/>
  <c r="G317" s="1"/>
  <c r="F311"/>
  <c r="F317" s="1"/>
  <c r="L310"/>
  <c r="L316" s="1"/>
  <c r="K310"/>
  <c r="K316" s="1"/>
  <c r="J310"/>
  <c r="J316" s="1"/>
  <c r="I310"/>
  <c r="I316" s="1"/>
  <c r="H310"/>
  <c r="H316" s="1"/>
  <c r="G310"/>
  <c r="G316" s="1"/>
  <c r="F310"/>
  <c r="F316" s="1"/>
  <c r="L309"/>
  <c r="L315" s="1"/>
  <c r="K309"/>
  <c r="K315" s="1"/>
  <c r="J309"/>
  <c r="I309"/>
  <c r="H309"/>
  <c r="H315" s="1"/>
  <c r="G309"/>
  <c r="G315" s="1"/>
  <c r="F309"/>
  <c r="F315" s="1"/>
  <c r="E307"/>
  <c r="E305"/>
  <c r="E304"/>
  <c r="E303"/>
  <c r="L302"/>
  <c r="K302"/>
  <c r="J302"/>
  <c r="I302"/>
  <c r="H302"/>
  <c r="G302"/>
  <c r="F302"/>
  <c r="E301"/>
  <c r="E299"/>
  <c r="E298"/>
  <c r="E297"/>
  <c r="L296"/>
  <c r="K296"/>
  <c r="J296"/>
  <c r="H296"/>
  <c r="G296"/>
  <c r="F296"/>
  <c r="E280"/>
  <c r="E278"/>
  <c r="E277"/>
  <c r="E276"/>
  <c r="L275"/>
  <c r="K275"/>
  <c r="J275"/>
  <c r="I275"/>
  <c r="H275"/>
  <c r="G275"/>
  <c r="F275"/>
  <c r="E274"/>
  <c r="E272"/>
  <c r="E271"/>
  <c r="E270"/>
  <c r="L269"/>
  <c r="K269"/>
  <c r="J269"/>
  <c r="I269"/>
  <c r="G269"/>
  <c r="F269"/>
  <c r="E266"/>
  <c r="E265"/>
  <c r="E264"/>
  <c r="L263"/>
  <c r="K263"/>
  <c r="J263"/>
  <c r="I263"/>
  <c r="F263"/>
  <c r="E256"/>
  <c r="E254"/>
  <c r="E253"/>
  <c r="E252"/>
  <c r="L251"/>
  <c r="K251"/>
  <c r="J251"/>
  <c r="I251"/>
  <c r="H251"/>
  <c r="G251"/>
  <c r="F251"/>
  <c r="E250"/>
  <c r="E248"/>
  <c r="E247"/>
  <c r="E246"/>
  <c r="L245"/>
  <c r="K245"/>
  <c r="J245"/>
  <c r="I245"/>
  <c r="H245"/>
  <c r="G245"/>
  <c r="F245"/>
  <c r="E242"/>
  <c r="E241"/>
  <c r="E240"/>
  <c r="L239"/>
  <c r="K239"/>
  <c r="J239"/>
  <c r="I239"/>
  <c r="H239"/>
  <c r="G239"/>
  <c r="F239"/>
  <c r="E232"/>
  <c r="L230"/>
  <c r="K230" s="1"/>
  <c r="J230" s="1"/>
  <c r="I230" s="1"/>
  <c r="H230" s="1"/>
  <c r="G230" s="1"/>
  <c r="F230" s="1"/>
  <c r="E230" s="1"/>
  <c r="L229"/>
  <c r="L228"/>
  <c r="K228" s="1"/>
  <c r="E226"/>
  <c r="L224"/>
  <c r="K224" s="1"/>
  <c r="J224" s="1"/>
  <c r="I224" s="1"/>
  <c r="H224" s="1"/>
  <c r="L223"/>
  <c r="L222"/>
  <c r="K222" s="1"/>
  <c r="J222" s="1"/>
  <c r="L216"/>
  <c r="K216" s="1"/>
  <c r="J216" s="1"/>
  <c r="E193"/>
  <c r="E191"/>
  <c r="E692" s="1"/>
  <c r="E190"/>
  <c r="E691" s="1"/>
  <c r="E189"/>
  <c r="E690" s="1"/>
  <c r="E187"/>
  <c r="E700" s="1"/>
  <c r="E185"/>
  <c r="E698" s="1"/>
  <c r="E184"/>
  <c r="E697" s="1"/>
  <c r="E183"/>
  <c r="E696" s="1"/>
  <c r="E181"/>
  <c r="E179"/>
  <c r="E178"/>
  <c r="E177"/>
  <c r="E175"/>
  <c r="E688" s="1"/>
  <c r="E173"/>
  <c r="E686" s="1"/>
  <c r="E172"/>
  <c r="E685" s="1"/>
  <c r="E171"/>
  <c r="E684" s="1"/>
  <c r="E167"/>
  <c r="E680" s="1"/>
  <c r="E166"/>
  <c r="E679" s="1"/>
  <c r="E165"/>
  <c r="E678" s="1"/>
  <c r="E163"/>
  <c r="E664" s="1"/>
  <c r="E161"/>
  <c r="E662" s="1"/>
  <c r="E160"/>
  <c r="E661" s="1"/>
  <c r="E159"/>
  <c r="E660" s="1"/>
  <c r="E157"/>
  <c r="E155"/>
  <c r="E154"/>
  <c r="E153"/>
  <c r="E151"/>
  <c r="E149"/>
  <c r="E148"/>
  <c r="E147"/>
  <c r="E93"/>
  <c r="E91"/>
  <c r="E90"/>
  <c r="E89"/>
  <c r="L88"/>
  <c r="K88"/>
  <c r="J88"/>
  <c r="I88"/>
  <c r="F88"/>
  <c r="H82"/>
  <c r="L70"/>
  <c r="K70"/>
  <c r="J70"/>
  <c r="H70"/>
  <c r="G70"/>
  <c r="F70"/>
  <c r="E69"/>
  <c r="E67"/>
  <c r="E66"/>
  <c r="E65"/>
  <c r="L64"/>
  <c r="K64"/>
  <c r="J64"/>
  <c r="I64"/>
  <c r="H64"/>
  <c r="G64"/>
  <c r="F64"/>
  <c r="E63"/>
  <c r="E61"/>
  <c r="E60"/>
  <c r="E59"/>
  <c r="L58"/>
  <c r="K58"/>
  <c r="J58"/>
  <c r="I58"/>
  <c r="H58"/>
  <c r="G58"/>
  <c r="F58"/>
  <c r="L52"/>
  <c r="K52"/>
  <c r="H52"/>
  <c r="G52"/>
  <c r="F52"/>
  <c r="E51"/>
  <c r="E49"/>
  <c r="E48"/>
  <c r="E47"/>
  <c r="L46"/>
  <c r="K46"/>
  <c r="J46"/>
  <c r="I46"/>
  <c r="H46"/>
  <c r="G46"/>
  <c r="F46"/>
  <c r="E45"/>
  <c r="E43"/>
  <c r="E42"/>
  <c r="E41"/>
  <c r="L40"/>
  <c r="K40"/>
  <c r="J40"/>
  <c r="G40"/>
  <c r="F40"/>
  <c r="E39"/>
  <c r="E37"/>
  <c r="E36"/>
  <c r="E35"/>
  <c r="L34"/>
  <c r="K34"/>
  <c r="J34"/>
  <c r="I34"/>
  <c r="H34"/>
  <c r="G34"/>
  <c r="F34"/>
  <c r="E19"/>
  <c r="J82"/>
  <c r="I82"/>
  <c r="F82"/>
  <c r="G82"/>
  <c r="L82"/>
  <c r="K323"/>
  <c r="L323"/>
  <c r="J336"/>
  <c r="J323"/>
  <c r="I323"/>
  <c r="H323"/>
  <c r="G323"/>
  <c r="F323"/>
  <c r="G146"/>
  <c r="G158"/>
  <c r="G659" s="1"/>
  <c r="I613" l="1"/>
  <c r="L215"/>
  <c r="G614"/>
  <c r="H604"/>
  <c r="H610" s="1"/>
  <c r="H411"/>
  <c r="I610"/>
  <c r="J610"/>
  <c r="K215"/>
  <c r="G224"/>
  <c r="G212" s="1"/>
  <c r="J613"/>
  <c r="I612"/>
  <c r="J612"/>
  <c r="H613"/>
  <c r="I611"/>
  <c r="J611"/>
  <c r="H122"/>
  <c r="E285"/>
  <c r="E291" s="1"/>
  <c r="H158"/>
  <c r="H659" s="1"/>
  <c r="F158"/>
  <c r="F659" s="1"/>
  <c r="H687"/>
  <c r="H170"/>
  <c r="H683" s="1"/>
  <c r="H144"/>
  <c r="H140" s="1"/>
  <c r="F639"/>
  <c r="H639"/>
  <c r="F118"/>
  <c r="I158"/>
  <c r="I659" s="1"/>
  <c r="G188"/>
  <c r="G689" s="1"/>
  <c r="G262"/>
  <c r="E262" s="1"/>
  <c r="I116"/>
  <c r="I286"/>
  <c r="I292" s="1"/>
  <c r="G308"/>
  <c r="K158"/>
  <c r="K659" s="1"/>
  <c r="F329"/>
  <c r="F335" s="1"/>
  <c r="L210"/>
  <c r="L282" s="1"/>
  <c r="L288" s="1"/>
  <c r="E220"/>
  <c r="E214" s="1"/>
  <c r="K286"/>
  <c r="K292" s="1"/>
  <c r="I640"/>
  <c r="E347"/>
  <c r="E407" s="1"/>
  <c r="E104"/>
  <c r="E110" s="1"/>
  <c r="L233"/>
  <c r="L116"/>
  <c r="G118"/>
  <c r="L101"/>
  <c r="L107" s="1"/>
  <c r="E268"/>
  <c r="E670" s="1"/>
  <c r="F640"/>
  <c r="J640"/>
  <c r="H344"/>
  <c r="H404" s="1"/>
  <c r="J158"/>
  <c r="J659" s="1"/>
  <c r="J663"/>
  <c r="E658"/>
  <c r="J196"/>
  <c r="J202" s="1"/>
  <c r="K640"/>
  <c r="L257"/>
  <c r="E192"/>
  <c r="E693" s="1"/>
  <c r="H308"/>
  <c r="G263"/>
  <c r="E668"/>
  <c r="G671"/>
  <c r="E674"/>
  <c r="G196"/>
  <c r="G202" s="1"/>
  <c r="F182"/>
  <c r="F695" s="1"/>
  <c r="L640"/>
  <c r="E676"/>
  <c r="E666"/>
  <c r="E672"/>
  <c r="E656"/>
  <c r="E667"/>
  <c r="E673"/>
  <c r="E654"/>
  <c r="E655"/>
  <c r="E141"/>
  <c r="L227"/>
  <c r="K257"/>
  <c r="E309"/>
  <c r="E315" s="1"/>
  <c r="K197"/>
  <c r="K203" s="1"/>
  <c r="L195"/>
  <c r="L201" s="1"/>
  <c r="H195"/>
  <c r="H201" s="1"/>
  <c r="E103"/>
  <c r="E109" s="1"/>
  <c r="G116"/>
  <c r="K308"/>
  <c r="L308"/>
  <c r="E145"/>
  <c r="L212"/>
  <c r="L638" s="1"/>
  <c r="K176"/>
  <c r="K653" s="1"/>
  <c r="K195"/>
  <c r="K201" s="1"/>
  <c r="G195"/>
  <c r="G201" s="1"/>
  <c r="E235"/>
  <c r="J195"/>
  <c r="J201" s="1"/>
  <c r="F195"/>
  <c r="F201" s="1"/>
  <c r="I196"/>
  <c r="I202" s="1"/>
  <c r="E143"/>
  <c r="E310"/>
  <c r="E316" s="1"/>
  <c r="H116"/>
  <c r="H644" s="1"/>
  <c r="H28"/>
  <c r="K28"/>
  <c r="I144"/>
  <c r="I140" s="1"/>
  <c r="F146"/>
  <c r="F671" s="1"/>
  <c r="J182"/>
  <c r="J695" s="1"/>
  <c r="E31"/>
  <c r="E97" s="1"/>
  <c r="F257"/>
  <c r="E296"/>
  <c r="I308"/>
  <c r="L144"/>
  <c r="L140" s="1"/>
  <c r="L170"/>
  <c r="L683" s="1"/>
  <c r="E239"/>
  <c r="K233"/>
  <c r="E236"/>
  <c r="E251"/>
  <c r="K196"/>
  <c r="K202" s="1"/>
  <c r="G140"/>
  <c r="E259"/>
  <c r="E260"/>
  <c r="L286"/>
  <c r="L292" s="1"/>
  <c r="H286"/>
  <c r="H292" s="1"/>
  <c r="E22"/>
  <c r="F28"/>
  <c r="K553"/>
  <c r="K552" s="1"/>
  <c r="K414" s="1"/>
  <c r="K606" s="1"/>
  <c r="K612" s="1"/>
  <c r="K95"/>
  <c r="K114" s="1"/>
  <c r="J17"/>
  <c r="I17" s="1"/>
  <c r="H17" s="1"/>
  <c r="E29"/>
  <c r="E40"/>
  <c r="E30"/>
  <c r="E46"/>
  <c r="E64"/>
  <c r="E70"/>
  <c r="J233"/>
  <c r="E313"/>
  <c r="E319" s="1"/>
  <c r="J197"/>
  <c r="J203" s="1"/>
  <c r="J144"/>
  <c r="F144"/>
  <c r="F140" s="1"/>
  <c r="E258"/>
  <c r="I152"/>
  <c r="I665" s="1"/>
  <c r="E501"/>
  <c r="E537"/>
  <c r="L329"/>
  <c r="L335" s="1"/>
  <c r="I329"/>
  <c r="I335" s="1"/>
  <c r="F233"/>
  <c r="F197"/>
  <c r="F203" s="1"/>
  <c r="E168"/>
  <c r="E681" s="1"/>
  <c r="E180"/>
  <c r="E657" s="1"/>
  <c r="I233"/>
  <c r="E234"/>
  <c r="I199"/>
  <c r="I205" s="1"/>
  <c r="I188"/>
  <c r="I689" s="1"/>
  <c r="J329"/>
  <c r="J335" s="1"/>
  <c r="E554"/>
  <c r="I315"/>
  <c r="I314" s="1"/>
  <c r="K329"/>
  <c r="K335" s="1"/>
  <c r="E174"/>
  <c r="E687" s="1"/>
  <c r="K229"/>
  <c r="J229" s="1"/>
  <c r="I229" s="1"/>
  <c r="H229" s="1"/>
  <c r="G229" s="1"/>
  <c r="F229" s="1"/>
  <c r="E229" s="1"/>
  <c r="F314"/>
  <c r="E142"/>
  <c r="E156"/>
  <c r="E669" s="1"/>
  <c r="J257"/>
  <c r="E302"/>
  <c r="E311"/>
  <c r="E317" s="1"/>
  <c r="F199"/>
  <c r="F205" s="1"/>
  <c r="I195"/>
  <c r="I201" s="1"/>
  <c r="K144"/>
  <c r="E76"/>
  <c r="K146"/>
  <c r="K671" s="1"/>
  <c r="I164"/>
  <c r="I677" s="1"/>
  <c r="G176"/>
  <c r="G653" s="1"/>
  <c r="G553"/>
  <c r="E34"/>
  <c r="E52"/>
  <c r="G152"/>
  <c r="F170"/>
  <c r="F683" s="1"/>
  <c r="K693"/>
  <c r="K188"/>
  <c r="K689" s="1"/>
  <c r="E88"/>
  <c r="H337"/>
  <c r="H329"/>
  <c r="H335" s="1"/>
  <c r="E345"/>
  <c r="E405" s="1"/>
  <c r="K344"/>
  <c r="K404" s="1"/>
  <c r="K609" s="1"/>
  <c r="I404"/>
  <c r="I609" s="1"/>
  <c r="L553"/>
  <c r="E162"/>
  <c r="E663" s="1"/>
  <c r="E58"/>
  <c r="L196"/>
  <c r="L202" s="1"/>
  <c r="G329"/>
  <c r="G335" s="1"/>
  <c r="I197"/>
  <c r="I203" s="1"/>
  <c r="H199"/>
  <c r="H205" s="1"/>
  <c r="E186"/>
  <c r="E699" s="1"/>
  <c r="H314"/>
  <c r="J337"/>
  <c r="F286"/>
  <c r="F292" s="1"/>
  <c r="K164"/>
  <c r="K677" s="1"/>
  <c r="I176"/>
  <c r="I653" s="1"/>
  <c r="F344"/>
  <c r="F404" s="1"/>
  <c r="E346"/>
  <c r="E406" s="1"/>
  <c r="G164"/>
  <c r="G677" s="1"/>
  <c r="G238"/>
  <c r="E244"/>
  <c r="E238" s="1"/>
  <c r="F553"/>
  <c r="F416"/>
  <c r="K223"/>
  <c r="L211"/>
  <c r="L283" s="1"/>
  <c r="L289" s="1"/>
  <c r="L96"/>
  <c r="L115" s="1"/>
  <c r="K18"/>
  <c r="L16"/>
  <c r="L197"/>
  <c r="L203" s="1"/>
  <c r="I146"/>
  <c r="I671" s="1"/>
  <c r="L182"/>
  <c r="L695" s="1"/>
  <c r="F196"/>
  <c r="F202" s="1"/>
  <c r="G233"/>
  <c r="L158"/>
  <c r="L659" s="1"/>
  <c r="L221"/>
  <c r="G197"/>
  <c r="G203" s="1"/>
  <c r="E245"/>
  <c r="E269"/>
  <c r="E275"/>
  <c r="F308"/>
  <c r="J315"/>
  <c r="J314" s="1"/>
  <c r="J308"/>
  <c r="L99"/>
  <c r="L118" s="1"/>
  <c r="K21"/>
  <c r="E82"/>
  <c r="K109"/>
  <c r="K101"/>
  <c r="K107" s="1"/>
  <c r="J116"/>
  <c r="F116"/>
  <c r="K152"/>
  <c r="K665" s="1"/>
  <c r="J170"/>
  <c r="J683" s="1"/>
  <c r="H182"/>
  <c r="H695" s="1"/>
  <c r="L344"/>
  <c r="L404" s="1"/>
  <c r="L609" s="1"/>
  <c r="L95"/>
  <c r="L114" s="1"/>
  <c r="L28"/>
  <c r="E150"/>
  <c r="E675" s="1"/>
  <c r="L314"/>
  <c r="J101"/>
  <c r="J107" s="1"/>
  <c r="I28"/>
  <c r="E33"/>
  <c r="I257"/>
  <c r="G314"/>
  <c r="J286"/>
  <c r="J292" s="1"/>
  <c r="K116"/>
  <c r="G344"/>
  <c r="G404" s="1"/>
  <c r="G28"/>
  <c r="H197"/>
  <c r="H203" s="1"/>
  <c r="F224"/>
  <c r="E224" s="1"/>
  <c r="K210"/>
  <c r="K282" s="1"/>
  <c r="K288" s="1"/>
  <c r="K212"/>
  <c r="K284" s="1"/>
  <c r="K290" s="1"/>
  <c r="J228"/>
  <c r="K314"/>
  <c r="I222"/>
  <c r="E323"/>
  <c r="H196"/>
  <c r="F188"/>
  <c r="F689" s="1"/>
  <c r="L146"/>
  <c r="L671" s="1"/>
  <c r="J146"/>
  <c r="J671" s="1"/>
  <c r="H146"/>
  <c r="H671" s="1"/>
  <c r="L152"/>
  <c r="L665" s="1"/>
  <c r="J152"/>
  <c r="J665" s="1"/>
  <c r="H152"/>
  <c r="H665" s="1"/>
  <c r="F152"/>
  <c r="F665" s="1"/>
  <c r="L164"/>
  <c r="L677" s="1"/>
  <c r="J164"/>
  <c r="J677" s="1"/>
  <c r="H164"/>
  <c r="H677" s="1"/>
  <c r="F164"/>
  <c r="F677" s="1"/>
  <c r="K170"/>
  <c r="K683" s="1"/>
  <c r="I170"/>
  <c r="I683" s="1"/>
  <c r="G170"/>
  <c r="G683" s="1"/>
  <c r="L176"/>
  <c r="L653" s="1"/>
  <c r="J176"/>
  <c r="J653" s="1"/>
  <c r="H176"/>
  <c r="H653" s="1"/>
  <c r="F176"/>
  <c r="F653" s="1"/>
  <c r="K182"/>
  <c r="K695" s="1"/>
  <c r="I182"/>
  <c r="I695" s="1"/>
  <c r="G182"/>
  <c r="G695" s="1"/>
  <c r="L188"/>
  <c r="L689" s="1"/>
  <c r="J188"/>
  <c r="J689" s="1"/>
  <c r="H188"/>
  <c r="H689" s="1"/>
  <c r="I344"/>
  <c r="J344"/>
  <c r="J404" s="1"/>
  <c r="J609" s="1"/>
  <c r="E349"/>
  <c r="E409" s="1"/>
  <c r="E489"/>
  <c r="H603"/>
  <c r="J215" l="1"/>
  <c r="H609"/>
  <c r="G284"/>
  <c r="G290" s="1"/>
  <c r="G638"/>
  <c r="F608"/>
  <c r="F614" s="1"/>
  <c r="F620" s="1"/>
  <c r="E416"/>
  <c r="E608" s="1"/>
  <c r="E614" s="1"/>
  <c r="E627" s="1"/>
  <c r="E652" s="1"/>
  <c r="L642"/>
  <c r="L643"/>
  <c r="K642"/>
  <c r="G646"/>
  <c r="K644"/>
  <c r="K618"/>
  <c r="F644"/>
  <c r="L644"/>
  <c r="J644"/>
  <c r="G644"/>
  <c r="F646"/>
  <c r="L646"/>
  <c r="L620"/>
  <c r="L627"/>
  <c r="K627"/>
  <c r="H626"/>
  <c r="H625"/>
  <c r="K625"/>
  <c r="H624"/>
  <c r="H623"/>
  <c r="I639"/>
  <c r="I122"/>
  <c r="L639"/>
  <c r="L122"/>
  <c r="J639"/>
  <c r="J122"/>
  <c r="K639"/>
  <c r="K122"/>
  <c r="E116"/>
  <c r="E644" s="1"/>
  <c r="G257"/>
  <c r="E257" s="1"/>
  <c r="I627"/>
  <c r="J626"/>
  <c r="E286"/>
  <c r="E292" s="1"/>
  <c r="J627"/>
  <c r="I624"/>
  <c r="I623"/>
  <c r="I626"/>
  <c r="J625"/>
  <c r="I625"/>
  <c r="I644"/>
  <c r="J95"/>
  <c r="J114" s="1"/>
  <c r="G286"/>
  <c r="G292" s="1"/>
  <c r="J198"/>
  <c r="J194" s="1"/>
  <c r="H198"/>
  <c r="H204" s="1"/>
  <c r="H619" s="1"/>
  <c r="H627"/>
  <c r="L209"/>
  <c r="L284"/>
  <c r="L290" s="1"/>
  <c r="L636"/>
  <c r="G665"/>
  <c r="E263"/>
  <c r="E101"/>
  <c r="E107" s="1"/>
  <c r="I198"/>
  <c r="I204" s="1"/>
  <c r="I619" s="1"/>
  <c r="E233"/>
  <c r="E344"/>
  <c r="E404" s="1"/>
  <c r="H640"/>
  <c r="K638"/>
  <c r="L637"/>
  <c r="E144"/>
  <c r="K636"/>
  <c r="G198"/>
  <c r="G204" s="1"/>
  <c r="G639"/>
  <c r="E28"/>
  <c r="J140"/>
  <c r="K198"/>
  <c r="K211"/>
  <c r="E329"/>
  <c r="E335" s="1"/>
  <c r="J622"/>
  <c r="J647" s="1"/>
  <c r="L198"/>
  <c r="L204" s="1"/>
  <c r="E176"/>
  <c r="E653" s="1"/>
  <c r="E195"/>
  <c r="E201" s="1"/>
  <c r="L94"/>
  <c r="L113" s="1"/>
  <c r="K140"/>
  <c r="E197"/>
  <c r="E203" s="1"/>
  <c r="K415"/>
  <c r="K607" s="1"/>
  <c r="K613" s="1"/>
  <c r="K227"/>
  <c r="K551"/>
  <c r="K413" s="1"/>
  <c r="K605" s="1"/>
  <c r="K611" s="1"/>
  <c r="G415"/>
  <c r="G552"/>
  <c r="F198"/>
  <c r="F204" s="1"/>
  <c r="H622"/>
  <c r="H647" s="1"/>
  <c r="J21"/>
  <c r="K99"/>
  <c r="K118" s="1"/>
  <c r="K620" s="1"/>
  <c r="E308"/>
  <c r="J18"/>
  <c r="K96"/>
  <c r="K115" s="1"/>
  <c r="K16"/>
  <c r="K94" s="1"/>
  <c r="K113" s="1"/>
  <c r="K221"/>
  <c r="J223"/>
  <c r="E314"/>
  <c r="L552"/>
  <c r="L415"/>
  <c r="F552"/>
  <c r="F415"/>
  <c r="E158"/>
  <c r="E659" s="1"/>
  <c r="E196"/>
  <c r="E202" s="1"/>
  <c r="H202"/>
  <c r="E182"/>
  <c r="H222"/>
  <c r="I228"/>
  <c r="J227"/>
  <c r="J624"/>
  <c r="J623"/>
  <c r="E164"/>
  <c r="E677" s="1"/>
  <c r="E152"/>
  <c r="E146"/>
  <c r="E671" s="1"/>
  <c r="E188"/>
  <c r="E689" s="1"/>
  <c r="I95"/>
  <c r="I114" s="1"/>
  <c r="I216"/>
  <c r="I215" s="1"/>
  <c r="J210"/>
  <c r="G627"/>
  <c r="E170"/>
  <c r="E683" s="1"/>
  <c r="J212" l="1"/>
  <c r="K631"/>
  <c r="J204"/>
  <c r="J619" s="1"/>
  <c r="F607"/>
  <c r="F613" s="1"/>
  <c r="F626" s="1"/>
  <c r="E415"/>
  <c r="E607" s="1"/>
  <c r="E613" s="1"/>
  <c r="E626" s="1"/>
  <c r="E651" s="1"/>
  <c r="F627"/>
  <c r="L633"/>
  <c r="G607"/>
  <c r="G613" s="1"/>
  <c r="G626" s="1"/>
  <c r="L635"/>
  <c r="L607"/>
  <c r="L613" s="1"/>
  <c r="L626" s="1"/>
  <c r="K643"/>
  <c r="I642"/>
  <c r="K641"/>
  <c r="L641"/>
  <c r="J642"/>
  <c r="I622"/>
  <c r="I647" s="1"/>
  <c r="E122"/>
  <c r="L281"/>
  <c r="L287" s="1"/>
  <c r="F633"/>
  <c r="I632"/>
  <c r="H194"/>
  <c r="I200"/>
  <c r="E665"/>
  <c r="L194"/>
  <c r="I194"/>
  <c r="J284"/>
  <c r="J290" s="1"/>
  <c r="J618" s="1"/>
  <c r="J638"/>
  <c r="J282"/>
  <c r="J636"/>
  <c r="E695"/>
  <c r="E694"/>
  <c r="K283"/>
  <c r="K289" s="1"/>
  <c r="K617" s="1"/>
  <c r="K637"/>
  <c r="G199"/>
  <c r="G194" s="1"/>
  <c r="G640"/>
  <c r="F194"/>
  <c r="F200"/>
  <c r="K204"/>
  <c r="K194"/>
  <c r="K550"/>
  <c r="K412" s="1"/>
  <c r="K604" s="1"/>
  <c r="K610" s="1"/>
  <c r="K616" s="1"/>
  <c r="E198"/>
  <c r="E204" s="1"/>
  <c r="E639" s="1"/>
  <c r="K209"/>
  <c r="L200"/>
  <c r="G414"/>
  <c r="G606" s="1"/>
  <c r="G612" s="1"/>
  <c r="G618" s="1"/>
  <c r="G551"/>
  <c r="J632"/>
  <c r="K646"/>
  <c r="K633"/>
  <c r="F551"/>
  <c r="F414"/>
  <c r="J99"/>
  <c r="J118" s="1"/>
  <c r="J620" s="1"/>
  <c r="I21"/>
  <c r="H21" s="1"/>
  <c r="H16" s="1"/>
  <c r="L414"/>
  <c r="L606" s="1"/>
  <c r="L612" s="1"/>
  <c r="L618" s="1"/>
  <c r="E552"/>
  <c r="L551"/>
  <c r="I223"/>
  <c r="J211"/>
  <c r="J221"/>
  <c r="J209" s="1"/>
  <c r="I18"/>
  <c r="J96"/>
  <c r="J115" s="1"/>
  <c r="J16"/>
  <c r="J94" s="1"/>
  <c r="J113" s="1"/>
  <c r="H632"/>
  <c r="H200"/>
  <c r="H216"/>
  <c r="I210"/>
  <c r="K624"/>
  <c r="E140"/>
  <c r="I212"/>
  <c r="G17"/>
  <c r="H95"/>
  <c r="H114" s="1"/>
  <c r="H228"/>
  <c r="I227"/>
  <c r="G222"/>
  <c r="J200" l="1"/>
  <c r="H210"/>
  <c r="H215"/>
  <c r="L615"/>
  <c r="G619"/>
  <c r="G632" s="1"/>
  <c r="L619"/>
  <c r="L632" s="1"/>
  <c r="F619"/>
  <c r="F632" s="1"/>
  <c r="F606"/>
  <c r="F612" s="1"/>
  <c r="F625" s="1"/>
  <c r="E414"/>
  <c r="E606" s="1"/>
  <c r="E612" s="1"/>
  <c r="H642"/>
  <c r="J641"/>
  <c r="J643"/>
  <c r="K626"/>
  <c r="K619"/>
  <c r="J631"/>
  <c r="E199"/>
  <c r="E205" s="1"/>
  <c r="E640" s="1"/>
  <c r="G205"/>
  <c r="G620" s="1"/>
  <c r="J288"/>
  <c r="J616" s="1"/>
  <c r="J283"/>
  <c r="J289" s="1"/>
  <c r="J617" s="1"/>
  <c r="J637"/>
  <c r="K281"/>
  <c r="K287" s="1"/>
  <c r="K635"/>
  <c r="I284"/>
  <c r="I638"/>
  <c r="J281"/>
  <c r="J287" s="1"/>
  <c r="J615" s="1"/>
  <c r="J635"/>
  <c r="I282"/>
  <c r="I636"/>
  <c r="K200"/>
  <c r="K549"/>
  <c r="K630"/>
  <c r="G550"/>
  <c r="G413"/>
  <c r="G605" s="1"/>
  <c r="G611" s="1"/>
  <c r="G625"/>
  <c r="H223"/>
  <c r="I211"/>
  <c r="I221"/>
  <c r="I209" s="1"/>
  <c r="J646"/>
  <c r="J633"/>
  <c r="F413"/>
  <c r="F550"/>
  <c r="I96"/>
  <c r="I115" s="1"/>
  <c r="I16"/>
  <c r="I94" s="1"/>
  <c r="I113" s="1"/>
  <c r="L413"/>
  <c r="L605" s="1"/>
  <c r="L611" s="1"/>
  <c r="L617" s="1"/>
  <c r="E551"/>
  <c r="L550"/>
  <c r="L625"/>
  <c r="H99"/>
  <c r="I99"/>
  <c r="I118" s="1"/>
  <c r="I620" s="1"/>
  <c r="G228"/>
  <c r="H227"/>
  <c r="F222"/>
  <c r="E217"/>
  <c r="K623"/>
  <c r="F17"/>
  <c r="G95"/>
  <c r="G114" s="1"/>
  <c r="G216"/>
  <c r="H209" l="1"/>
  <c r="F605"/>
  <c r="F611" s="1"/>
  <c r="E413"/>
  <c r="E605" s="1"/>
  <c r="E611" s="1"/>
  <c r="K615"/>
  <c r="E619"/>
  <c r="K632"/>
  <c r="E632" s="1"/>
  <c r="G642"/>
  <c r="I641"/>
  <c r="K622"/>
  <c r="K647" s="1"/>
  <c r="E625"/>
  <c r="E650" s="1"/>
  <c r="J630"/>
  <c r="J629"/>
  <c r="G624"/>
  <c r="F624"/>
  <c r="I643"/>
  <c r="G200"/>
  <c r="G633"/>
  <c r="E194"/>
  <c r="E200" s="1"/>
  <c r="I288"/>
  <c r="I616" s="1"/>
  <c r="I290"/>
  <c r="I618" s="1"/>
  <c r="I281"/>
  <c r="I287" s="1"/>
  <c r="I615" s="1"/>
  <c r="I635"/>
  <c r="I283"/>
  <c r="I637"/>
  <c r="H282"/>
  <c r="H636"/>
  <c r="H284"/>
  <c r="H290" s="1"/>
  <c r="H638"/>
  <c r="G631"/>
  <c r="L631"/>
  <c r="K629"/>
  <c r="K628" s="1"/>
  <c r="G549"/>
  <c r="G411" s="1"/>
  <c r="G603" s="1"/>
  <c r="G609" s="1"/>
  <c r="G412"/>
  <c r="G604" s="1"/>
  <c r="G610" s="1"/>
  <c r="L624"/>
  <c r="I646"/>
  <c r="I633"/>
  <c r="G223"/>
  <c r="E21"/>
  <c r="E99" s="1"/>
  <c r="E118" s="1"/>
  <c r="H118"/>
  <c r="H620" s="1"/>
  <c r="E620" s="1"/>
  <c r="L549"/>
  <c r="L412"/>
  <c r="L604" s="1"/>
  <c r="L610" s="1"/>
  <c r="L616" s="1"/>
  <c r="E549"/>
  <c r="H96"/>
  <c r="H115" s="1"/>
  <c r="H643" s="1"/>
  <c r="H94"/>
  <c r="H113" s="1"/>
  <c r="H641" s="1"/>
  <c r="F549"/>
  <c r="F411" s="1"/>
  <c r="F412"/>
  <c r="E218"/>
  <c r="E212" s="1"/>
  <c r="F212"/>
  <c r="F228"/>
  <c r="G227"/>
  <c r="G210"/>
  <c r="G215"/>
  <c r="F216"/>
  <c r="F95"/>
  <c r="F114" s="1"/>
  <c r="E17"/>
  <c r="E222"/>
  <c r="F604" l="1"/>
  <c r="F610" s="1"/>
  <c r="E412"/>
  <c r="E604" s="1"/>
  <c r="E610" s="1"/>
  <c r="E623" s="1"/>
  <c r="E648" s="1"/>
  <c r="F603"/>
  <c r="F609" s="1"/>
  <c r="E411"/>
  <c r="E603" s="1"/>
  <c r="E609" s="1"/>
  <c r="F642"/>
  <c r="J628"/>
  <c r="H618"/>
  <c r="I629"/>
  <c r="F623"/>
  <c r="E284"/>
  <c r="E290" s="1"/>
  <c r="G623"/>
  <c r="I631"/>
  <c r="I289"/>
  <c r="I617" s="1"/>
  <c r="H288"/>
  <c r="F284"/>
  <c r="F290" s="1"/>
  <c r="F618" s="1"/>
  <c r="F638"/>
  <c r="G282"/>
  <c r="G288" s="1"/>
  <c r="G616" s="1"/>
  <c r="G636"/>
  <c r="H281"/>
  <c r="H635"/>
  <c r="H283"/>
  <c r="H289" s="1"/>
  <c r="H637"/>
  <c r="L630"/>
  <c r="E646"/>
  <c r="G96"/>
  <c r="G115" s="1"/>
  <c r="G16"/>
  <c r="G94" s="1"/>
  <c r="G113" s="1"/>
  <c r="H646"/>
  <c r="H633"/>
  <c r="E633" s="1"/>
  <c r="F223"/>
  <c r="G211"/>
  <c r="G221"/>
  <c r="G209" s="1"/>
  <c r="L623"/>
  <c r="E95"/>
  <c r="E114" s="1"/>
  <c r="E642" s="1"/>
  <c r="F215"/>
  <c r="E216"/>
  <c r="F210"/>
  <c r="F227"/>
  <c r="E227" s="1"/>
  <c r="E228"/>
  <c r="H616" l="1"/>
  <c r="H629" s="1"/>
  <c r="E618"/>
  <c r="H631"/>
  <c r="H617"/>
  <c r="H630" s="1"/>
  <c r="G641"/>
  <c r="G643"/>
  <c r="L622"/>
  <c r="L647" s="1"/>
  <c r="F622"/>
  <c r="F647" s="1"/>
  <c r="G622"/>
  <c r="G647" s="1"/>
  <c r="E624"/>
  <c r="E649" s="1"/>
  <c r="G629"/>
  <c r="F631"/>
  <c r="I630"/>
  <c r="I628" s="1"/>
  <c r="H287"/>
  <c r="H615" s="1"/>
  <c r="F282"/>
  <c r="F288" s="1"/>
  <c r="F616" s="1"/>
  <c r="F636"/>
  <c r="G281"/>
  <c r="G635"/>
  <c r="G283"/>
  <c r="G289" s="1"/>
  <c r="G617" s="1"/>
  <c r="G637"/>
  <c r="L629"/>
  <c r="L628" s="1"/>
  <c r="E210"/>
  <c r="E223"/>
  <c r="E211" s="1"/>
  <c r="F211"/>
  <c r="F221"/>
  <c r="E221" s="1"/>
  <c r="E18"/>
  <c r="F96"/>
  <c r="F115" s="1"/>
  <c r="F16"/>
  <c r="F94" s="1"/>
  <c r="F113" s="1"/>
  <c r="E215"/>
  <c r="E638"/>
  <c r="E616" l="1"/>
  <c r="H628"/>
  <c r="E631"/>
  <c r="F643"/>
  <c r="F641" s="1"/>
  <c r="G630"/>
  <c r="G628" s="1"/>
  <c r="E283"/>
  <c r="E289" s="1"/>
  <c r="E282"/>
  <c r="E288" s="1"/>
  <c r="G287"/>
  <c r="G615" s="1"/>
  <c r="F283"/>
  <c r="F289" s="1"/>
  <c r="F617" s="1"/>
  <c r="E617" s="1"/>
  <c r="F637"/>
  <c r="F629"/>
  <c r="E629" s="1"/>
  <c r="F209"/>
  <c r="E96"/>
  <c r="E115" s="1"/>
  <c r="E643" s="1"/>
  <c r="E16"/>
  <c r="E94" s="1"/>
  <c r="E113" s="1"/>
  <c r="E641" s="1"/>
  <c r="E209"/>
  <c r="E622" l="1"/>
  <c r="E647" s="1"/>
  <c r="E636"/>
  <c r="F630"/>
  <c r="E281"/>
  <c r="E287" s="1"/>
  <c r="E615" s="1"/>
  <c r="F281"/>
  <c r="F287" s="1"/>
  <c r="F615" s="1"/>
  <c r="F635"/>
  <c r="E637"/>
  <c r="E635" l="1"/>
  <c r="E630"/>
  <c r="E628" s="1"/>
  <c r="F628"/>
</calcChain>
</file>

<file path=xl/sharedStrings.xml><?xml version="1.0" encoding="utf-8"?>
<sst xmlns="http://schemas.openxmlformats.org/spreadsheetml/2006/main" count="981" uniqueCount="231">
  <si>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</si>
  <si>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</si>
  <si>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</si>
  <si>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</si>
  <si>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</si>
  <si>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</si>
  <si>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</si>
  <si>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</si>
  <si>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</si>
  <si>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</si>
  <si>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</si>
  <si>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</si>
  <si>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Выполнение обосновывающих материалов, разработка проекта по внесению изменений в схему территориального планирования Нефтеюганского района и внесение изменений в правила землепользования и застройки межселенной территории</t>
  </si>
  <si>
    <t>федеральный бюджет</t>
  </si>
  <si>
    <t>бюджет автономного округа</t>
  </si>
  <si>
    <t>местный бюджет</t>
  </si>
  <si>
    <t>1.2.</t>
  </si>
  <si>
    <t>1.3.</t>
  </si>
  <si>
    <t>Итого по задаче 1</t>
  </si>
  <si>
    <t>2.1.</t>
  </si>
  <si>
    <t>1.4.</t>
  </si>
  <si>
    <t xml:space="preserve"> № п/п</t>
  </si>
  <si>
    <t>Администрация Нефтеюгансокго района (Департемент градостроительства и землепользования)</t>
  </si>
  <si>
    <t>гп.Пойковский</t>
  </si>
  <si>
    <t>сп.Сентябрьский</t>
  </si>
  <si>
    <t>сп.Салым</t>
  </si>
  <si>
    <t>сп.Лемпино</t>
  </si>
  <si>
    <t>сп.Каркатеевы</t>
  </si>
  <si>
    <t>1.3.1.</t>
  </si>
  <si>
    <t>сп.Куть-Ях</t>
  </si>
  <si>
    <t>1.3.2.</t>
  </si>
  <si>
    <t>1.3.3.</t>
  </si>
  <si>
    <t>1.3.4.</t>
  </si>
  <si>
    <t>сп.Сингапай</t>
  </si>
  <si>
    <t>1.3.5.</t>
  </si>
  <si>
    <t>1.3.6.</t>
  </si>
  <si>
    <t>1.3.7.</t>
  </si>
  <si>
    <t>1.3.8.</t>
  </si>
  <si>
    <t>Подпрограмма II «Содействие развитию жилищного строительства»</t>
  </si>
  <si>
    <t>Цель:   Улучшение жилищных условий жителей Нефтеюганского района</t>
  </si>
  <si>
    <t>Департамент имущественных отношений Нефтеюганского района</t>
  </si>
  <si>
    <t>сп.Усть-Юган            (Юганская Обь)</t>
  </si>
  <si>
    <t xml:space="preserve">Итого по задаче </t>
  </si>
  <si>
    <t xml:space="preserve">Итого по подпрограмме II </t>
  </si>
  <si>
    <t>Цель:   Создание условий для увеличения доступности жилья в Нефтеюганском районе</t>
  </si>
  <si>
    <t>Администрация гп.Пойковский</t>
  </si>
  <si>
    <t>Итого по задаче</t>
  </si>
  <si>
    <t>Итого по подпрограмме III</t>
  </si>
  <si>
    <t>Цель:    Создание условий для увеличения доступности жилья в Нефтеюганском районе</t>
  </si>
  <si>
    <t>Итого по подпрограмме IV</t>
  </si>
  <si>
    <t>Администрация сп.Салым</t>
  </si>
  <si>
    <t>Итого по подпрограмме V</t>
  </si>
  <si>
    <t>Администрация Нефтеюганского района (Департамент градостроительства и землепользования)</t>
  </si>
  <si>
    <t>Итого по Программе</t>
  </si>
  <si>
    <t>Таблица № 2</t>
  </si>
  <si>
    <t>ПЕРЕЧЕНЬ ПРОГРАММНЫХ МЕРОПРИЯТИЙ</t>
  </si>
  <si>
    <t>Цель: Создание условий для устойчивого развития  муниципальных  образований  в  границах Нефтеюганского района,  рационального  использования земельных   участков   на    основе    документов территориального планирования, градостроительного зонирования, документации    по     планировке территории, способствующих  дальнейшему  развитию жилищной, социальной, инженерной  и  транспортной инфраструктуры.</t>
  </si>
  <si>
    <t>Задача 1.  Обеспечение территории поселений Нефтеюганского  района обновленными топографическими съемками и  формирование на территории Нефтеюганского района   актуализированной градостроительной документации</t>
  </si>
  <si>
    <t>Обновление программного комплекса, обновление баз данных и программное сопровождение АИСОГД</t>
  </si>
  <si>
    <t>1.1.</t>
  </si>
  <si>
    <t>Расходы на оплату труда работников органов местного самоуправления в рамках подпрограммы при осуществлении части полномочий в области градостроительства, переданными органами местного самоуправления городского и сельских поселений Нефтеюганского района</t>
  </si>
  <si>
    <t>Ответственный исполнитель / соисполнитель</t>
  </si>
  <si>
    <t>в том числе:</t>
  </si>
  <si>
    <t xml:space="preserve">Департамент имущественных отношениф Нефтеюганского района </t>
  </si>
  <si>
    <t xml:space="preserve">Департамент имущественных отношений Нефтеюганского района </t>
  </si>
  <si>
    <t>Департамент имущественных отношениф Нефтеюганского района / Администрация сп.Салым</t>
  </si>
  <si>
    <t>Подпрограмма V: «Улучшение жилищных условий отдельных категорий граждан»</t>
  </si>
  <si>
    <t>Предоставление субсидий отдельным категориям граждан</t>
  </si>
  <si>
    <t>Подпрограмма I «Градостроительная деятельность на 2014 - 2020 годы»</t>
  </si>
  <si>
    <t>сп.Синагапй</t>
  </si>
  <si>
    <t xml:space="preserve">Снос строений "балков"  </t>
  </si>
  <si>
    <t>Администрации поселений</t>
  </si>
  <si>
    <t>Администрация сп.Сингапай</t>
  </si>
  <si>
    <t>Департамент имущественных отношениф Нефтеюганского района / Администрации поселений</t>
  </si>
  <si>
    <t>Итого по задаче 2</t>
  </si>
  <si>
    <t>Задача: Ликвидация опасности проживания в строениях, приспособленных для проживания (балков).</t>
  </si>
  <si>
    <t>Задача: Повышение уровня доступности жилья для отдельных категорий граждан</t>
  </si>
  <si>
    <t>Цель: Создание условий для увеличения объемов жилищного строительства</t>
  </si>
  <si>
    <t>Подпрограмма VI: Проектирование и строительство систем инженерной инфраструктуры</t>
  </si>
  <si>
    <t>Задача: Обеспечение инженерной инфраструктурой территорий, предназначенных для жилищного строительства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</si>
  <si>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</si>
  <si>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ДС и ЖКК НР/МКУ "УКСиЖКК НР"</t>
  </si>
  <si>
    <t>Инженерные сети индивидуальной жилой застройки Северо-Западной части восьмого микрорайона в пгт.Пойковский Нефтеюганского района</t>
  </si>
  <si>
    <t>Итого по подпрограмме VI</t>
  </si>
  <si>
    <t>Инженерная подготовка квартала В-1 п.Сингапай. Сети теплоснабжения, водоотведения, электроснабжения. I, II, III очереди строительства. (I очередь строительства: 1 этап и 4 этапы; II очередь строительства: 1-3 этапы; III очередь строительства: 1 этап)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</si>
  <si>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III очередь строительства: 2 этап и 4 этап)</t>
  </si>
  <si>
    <t>Электроснабжение квартала многоквартирных жилых домов Юго-Западная часть 7 мкр. гп.Пойковский Нефтеюганского района</t>
  </si>
  <si>
    <t>Внесение изменений в генеральные планы, в правила землепользования и застройки, подготовка проекта планировки и проекта межевания улично-дорожной сети поселений Нефтеюганского района</t>
  </si>
  <si>
    <t>сп.Усть-Юган (в том числе - пос.Юганская Обь)</t>
  </si>
  <si>
    <t>Внесение изменений в местные нормативы градостроительного проектирования Нефтеюганского района и поселений Нефтеюганского района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</si>
  <si>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 очередь строительства: 3 этап; III очередь 3 этап, I очередь 2 этап)</t>
  </si>
  <si>
    <t>Задача 2 : Формирование и ведение информационной системы обеспечения градостроительной деятельности Нефтеюганского района (далее - АИСОГД)</t>
  </si>
  <si>
    <t>Итого по подпрограмме 1</t>
  </si>
  <si>
    <t>Таблица 2</t>
  </si>
  <si>
    <t>Инженерная подготовка территории строительства многоквартирных жилых домов в сп.Куть-Ях Нефтеюганского района (со строительством БКТП-10/0,4 кВ для строительства МКД)</t>
  </si>
  <si>
    <t>Трансформаторная подстанция по ул.Центральная в сп.Каркатеевы Нефтеюганского района</t>
  </si>
  <si>
    <t>средства по Соглашениям по передаче полномочий</t>
  </si>
  <si>
    <t>4.1.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</si>
  <si>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</si>
  <si>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</si>
  <si>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</si>
  <si>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</si>
  <si>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</si>
  <si>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</si>
  <si>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</si>
  <si>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</si>
  <si>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5.</t>
  </si>
  <si>
    <t>5.1.</t>
  </si>
  <si>
    <t>5.2.</t>
  </si>
  <si>
    <t>5.3.</t>
  </si>
  <si>
    <t>6.</t>
  </si>
  <si>
    <t>6.2.</t>
  </si>
  <si>
    <t>6.1.</t>
  </si>
  <si>
    <t>6.3.</t>
  </si>
  <si>
    <t>7.</t>
  </si>
  <si>
    <t>7.1.</t>
  </si>
  <si>
    <t>7.2.</t>
  </si>
  <si>
    <t>7.3.</t>
  </si>
  <si>
    <t>8.1.</t>
  </si>
  <si>
    <t>8.2.</t>
  </si>
  <si>
    <t>9.1.</t>
  </si>
  <si>
    <t>10.1.</t>
  </si>
  <si>
    <t>10.1.1.</t>
  </si>
  <si>
    <t>10.1.2.</t>
  </si>
  <si>
    <t>10.1.3.</t>
  </si>
  <si>
    <t>10.1.4.</t>
  </si>
  <si>
    <t>10.1.5.</t>
  </si>
  <si>
    <t>10.1.6.</t>
  </si>
  <si>
    <t>10.1.7.</t>
  </si>
  <si>
    <t>10.1.8.</t>
  </si>
  <si>
    <t>Обновление топографических съёмок территорий поселений Нефтеюганского района в М1:2000</t>
  </si>
  <si>
    <t>Задача:  Обеспечение инженерной и транспортной инфраструктурой земельных участков для обеспечения льготной категории граждан.</t>
  </si>
  <si>
    <t>11.1</t>
  </si>
  <si>
    <t>Проектирование и строительство систем инженерной и транспортной инфраструктуры в целях обеспечения инженерной подготовки земельных участков для льготной категории граждан</t>
  </si>
  <si>
    <t>11.1.3.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</si>
  <si>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</si>
  <si>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11.1.8.</t>
  </si>
  <si>
    <t>11.1.9.</t>
  </si>
  <si>
    <t>11.1.10.</t>
  </si>
  <si>
    <t>11.1.11.</t>
  </si>
  <si>
    <t>11.1.13.</t>
  </si>
  <si>
    <t>11.1.14.</t>
  </si>
  <si>
    <t>11.1.15.</t>
  </si>
  <si>
    <t>11.1.16.</t>
  </si>
  <si>
    <t>11.1.17.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</si>
  <si>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</si>
  <si>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11.1.18.</t>
  </si>
  <si>
    <t>11.1.19.</t>
  </si>
  <si>
    <t>11.1.20.</t>
  </si>
  <si>
    <t>Строительство проезда Радужный в сп. Салым Нефтеюганского района для льготной категории граждан</t>
  </si>
  <si>
    <t>11.1.21.</t>
  </si>
  <si>
    <t>Строительство проезда Дружбы в сп. Салым Нефтеюганского района для льготной категории граждан</t>
  </si>
  <si>
    <t>11.1.22.</t>
  </si>
  <si>
    <t>11.1.23.</t>
  </si>
  <si>
    <t>11.1.24.</t>
  </si>
  <si>
    <t>11.1.25.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</si>
  <si>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</si>
  <si>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11.1.26.</t>
  </si>
  <si>
    <t>11.1.27.</t>
  </si>
  <si>
    <t>Строительство проезда к земельному участку16/2 индивидуального жилищного строительства для льготных категорий граждан по ул. Бамовской гп. Пойковский Нефтеюганского района</t>
  </si>
  <si>
    <t>11.1.28.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</si>
  <si>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</si>
  <si>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11.1.29.</t>
  </si>
  <si>
    <t>11.1.30.</t>
  </si>
  <si>
    <t>11.1.31.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</si>
  <si>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</si>
  <si>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</si>
  <si>
    <t>Магистральный водопровод совмещенный с противопожарным по ул.Мира, проспекту Мечтателей, ул.Садовая, ул.Березовая в сп.Сингапай Нефтеюганского района</t>
  </si>
  <si>
    <t>11.1.1.</t>
  </si>
  <si>
    <t xml:space="preserve">Строительство сетей электроснабжения 0,4 кВ к  земельным участкам индивидуального жилищного строительства для льготных категорий граждан по ул. Дорожная в сп. Лемпино Нефтеюганского района (с.Лемпино, ул.Дорожная, участок 1; с.Лемпино, ул.Дорожная, участок 2; с.Лемпино, ул.Дорожная, участок 3; с.Лемпино, ул.Дорожная, участок 4) </t>
  </si>
  <si>
    <t>11.1.2.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</si>
  <si>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</si>
  <si>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</si>
  <si>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11.1.4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</si>
  <si>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</si>
  <si>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11.1.5</t>
  </si>
  <si>
    <t>11.1.6.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</si>
  <si>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</si>
  <si>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11.1.7.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</si>
  <si>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</si>
  <si>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04, участки 67,68 по  ул. Лесная, в сп. Каркатеевы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</si>
  <si>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</si>
  <si>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по ул. Лесная в сп. Каркатеевы Нефтеюганского района</t>
  </si>
  <si>
    <t>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</si>
  <si>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11.1.12.</t>
  </si>
  <si>
    <t>Проезд от федеральной автодороги до пр. Мечтателей в сп. Сингапай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</si>
  <si>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</si>
  <si>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</si>
  <si>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</si>
  <si>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</si>
  <si>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в сп. Салым Нефтеюганского района</t>
  </si>
  <si>
    <t xml:space="preserve">Строительство сетей электроснабжения 0,4 кВ по ул.Набережная до земельных участков № 33 и № 35  в сп. Салым Нефтеюганского района для льготных категорий граждан 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</si>
  <si>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</si>
  <si>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гражданпо ул. Бамовская в пгт. Пойковский Нефтеюганского района (участки 16/1 и 16/2)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</si>
  <si>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</si>
  <si>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</si>
  <si>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</si>
  <si>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>ДС и ЖКК НР/МКУ "УКСиЖКК НР", сп.Салым, сп.Сентябрьский</t>
  </si>
  <si>
    <t>Департамент имущественных отношений Нефтеюганского района / Администрации поселений / ДС и ЖКК НР/МКУ "УКСиЖКК НР"</t>
  </si>
  <si>
    <t>ДС и ЖКК НР</t>
  </si>
  <si>
    <t xml:space="preserve">Ответственный исполнитель </t>
  </si>
  <si>
    <t>Соисполнитель</t>
  </si>
  <si>
    <t>Администрация сельского поселения Салым</t>
  </si>
  <si>
    <t>Администрация сельского поселения Сентябрьский</t>
  </si>
  <si>
    <t>Выплата субсидии  гражданам, зарегистрированным и проживающим по настоящее время в строениях, приспособленных для проживания, вселившимся в них до 1995 года, не имеющим жилых помещений, принадлежащих им на праве собственности или предоставленных им на основании договоров социального найма на территории Российской Федерации</t>
  </si>
  <si>
    <t>Выплата субсидии  гражданам, зарегистрированным и проживающим по настоящее время в строениях, приспособленных для проживания, вселившимся в них после 1995 года, не имеющим жилых помещений, принадлежащих им на праве собственности или предоставленных им на основании договоров социального найма на территории Российской Федерации</t>
  </si>
  <si>
    <t>Администрация сп.Каркатеевы</t>
  </si>
  <si>
    <t>Администрация сп.Куть-Ях</t>
  </si>
  <si>
    <t>Администрация сп.Лемпино</t>
  </si>
  <si>
    <t>Администрация сп.Усть-Юган</t>
  </si>
  <si>
    <t>прочие расходы</t>
  </si>
  <si>
    <t xml:space="preserve">инвестиции в объекты муниципальной собственности </t>
  </si>
  <si>
    <t>Администрация сп.Сентябрьский</t>
  </si>
  <si>
    <t>10.1.9.</t>
  </si>
  <si>
    <t>Проект застройки в части инженерного обеспечения земельных участков под жилищное строительство на территории гидронамыва с.Чеускино Нефтеюганкого района</t>
  </si>
  <si>
    <t>Подпрограмма III "Ликвидация и расселение приспособленных для проживания строений (балков)"</t>
  </si>
  <si>
    <t>Подпрограмма IV: «Выселение граждан из жилых домов, находящихся в зоне подтопления и (или) в зоне береговой линии, подверженной абразии»</t>
  </si>
  <si>
    <t>Выплата выкупной стоимости гражданам-собственникам жилых помещений находящихся в зоне подтопления береговой линии и (или) зоне подверженной абразии</t>
  </si>
  <si>
    <t>Снос  строений,  находящихся  в зоне подтопления береговой линии и (или) зоне подверженной абразии</t>
  </si>
  <si>
    <t>Задача:  Выселение граждан из жилых домов, находящихся в зоне подтопления и (или) в зоне береговой линии, подверженной абразии.</t>
  </si>
  <si>
    <t>Приобретение жилых помещений путем заключения муниципальных контрактов долевого участия в строительстве и купли-продажи на территории городского и сельских поселений Нефтеюганского района</t>
  </si>
  <si>
    <t>Уплата администрациями поселений выкупной цены собственникам непригодных для проживания расселяемых жилых помещений</t>
  </si>
  <si>
    <t>3.1.</t>
  </si>
  <si>
    <t>иные источники</t>
  </si>
  <si>
    <t>*</t>
  </si>
  <si>
    <t>Задача:    Создание условий и механизмов, способствующих развитию жилищного строительства на территории Нефтеюганского района</t>
  </si>
  <si>
    <t>* - сумма МБ с учетом остатков средств благотворительности 2015 года в сумме 24 193,24656 тыс.руб. по мероприятиям 3.1., 5.1., 6.1., 7.1</t>
  </si>
  <si>
    <t>3.1.1.</t>
  </si>
  <si>
    <t>3.1.2.</t>
  </si>
  <si>
    <t>Департамент имущественных отношений Нефтеюганского района/Администрация гп.Пойковский</t>
  </si>
  <si>
    <t xml:space="preserve">  </t>
  </si>
</sst>
</file>

<file path=xl/styles.xml><?xml version="1.0" encoding="utf-8"?>
<styleSheet xmlns="http://schemas.openxmlformats.org/spreadsheetml/2006/main">
  <numFmts count="10">
    <numFmt numFmtId="164" formatCode="_-* #,##0.00\ _р_._-;\-* #,##0.00\ _р_._-;_-* &quot;-&quot;??\ _р_._-;_-@_-"/>
    <numFmt numFmtId="165" formatCode="#,##0.00000"/>
    <numFmt numFmtId="166" formatCode="#,##0.00000_ ;\-#,##0.00000\ "/>
    <numFmt numFmtId="167" formatCode="_-* #,##0.0_р_._-;\-* #,##0.0_р_._-;_-* &quot;-&quot;?_р_._-;_-@_-"/>
    <numFmt numFmtId="168" formatCode="#,##0.0_ ;\-#,##0.0\ "/>
    <numFmt numFmtId="169" formatCode="_-* #,##0.0\ _р_._-;\-* #,##0.0\ _р_._-;_-* &quot;-&quot;??\ _р_._-;_-@_-"/>
    <numFmt numFmtId="170" formatCode="_-* #,##0\ _р_._-;\-* #,##0\ _р_._-;_-* &quot;-&quot;??\ _р_._-;_-@_-"/>
    <numFmt numFmtId="171" formatCode="_-* #,##0.00000_р_._-;\-* #,##0.00000_р_._-;_-* &quot;-&quot;?????_р_._-;_-@_-"/>
    <numFmt numFmtId="172" formatCode="_-* #,##0.0_р_._-;\-* #,##0.0_р_._-;_-* &quot;-&quot;?????_р_._-;_-@_-"/>
    <numFmt numFmtId="173" formatCode="0.000000"/>
  </numFmts>
  <fonts count="1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7">
    <xf numFmtId="0" fontId="0" fillId="0" borderId="0" xfId="0"/>
    <xf numFmtId="0" fontId="4" fillId="0" borderId="0" xfId="0" applyFont="1"/>
    <xf numFmtId="4" fontId="4" fillId="0" borderId="0" xfId="0" applyNumberFormat="1" applyFont="1"/>
    <xf numFmtId="0" fontId="4" fillId="0" borderId="0" xfId="0" applyFont="1" applyFill="1"/>
    <xf numFmtId="0" fontId="5" fillId="0" borderId="0" xfId="0" applyFont="1" applyFill="1"/>
    <xf numFmtId="0" fontId="7" fillId="0" borderId="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4" fillId="2" borderId="0" xfId="0" applyFont="1" applyFill="1"/>
    <xf numFmtId="4" fontId="4" fillId="2" borderId="0" xfId="0" applyNumberFormat="1" applyFont="1" applyFill="1"/>
    <xf numFmtId="165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14" fontId="4" fillId="0" borderId="0" xfId="0" applyNumberFormat="1" applyFont="1" applyFill="1"/>
    <xf numFmtId="0" fontId="4" fillId="0" borderId="0" xfId="0" applyFont="1"/>
    <xf numFmtId="166" fontId="4" fillId="2" borderId="0" xfId="0" applyNumberFormat="1" applyFont="1" applyFill="1"/>
    <xf numFmtId="167" fontId="4" fillId="0" borderId="0" xfId="0" applyNumberFormat="1" applyFont="1" applyFill="1"/>
    <xf numFmtId="167" fontId="4" fillId="2" borderId="0" xfId="0" applyNumberFormat="1" applyFont="1" applyFill="1"/>
    <xf numFmtId="168" fontId="4" fillId="2" borderId="0" xfId="0" applyNumberFormat="1" applyFont="1" applyFill="1"/>
    <xf numFmtId="169" fontId="4" fillId="2" borderId="10" xfId="0" applyNumberFormat="1" applyFont="1" applyFill="1" applyBorder="1" applyAlignment="1">
      <alignment horizontal="center" vertical="center"/>
    </xf>
    <xf numFmtId="169" fontId="6" fillId="2" borderId="1" xfId="0" applyNumberFormat="1" applyFont="1" applyFill="1" applyBorder="1" applyAlignment="1">
      <alignment horizontal="left" vertical="center" wrapText="1"/>
    </xf>
    <xf numFmtId="169" fontId="7" fillId="2" borderId="1" xfId="1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left" vertical="center" wrapText="1"/>
    </xf>
    <xf numFmtId="169" fontId="6" fillId="2" borderId="2" xfId="1" applyNumberFormat="1" applyFont="1" applyFill="1" applyBorder="1" applyAlignment="1">
      <alignment horizontal="center" vertical="center" wrapText="1"/>
    </xf>
    <xf numFmtId="169" fontId="6" fillId="2" borderId="5" xfId="1" applyNumberFormat="1" applyFont="1" applyFill="1" applyBorder="1" applyAlignment="1">
      <alignment horizontal="center" vertical="center" wrapText="1"/>
    </xf>
    <xf numFmtId="169" fontId="6" fillId="2" borderId="1" xfId="1" applyNumberFormat="1" applyFont="1" applyFill="1" applyBorder="1" applyAlignment="1">
      <alignment horizontal="center" vertical="center" wrapText="1"/>
    </xf>
    <xf numFmtId="169" fontId="7" fillId="2" borderId="4" xfId="1" applyNumberFormat="1" applyFont="1" applyFill="1" applyBorder="1" applyAlignment="1">
      <alignment horizontal="center" vertical="center" wrapText="1"/>
    </xf>
    <xf numFmtId="169" fontId="6" fillId="2" borderId="4" xfId="1" applyNumberFormat="1" applyFont="1" applyFill="1" applyBorder="1" applyAlignment="1">
      <alignment horizontal="center" vertical="center" wrapText="1"/>
    </xf>
    <xf numFmtId="169" fontId="1" fillId="2" borderId="1" xfId="1" applyNumberFormat="1" applyFont="1" applyFill="1" applyBorder="1" applyAlignment="1">
      <alignment horizontal="center" vertical="center" wrapText="1"/>
    </xf>
    <xf numFmtId="169" fontId="2" fillId="2" borderId="1" xfId="1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justify" vertical="center" wrapText="1"/>
    </xf>
    <xf numFmtId="169" fontId="6" fillId="2" borderId="2" xfId="0" applyNumberFormat="1" applyFont="1" applyFill="1" applyBorder="1" applyAlignment="1">
      <alignment horizontal="justify" vertical="center" wrapText="1"/>
    </xf>
    <xf numFmtId="169" fontId="6" fillId="2" borderId="2" xfId="1" applyNumberFormat="1" applyFont="1" applyFill="1" applyBorder="1" applyAlignment="1">
      <alignment horizontal="center"/>
    </xf>
    <xf numFmtId="169" fontId="6" fillId="2" borderId="5" xfId="1" applyNumberFormat="1" applyFont="1" applyFill="1" applyBorder="1" applyAlignment="1">
      <alignment horizontal="center"/>
    </xf>
    <xf numFmtId="169" fontId="6" fillId="2" borderId="6" xfId="0" applyNumberFormat="1" applyFont="1" applyFill="1" applyBorder="1" applyAlignment="1">
      <alignment horizontal="justify" vertical="center" wrapText="1"/>
    </xf>
    <xf numFmtId="169" fontId="6" fillId="2" borderId="7" xfId="1" applyNumberFormat="1" applyFont="1" applyFill="1" applyBorder="1" applyAlignment="1">
      <alignment horizontal="center" vertical="center" wrapText="1"/>
    </xf>
    <xf numFmtId="169" fontId="6" fillId="2" borderId="8" xfId="1" applyNumberFormat="1" applyFont="1" applyFill="1" applyBorder="1" applyAlignment="1">
      <alignment horizontal="center" vertical="center" wrapText="1"/>
    </xf>
    <xf numFmtId="169" fontId="6" fillId="2" borderId="6" xfId="1" applyNumberFormat="1" applyFont="1" applyFill="1" applyBorder="1" applyAlignment="1">
      <alignment horizontal="center" vertical="center" wrapText="1"/>
    </xf>
    <xf numFmtId="169" fontId="6" fillId="2" borderId="9" xfId="1" applyNumberFormat="1" applyFont="1" applyFill="1" applyBorder="1" applyAlignment="1">
      <alignment horizontal="center" vertical="center" wrapText="1"/>
    </xf>
    <xf numFmtId="169" fontId="6" fillId="2" borderId="2" xfId="1" applyNumberFormat="1" applyFont="1" applyFill="1" applyBorder="1" applyAlignment="1">
      <alignment horizontal="center" vertical="center"/>
    </xf>
    <xf numFmtId="169" fontId="7" fillId="2" borderId="2" xfId="1" applyNumberFormat="1" applyFont="1" applyFill="1" applyBorder="1" applyAlignment="1">
      <alignment horizontal="center"/>
    </xf>
    <xf numFmtId="169" fontId="7" fillId="2" borderId="2" xfId="1" applyNumberFormat="1" applyFont="1" applyFill="1" applyBorder="1" applyAlignment="1">
      <alignment horizontal="center" vertical="center" wrapText="1"/>
    </xf>
    <xf numFmtId="169" fontId="7" fillId="2" borderId="2" xfId="1" applyNumberFormat="1" applyFont="1" applyFill="1" applyBorder="1" applyAlignment="1">
      <alignment horizontal="center" vertical="center"/>
    </xf>
    <xf numFmtId="169" fontId="7" fillId="2" borderId="2" xfId="1" applyNumberFormat="1" applyFont="1" applyFill="1" applyBorder="1" applyAlignment="1">
      <alignment vertical="center" wrapText="1"/>
    </xf>
    <xf numFmtId="169" fontId="4" fillId="2" borderId="2" xfId="0" applyNumberFormat="1" applyFont="1" applyFill="1" applyBorder="1"/>
    <xf numFmtId="169" fontId="4" fillId="2" borderId="2" xfId="0" applyNumberFormat="1" applyFont="1" applyFill="1" applyBorder="1" applyAlignment="1">
      <alignment wrapText="1"/>
    </xf>
    <xf numFmtId="169" fontId="7" fillId="2" borderId="1" xfId="0" applyNumberFormat="1" applyFont="1" applyFill="1" applyBorder="1" applyAlignment="1">
      <alignment horizontal="justify" vertical="center" wrapText="1"/>
    </xf>
    <xf numFmtId="169" fontId="7" fillId="2" borderId="2" xfId="0" applyNumberFormat="1" applyFont="1" applyFill="1" applyBorder="1" applyAlignment="1">
      <alignment horizontal="justify" vertical="center" wrapText="1"/>
    </xf>
    <xf numFmtId="169" fontId="7" fillId="2" borderId="6" xfId="0" applyNumberFormat="1" applyFont="1" applyFill="1" applyBorder="1" applyAlignment="1">
      <alignment horizontal="justify" vertical="center" wrapText="1"/>
    </xf>
    <xf numFmtId="169" fontId="4" fillId="2" borderId="2" xfId="0" applyNumberFormat="1" applyFont="1" applyFill="1" applyBorder="1" applyAlignment="1">
      <alignment horizontal="center" vertical="center" wrapText="1"/>
    </xf>
    <xf numFmtId="169" fontId="2" fillId="2" borderId="2" xfId="0" applyNumberFormat="1" applyFont="1" applyFill="1" applyBorder="1" applyAlignment="1">
      <alignment horizontal="justify" vertical="center" wrapText="1"/>
    </xf>
    <xf numFmtId="169" fontId="8" fillId="2" borderId="2" xfId="0" applyNumberFormat="1" applyFont="1" applyFill="1" applyBorder="1" applyAlignment="1">
      <alignment horizontal="center"/>
    </xf>
    <xf numFmtId="169" fontId="4" fillId="2" borderId="2" xfId="0" applyNumberFormat="1" applyFont="1" applyFill="1" applyBorder="1" applyAlignment="1">
      <alignment horizontal="center"/>
    </xf>
    <xf numFmtId="170" fontId="4" fillId="2" borderId="10" xfId="0" applyNumberFormat="1" applyFont="1" applyFill="1" applyBorder="1" applyAlignment="1">
      <alignment vertical="center" wrapText="1"/>
    </xf>
    <xf numFmtId="169" fontId="6" fillId="2" borderId="19" xfId="0" applyNumberFormat="1" applyFont="1" applyFill="1" applyBorder="1" applyAlignment="1">
      <alignment horizontal="center" vertical="center" wrapText="1"/>
    </xf>
    <xf numFmtId="169" fontId="6" fillId="2" borderId="11" xfId="0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169" fontId="7" fillId="2" borderId="2" xfId="0" applyNumberFormat="1" applyFont="1" applyFill="1" applyBorder="1" applyAlignment="1">
      <alignment horizontal="center" vertical="center" wrapText="1"/>
    </xf>
    <xf numFmtId="169" fontId="6" fillId="2" borderId="13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5" fontId="4" fillId="2" borderId="0" xfId="0" applyNumberFormat="1" applyFont="1" applyFill="1"/>
    <xf numFmtId="169" fontId="7" fillId="3" borderId="1" xfId="1" applyNumberFormat="1" applyFont="1" applyFill="1" applyBorder="1" applyAlignment="1">
      <alignment horizontal="center" vertical="center" wrapText="1"/>
    </xf>
    <xf numFmtId="169" fontId="6" fillId="3" borderId="2" xfId="1" applyNumberFormat="1" applyFont="1" applyFill="1" applyBorder="1" applyAlignment="1">
      <alignment horizontal="center" vertical="center" wrapText="1"/>
    </xf>
    <xf numFmtId="169" fontId="6" fillId="3" borderId="1" xfId="1" applyNumberFormat="1" applyFont="1" applyFill="1" applyBorder="1" applyAlignment="1">
      <alignment horizontal="center" vertical="center" wrapText="1"/>
    </xf>
    <xf numFmtId="169" fontId="1" fillId="3" borderId="1" xfId="1" applyNumberFormat="1" applyFont="1" applyFill="1" applyBorder="1" applyAlignment="1">
      <alignment horizontal="center" vertical="center" wrapText="1"/>
    </xf>
    <xf numFmtId="169" fontId="2" fillId="3" borderId="1" xfId="1" applyNumberFormat="1" applyFont="1" applyFill="1" applyBorder="1" applyAlignment="1">
      <alignment horizontal="center" vertical="center" wrapText="1"/>
    </xf>
    <xf numFmtId="171" fontId="7" fillId="0" borderId="1" xfId="1" applyNumberFormat="1" applyFont="1" applyFill="1" applyBorder="1" applyAlignment="1">
      <alignment horizontal="center"/>
    </xf>
    <xf numFmtId="169" fontId="6" fillId="3" borderId="2" xfId="1" applyNumberFormat="1" applyFont="1" applyFill="1" applyBorder="1" applyAlignment="1">
      <alignment horizontal="center"/>
    </xf>
    <xf numFmtId="171" fontId="7" fillId="0" borderId="2" xfId="1" applyNumberFormat="1" applyFont="1" applyFill="1" applyBorder="1" applyAlignment="1">
      <alignment horizontal="center" vertical="center"/>
    </xf>
    <xf numFmtId="171" fontId="6" fillId="0" borderId="2" xfId="1" applyNumberFormat="1" applyFont="1" applyFill="1" applyBorder="1" applyAlignment="1">
      <alignment horizontal="center" vertical="center"/>
    </xf>
    <xf numFmtId="169" fontId="6" fillId="3" borderId="2" xfId="1" applyNumberFormat="1" applyFont="1" applyFill="1" applyBorder="1" applyAlignment="1">
      <alignment horizontal="center" vertical="center"/>
    </xf>
    <xf numFmtId="171" fontId="6" fillId="0" borderId="2" xfId="1" applyNumberFormat="1" applyFont="1" applyFill="1" applyBorder="1" applyAlignment="1">
      <alignment horizontal="center"/>
    </xf>
    <xf numFmtId="171" fontId="7" fillId="0" borderId="2" xfId="1" applyNumberFormat="1" applyFont="1" applyFill="1" applyBorder="1" applyAlignment="1">
      <alignment horizontal="center"/>
    </xf>
    <xf numFmtId="171" fontId="6" fillId="0" borderId="2" xfId="1" applyNumberFormat="1" applyFont="1" applyFill="1" applyBorder="1" applyAlignment="1">
      <alignment horizontal="center" vertical="center" wrapText="1"/>
    </xf>
    <xf numFmtId="171" fontId="7" fillId="2" borderId="2" xfId="1" applyNumberFormat="1" applyFont="1" applyFill="1" applyBorder="1" applyAlignment="1">
      <alignment horizontal="center" vertical="center"/>
    </xf>
    <xf numFmtId="169" fontId="7" fillId="3" borderId="2" xfId="0" applyNumberFormat="1" applyFont="1" applyFill="1" applyBorder="1" applyAlignment="1">
      <alignment horizontal="center" vertical="center" wrapText="1"/>
    </xf>
    <xf numFmtId="172" fontId="6" fillId="3" borderId="2" xfId="1" applyNumberFormat="1" applyFont="1" applyFill="1" applyBorder="1" applyAlignment="1">
      <alignment horizontal="center" vertical="center" wrapText="1"/>
    </xf>
    <xf numFmtId="172" fontId="6" fillId="2" borderId="2" xfId="0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/>
    <xf numFmtId="165" fontId="4" fillId="0" borderId="0" xfId="0" applyNumberFormat="1" applyFont="1"/>
    <xf numFmtId="164" fontId="7" fillId="3" borderId="1" xfId="1" applyNumberFormat="1" applyFont="1" applyFill="1" applyBorder="1" applyAlignment="1">
      <alignment horizontal="center" vertical="center" wrapText="1"/>
    </xf>
    <xf numFmtId="172" fontId="7" fillId="2" borderId="1" xfId="1" applyNumberFormat="1" applyFont="1" applyFill="1" applyBorder="1" applyAlignment="1">
      <alignment horizontal="center" vertical="center" wrapText="1"/>
    </xf>
    <xf numFmtId="172" fontId="6" fillId="2" borderId="1" xfId="1" applyNumberFormat="1" applyFont="1" applyFill="1" applyBorder="1" applyAlignment="1">
      <alignment horizontal="center" vertical="center" wrapText="1"/>
    </xf>
    <xf numFmtId="172" fontId="7" fillId="0" borderId="1" xfId="1" applyNumberFormat="1" applyFont="1" applyFill="1" applyBorder="1" applyAlignment="1">
      <alignment horizontal="center" wrapText="1"/>
    </xf>
    <xf numFmtId="172" fontId="7" fillId="0" borderId="1" xfId="1" applyNumberFormat="1" applyFont="1" applyFill="1" applyBorder="1" applyAlignment="1">
      <alignment horizontal="center"/>
    </xf>
    <xf numFmtId="172" fontId="7" fillId="2" borderId="1" xfId="1" applyNumberFormat="1" applyFont="1" applyFill="1" applyBorder="1" applyAlignment="1">
      <alignment horizontal="center"/>
    </xf>
    <xf numFmtId="172" fontId="6" fillId="0" borderId="1" xfId="1" applyNumberFormat="1" applyFont="1" applyFill="1" applyBorder="1" applyAlignment="1">
      <alignment horizontal="center" wrapText="1"/>
    </xf>
    <xf numFmtId="172" fontId="6" fillId="0" borderId="1" xfId="1" applyNumberFormat="1" applyFont="1" applyFill="1" applyBorder="1" applyAlignment="1">
      <alignment horizontal="center"/>
    </xf>
    <xf numFmtId="172" fontId="6" fillId="2" borderId="1" xfId="1" applyNumberFormat="1" applyFont="1" applyFill="1" applyBorder="1" applyAlignment="1">
      <alignment horizontal="center"/>
    </xf>
    <xf numFmtId="172" fontId="6" fillId="3" borderId="2" xfId="1" applyNumberFormat="1" applyFont="1" applyFill="1" applyBorder="1" applyAlignment="1">
      <alignment horizontal="center"/>
    </xf>
    <xf numFmtId="172" fontId="6" fillId="3" borderId="1" xfId="1" applyNumberFormat="1" applyFont="1" applyFill="1" applyBorder="1" applyAlignment="1">
      <alignment horizontal="center"/>
    </xf>
    <xf numFmtId="172" fontId="6" fillId="0" borderId="1" xfId="1" applyNumberFormat="1" applyFont="1" applyFill="1" applyBorder="1" applyAlignment="1">
      <alignment horizontal="center" vertical="center" wrapText="1"/>
    </xf>
    <xf numFmtId="172" fontId="6" fillId="2" borderId="1" xfId="1" applyNumberFormat="1" applyFont="1" applyFill="1" applyBorder="1" applyAlignment="1">
      <alignment horizontal="center" vertical="center"/>
    </xf>
    <xf numFmtId="172" fontId="6" fillId="0" borderId="1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 vertical="center" wrapText="1"/>
    </xf>
    <xf numFmtId="172" fontId="7" fillId="0" borderId="2" xfId="1" applyNumberFormat="1" applyFont="1" applyFill="1" applyBorder="1" applyAlignment="1">
      <alignment horizontal="center" vertical="center" wrapText="1"/>
    </xf>
    <xf numFmtId="172" fontId="7" fillId="0" borderId="2" xfId="1" applyNumberFormat="1" applyFont="1" applyFill="1" applyBorder="1" applyAlignment="1">
      <alignment horizontal="center" vertical="center"/>
    </xf>
    <xf numFmtId="172" fontId="6" fillId="0" borderId="2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/>
    </xf>
    <xf numFmtId="172" fontId="6" fillId="2" borderId="2" xfId="1" applyNumberFormat="1" applyFont="1" applyFill="1" applyBorder="1" applyAlignment="1">
      <alignment horizontal="center" vertical="center"/>
    </xf>
    <xf numFmtId="172" fontId="6" fillId="3" borderId="2" xfId="1" applyNumberFormat="1" applyFont="1" applyFill="1" applyBorder="1" applyAlignment="1">
      <alignment horizontal="center" vertical="center"/>
    </xf>
    <xf numFmtId="172" fontId="7" fillId="2" borderId="2" xfId="1" applyNumberFormat="1" applyFont="1" applyFill="1" applyBorder="1" applyAlignment="1">
      <alignment horizontal="center" vertical="center"/>
    </xf>
    <xf numFmtId="169" fontId="6" fillId="2" borderId="18" xfId="0" applyNumberFormat="1" applyFont="1" applyFill="1" applyBorder="1" applyAlignment="1">
      <alignment horizontal="center" vertical="center" wrapText="1"/>
    </xf>
    <xf numFmtId="169" fontId="6" fillId="2" borderId="19" xfId="0" applyNumberFormat="1" applyFont="1" applyFill="1" applyBorder="1" applyAlignment="1">
      <alignment horizontal="center" vertical="center" wrapText="1"/>
    </xf>
    <xf numFmtId="169" fontId="6" fillId="2" borderId="16" xfId="0" applyNumberFormat="1" applyFont="1" applyFill="1" applyBorder="1" applyAlignment="1">
      <alignment horizontal="center" vertical="center" wrapText="1"/>
    </xf>
    <xf numFmtId="169" fontId="6" fillId="2" borderId="6" xfId="0" applyNumberFormat="1" applyFont="1" applyFill="1" applyBorder="1" applyAlignment="1">
      <alignment horizontal="center" vertical="center" wrapText="1"/>
    </xf>
    <xf numFmtId="169" fontId="6" fillId="2" borderId="11" xfId="0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9" fontId="8" fillId="2" borderId="6" xfId="0" applyNumberFormat="1" applyFont="1" applyFill="1" applyBorder="1" applyAlignment="1">
      <alignment horizontal="center"/>
    </xf>
    <xf numFmtId="169" fontId="8" fillId="2" borderId="11" xfId="0" applyNumberFormat="1" applyFont="1" applyFill="1" applyBorder="1" applyAlignment="1">
      <alignment horizontal="center"/>
    </xf>
    <xf numFmtId="169" fontId="8" fillId="2" borderId="1" xfId="0" applyNumberFormat="1" applyFont="1" applyFill="1" applyBorder="1" applyAlignment="1">
      <alignment horizontal="center"/>
    </xf>
    <xf numFmtId="169" fontId="4" fillId="2" borderId="6" xfId="0" applyNumberFormat="1" applyFont="1" applyFill="1" applyBorder="1" applyAlignment="1">
      <alignment horizontal="center" vertical="center" wrapText="1"/>
    </xf>
    <xf numFmtId="169" fontId="4" fillId="2" borderId="1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 wrapText="1"/>
    </xf>
    <xf numFmtId="169" fontId="4" fillId="2" borderId="6" xfId="0" applyNumberFormat="1" applyFont="1" applyFill="1" applyBorder="1" applyAlignment="1">
      <alignment horizontal="center" vertical="center"/>
    </xf>
    <xf numFmtId="169" fontId="4" fillId="2" borderId="11" xfId="0" applyNumberFormat="1" applyFont="1" applyFill="1" applyBorder="1" applyAlignment="1">
      <alignment horizontal="center" vertical="center"/>
    </xf>
    <xf numFmtId="169" fontId="4" fillId="2" borderId="1" xfId="0" applyNumberFormat="1" applyFont="1" applyFill="1" applyBorder="1" applyAlignment="1">
      <alignment horizontal="center" vertical="center"/>
    </xf>
    <xf numFmtId="169" fontId="6" fillId="2" borderId="17" xfId="0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 wrapText="1"/>
    </xf>
    <xf numFmtId="169" fontId="6" fillId="3" borderId="6" xfId="0" applyNumberFormat="1" applyFont="1" applyFill="1" applyBorder="1" applyAlignment="1">
      <alignment horizontal="center" vertical="center" wrapText="1"/>
    </xf>
    <xf numFmtId="169" fontId="6" fillId="3" borderId="11" xfId="0" applyNumberFormat="1" applyFont="1" applyFill="1" applyBorder="1" applyAlignment="1">
      <alignment horizontal="center" vertical="center" wrapText="1"/>
    </xf>
    <xf numFmtId="169" fontId="6" fillId="3" borderId="1" xfId="0" applyNumberFormat="1" applyFont="1" applyFill="1" applyBorder="1" applyAlignment="1">
      <alignment horizontal="center" vertical="center" wrapText="1"/>
    </xf>
    <xf numFmtId="169" fontId="4" fillId="2" borderId="6" xfId="0" applyNumberFormat="1" applyFont="1" applyFill="1" applyBorder="1" applyAlignment="1">
      <alignment horizontal="center"/>
    </xf>
    <xf numFmtId="169" fontId="4" fillId="2" borderId="11" xfId="0" applyNumberFormat="1" applyFont="1" applyFill="1" applyBorder="1" applyAlignment="1">
      <alignment horizontal="center"/>
    </xf>
    <xf numFmtId="169" fontId="4" fillId="2" borderId="1" xfId="0" applyNumberFormat="1" applyFont="1" applyFill="1" applyBorder="1" applyAlignment="1">
      <alignment horizontal="center"/>
    </xf>
    <xf numFmtId="169" fontId="4" fillId="2" borderId="8" xfId="0" applyNumberFormat="1" applyFont="1" applyFill="1" applyBorder="1" applyAlignment="1">
      <alignment horizontal="left" vertical="center" wrapText="1"/>
    </xf>
    <xf numFmtId="169" fontId="4" fillId="2" borderId="15" xfId="0" applyNumberFormat="1" applyFont="1" applyFill="1" applyBorder="1" applyAlignment="1">
      <alignment horizontal="left" vertical="center" wrapText="1"/>
    </xf>
    <xf numFmtId="169" fontId="4" fillId="2" borderId="9" xfId="0" applyNumberFormat="1" applyFont="1" applyFill="1" applyBorder="1" applyAlignment="1">
      <alignment horizontal="left" vertical="center" wrapText="1"/>
    </xf>
    <xf numFmtId="169" fontId="6" fillId="3" borderId="6" xfId="0" applyNumberFormat="1" applyFont="1" applyFill="1" applyBorder="1" applyAlignment="1">
      <alignment horizontal="center" vertical="center"/>
    </xf>
    <xf numFmtId="169" fontId="6" fillId="3" borderId="11" xfId="0" applyNumberFormat="1" applyFont="1" applyFill="1" applyBorder="1" applyAlignment="1">
      <alignment horizontal="center" vertical="center"/>
    </xf>
    <xf numFmtId="169" fontId="6" fillId="3" borderId="1" xfId="0" applyNumberFormat="1" applyFont="1" applyFill="1" applyBorder="1" applyAlignment="1">
      <alignment horizontal="center" vertical="center"/>
    </xf>
    <xf numFmtId="169" fontId="7" fillId="2" borderId="6" xfId="0" applyNumberFormat="1" applyFont="1" applyFill="1" applyBorder="1" applyAlignment="1">
      <alignment horizontal="center" vertical="center"/>
    </xf>
    <xf numFmtId="169" fontId="7" fillId="2" borderId="11" xfId="0" applyNumberFormat="1" applyFont="1" applyFill="1" applyBorder="1" applyAlignment="1">
      <alignment horizontal="center" vertical="center"/>
    </xf>
    <xf numFmtId="169" fontId="7" fillId="2" borderId="1" xfId="0" applyNumberFormat="1" applyFont="1" applyFill="1" applyBorder="1" applyAlignment="1">
      <alignment horizontal="center" vertical="center"/>
    </xf>
    <xf numFmtId="169" fontId="7" fillId="2" borderId="6" xfId="0" applyNumberFormat="1" applyFont="1" applyFill="1" applyBorder="1" applyAlignment="1">
      <alignment horizontal="center" vertical="center" wrapText="1"/>
    </xf>
    <xf numFmtId="169" fontId="7" fillId="2" borderId="11" xfId="0" applyNumberFormat="1" applyFont="1" applyFill="1" applyBorder="1" applyAlignment="1">
      <alignment horizontal="center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49" fontId="6" fillId="2" borderId="17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9" fontId="7" fillId="2" borderId="17" xfId="0" applyNumberFormat="1" applyFont="1" applyFill="1" applyBorder="1" applyAlignment="1">
      <alignment horizontal="center" vertical="center" wrapText="1"/>
    </xf>
    <xf numFmtId="169" fontId="7" fillId="2" borderId="2" xfId="0" applyNumberFormat="1" applyFont="1" applyFill="1" applyBorder="1" applyAlignment="1">
      <alignment horizontal="center" vertical="center" wrapText="1"/>
    </xf>
    <xf numFmtId="169" fontId="7" fillId="2" borderId="5" xfId="0" applyNumberFormat="1" applyFont="1" applyFill="1" applyBorder="1" applyAlignment="1">
      <alignment horizontal="center" vertical="center" wrapText="1"/>
    </xf>
    <xf numFmtId="169" fontId="6" fillId="3" borderId="16" xfId="0" applyNumberFormat="1" applyFont="1" applyFill="1" applyBorder="1" applyAlignment="1">
      <alignment horizontal="center" vertical="center" wrapText="1"/>
    </xf>
    <xf numFmtId="169" fontId="6" fillId="3" borderId="17" xfId="0" applyNumberFormat="1" applyFont="1" applyFill="1" applyBorder="1" applyAlignment="1">
      <alignment horizontal="center" vertical="center" wrapText="1"/>
    </xf>
    <xf numFmtId="169" fontId="6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69" fontId="4" fillId="2" borderId="21" xfId="0" applyNumberFormat="1" applyFont="1" applyFill="1" applyBorder="1" applyAlignment="1">
      <alignment horizontal="center" vertical="center" wrapText="1"/>
    </xf>
    <xf numFmtId="169" fontId="4" fillId="2" borderId="22" xfId="0" applyNumberFormat="1" applyFont="1" applyFill="1" applyBorder="1" applyAlignment="1">
      <alignment horizontal="center" vertical="center" wrapText="1"/>
    </xf>
    <xf numFmtId="169" fontId="4" fillId="2" borderId="23" xfId="0" applyNumberFormat="1" applyFont="1" applyFill="1" applyBorder="1" applyAlignment="1">
      <alignment horizontal="center" vertical="center" wrapText="1"/>
    </xf>
    <xf numFmtId="169" fontId="4" fillId="2" borderId="24" xfId="0" applyNumberFormat="1" applyFont="1" applyFill="1" applyBorder="1" applyAlignment="1">
      <alignment horizontal="center" vertical="center"/>
    </xf>
    <xf numFmtId="169" fontId="4" fillId="2" borderId="25" xfId="0" applyNumberFormat="1" applyFont="1" applyFill="1" applyBorder="1" applyAlignment="1">
      <alignment horizontal="center" vertical="center"/>
    </xf>
    <xf numFmtId="169" fontId="4" fillId="2" borderId="26" xfId="0" applyNumberFormat="1" applyFont="1" applyFill="1" applyBorder="1" applyAlignment="1">
      <alignment horizontal="center" vertical="center"/>
    </xf>
    <xf numFmtId="169" fontId="4" fillId="2" borderId="24" xfId="0" applyNumberFormat="1" applyFont="1" applyFill="1" applyBorder="1" applyAlignment="1">
      <alignment horizontal="center" vertical="center" wrapText="1"/>
    </xf>
    <xf numFmtId="169" fontId="4" fillId="2" borderId="25" xfId="0" applyNumberFormat="1" applyFont="1" applyFill="1" applyBorder="1" applyAlignment="1">
      <alignment horizontal="center" vertical="center" wrapText="1"/>
    </xf>
    <xf numFmtId="169" fontId="4" fillId="2" borderId="26" xfId="0" applyNumberFormat="1" applyFont="1" applyFill="1" applyBorder="1" applyAlignment="1">
      <alignment horizontal="center" vertical="center" wrapText="1"/>
    </xf>
    <xf numFmtId="169" fontId="7" fillId="2" borderId="8" xfId="0" applyNumberFormat="1" applyFont="1" applyFill="1" applyBorder="1" applyAlignment="1">
      <alignment horizontal="center" vertical="center" wrapText="1"/>
    </xf>
    <xf numFmtId="169" fontId="7" fillId="2" borderId="15" xfId="0" applyNumberFormat="1" applyFont="1" applyFill="1" applyBorder="1" applyAlignment="1">
      <alignment horizontal="center" vertical="center" wrapText="1"/>
    </xf>
    <xf numFmtId="169" fontId="7" fillId="2" borderId="9" xfId="0" applyNumberFormat="1" applyFont="1" applyFill="1" applyBorder="1" applyAlignment="1">
      <alignment horizontal="center" vertical="center" wrapText="1"/>
    </xf>
    <xf numFmtId="169" fontId="7" fillId="3" borderId="1" xfId="0" applyNumberFormat="1" applyFont="1" applyFill="1" applyBorder="1" applyAlignment="1">
      <alignment horizontal="center" vertical="center" wrapText="1"/>
    </xf>
    <xf numFmtId="169" fontId="7" fillId="3" borderId="2" xfId="0" applyNumberFormat="1" applyFont="1" applyFill="1" applyBorder="1" applyAlignment="1">
      <alignment horizontal="center" vertical="center" wrapText="1"/>
    </xf>
    <xf numFmtId="169" fontId="7" fillId="3" borderId="6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9" fontId="6" fillId="3" borderId="18" xfId="0" applyNumberFormat="1" applyFont="1" applyFill="1" applyBorder="1" applyAlignment="1">
      <alignment horizontal="center" vertical="center" wrapText="1"/>
    </xf>
    <xf numFmtId="169" fontId="6" fillId="3" borderId="19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9" fontId="6" fillId="2" borderId="12" xfId="0" applyNumberFormat="1" applyFont="1" applyFill="1" applyBorder="1" applyAlignment="1">
      <alignment horizontal="center" vertical="center" wrapText="1"/>
    </xf>
    <xf numFmtId="169" fontId="6" fillId="2" borderId="13" xfId="0" applyNumberFormat="1" applyFont="1" applyFill="1" applyBorder="1" applyAlignment="1">
      <alignment horizontal="center" vertical="center" wrapText="1"/>
    </xf>
    <xf numFmtId="169" fontId="6" fillId="2" borderId="14" xfId="0" applyNumberFormat="1" applyFont="1" applyFill="1" applyBorder="1" applyAlignment="1">
      <alignment horizontal="center" vertical="center" wrapText="1"/>
    </xf>
    <xf numFmtId="169" fontId="7" fillId="2" borderId="2" xfId="0" applyNumberFormat="1" applyFont="1" applyFill="1" applyBorder="1" applyAlignment="1">
      <alignment vertical="center" wrapText="1"/>
    </xf>
    <xf numFmtId="169" fontId="7" fillId="2" borderId="5" xfId="0" applyNumberFormat="1" applyFont="1" applyFill="1" applyBorder="1" applyAlignment="1">
      <alignment vertical="center" wrapText="1"/>
    </xf>
    <xf numFmtId="169" fontId="6" fillId="2" borderId="15" xfId="0" applyNumberFormat="1" applyFont="1" applyFill="1" applyBorder="1" applyAlignment="1">
      <alignment horizontal="center" vertical="center" wrapText="1"/>
    </xf>
    <xf numFmtId="169" fontId="6" fillId="2" borderId="9" xfId="0" applyNumberFormat="1" applyFont="1" applyFill="1" applyBorder="1" applyAlignment="1">
      <alignment horizontal="center" vertical="center" wrapText="1"/>
    </xf>
    <xf numFmtId="169" fontId="1" fillId="2" borderId="20" xfId="0" applyNumberFormat="1" applyFont="1" applyFill="1" applyBorder="1" applyAlignment="1">
      <alignment horizontal="center" vertical="center" wrapText="1"/>
    </xf>
    <xf numFmtId="169" fontId="7" fillId="2" borderId="20" xfId="0" applyNumberFormat="1" applyFont="1" applyFill="1" applyBorder="1" applyAlignment="1">
      <alignment horizontal="center" vertical="center" wrapText="1"/>
    </xf>
    <xf numFmtId="169" fontId="6" fillId="2" borderId="6" xfId="0" applyNumberFormat="1" applyFont="1" applyFill="1" applyBorder="1" applyAlignment="1">
      <alignment horizontal="center" vertical="center"/>
    </xf>
    <xf numFmtId="169" fontId="6" fillId="2" borderId="11" xfId="0" applyNumberFormat="1" applyFont="1" applyFill="1" applyBorder="1" applyAlignment="1">
      <alignment horizontal="center" vertical="center"/>
    </xf>
    <xf numFmtId="169" fontId="6" fillId="2" borderId="1" xfId="0" applyNumberFormat="1" applyFont="1" applyFill="1" applyBorder="1" applyAlignment="1">
      <alignment horizontal="center" vertical="center"/>
    </xf>
    <xf numFmtId="169" fontId="6" fillId="3" borderId="12" xfId="0" applyNumberFormat="1" applyFont="1" applyFill="1" applyBorder="1" applyAlignment="1">
      <alignment horizontal="center" vertical="center"/>
    </xf>
    <xf numFmtId="169" fontId="6" fillId="3" borderId="13" xfId="0" applyNumberFormat="1" applyFont="1" applyFill="1" applyBorder="1" applyAlignment="1">
      <alignment horizontal="center" vertical="center"/>
    </xf>
    <xf numFmtId="169" fontId="6" fillId="3" borderId="14" xfId="0" applyNumberFormat="1" applyFont="1" applyFill="1" applyBorder="1" applyAlignment="1">
      <alignment horizontal="center" vertical="center"/>
    </xf>
    <xf numFmtId="169" fontId="4" fillId="2" borderId="12" xfId="0" applyNumberFormat="1" applyFont="1" applyFill="1" applyBorder="1" applyAlignment="1">
      <alignment horizontal="center" vertical="center"/>
    </xf>
    <xf numFmtId="169" fontId="4" fillId="2" borderId="13" xfId="0" applyNumberFormat="1" applyFont="1" applyFill="1" applyBorder="1" applyAlignment="1">
      <alignment horizontal="center" vertical="center"/>
    </xf>
    <xf numFmtId="169" fontId="4" fillId="2" borderId="1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08"/>
  <sheetViews>
    <sheetView tabSelected="1" topLeftCell="A4" zoomScale="70" zoomScaleNormal="70" zoomScaleSheetLayoutView="70" workbookViewId="0">
      <pane xSplit="1" ySplit="8" topLeftCell="B184" activePane="bottomRight" state="frozen"/>
      <selection activeCell="A4" sqref="A4"/>
      <selection pane="topRight" activeCell="B4" sqref="B4"/>
      <selection pane="bottomLeft" activeCell="A11" sqref="A11"/>
      <selection pane="bottomRight" activeCell="J261" sqref="J261"/>
    </sheetView>
  </sheetViews>
  <sheetFormatPr defaultColWidth="9.28515625" defaultRowHeight="15"/>
  <cols>
    <col min="1" max="1" width="11.28515625" style="3" customWidth="1"/>
    <col min="2" max="2" width="24.42578125" style="3" customWidth="1"/>
    <col min="3" max="3" width="23.7109375" style="3" customWidth="1"/>
    <col min="4" max="4" width="29.28515625" style="3" customWidth="1"/>
    <col min="5" max="5" width="18.7109375" style="3" customWidth="1"/>
    <col min="6" max="6" width="18.28515625" style="3" customWidth="1"/>
    <col min="7" max="7" width="19" style="3" customWidth="1"/>
    <col min="8" max="8" width="18.7109375" style="3" customWidth="1"/>
    <col min="9" max="9" width="18.42578125" style="3" customWidth="1"/>
    <col min="10" max="12" width="18.28515625" style="3" customWidth="1"/>
    <col min="13" max="13" width="9.7109375" style="1" customWidth="1"/>
    <col min="14" max="14" width="15.5703125" style="1" customWidth="1"/>
    <col min="15" max="15" width="11.42578125" style="1" bestFit="1" customWidth="1"/>
    <col min="16" max="16384" width="9.28515625" style="1"/>
  </cols>
  <sheetData>
    <row r="1" spans="1:13" ht="16.5">
      <c r="J1" s="4" t="s">
        <v>54</v>
      </c>
    </row>
    <row r="4" spans="1:13" hidden="1"/>
    <row r="5" spans="1:13" hidden="1"/>
    <row r="6" spans="1:13">
      <c r="K6" s="10" t="s">
        <v>93</v>
      </c>
      <c r="L6" s="11"/>
    </row>
    <row r="7" spans="1:13" ht="18.75">
      <c r="A7" s="147" t="s">
        <v>55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</row>
    <row r="8" spans="1:13" ht="15.75" thickBot="1"/>
    <row r="9" spans="1:13" ht="15.75" thickBot="1">
      <c r="A9" s="149" t="s">
        <v>21</v>
      </c>
      <c r="B9" s="149" t="s">
        <v>0</v>
      </c>
      <c r="C9" s="149" t="s">
        <v>61</v>
      </c>
      <c r="D9" s="149" t="s">
        <v>1</v>
      </c>
      <c r="E9" s="152" t="s">
        <v>2</v>
      </c>
      <c r="F9" s="153"/>
      <c r="G9" s="153"/>
      <c r="H9" s="153"/>
      <c r="I9" s="153"/>
      <c r="J9" s="153"/>
      <c r="K9" s="153"/>
      <c r="L9" s="154"/>
      <c r="M9" s="7"/>
    </row>
    <row r="10" spans="1:13" ht="15.75" thickBot="1">
      <c r="A10" s="150"/>
      <c r="B10" s="150"/>
      <c r="C10" s="150"/>
      <c r="D10" s="150"/>
      <c r="E10" s="149" t="s">
        <v>3</v>
      </c>
      <c r="F10" s="155" t="s">
        <v>4</v>
      </c>
      <c r="G10" s="156"/>
      <c r="H10" s="156"/>
      <c r="I10" s="156"/>
      <c r="J10" s="156"/>
      <c r="K10" s="156"/>
      <c r="L10" s="157"/>
      <c r="M10" s="7"/>
    </row>
    <row r="11" spans="1:13" ht="15.75" thickBot="1">
      <c r="A11" s="151"/>
      <c r="B11" s="151"/>
      <c r="C11" s="151"/>
      <c r="D11" s="151"/>
      <c r="E11" s="151"/>
      <c r="F11" s="17" t="s">
        <v>5</v>
      </c>
      <c r="G11" s="17" t="s">
        <v>6</v>
      </c>
      <c r="H11" s="17" t="s">
        <v>7</v>
      </c>
      <c r="I11" s="17" t="s">
        <v>8</v>
      </c>
      <c r="J11" s="17" t="s">
        <v>9</v>
      </c>
      <c r="K11" s="17" t="s">
        <v>10</v>
      </c>
      <c r="L11" s="17" t="s">
        <v>11</v>
      </c>
      <c r="M11" s="7"/>
    </row>
    <row r="12" spans="1:13" ht="15.75" thickBot="1">
      <c r="A12" s="51">
        <v>1</v>
      </c>
      <c r="B12" s="51">
        <v>2</v>
      </c>
      <c r="C12" s="51">
        <v>3</v>
      </c>
      <c r="D12" s="51">
        <v>4</v>
      </c>
      <c r="E12" s="51">
        <v>5</v>
      </c>
      <c r="F12" s="51">
        <v>6</v>
      </c>
      <c r="G12" s="51">
        <v>7</v>
      </c>
      <c r="H12" s="51">
        <v>8</v>
      </c>
      <c r="I12" s="51">
        <v>9</v>
      </c>
      <c r="J12" s="51">
        <v>10</v>
      </c>
      <c r="K12" s="51">
        <v>11</v>
      </c>
      <c r="L12" s="51">
        <v>12</v>
      </c>
      <c r="M12" s="7"/>
    </row>
    <row r="13" spans="1:13" ht="41.65" customHeight="1">
      <c r="A13" s="138" t="s">
        <v>56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40"/>
      <c r="M13" s="7"/>
    </row>
    <row r="14" spans="1:13" ht="14.65" customHeight="1">
      <c r="A14" s="141" t="s">
        <v>68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3"/>
      <c r="M14" s="7"/>
    </row>
    <row r="15" spans="1:13" ht="27" customHeight="1">
      <c r="A15" s="141" t="s">
        <v>57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3"/>
      <c r="M15" s="7"/>
    </row>
    <row r="16" spans="1:13">
      <c r="A16" s="144" t="s">
        <v>59</v>
      </c>
      <c r="B16" s="122" t="s">
        <v>12</v>
      </c>
      <c r="C16" s="108" t="s">
        <v>52</v>
      </c>
      <c r="D16" s="18" t="s">
        <v>3</v>
      </c>
      <c r="E16" s="19">
        <f>E17+E18+E19+E20+E21</f>
        <v>5424.62212</v>
      </c>
      <c r="F16" s="19">
        <f t="shared" ref="F16:L16" si="0">F17+F18+F19+F20+F21</f>
        <v>2813.90479</v>
      </c>
      <c r="G16" s="19">
        <f t="shared" si="0"/>
        <v>1123.2</v>
      </c>
      <c r="H16" s="61">
        <f t="shared" si="0"/>
        <v>1487.5173300000001</v>
      </c>
      <c r="I16" s="19">
        <f t="shared" si="0"/>
        <v>0</v>
      </c>
      <c r="J16" s="19">
        <f t="shared" si="0"/>
        <v>0</v>
      </c>
      <c r="K16" s="19">
        <f t="shared" si="0"/>
        <v>0</v>
      </c>
      <c r="L16" s="19">
        <f t="shared" si="0"/>
        <v>0</v>
      </c>
      <c r="M16" s="7"/>
    </row>
    <row r="17" spans="1:13">
      <c r="A17" s="145"/>
      <c r="B17" s="146"/>
      <c r="C17" s="119"/>
      <c r="D17" s="20" t="s">
        <v>13</v>
      </c>
      <c r="E17" s="21">
        <f t="shared" ref="E17:E27" si="1">F17+G17+H17+I17+J17+K17+L17</f>
        <v>0</v>
      </c>
      <c r="F17" s="21">
        <f t="shared" ref="F17:L18" si="2">G17+H17+I17+J17+K17+L17+M17</f>
        <v>0</v>
      </c>
      <c r="G17" s="21">
        <f t="shared" si="2"/>
        <v>0</v>
      </c>
      <c r="H17" s="21">
        <f t="shared" si="2"/>
        <v>0</v>
      </c>
      <c r="I17" s="21">
        <f t="shared" si="2"/>
        <v>0</v>
      </c>
      <c r="J17" s="21">
        <f t="shared" si="2"/>
        <v>0</v>
      </c>
      <c r="K17" s="21">
        <f t="shared" si="2"/>
        <v>0</v>
      </c>
      <c r="L17" s="22">
        <f t="shared" si="2"/>
        <v>0</v>
      </c>
      <c r="M17" s="7"/>
    </row>
    <row r="18" spans="1:13">
      <c r="A18" s="145"/>
      <c r="B18" s="146"/>
      <c r="C18" s="119"/>
      <c r="D18" s="20" t="s">
        <v>14</v>
      </c>
      <c r="E18" s="21">
        <f t="shared" si="1"/>
        <v>1301.61733</v>
      </c>
      <c r="F18" s="21">
        <v>0</v>
      </c>
      <c r="G18" s="21">
        <v>0</v>
      </c>
      <c r="H18" s="62">
        <v>1301.61733</v>
      </c>
      <c r="I18" s="21">
        <f t="shared" si="2"/>
        <v>0</v>
      </c>
      <c r="J18" s="21">
        <f t="shared" si="2"/>
        <v>0</v>
      </c>
      <c r="K18" s="21">
        <f t="shared" si="2"/>
        <v>0</v>
      </c>
      <c r="L18" s="22">
        <f t="shared" si="2"/>
        <v>0</v>
      </c>
      <c r="M18" s="7"/>
    </row>
    <row r="19" spans="1:13">
      <c r="A19" s="145"/>
      <c r="B19" s="146"/>
      <c r="C19" s="119"/>
      <c r="D19" s="20" t="s">
        <v>15</v>
      </c>
      <c r="E19" s="21">
        <f t="shared" si="1"/>
        <v>4123.00479</v>
      </c>
      <c r="F19" s="21">
        <v>2813.90479</v>
      </c>
      <c r="G19" s="21">
        <v>1123.2</v>
      </c>
      <c r="H19" s="21">
        <v>185.9</v>
      </c>
      <c r="I19" s="21">
        <v>0</v>
      </c>
      <c r="J19" s="21">
        <v>0</v>
      </c>
      <c r="K19" s="21">
        <v>0</v>
      </c>
      <c r="L19" s="22">
        <v>0</v>
      </c>
      <c r="M19" s="7"/>
    </row>
    <row r="20" spans="1:13" ht="34.5" customHeight="1">
      <c r="A20" s="145"/>
      <c r="B20" s="146"/>
      <c r="C20" s="119"/>
      <c r="D20" s="20" t="s">
        <v>96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2">
        <v>0</v>
      </c>
      <c r="M20" s="7"/>
    </row>
    <row r="21" spans="1:13" ht="80.650000000000006" customHeight="1">
      <c r="A21" s="145"/>
      <c r="B21" s="146"/>
      <c r="C21" s="119"/>
      <c r="D21" s="20" t="s">
        <v>223</v>
      </c>
      <c r="E21" s="21">
        <f t="shared" si="1"/>
        <v>0</v>
      </c>
      <c r="F21" s="21">
        <v>0</v>
      </c>
      <c r="G21" s="21">
        <v>0</v>
      </c>
      <c r="H21" s="21">
        <f>I21+J21+K21+L21+M21+N21+O21</f>
        <v>0</v>
      </c>
      <c r="I21" s="21">
        <f>J21+K21+L21+M21+N21+O21+P21</f>
        <v>0</v>
      </c>
      <c r="J21" s="21">
        <f>K21+L21+M21+N21+O21+P21+Q21</f>
        <v>0</v>
      </c>
      <c r="K21" s="21">
        <f>L21+M21+N21+O21+P21+Q21+R21</f>
        <v>0</v>
      </c>
      <c r="L21" s="22">
        <f>M21+N21+O21+P21+Q21+R21+S21</f>
        <v>0</v>
      </c>
      <c r="M21" s="7"/>
    </row>
    <row r="22" spans="1:13" ht="16.5" customHeight="1">
      <c r="A22" s="144" t="s">
        <v>16</v>
      </c>
      <c r="B22" s="122" t="s">
        <v>130</v>
      </c>
      <c r="C22" s="108" t="s">
        <v>52</v>
      </c>
      <c r="D22" s="18" t="s">
        <v>3</v>
      </c>
      <c r="E22" s="19">
        <f t="shared" si="1"/>
        <v>11398.5813</v>
      </c>
      <c r="F22" s="19">
        <f>F23+F24+F25+F27</f>
        <v>10212</v>
      </c>
      <c r="G22" s="19">
        <f t="shared" ref="G22:L22" si="3">G23+G24+G25+G27</f>
        <v>628.90481999999997</v>
      </c>
      <c r="H22" s="61">
        <f t="shared" si="3"/>
        <v>557.67647999999997</v>
      </c>
      <c r="I22" s="19">
        <f t="shared" si="3"/>
        <v>0</v>
      </c>
      <c r="J22" s="19">
        <f t="shared" si="3"/>
        <v>0</v>
      </c>
      <c r="K22" s="19">
        <f t="shared" si="3"/>
        <v>0</v>
      </c>
      <c r="L22" s="19">
        <f t="shared" si="3"/>
        <v>0</v>
      </c>
      <c r="M22" s="7"/>
    </row>
    <row r="23" spans="1:13" ht="16.5" customHeight="1">
      <c r="A23" s="145"/>
      <c r="B23" s="146"/>
      <c r="C23" s="119"/>
      <c r="D23" s="20" t="s">
        <v>13</v>
      </c>
      <c r="E23" s="19">
        <f t="shared" si="1"/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7"/>
    </row>
    <row r="24" spans="1:13" ht="18" customHeight="1">
      <c r="A24" s="145"/>
      <c r="B24" s="146"/>
      <c r="C24" s="119"/>
      <c r="D24" s="20" t="s">
        <v>14</v>
      </c>
      <c r="E24" s="19">
        <f t="shared" si="1"/>
        <v>446.14118999999999</v>
      </c>
      <c r="F24" s="23">
        <v>0</v>
      </c>
      <c r="G24" s="23">
        <v>0</v>
      </c>
      <c r="H24" s="63">
        <v>446.14118999999999</v>
      </c>
      <c r="I24" s="23">
        <v>0</v>
      </c>
      <c r="J24" s="23">
        <v>0</v>
      </c>
      <c r="K24" s="23">
        <v>0</v>
      </c>
      <c r="L24" s="23">
        <v>0</v>
      </c>
      <c r="M24" s="7"/>
    </row>
    <row r="25" spans="1:13" ht="30" customHeight="1">
      <c r="A25" s="145"/>
      <c r="B25" s="146"/>
      <c r="C25" s="119"/>
      <c r="D25" s="20" t="s">
        <v>15</v>
      </c>
      <c r="E25" s="19">
        <f t="shared" si="1"/>
        <v>740.44011</v>
      </c>
      <c r="F25" s="23">
        <v>0</v>
      </c>
      <c r="G25" s="23">
        <v>628.90481999999997</v>
      </c>
      <c r="H25" s="63">
        <v>111.53529</v>
      </c>
      <c r="I25" s="23">
        <v>0</v>
      </c>
      <c r="J25" s="23">
        <v>0</v>
      </c>
      <c r="K25" s="23">
        <v>0</v>
      </c>
      <c r="L25" s="23">
        <v>0</v>
      </c>
      <c r="M25" s="7"/>
    </row>
    <row r="26" spans="1:13" ht="30" customHeight="1">
      <c r="A26" s="145"/>
      <c r="B26" s="146"/>
      <c r="C26" s="119"/>
      <c r="D26" s="20" t="s">
        <v>96</v>
      </c>
      <c r="E26" s="19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7"/>
    </row>
    <row r="27" spans="1:13" ht="21" customHeight="1">
      <c r="A27" s="145"/>
      <c r="B27" s="146"/>
      <c r="C27" s="119"/>
      <c r="D27" s="20" t="s">
        <v>223</v>
      </c>
      <c r="E27" s="19">
        <f t="shared" si="1"/>
        <v>10212</v>
      </c>
      <c r="F27" s="23">
        <v>10212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7"/>
    </row>
    <row r="28" spans="1:13" s="7" customFormat="1" ht="13.9" customHeight="1">
      <c r="A28" s="105" t="s">
        <v>17</v>
      </c>
      <c r="B28" s="108" t="s">
        <v>87</v>
      </c>
      <c r="C28" s="108" t="s">
        <v>52</v>
      </c>
      <c r="D28" s="18" t="s">
        <v>3</v>
      </c>
      <c r="E28" s="19">
        <f>E29+E30+E31+E32+E33</f>
        <v>44428.904800000004</v>
      </c>
      <c r="F28" s="19">
        <f t="shared" ref="F28:L28" si="4">F29+F30+F31+F32+F33</f>
        <v>11109.6</v>
      </c>
      <c r="G28" s="19">
        <f t="shared" si="4"/>
        <v>0</v>
      </c>
      <c r="H28" s="19">
        <f t="shared" si="4"/>
        <v>20140.684800000003</v>
      </c>
      <c r="I28" s="19">
        <f t="shared" si="4"/>
        <v>8660.9500000000007</v>
      </c>
      <c r="J28" s="19">
        <f t="shared" si="4"/>
        <v>4517.67</v>
      </c>
      <c r="K28" s="19">
        <f t="shared" si="4"/>
        <v>0</v>
      </c>
      <c r="L28" s="19">
        <f t="shared" si="4"/>
        <v>0</v>
      </c>
    </row>
    <row r="29" spans="1:13" s="7" customFormat="1" ht="28.15" customHeight="1">
      <c r="A29" s="118"/>
      <c r="B29" s="119"/>
      <c r="C29" s="119"/>
      <c r="D29" s="20" t="s">
        <v>13</v>
      </c>
      <c r="E29" s="19">
        <f t="shared" ref="E29:L33" si="5">E35+E41+E47+E53+E59+E65+E71+E77</f>
        <v>0</v>
      </c>
      <c r="F29" s="23">
        <f t="shared" si="5"/>
        <v>0</v>
      </c>
      <c r="G29" s="23">
        <f t="shared" si="5"/>
        <v>0</v>
      </c>
      <c r="H29" s="23">
        <f t="shared" si="5"/>
        <v>0</v>
      </c>
      <c r="I29" s="23">
        <f t="shared" si="5"/>
        <v>0</v>
      </c>
      <c r="J29" s="23">
        <f t="shared" si="5"/>
        <v>0</v>
      </c>
      <c r="K29" s="23">
        <f t="shared" si="5"/>
        <v>0</v>
      </c>
      <c r="L29" s="23">
        <f t="shared" si="5"/>
        <v>0</v>
      </c>
    </row>
    <row r="30" spans="1:13" s="7" customFormat="1">
      <c r="A30" s="118"/>
      <c r="B30" s="119"/>
      <c r="C30" s="119"/>
      <c r="D30" s="20" t="s">
        <v>14</v>
      </c>
      <c r="E30" s="19">
        <f t="shared" si="5"/>
        <v>3368.7614800000001</v>
      </c>
      <c r="F30" s="23">
        <f t="shared" si="5"/>
        <v>0</v>
      </c>
      <c r="G30" s="23">
        <f t="shared" si="5"/>
        <v>0</v>
      </c>
      <c r="H30" s="23">
        <f t="shared" si="5"/>
        <v>3368.7614800000001</v>
      </c>
      <c r="I30" s="23">
        <f>I36+I42+I48+I54+I60+I66+I78</f>
        <v>0</v>
      </c>
      <c r="J30" s="23">
        <f t="shared" si="5"/>
        <v>0</v>
      </c>
      <c r="K30" s="23">
        <f t="shared" si="5"/>
        <v>0</v>
      </c>
      <c r="L30" s="23">
        <f t="shared" si="5"/>
        <v>0</v>
      </c>
    </row>
    <row r="31" spans="1:13" s="7" customFormat="1">
      <c r="A31" s="118"/>
      <c r="B31" s="119"/>
      <c r="C31" s="119"/>
      <c r="D31" s="20" t="s">
        <v>15</v>
      </c>
      <c r="E31" s="19">
        <f t="shared" si="5"/>
        <v>12107.82332</v>
      </c>
      <c r="F31" s="23">
        <f t="shared" si="5"/>
        <v>0</v>
      </c>
      <c r="G31" s="23">
        <f t="shared" si="5"/>
        <v>0</v>
      </c>
      <c r="H31" s="23">
        <f>H37+H43+H49+H55+H61+H67+H73+H79</f>
        <v>5462.8233200000004</v>
      </c>
      <c r="I31" s="23">
        <f>I37+I43+I49+I55+I61+I67+I73+I79</f>
        <v>6645</v>
      </c>
      <c r="J31" s="23">
        <f t="shared" si="5"/>
        <v>0</v>
      </c>
      <c r="K31" s="23">
        <f t="shared" si="5"/>
        <v>0</v>
      </c>
      <c r="L31" s="23">
        <f t="shared" si="5"/>
        <v>0</v>
      </c>
    </row>
    <row r="32" spans="1:13" s="7" customFormat="1" ht="25.5">
      <c r="A32" s="118"/>
      <c r="B32" s="119"/>
      <c r="C32" s="119"/>
      <c r="D32" s="20" t="s">
        <v>96</v>
      </c>
      <c r="E32" s="19">
        <f t="shared" si="5"/>
        <v>0</v>
      </c>
      <c r="F32" s="23">
        <f t="shared" si="5"/>
        <v>0</v>
      </c>
      <c r="G32" s="23">
        <f t="shared" si="5"/>
        <v>0</v>
      </c>
      <c r="H32" s="23">
        <f t="shared" si="5"/>
        <v>0</v>
      </c>
      <c r="I32" s="23">
        <f t="shared" si="5"/>
        <v>0</v>
      </c>
      <c r="J32" s="23">
        <f t="shared" si="5"/>
        <v>0</v>
      </c>
      <c r="K32" s="23">
        <f t="shared" si="5"/>
        <v>0</v>
      </c>
      <c r="L32" s="23">
        <f t="shared" si="5"/>
        <v>0</v>
      </c>
    </row>
    <row r="33" spans="1:13" s="7" customFormat="1" ht="33.75" customHeight="1">
      <c r="A33" s="118"/>
      <c r="B33" s="119"/>
      <c r="C33" s="119"/>
      <c r="D33" s="20" t="s">
        <v>223</v>
      </c>
      <c r="E33" s="19">
        <f t="shared" si="5"/>
        <v>28952.32</v>
      </c>
      <c r="F33" s="23">
        <f t="shared" si="5"/>
        <v>11109.6</v>
      </c>
      <c r="G33" s="23">
        <f t="shared" si="5"/>
        <v>0</v>
      </c>
      <c r="H33" s="23">
        <f t="shared" si="5"/>
        <v>11309.1</v>
      </c>
      <c r="I33" s="23">
        <f t="shared" si="5"/>
        <v>2015.95</v>
      </c>
      <c r="J33" s="23">
        <f>J39+J45+J51+J57+J63+J69+J75+J81</f>
        <v>4517.67</v>
      </c>
      <c r="K33" s="23">
        <f t="shared" si="5"/>
        <v>0</v>
      </c>
      <c r="L33" s="23">
        <f t="shared" si="5"/>
        <v>0</v>
      </c>
    </row>
    <row r="34" spans="1:13">
      <c r="A34" s="105" t="s">
        <v>28</v>
      </c>
      <c r="B34" s="108" t="s">
        <v>33</v>
      </c>
      <c r="C34" s="108" t="s">
        <v>22</v>
      </c>
      <c r="D34" s="18" t="s">
        <v>3</v>
      </c>
      <c r="E34" s="19">
        <f>F34+G34+H34+I34+J34+K34+L34</f>
        <v>7773.2000000000007</v>
      </c>
      <c r="F34" s="19">
        <f t="shared" ref="F34:L34" si="6">F35+F36+F37+F39</f>
        <v>1120.5999999999999</v>
      </c>
      <c r="G34" s="19">
        <f t="shared" si="6"/>
        <v>0</v>
      </c>
      <c r="H34" s="19">
        <f t="shared" si="6"/>
        <v>6652.6</v>
      </c>
      <c r="I34" s="19">
        <f t="shared" si="6"/>
        <v>0</v>
      </c>
      <c r="J34" s="19">
        <f t="shared" si="6"/>
        <v>0</v>
      </c>
      <c r="K34" s="19">
        <f t="shared" si="6"/>
        <v>0</v>
      </c>
      <c r="L34" s="24">
        <f t="shared" si="6"/>
        <v>0</v>
      </c>
      <c r="M34" s="7"/>
    </row>
    <row r="35" spans="1:13">
      <c r="A35" s="118"/>
      <c r="B35" s="119"/>
      <c r="C35" s="119"/>
      <c r="D35" s="20" t="s">
        <v>13</v>
      </c>
      <c r="E35" s="21">
        <f t="shared" ref="E35:E67" si="7">F35+G35+H35+I35+J35+K35+L35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2">
        <v>0</v>
      </c>
      <c r="M35" s="8"/>
    </row>
    <row r="36" spans="1:13">
      <c r="A36" s="118"/>
      <c r="B36" s="119"/>
      <c r="C36" s="119"/>
      <c r="D36" s="20" t="s">
        <v>14</v>
      </c>
      <c r="E36" s="21">
        <f t="shared" si="7"/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2">
        <v>0</v>
      </c>
      <c r="M36" s="7"/>
    </row>
    <row r="37" spans="1:13">
      <c r="A37" s="118"/>
      <c r="B37" s="119"/>
      <c r="C37" s="119"/>
      <c r="D37" s="20" t="s">
        <v>15</v>
      </c>
      <c r="E37" s="21">
        <f t="shared" si="7"/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2">
        <v>0</v>
      </c>
      <c r="M37" s="7"/>
    </row>
    <row r="38" spans="1:13" ht="25.5">
      <c r="A38" s="118"/>
      <c r="B38" s="119"/>
      <c r="C38" s="119"/>
      <c r="D38" s="20" t="s">
        <v>96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2">
        <v>0</v>
      </c>
      <c r="M38" s="7"/>
    </row>
    <row r="39" spans="1:13">
      <c r="A39" s="118"/>
      <c r="B39" s="119"/>
      <c r="C39" s="119"/>
      <c r="D39" s="20" t="s">
        <v>223</v>
      </c>
      <c r="E39" s="21">
        <f>F39+G39+H39+I39+J39+K39+L39</f>
        <v>7773.2000000000007</v>
      </c>
      <c r="F39" s="21">
        <v>1120.5999999999999</v>
      </c>
      <c r="G39" s="21">
        <v>0</v>
      </c>
      <c r="H39" s="21">
        <v>6652.6</v>
      </c>
      <c r="I39" s="21">
        <v>0</v>
      </c>
      <c r="J39" s="21">
        <v>0</v>
      </c>
      <c r="K39" s="21">
        <v>0</v>
      </c>
      <c r="L39" s="22">
        <v>0</v>
      </c>
      <c r="M39" s="7"/>
    </row>
    <row r="40" spans="1:13">
      <c r="A40" s="144" t="s">
        <v>30</v>
      </c>
      <c r="B40" s="122" t="s">
        <v>23</v>
      </c>
      <c r="C40" s="108" t="s">
        <v>22</v>
      </c>
      <c r="D40" s="18" t="s">
        <v>3</v>
      </c>
      <c r="E40" s="19">
        <f>F40+G40+H40+I40+J40+K40+L40</f>
        <v>9628.4600000000009</v>
      </c>
      <c r="F40" s="19">
        <f t="shared" ref="F40:L40" si="8">F41+F42+F43+F45</f>
        <v>1668</v>
      </c>
      <c r="G40" s="19">
        <f t="shared" si="8"/>
        <v>0</v>
      </c>
      <c r="H40" s="61">
        <f t="shared" si="8"/>
        <v>7960.4600000000009</v>
      </c>
      <c r="I40" s="61">
        <v>0</v>
      </c>
      <c r="J40" s="19">
        <f t="shared" si="8"/>
        <v>0</v>
      </c>
      <c r="K40" s="19">
        <f t="shared" si="8"/>
        <v>0</v>
      </c>
      <c r="L40" s="24">
        <f t="shared" si="8"/>
        <v>0</v>
      </c>
      <c r="M40" s="7"/>
    </row>
    <row r="41" spans="1:13">
      <c r="A41" s="145"/>
      <c r="B41" s="146"/>
      <c r="C41" s="119"/>
      <c r="D41" s="20" t="s">
        <v>13</v>
      </c>
      <c r="E41" s="21">
        <f t="shared" si="7"/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2">
        <v>0</v>
      </c>
      <c r="M41" s="7"/>
    </row>
    <row r="42" spans="1:13">
      <c r="A42" s="145"/>
      <c r="B42" s="146"/>
      <c r="C42" s="119"/>
      <c r="D42" s="20" t="s">
        <v>14</v>
      </c>
      <c r="E42" s="21">
        <f t="shared" si="7"/>
        <v>2593.4604800000002</v>
      </c>
      <c r="F42" s="21">
        <v>0</v>
      </c>
      <c r="G42" s="21">
        <v>0</v>
      </c>
      <c r="H42" s="62">
        <v>2593.4604800000002</v>
      </c>
      <c r="I42" s="21">
        <v>0</v>
      </c>
      <c r="J42" s="21">
        <v>0</v>
      </c>
      <c r="K42" s="21">
        <v>0</v>
      </c>
      <c r="L42" s="22">
        <v>0</v>
      </c>
      <c r="M42" s="7"/>
    </row>
    <row r="43" spans="1:13">
      <c r="A43" s="145"/>
      <c r="B43" s="146"/>
      <c r="C43" s="119"/>
      <c r="D43" s="20" t="s">
        <v>15</v>
      </c>
      <c r="E43" s="21">
        <f t="shared" si="7"/>
        <v>5366.9995200000003</v>
      </c>
      <c r="F43" s="21">
        <v>0</v>
      </c>
      <c r="G43" s="21">
        <v>0</v>
      </c>
      <c r="H43" s="62">
        <v>5366.9995200000003</v>
      </c>
      <c r="I43" s="62">
        <v>0</v>
      </c>
      <c r="J43" s="21">
        <v>0</v>
      </c>
      <c r="K43" s="21">
        <v>0</v>
      </c>
      <c r="L43" s="22">
        <v>0</v>
      </c>
      <c r="M43" s="7"/>
    </row>
    <row r="44" spans="1:13" ht="25.5">
      <c r="A44" s="145"/>
      <c r="B44" s="146"/>
      <c r="C44" s="119"/>
      <c r="D44" s="20" t="s">
        <v>96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2">
        <v>0</v>
      </c>
      <c r="M44" s="7"/>
    </row>
    <row r="45" spans="1:13">
      <c r="A45" s="145"/>
      <c r="B45" s="146"/>
      <c r="C45" s="119"/>
      <c r="D45" s="20" t="s">
        <v>223</v>
      </c>
      <c r="E45" s="21">
        <f t="shared" si="7"/>
        <v>1668</v>
      </c>
      <c r="F45" s="21">
        <v>1668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2">
        <v>0</v>
      </c>
      <c r="M45" s="7"/>
    </row>
    <row r="46" spans="1:13" ht="13.9" customHeight="1">
      <c r="A46" s="105" t="s">
        <v>31</v>
      </c>
      <c r="B46" s="108" t="s">
        <v>29</v>
      </c>
      <c r="C46" s="108" t="s">
        <v>22</v>
      </c>
      <c r="D46" s="18" t="s">
        <v>3</v>
      </c>
      <c r="E46" s="19">
        <f>F46+G46+H46+I46+J46+K46+L46</f>
        <v>3035.1248000000001</v>
      </c>
      <c r="F46" s="19">
        <f t="shared" ref="F46:L46" si="9">F47+F48+F49+F51</f>
        <v>2164</v>
      </c>
      <c r="G46" s="19">
        <f t="shared" si="9"/>
        <v>0</v>
      </c>
      <c r="H46" s="19">
        <f t="shared" si="9"/>
        <v>871.12480000000005</v>
      </c>
      <c r="I46" s="19">
        <f t="shared" si="9"/>
        <v>0</v>
      </c>
      <c r="J46" s="19">
        <f t="shared" si="9"/>
        <v>0</v>
      </c>
      <c r="K46" s="19">
        <f t="shared" si="9"/>
        <v>0</v>
      </c>
      <c r="L46" s="24">
        <f t="shared" si="9"/>
        <v>0</v>
      </c>
      <c r="M46" s="7"/>
    </row>
    <row r="47" spans="1:13">
      <c r="A47" s="118"/>
      <c r="B47" s="119"/>
      <c r="C47" s="119"/>
      <c r="D47" s="20" t="s">
        <v>13</v>
      </c>
      <c r="E47" s="21">
        <f t="shared" si="7"/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2">
        <v>0</v>
      </c>
      <c r="M47" s="7"/>
    </row>
    <row r="48" spans="1:13">
      <c r="A48" s="118"/>
      <c r="B48" s="119"/>
      <c r="C48" s="119"/>
      <c r="D48" s="20" t="s">
        <v>14</v>
      </c>
      <c r="E48" s="21">
        <f t="shared" si="7"/>
        <v>775.30100000000004</v>
      </c>
      <c r="F48" s="21">
        <v>0</v>
      </c>
      <c r="G48" s="21">
        <v>0</v>
      </c>
      <c r="H48" s="21">
        <v>775.30100000000004</v>
      </c>
      <c r="I48" s="21">
        <v>0</v>
      </c>
      <c r="J48" s="21">
        <v>0</v>
      </c>
      <c r="K48" s="21">
        <v>0</v>
      </c>
      <c r="L48" s="22">
        <v>0</v>
      </c>
      <c r="M48" s="7"/>
    </row>
    <row r="49" spans="1:13" ht="14.65" customHeight="1">
      <c r="A49" s="118"/>
      <c r="B49" s="119"/>
      <c r="C49" s="119"/>
      <c r="D49" s="20" t="s">
        <v>15</v>
      </c>
      <c r="E49" s="21">
        <f t="shared" si="7"/>
        <v>95.823800000000006</v>
      </c>
      <c r="F49" s="21">
        <v>0</v>
      </c>
      <c r="G49" s="21">
        <v>0</v>
      </c>
      <c r="H49" s="21">
        <v>95.823800000000006</v>
      </c>
      <c r="I49" s="21">
        <v>0</v>
      </c>
      <c r="J49" s="21">
        <v>0</v>
      </c>
      <c r="K49" s="21">
        <v>0</v>
      </c>
      <c r="L49" s="22">
        <v>0</v>
      </c>
      <c r="M49" s="7"/>
    </row>
    <row r="50" spans="1:13" ht="28.15" customHeight="1">
      <c r="A50" s="118"/>
      <c r="B50" s="119"/>
      <c r="C50" s="119"/>
      <c r="D50" s="20" t="s">
        <v>96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2">
        <v>0</v>
      </c>
      <c r="M50" s="7"/>
    </row>
    <row r="51" spans="1:13" ht="14.65" customHeight="1">
      <c r="A51" s="118"/>
      <c r="B51" s="119"/>
      <c r="C51" s="119"/>
      <c r="D51" s="20" t="s">
        <v>223</v>
      </c>
      <c r="E51" s="21">
        <f t="shared" si="7"/>
        <v>2164</v>
      </c>
      <c r="F51" s="21">
        <v>2164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2">
        <v>0</v>
      </c>
      <c r="M51" s="7"/>
    </row>
    <row r="52" spans="1:13" ht="14.65" customHeight="1">
      <c r="A52" s="105" t="s">
        <v>32</v>
      </c>
      <c r="B52" s="108" t="s">
        <v>24</v>
      </c>
      <c r="C52" s="108" t="s">
        <v>22</v>
      </c>
      <c r="D52" s="18" t="s">
        <v>3</v>
      </c>
      <c r="E52" s="19">
        <f>F52+G52+H52+I52+J52+K52+L52</f>
        <v>2773.62</v>
      </c>
      <c r="F52" s="19">
        <f t="shared" ref="F52:L52" si="10">F53+F54+F55+F57</f>
        <v>475</v>
      </c>
      <c r="G52" s="19">
        <f t="shared" si="10"/>
        <v>0</v>
      </c>
      <c r="H52" s="19">
        <f t="shared" si="10"/>
        <v>0</v>
      </c>
      <c r="I52" s="61">
        <f>I53+I54+I55+I56+I57</f>
        <v>0</v>
      </c>
      <c r="J52" s="61">
        <f>J53+J54+J55+J56+J57</f>
        <v>2298.62</v>
      </c>
      <c r="K52" s="19">
        <f t="shared" si="10"/>
        <v>0</v>
      </c>
      <c r="L52" s="24">
        <f t="shared" si="10"/>
        <v>0</v>
      </c>
      <c r="M52" s="7"/>
    </row>
    <row r="53" spans="1:13" ht="14.65" customHeight="1">
      <c r="A53" s="118"/>
      <c r="B53" s="119"/>
      <c r="C53" s="119"/>
      <c r="D53" s="20" t="s">
        <v>13</v>
      </c>
      <c r="E53" s="19">
        <f t="shared" ref="E53:E57" si="11">F53+G53+H53+I53+J53+K53+L53</f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2">
        <v>0</v>
      </c>
      <c r="M53" s="7"/>
    </row>
    <row r="54" spans="1:13" ht="14.65" customHeight="1">
      <c r="A54" s="118"/>
      <c r="B54" s="119"/>
      <c r="C54" s="119"/>
      <c r="D54" s="20" t="s">
        <v>14</v>
      </c>
      <c r="E54" s="19">
        <f t="shared" si="11"/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2">
        <v>0</v>
      </c>
      <c r="M54" s="7"/>
    </row>
    <row r="55" spans="1:13" ht="14.65" customHeight="1">
      <c r="A55" s="118"/>
      <c r="B55" s="119"/>
      <c r="C55" s="119"/>
      <c r="D55" s="20" t="s">
        <v>15</v>
      </c>
      <c r="E55" s="19">
        <f t="shared" si="11"/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2">
        <v>0</v>
      </c>
      <c r="M55" s="7"/>
    </row>
    <row r="56" spans="1:13" ht="30.6" customHeight="1">
      <c r="A56" s="118"/>
      <c r="B56" s="119"/>
      <c r="C56" s="119"/>
      <c r="D56" s="20" t="s">
        <v>96</v>
      </c>
      <c r="E56" s="19">
        <f t="shared" si="11"/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2">
        <v>0</v>
      </c>
      <c r="M56" s="7"/>
    </row>
    <row r="57" spans="1:13" ht="14.65" customHeight="1">
      <c r="A57" s="118"/>
      <c r="B57" s="119"/>
      <c r="C57" s="119"/>
      <c r="D57" s="20" t="s">
        <v>223</v>
      </c>
      <c r="E57" s="23">
        <f t="shared" si="11"/>
        <v>2773.62</v>
      </c>
      <c r="F57" s="21">
        <v>475</v>
      </c>
      <c r="G57" s="21">
        <v>0</v>
      </c>
      <c r="H57" s="21">
        <v>0</v>
      </c>
      <c r="I57" s="81">
        <v>0</v>
      </c>
      <c r="J57" s="62">
        <v>2298.62</v>
      </c>
      <c r="K57" s="21">
        <v>0</v>
      </c>
      <c r="L57" s="22">
        <v>0</v>
      </c>
      <c r="M57" s="7"/>
    </row>
    <row r="58" spans="1:13" ht="14.65" customHeight="1">
      <c r="A58" s="105" t="s">
        <v>34</v>
      </c>
      <c r="B58" s="108" t="s">
        <v>27</v>
      </c>
      <c r="C58" s="108" t="s">
        <v>22</v>
      </c>
      <c r="D58" s="18" t="s">
        <v>3</v>
      </c>
      <c r="E58" s="19">
        <f>F58+G58+H58+I58+J58+K58+L58</f>
        <v>4029.05</v>
      </c>
      <c r="F58" s="19">
        <f t="shared" ref="F58:L58" si="12">F59+F60+F61+F63</f>
        <v>1810</v>
      </c>
      <c r="G58" s="19">
        <f t="shared" si="12"/>
        <v>0</v>
      </c>
      <c r="H58" s="19">
        <f t="shared" si="12"/>
        <v>0</v>
      </c>
      <c r="I58" s="61">
        <f t="shared" si="12"/>
        <v>0</v>
      </c>
      <c r="J58" s="61">
        <f t="shared" si="12"/>
        <v>2219.0500000000002</v>
      </c>
      <c r="K58" s="19">
        <f t="shared" si="12"/>
        <v>0</v>
      </c>
      <c r="L58" s="24">
        <f t="shared" si="12"/>
        <v>0</v>
      </c>
      <c r="M58" s="7"/>
    </row>
    <row r="59" spans="1:13" ht="14.65" customHeight="1">
      <c r="A59" s="118"/>
      <c r="B59" s="119"/>
      <c r="C59" s="119"/>
      <c r="D59" s="20" t="s">
        <v>13</v>
      </c>
      <c r="E59" s="21">
        <f t="shared" si="7"/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2">
        <v>0</v>
      </c>
      <c r="M59" s="7"/>
    </row>
    <row r="60" spans="1:13" ht="14.65" customHeight="1">
      <c r="A60" s="118"/>
      <c r="B60" s="119"/>
      <c r="C60" s="119"/>
      <c r="D60" s="20" t="s">
        <v>14</v>
      </c>
      <c r="E60" s="21">
        <f t="shared" si="7"/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2">
        <v>0</v>
      </c>
      <c r="M60" s="7"/>
    </row>
    <row r="61" spans="1:13" ht="14.65" customHeight="1">
      <c r="A61" s="118"/>
      <c r="B61" s="119"/>
      <c r="C61" s="119"/>
      <c r="D61" s="20" t="s">
        <v>15</v>
      </c>
      <c r="E61" s="21">
        <f t="shared" si="7"/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2">
        <v>0</v>
      </c>
      <c r="M61" s="7"/>
    </row>
    <row r="62" spans="1:13" ht="30" customHeight="1">
      <c r="A62" s="118"/>
      <c r="B62" s="119"/>
      <c r="C62" s="119"/>
      <c r="D62" s="20" t="s">
        <v>96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2">
        <v>0</v>
      </c>
      <c r="M62" s="7"/>
    </row>
    <row r="63" spans="1:13" ht="14.65" customHeight="1">
      <c r="A63" s="118"/>
      <c r="B63" s="119"/>
      <c r="C63" s="119"/>
      <c r="D63" s="20" t="s">
        <v>223</v>
      </c>
      <c r="E63" s="21">
        <f t="shared" si="7"/>
        <v>4029.05</v>
      </c>
      <c r="F63" s="21">
        <v>1810</v>
      </c>
      <c r="G63" s="21">
        <v>0</v>
      </c>
      <c r="H63" s="21">
        <v>0</v>
      </c>
      <c r="I63" s="62"/>
      <c r="J63" s="62">
        <v>2219.0500000000002</v>
      </c>
      <c r="K63" s="21">
        <v>0</v>
      </c>
      <c r="L63" s="22">
        <v>0</v>
      </c>
      <c r="M63" s="7"/>
    </row>
    <row r="64" spans="1:13" ht="14.65" customHeight="1">
      <c r="A64" s="105" t="s">
        <v>35</v>
      </c>
      <c r="B64" s="108" t="s">
        <v>25</v>
      </c>
      <c r="C64" s="108" t="s">
        <v>22</v>
      </c>
      <c r="D64" s="18" t="s">
        <v>3</v>
      </c>
      <c r="E64" s="19">
        <f>F64+G64+H64+I64+J64+K64+L64</f>
        <v>5496.5</v>
      </c>
      <c r="F64" s="19">
        <f t="shared" ref="F64:L64" si="13">F65+F66+F67+F69</f>
        <v>840</v>
      </c>
      <c r="G64" s="19">
        <f t="shared" si="13"/>
        <v>0</v>
      </c>
      <c r="H64" s="19">
        <f t="shared" si="13"/>
        <v>4656.5</v>
      </c>
      <c r="I64" s="19">
        <f t="shared" si="13"/>
        <v>0</v>
      </c>
      <c r="J64" s="19">
        <f t="shared" si="13"/>
        <v>0</v>
      </c>
      <c r="K64" s="19">
        <f t="shared" si="13"/>
        <v>0</v>
      </c>
      <c r="L64" s="24">
        <f t="shared" si="13"/>
        <v>0</v>
      </c>
      <c r="M64" s="7"/>
    </row>
    <row r="65" spans="1:13" ht="14.65" customHeight="1">
      <c r="A65" s="118"/>
      <c r="B65" s="119"/>
      <c r="C65" s="119"/>
      <c r="D65" s="20" t="s">
        <v>13</v>
      </c>
      <c r="E65" s="21">
        <f t="shared" si="7"/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2">
        <v>0</v>
      </c>
      <c r="M65" s="7"/>
    </row>
    <row r="66" spans="1:13" ht="14.65" customHeight="1">
      <c r="A66" s="118"/>
      <c r="B66" s="119"/>
      <c r="C66" s="119"/>
      <c r="D66" s="20" t="s">
        <v>14</v>
      </c>
      <c r="E66" s="21">
        <f t="shared" si="7"/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2">
        <v>0</v>
      </c>
      <c r="M66" s="7"/>
    </row>
    <row r="67" spans="1:13" ht="14.65" customHeight="1">
      <c r="A67" s="118"/>
      <c r="B67" s="119"/>
      <c r="C67" s="119"/>
      <c r="D67" s="20" t="s">
        <v>15</v>
      </c>
      <c r="E67" s="21">
        <f t="shared" si="7"/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2">
        <v>0</v>
      </c>
      <c r="M67" s="7"/>
    </row>
    <row r="68" spans="1:13" ht="28.5" customHeight="1">
      <c r="A68" s="118"/>
      <c r="B68" s="119"/>
      <c r="C68" s="119"/>
      <c r="D68" s="20" t="s">
        <v>96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2">
        <v>0</v>
      </c>
      <c r="M68" s="7"/>
    </row>
    <row r="69" spans="1:13" ht="14.65" customHeight="1">
      <c r="A69" s="118"/>
      <c r="B69" s="119"/>
      <c r="C69" s="119"/>
      <c r="D69" s="20" t="s">
        <v>223</v>
      </c>
      <c r="E69" s="21">
        <f t="shared" ref="E69" si="14">F69+G69+H69+I69+J69+K69+L69</f>
        <v>5496.5</v>
      </c>
      <c r="F69" s="21">
        <v>840</v>
      </c>
      <c r="G69" s="21">
        <v>0</v>
      </c>
      <c r="H69" s="21">
        <v>4656.5</v>
      </c>
      <c r="I69" s="21">
        <v>0</v>
      </c>
      <c r="J69" s="21">
        <v>0</v>
      </c>
      <c r="K69" s="21">
        <v>0</v>
      </c>
      <c r="L69" s="22">
        <v>0</v>
      </c>
      <c r="M69" s="7"/>
    </row>
    <row r="70" spans="1:13" ht="14.65" customHeight="1">
      <c r="A70" s="105" t="s">
        <v>36</v>
      </c>
      <c r="B70" s="108" t="s">
        <v>88</v>
      </c>
      <c r="C70" s="108" t="s">
        <v>22</v>
      </c>
      <c r="D70" s="18" t="s">
        <v>3</v>
      </c>
      <c r="E70" s="19">
        <f>F70+G70+H70+I70+J70+K70+L70</f>
        <v>9337</v>
      </c>
      <c r="F70" s="19">
        <f t="shared" ref="F70:L70" si="15">F71+F72+F73+F75</f>
        <v>2692</v>
      </c>
      <c r="G70" s="19">
        <f t="shared" si="15"/>
        <v>0</v>
      </c>
      <c r="H70" s="19">
        <f t="shared" si="15"/>
        <v>0</v>
      </c>
      <c r="I70" s="19">
        <f>I71+I73++I75</f>
        <v>6645</v>
      </c>
      <c r="J70" s="19">
        <f t="shared" si="15"/>
        <v>0</v>
      </c>
      <c r="K70" s="19">
        <f t="shared" si="15"/>
        <v>0</v>
      </c>
      <c r="L70" s="24">
        <f t="shared" si="15"/>
        <v>0</v>
      </c>
      <c r="M70" s="7"/>
    </row>
    <row r="71" spans="1:13" ht="14.65" customHeight="1">
      <c r="A71" s="118"/>
      <c r="B71" s="119"/>
      <c r="C71" s="119"/>
      <c r="D71" s="20" t="s">
        <v>13</v>
      </c>
      <c r="E71" s="19">
        <f t="shared" ref="E71:E75" si="16">F71+G71+H71+I71+J71+K71+L71</f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2">
        <v>0</v>
      </c>
      <c r="M71" s="7"/>
    </row>
    <row r="72" spans="1:13" ht="14.65" customHeight="1">
      <c r="A72" s="118"/>
      <c r="B72" s="119"/>
      <c r="C72" s="119"/>
      <c r="D72" s="20" t="s">
        <v>14</v>
      </c>
      <c r="E72" s="19">
        <f t="shared" si="16"/>
        <v>0</v>
      </c>
      <c r="F72" s="21">
        <v>0</v>
      </c>
      <c r="G72" s="21">
        <v>0</v>
      </c>
      <c r="H72" s="21">
        <v>0</v>
      </c>
      <c r="I72" s="7">
        <v>0</v>
      </c>
      <c r="J72" s="21">
        <v>0</v>
      </c>
      <c r="K72" s="21">
        <v>0</v>
      </c>
      <c r="L72" s="22">
        <v>0</v>
      </c>
      <c r="M72" s="7"/>
    </row>
    <row r="73" spans="1:13" ht="14.65" customHeight="1">
      <c r="A73" s="118"/>
      <c r="B73" s="119"/>
      <c r="C73" s="119"/>
      <c r="D73" s="20" t="s">
        <v>15</v>
      </c>
      <c r="E73" s="23">
        <f t="shared" si="16"/>
        <v>6645</v>
      </c>
      <c r="F73" s="21">
        <v>0</v>
      </c>
      <c r="G73" s="21">
        <v>0</v>
      </c>
      <c r="H73" s="21">
        <v>0</v>
      </c>
      <c r="I73" s="21">
        <v>6645</v>
      </c>
      <c r="J73" s="21">
        <v>0</v>
      </c>
      <c r="K73" s="21">
        <v>0</v>
      </c>
      <c r="L73" s="22">
        <v>0</v>
      </c>
      <c r="M73" s="7"/>
    </row>
    <row r="74" spans="1:13" ht="30" customHeight="1">
      <c r="A74" s="118"/>
      <c r="B74" s="119"/>
      <c r="C74" s="119"/>
      <c r="D74" s="20" t="s">
        <v>96</v>
      </c>
      <c r="E74" s="19">
        <f t="shared" si="16"/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2">
        <v>0</v>
      </c>
      <c r="M74" s="7"/>
    </row>
    <row r="75" spans="1:13" ht="14.65" customHeight="1">
      <c r="A75" s="118"/>
      <c r="B75" s="119"/>
      <c r="C75" s="119"/>
      <c r="D75" s="20" t="s">
        <v>223</v>
      </c>
      <c r="E75" s="19">
        <f t="shared" si="16"/>
        <v>2692</v>
      </c>
      <c r="F75" s="21">
        <v>2692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2">
        <v>0</v>
      </c>
      <c r="M75" s="7"/>
    </row>
    <row r="76" spans="1:13" ht="14.65" customHeight="1">
      <c r="A76" s="105" t="s">
        <v>37</v>
      </c>
      <c r="B76" s="108" t="s">
        <v>26</v>
      </c>
      <c r="C76" s="108" t="s">
        <v>22</v>
      </c>
      <c r="D76" s="18" t="s">
        <v>3</v>
      </c>
      <c r="E76" s="19">
        <f>F76+G76+H76+I76+J76+K76+L76</f>
        <v>2355.9499999999998</v>
      </c>
      <c r="F76" s="19">
        <f t="shared" ref="F76:L76" si="17">F77+F78+F79+F81</f>
        <v>340</v>
      </c>
      <c r="G76" s="19">
        <f t="shared" si="17"/>
        <v>0</v>
      </c>
      <c r="H76" s="19">
        <f t="shared" si="17"/>
        <v>0</v>
      </c>
      <c r="I76" s="19">
        <f t="shared" si="17"/>
        <v>2015.95</v>
      </c>
      <c r="J76" s="19">
        <f t="shared" si="17"/>
        <v>0</v>
      </c>
      <c r="K76" s="19">
        <f t="shared" si="17"/>
        <v>0</v>
      </c>
      <c r="L76" s="24">
        <f t="shared" si="17"/>
        <v>0</v>
      </c>
      <c r="M76" s="7"/>
    </row>
    <row r="77" spans="1:13" ht="14.65" customHeight="1">
      <c r="A77" s="118"/>
      <c r="B77" s="119"/>
      <c r="C77" s="119"/>
      <c r="D77" s="20" t="s">
        <v>13</v>
      </c>
      <c r="E77" s="21">
        <f>F77+G77+H77+I77+J77+K77+L77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2">
        <v>0</v>
      </c>
      <c r="M77" s="7"/>
    </row>
    <row r="78" spans="1:13" ht="14.65" customHeight="1">
      <c r="A78" s="118"/>
      <c r="B78" s="119"/>
      <c r="C78" s="119"/>
      <c r="D78" s="20" t="s">
        <v>14</v>
      </c>
      <c r="E78" s="21">
        <f>F78+G78+H78+I78+J78+K78+L78</f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2">
        <v>0</v>
      </c>
      <c r="M78" s="7"/>
    </row>
    <row r="79" spans="1:13" ht="14.65" customHeight="1">
      <c r="A79" s="118"/>
      <c r="B79" s="119"/>
      <c r="C79" s="119"/>
      <c r="D79" s="20" t="s">
        <v>15</v>
      </c>
      <c r="E79" s="21">
        <f>F79+G79+H79+I79+J79+K79+L79</f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2">
        <v>0</v>
      </c>
      <c r="M79" s="7"/>
    </row>
    <row r="80" spans="1:13" ht="29.1" customHeight="1">
      <c r="A80" s="118"/>
      <c r="B80" s="119"/>
      <c r="C80" s="119"/>
      <c r="D80" s="20" t="s">
        <v>96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2">
        <v>0</v>
      </c>
      <c r="M80" s="7"/>
    </row>
    <row r="81" spans="1:13" ht="14.65" customHeight="1">
      <c r="A81" s="118"/>
      <c r="B81" s="119"/>
      <c r="C81" s="119"/>
      <c r="D81" s="20" t="s">
        <v>223</v>
      </c>
      <c r="E81" s="21">
        <f>F81+G81+H81+I81+J81+K81+L81</f>
        <v>2355.9499999999998</v>
      </c>
      <c r="F81" s="21">
        <v>340</v>
      </c>
      <c r="G81" s="21">
        <v>0</v>
      </c>
      <c r="H81" s="21">
        <v>0</v>
      </c>
      <c r="I81" s="21">
        <v>2015.95</v>
      </c>
      <c r="J81" s="21">
        <v>0</v>
      </c>
      <c r="K81" s="21">
        <v>0</v>
      </c>
      <c r="L81" s="22">
        <v>0</v>
      </c>
      <c r="M81" s="7"/>
    </row>
    <row r="82" spans="1:13" s="7" customFormat="1" ht="14.65" hidden="1" customHeight="1">
      <c r="A82" s="105" t="s">
        <v>20</v>
      </c>
      <c r="B82" s="106" t="s">
        <v>89</v>
      </c>
      <c r="C82" s="108" t="s">
        <v>22</v>
      </c>
      <c r="D82" s="18" t="s">
        <v>3</v>
      </c>
      <c r="E82" s="19">
        <f t="shared" ref="E82:J82" si="18">E83+E84+E85+E87</f>
        <v>0</v>
      </c>
      <c r="F82" s="19">
        <f t="shared" si="18"/>
        <v>0</v>
      </c>
      <c r="G82" s="19">
        <f t="shared" si="18"/>
        <v>0</v>
      </c>
      <c r="H82" s="19">
        <f t="shared" si="18"/>
        <v>0</v>
      </c>
      <c r="I82" s="19">
        <f t="shared" si="18"/>
        <v>0</v>
      </c>
      <c r="J82" s="19">
        <f t="shared" si="18"/>
        <v>0</v>
      </c>
      <c r="K82" s="19">
        <v>0</v>
      </c>
      <c r="L82" s="24">
        <f>L83+L84+L85+L87</f>
        <v>0</v>
      </c>
    </row>
    <row r="83" spans="1:13" s="7" customFormat="1" ht="14.65" hidden="1" customHeight="1">
      <c r="A83" s="118"/>
      <c r="B83" s="107"/>
      <c r="C83" s="119"/>
      <c r="D83" s="20" t="s">
        <v>13</v>
      </c>
      <c r="E83" s="21">
        <f t="shared" ref="E83:E93" si="19">F83+G83+H83+I83+J83+K83+L83</f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2">
        <v>0</v>
      </c>
    </row>
    <row r="84" spans="1:13" s="7" customFormat="1" ht="14.65" hidden="1" customHeight="1">
      <c r="A84" s="118"/>
      <c r="B84" s="107"/>
      <c r="C84" s="119"/>
      <c r="D84" s="20" t="s">
        <v>14</v>
      </c>
      <c r="E84" s="21">
        <f t="shared" si="19"/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2">
        <v>0</v>
      </c>
    </row>
    <row r="85" spans="1:13" s="7" customFormat="1" ht="14.65" hidden="1" customHeight="1">
      <c r="A85" s="118"/>
      <c r="B85" s="107"/>
      <c r="C85" s="119"/>
      <c r="D85" s="20" t="s">
        <v>15</v>
      </c>
      <c r="E85" s="21">
        <f t="shared" si="19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2">
        <v>0</v>
      </c>
    </row>
    <row r="86" spans="1:13" s="7" customFormat="1" ht="32.1" hidden="1" customHeight="1">
      <c r="A86" s="118"/>
      <c r="B86" s="107"/>
      <c r="C86" s="119"/>
      <c r="D86" s="20" t="s">
        <v>96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2">
        <v>0</v>
      </c>
    </row>
    <row r="87" spans="1:13" s="7" customFormat="1" ht="34.9" hidden="1" customHeight="1">
      <c r="A87" s="118"/>
      <c r="B87" s="108"/>
      <c r="C87" s="119"/>
      <c r="D87" s="20" t="s">
        <v>223</v>
      </c>
      <c r="E87" s="21">
        <f t="shared" si="19"/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2">
        <v>0</v>
      </c>
    </row>
    <row r="88" spans="1:13" ht="20.25" customHeight="1">
      <c r="A88" s="105" t="s">
        <v>20</v>
      </c>
      <c r="B88" s="108" t="s">
        <v>60</v>
      </c>
      <c r="C88" s="108" t="s">
        <v>22</v>
      </c>
      <c r="D88" s="18" t="s">
        <v>3</v>
      </c>
      <c r="E88" s="19">
        <f t="shared" si="19"/>
        <v>8312</v>
      </c>
      <c r="F88" s="19">
        <f>F89+F90+F91+F93</f>
        <v>2467</v>
      </c>
      <c r="G88" s="19">
        <f>G89+G90+G91++G92+G93</f>
        <v>2467</v>
      </c>
      <c r="H88" s="19">
        <v>3378</v>
      </c>
      <c r="I88" s="19">
        <f>I89+I90+I91+I93</f>
        <v>0</v>
      </c>
      <c r="J88" s="19">
        <f>J89+J90+J91+J93</f>
        <v>0</v>
      </c>
      <c r="K88" s="19">
        <f>K89+K90+K91+K93</f>
        <v>0</v>
      </c>
      <c r="L88" s="24">
        <f>L89+L90+L91+L93</f>
        <v>0</v>
      </c>
      <c r="M88" s="7"/>
    </row>
    <row r="89" spans="1:13" ht="14.65" customHeight="1">
      <c r="A89" s="118"/>
      <c r="B89" s="119"/>
      <c r="C89" s="119"/>
      <c r="D89" s="20" t="s">
        <v>13</v>
      </c>
      <c r="E89" s="21">
        <f t="shared" si="19"/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5">
        <v>0</v>
      </c>
      <c r="M89" s="7"/>
    </row>
    <row r="90" spans="1:13" ht="14.65" customHeight="1">
      <c r="A90" s="118"/>
      <c r="B90" s="119"/>
      <c r="C90" s="119"/>
      <c r="D90" s="20" t="s">
        <v>14</v>
      </c>
      <c r="E90" s="21">
        <f t="shared" si="19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5">
        <v>0</v>
      </c>
      <c r="M90" s="7"/>
    </row>
    <row r="91" spans="1:13" ht="14.65" customHeight="1">
      <c r="A91" s="118"/>
      <c r="B91" s="119"/>
      <c r="C91" s="119"/>
      <c r="D91" s="20" t="s">
        <v>15</v>
      </c>
      <c r="E91" s="21">
        <f t="shared" si="19"/>
        <v>8312</v>
      </c>
      <c r="F91" s="21">
        <v>2467</v>
      </c>
      <c r="G91" s="21">
        <v>2467</v>
      </c>
      <c r="H91" s="21">
        <v>3378</v>
      </c>
      <c r="I91" s="21">
        <v>0</v>
      </c>
      <c r="J91" s="21">
        <v>0</v>
      </c>
      <c r="K91" s="21">
        <v>0</v>
      </c>
      <c r="L91" s="25">
        <v>0</v>
      </c>
      <c r="M91" s="7"/>
    </row>
    <row r="92" spans="1:13" ht="29.65" customHeight="1">
      <c r="A92" s="118"/>
      <c r="B92" s="119"/>
      <c r="C92" s="119"/>
      <c r="D92" s="20" t="s">
        <v>96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5">
        <v>0</v>
      </c>
      <c r="M92" s="7"/>
    </row>
    <row r="93" spans="1:13" ht="97.5" customHeight="1">
      <c r="A93" s="118"/>
      <c r="B93" s="119"/>
      <c r="C93" s="119"/>
      <c r="D93" s="20" t="s">
        <v>223</v>
      </c>
      <c r="E93" s="21">
        <f t="shared" si="19"/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5">
        <v>0</v>
      </c>
      <c r="M93" s="7"/>
    </row>
    <row r="94" spans="1:13" ht="13.9" customHeight="1">
      <c r="A94" s="103"/>
      <c r="B94" s="120" t="s">
        <v>18</v>
      </c>
      <c r="C94" s="106" t="s">
        <v>22</v>
      </c>
      <c r="D94" s="18" t="s">
        <v>3</v>
      </c>
      <c r="E94" s="26">
        <f>E16+E22+E28+E82+E88</f>
        <v>69564.108219999995</v>
      </c>
      <c r="F94" s="26">
        <f t="shared" ref="F94:L94" si="20">F16+F22+F28+F82+F88</f>
        <v>26602.504789999999</v>
      </c>
      <c r="G94" s="26">
        <f t="shared" si="20"/>
        <v>4219.1048200000005</v>
      </c>
      <c r="H94" s="64">
        <f t="shared" si="20"/>
        <v>25563.878610000003</v>
      </c>
      <c r="I94" s="64">
        <f t="shared" si="20"/>
        <v>8660.9500000000007</v>
      </c>
      <c r="J94" s="26">
        <f t="shared" si="20"/>
        <v>4517.67</v>
      </c>
      <c r="K94" s="26">
        <f t="shared" si="20"/>
        <v>0</v>
      </c>
      <c r="L94" s="26">
        <f t="shared" si="20"/>
        <v>0</v>
      </c>
      <c r="M94" s="8"/>
    </row>
    <row r="95" spans="1:13" ht="14.65" customHeight="1">
      <c r="A95" s="104"/>
      <c r="B95" s="121"/>
      <c r="C95" s="107"/>
      <c r="D95" s="20" t="s">
        <v>13</v>
      </c>
      <c r="E95" s="26">
        <f>E17+E23+E29+E83+E89</f>
        <v>0</v>
      </c>
      <c r="F95" s="27">
        <f t="shared" ref="F95:L95" si="21">F17+F23+F29+F83+F89</f>
        <v>0</v>
      </c>
      <c r="G95" s="27">
        <f t="shared" si="21"/>
        <v>0</v>
      </c>
      <c r="H95" s="27">
        <f t="shared" si="21"/>
        <v>0</v>
      </c>
      <c r="I95" s="27">
        <f t="shared" si="21"/>
        <v>0</v>
      </c>
      <c r="J95" s="27">
        <f t="shared" si="21"/>
        <v>0</v>
      </c>
      <c r="K95" s="27">
        <f t="shared" si="21"/>
        <v>0</v>
      </c>
      <c r="L95" s="27">
        <f t="shared" si="21"/>
        <v>0</v>
      </c>
      <c r="M95" s="8"/>
    </row>
    <row r="96" spans="1:13" s="7" customFormat="1" ht="20.25" customHeight="1">
      <c r="A96" s="104"/>
      <c r="B96" s="121"/>
      <c r="C96" s="107"/>
      <c r="D96" s="20" t="s">
        <v>14</v>
      </c>
      <c r="E96" s="26">
        <f t="shared" ref="E96:L96" si="22">E18+E24+E30+E84+E90</f>
        <v>5116.5200000000004</v>
      </c>
      <c r="F96" s="27">
        <f t="shared" si="22"/>
        <v>0</v>
      </c>
      <c r="G96" s="27">
        <f t="shared" si="22"/>
        <v>0</v>
      </c>
      <c r="H96" s="65">
        <f t="shared" si="22"/>
        <v>5116.5200000000004</v>
      </c>
      <c r="I96" s="27">
        <f t="shared" si="22"/>
        <v>0</v>
      </c>
      <c r="J96" s="27">
        <f t="shared" si="22"/>
        <v>0</v>
      </c>
      <c r="K96" s="27">
        <f t="shared" si="22"/>
        <v>0</v>
      </c>
      <c r="L96" s="27">
        <f t="shared" si="22"/>
        <v>0</v>
      </c>
    </row>
    <row r="97" spans="1:15" s="7" customFormat="1">
      <c r="A97" s="104"/>
      <c r="B97" s="121"/>
      <c r="C97" s="107"/>
      <c r="D97" s="20" t="s">
        <v>15</v>
      </c>
      <c r="E97" s="26">
        <f t="shared" ref="E97:L97" si="23">E19+E25+E31+E85+E91</f>
        <v>25283.268219999998</v>
      </c>
      <c r="F97" s="27">
        <f t="shared" si="23"/>
        <v>5280.9047900000005</v>
      </c>
      <c r="G97" s="27">
        <f t="shared" si="23"/>
        <v>4219.1048200000005</v>
      </c>
      <c r="H97" s="65">
        <f t="shared" si="23"/>
        <v>9138.2586100000008</v>
      </c>
      <c r="I97" s="65">
        <f t="shared" si="23"/>
        <v>6645</v>
      </c>
      <c r="J97" s="27">
        <f t="shared" si="23"/>
        <v>0</v>
      </c>
      <c r="K97" s="27">
        <f t="shared" si="23"/>
        <v>0</v>
      </c>
      <c r="L97" s="27">
        <f t="shared" si="23"/>
        <v>0</v>
      </c>
    </row>
    <row r="98" spans="1:15" s="7" customFormat="1" ht="25.5">
      <c r="A98" s="104"/>
      <c r="B98" s="121"/>
      <c r="C98" s="107"/>
      <c r="D98" s="20" t="s">
        <v>96</v>
      </c>
      <c r="E98" s="26">
        <f t="shared" ref="E98:L98" si="24">E20+E26+E32+E86+E92</f>
        <v>0</v>
      </c>
      <c r="F98" s="27">
        <f t="shared" si="24"/>
        <v>0</v>
      </c>
      <c r="G98" s="27">
        <f t="shared" si="24"/>
        <v>0</v>
      </c>
      <c r="H98" s="27">
        <f t="shared" si="24"/>
        <v>0</v>
      </c>
      <c r="I98" s="27">
        <f t="shared" si="24"/>
        <v>0</v>
      </c>
      <c r="J98" s="27">
        <f t="shared" si="24"/>
        <v>0</v>
      </c>
      <c r="K98" s="27">
        <f t="shared" si="24"/>
        <v>0</v>
      </c>
      <c r="L98" s="27">
        <f t="shared" si="24"/>
        <v>0</v>
      </c>
    </row>
    <row r="99" spans="1:15" s="7" customFormat="1">
      <c r="A99" s="105"/>
      <c r="B99" s="122"/>
      <c r="C99" s="108"/>
      <c r="D99" s="20" t="s">
        <v>223</v>
      </c>
      <c r="E99" s="26">
        <f t="shared" ref="E99:L99" si="25">E21+E27+E33+E87+E93</f>
        <v>39164.32</v>
      </c>
      <c r="F99" s="27">
        <f t="shared" si="25"/>
        <v>21321.599999999999</v>
      </c>
      <c r="G99" s="27">
        <f t="shared" si="25"/>
        <v>0</v>
      </c>
      <c r="H99" s="27">
        <f>H21+H27+H33+H87+H93</f>
        <v>11309.1</v>
      </c>
      <c r="I99" s="27">
        <f t="shared" si="25"/>
        <v>2015.95</v>
      </c>
      <c r="J99" s="27">
        <f t="shared" si="25"/>
        <v>4517.67</v>
      </c>
      <c r="K99" s="27">
        <f t="shared" si="25"/>
        <v>0</v>
      </c>
      <c r="L99" s="27">
        <f t="shared" si="25"/>
        <v>0</v>
      </c>
      <c r="M99" s="8"/>
    </row>
    <row r="100" spans="1:15" s="5" customFormat="1" ht="30.75" customHeight="1">
      <c r="A100" s="158" t="s">
        <v>91</v>
      </c>
      <c r="B100" s="159"/>
      <c r="C100" s="159"/>
      <c r="D100" s="159"/>
      <c r="E100" s="159"/>
      <c r="F100" s="159"/>
      <c r="G100" s="159"/>
      <c r="H100" s="159"/>
      <c r="I100" s="159"/>
      <c r="J100" s="159"/>
      <c r="K100" s="159"/>
      <c r="L100" s="160"/>
      <c r="M100" s="59"/>
      <c r="N100" s="6"/>
      <c r="O100" s="6"/>
    </row>
    <row r="101" spans="1:15">
      <c r="A101" s="105" t="s">
        <v>19</v>
      </c>
      <c r="B101" s="108" t="s">
        <v>58</v>
      </c>
      <c r="C101" s="108" t="s">
        <v>22</v>
      </c>
      <c r="D101" s="18" t="s">
        <v>3</v>
      </c>
      <c r="E101" s="26">
        <f>E102+E103+E104+E106</f>
        <v>3668.7000000000003</v>
      </c>
      <c r="F101" s="26">
        <f t="shared" ref="F101:L101" si="26">F102+F103+F104+F106</f>
        <v>1100</v>
      </c>
      <c r="G101" s="26">
        <f t="shared" si="26"/>
        <v>353.7</v>
      </c>
      <c r="H101" s="26">
        <f t="shared" si="26"/>
        <v>500</v>
      </c>
      <c r="I101" s="26">
        <f t="shared" si="26"/>
        <v>1715</v>
      </c>
      <c r="J101" s="26">
        <f t="shared" si="26"/>
        <v>0</v>
      </c>
      <c r="K101" s="26">
        <f t="shared" si="26"/>
        <v>0</v>
      </c>
      <c r="L101" s="26">
        <f t="shared" si="26"/>
        <v>0</v>
      </c>
      <c r="M101" s="7"/>
    </row>
    <row r="102" spans="1:15" s="7" customFormat="1" ht="14.65" customHeight="1">
      <c r="A102" s="118"/>
      <c r="B102" s="142"/>
      <c r="C102" s="119"/>
      <c r="D102" s="20" t="s">
        <v>13</v>
      </c>
      <c r="E102" s="26">
        <f>F102+G102+H102+I102+J102+K102+L102</f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</row>
    <row r="103" spans="1:15" s="7" customFormat="1" ht="20.25" customHeight="1">
      <c r="A103" s="118"/>
      <c r="B103" s="142"/>
      <c r="C103" s="119"/>
      <c r="D103" s="20" t="s">
        <v>14</v>
      </c>
      <c r="E103" s="26">
        <f>F103+G103+H103+I103+J103+K103+L103</f>
        <v>1631.4</v>
      </c>
      <c r="F103" s="27">
        <v>0</v>
      </c>
      <c r="G103" s="27">
        <v>0</v>
      </c>
      <c r="H103" s="27">
        <v>0</v>
      </c>
      <c r="I103" s="27">
        <v>1631.4</v>
      </c>
      <c r="J103" s="27">
        <f>J91</f>
        <v>0</v>
      </c>
      <c r="K103" s="27">
        <f>K91</f>
        <v>0</v>
      </c>
      <c r="L103" s="27">
        <f>L91</f>
        <v>0</v>
      </c>
    </row>
    <row r="104" spans="1:15" s="7" customFormat="1">
      <c r="A104" s="118"/>
      <c r="B104" s="142"/>
      <c r="C104" s="119"/>
      <c r="D104" s="20" t="s">
        <v>15</v>
      </c>
      <c r="E104" s="26">
        <f>F104+G104+H104+I104+J104+K104+L104</f>
        <v>937.30000000000007</v>
      </c>
      <c r="F104" s="27">
        <v>0</v>
      </c>
      <c r="G104" s="27">
        <v>353.7</v>
      </c>
      <c r="H104" s="27">
        <v>500</v>
      </c>
      <c r="I104" s="27">
        <v>83.6</v>
      </c>
      <c r="J104" s="27">
        <f>J93</f>
        <v>0</v>
      </c>
      <c r="K104" s="27">
        <f>K93</f>
        <v>0</v>
      </c>
      <c r="L104" s="27">
        <f>L93</f>
        <v>0</v>
      </c>
    </row>
    <row r="105" spans="1:15" s="7" customFormat="1" ht="25.5">
      <c r="A105" s="118"/>
      <c r="B105" s="142"/>
      <c r="C105" s="119"/>
      <c r="D105" s="20" t="s">
        <v>96</v>
      </c>
      <c r="E105" s="26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</row>
    <row r="106" spans="1:15" s="7" customFormat="1">
      <c r="A106" s="118"/>
      <c r="B106" s="142"/>
      <c r="C106" s="119"/>
      <c r="D106" s="20" t="s">
        <v>223</v>
      </c>
      <c r="E106" s="26">
        <f>F106+G106+H106+I106+J106+K106+L106</f>
        <v>1100</v>
      </c>
      <c r="F106" s="27">
        <v>1100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</row>
    <row r="107" spans="1:15" s="7" customFormat="1">
      <c r="A107" s="105"/>
      <c r="B107" s="108" t="s">
        <v>74</v>
      </c>
      <c r="C107" s="108" t="s">
        <v>22</v>
      </c>
      <c r="D107" s="18" t="s">
        <v>3</v>
      </c>
      <c r="E107" s="26">
        <f>E101</f>
        <v>3668.7000000000003</v>
      </c>
      <c r="F107" s="27">
        <f t="shared" ref="F107:L107" si="27">F101</f>
        <v>1100</v>
      </c>
      <c r="G107" s="27">
        <f t="shared" si="27"/>
        <v>353.7</v>
      </c>
      <c r="H107" s="27">
        <f t="shared" si="27"/>
        <v>500</v>
      </c>
      <c r="I107" s="27">
        <f t="shared" si="27"/>
        <v>1715</v>
      </c>
      <c r="J107" s="27">
        <f t="shared" si="27"/>
        <v>0</v>
      </c>
      <c r="K107" s="27">
        <f t="shared" si="27"/>
        <v>0</v>
      </c>
      <c r="L107" s="27">
        <f t="shared" si="27"/>
        <v>0</v>
      </c>
    </row>
    <row r="108" spans="1:15" s="7" customFormat="1" ht="14.65" customHeight="1">
      <c r="A108" s="118"/>
      <c r="B108" s="142"/>
      <c r="C108" s="119"/>
      <c r="D108" s="20" t="s">
        <v>13</v>
      </c>
      <c r="E108" s="26">
        <f>E102</f>
        <v>0</v>
      </c>
      <c r="F108" s="27">
        <f t="shared" ref="F108:L110" si="28">F102</f>
        <v>0</v>
      </c>
      <c r="G108" s="27">
        <f t="shared" si="28"/>
        <v>0</v>
      </c>
      <c r="H108" s="27">
        <f t="shared" si="28"/>
        <v>0</v>
      </c>
      <c r="I108" s="27">
        <f t="shared" si="28"/>
        <v>0</v>
      </c>
      <c r="J108" s="27">
        <f t="shared" si="28"/>
        <v>0</v>
      </c>
      <c r="K108" s="27">
        <f t="shared" si="28"/>
        <v>0</v>
      </c>
      <c r="L108" s="27">
        <f t="shared" si="28"/>
        <v>0</v>
      </c>
    </row>
    <row r="109" spans="1:15" s="7" customFormat="1" ht="20.25" customHeight="1">
      <c r="A109" s="118"/>
      <c r="B109" s="142"/>
      <c r="C109" s="119"/>
      <c r="D109" s="20" t="s">
        <v>14</v>
      </c>
      <c r="E109" s="26">
        <f>E103</f>
        <v>1631.4</v>
      </c>
      <c r="F109" s="27">
        <f t="shared" si="28"/>
        <v>0</v>
      </c>
      <c r="G109" s="27">
        <f t="shared" si="28"/>
        <v>0</v>
      </c>
      <c r="H109" s="27">
        <f t="shared" si="28"/>
        <v>0</v>
      </c>
      <c r="I109" s="27">
        <f t="shared" si="28"/>
        <v>1631.4</v>
      </c>
      <c r="J109" s="27">
        <f t="shared" si="28"/>
        <v>0</v>
      </c>
      <c r="K109" s="27">
        <f t="shared" si="28"/>
        <v>0</v>
      </c>
      <c r="L109" s="27">
        <f t="shared" si="28"/>
        <v>0</v>
      </c>
    </row>
    <row r="110" spans="1:15" s="7" customFormat="1">
      <c r="A110" s="118"/>
      <c r="B110" s="142"/>
      <c r="C110" s="119"/>
      <c r="D110" s="20" t="s">
        <v>15</v>
      </c>
      <c r="E110" s="26">
        <f>E104</f>
        <v>937.30000000000007</v>
      </c>
      <c r="F110" s="27">
        <f t="shared" si="28"/>
        <v>0</v>
      </c>
      <c r="G110" s="27">
        <f t="shared" si="28"/>
        <v>353.7</v>
      </c>
      <c r="H110" s="27">
        <f t="shared" si="28"/>
        <v>500</v>
      </c>
      <c r="I110" s="27">
        <f t="shared" si="28"/>
        <v>83.6</v>
      </c>
      <c r="J110" s="27">
        <f t="shared" si="28"/>
        <v>0</v>
      </c>
      <c r="K110" s="27">
        <f t="shared" si="28"/>
        <v>0</v>
      </c>
      <c r="L110" s="27">
        <f t="shared" si="28"/>
        <v>0</v>
      </c>
    </row>
    <row r="111" spans="1:15" s="7" customFormat="1" ht="25.5">
      <c r="A111" s="118"/>
      <c r="B111" s="142"/>
      <c r="C111" s="119"/>
      <c r="D111" s="20" t="s">
        <v>96</v>
      </c>
      <c r="E111" s="26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</row>
    <row r="112" spans="1:15" s="7" customFormat="1">
      <c r="A112" s="118"/>
      <c r="B112" s="142"/>
      <c r="C112" s="119"/>
      <c r="D112" s="20" t="s">
        <v>223</v>
      </c>
      <c r="E112" s="26">
        <f t="shared" ref="E112:L112" si="29">E106</f>
        <v>1100</v>
      </c>
      <c r="F112" s="27">
        <f t="shared" si="29"/>
        <v>1100</v>
      </c>
      <c r="G112" s="27">
        <f t="shared" si="29"/>
        <v>0</v>
      </c>
      <c r="H112" s="27">
        <f t="shared" si="29"/>
        <v>0</v>
      </c>
      <c r="I112" s="27">
        <f t="shared" si="29"/>
        <v>0</v>
      </c>
      <c r="J112" s="27">
        <f t="shared" si="29"/>
        <v>0</v>
      </c>
      <c r="K112" s="27">
        <f t="shared" si="29"/>
        <v>0</v>
      </c>
      <c r="L112" s="27">
        <f t="shared" si="29"/>
        <v>0</v>
      </c>
    </row>
    <row r="113" spans="1:14" s="7" customFormat="1">
      <c r="A113" s="105"/>
      <c r="B113" s="137" t="s">
        <v>92</v>
      </c>
      <c r="C113" s="108" t="s">
        <v>22</v>
      </c>
      <c r="D113" s="18" t="s">
        <v>3</v>
      </c>
      <c r="E113" s="26">
        <f>E94+E107</f>
        <v>73232.808219999992</v>
      </c>
      <c r="F113" s="26">
        <f t="shared" ref="F113:L113" si="30">F94+F107</f>
        <v>27702.504789999999</v>
      </c>
      <c r="G113" s="26">
        <f t="shared" si="30"/>
        <v>4572.8048200000003</v>
      </c>
      <c r="H113" s="64">
        <f t="shared" si="30"/>
        <v>26063.878610000003</v>
      </c>
      <c r="I113" s="64">
        <f t="shared" si="30"/>
        <v>10375.950000000001</v>
      </c>
      <c r="J113" s="64">
        <f>J94+J107</f>
        <v>4517.67</v>
      </c>
      <c r="K113" s="26">
        <f t="shared" si="30"/>
        <v>0</v>
      </c>
      <c r="L113" s="26">
        <f t="shared" si="30"/>
        <v>0</v>
      </c>
    </row>
    <row r="114" spans="1:14" s="7" customFormat="1" ht="14.65" customHeight="1">
      <c r="A114" s="118"/>
      <c r="B114" s="142"/>
      <c r="C114" s="119"/>
      <c r="D114" s="20" t="s">
        <v>13</v>
      </c>
      <c r="E114" s="26">
        <f>E95+E108</f>
        <v>0</v>
      </c>
      <c r="F114" s="27">
        <f t="shared" ref="F114:L114" si="31">F95+F108</f>
        <v>0</v>
      </c>
      <c r="G114" s="27">
        <f t="shared" si="31"/>
        <v>0</v>
      </c>
      <c r="H114" s="27">
        <f t="shared" si="31"/>
        <v>0</v>
      </c>
      <c r="I114" s="27">
        <f t="shared" si="31"/>
        <v>0</v>
      </c>
      <c r="J114" s="27">
        <f t="shared" si="31"/>
        <v>0</v>
      </c>
      <c r="K114" s="27">
        <f t="shared" si="31"/>
        <v>0</v>
      </c>
      <c r="L114" s="27">
        <f t="shared" si="31"/>
        <v>0</v>
      </c>
    </row>
    <row r="115" spans="1:14" s="7" customFormat="1" ht="20.25" customHeight="1">
      <c r="A115" s="118"/>
      <c r="B115" s="142"/>
      <c r="C115" s="119"/>
      <c r="D115" s="20" t="s">
        <v>14</v>
      </c>
      <c r="E115" s="26">
        <f t="shared" ref="E115:L115" si="32">E96+E109</f>
        <v>6747.92</v>
      </c>
      <c r="F115" s="27">
        <f t="shared" si="32"/>
        <v>0</v>
      </c>
      <c r="G115" s="27">
        <f t="shared" si="32"/>
        <v>0</v>
      </c>
      <c r="H115" s="65">
        <f t="shared" si="32"/>
        <v>5116.5200000000004</v>
      </c>
      <c r="I115" s="27">
        <f t="shared" si="32"/>
        <v>1631.4</v>
      </c>
      <c r="J115" s="27">
        <f t="shared" si="32"/>
        <v>0</v>
      </c>
      <c r="K115" s="27">
        <f t="shared" si="32"/>
        <v>0</v>
      </c>
      <c r="L115" s="27">
        <f t="shared" si="32"/>
        <v>0</v>
      </c>
    </row>
    <row r="116" spans="1:14" s="7" customFormat="1">
      <c r="A116" s="118"/>
      <c r="B116" s="142"/>
      <c r="C116" s="119"/>
      <c r="D116" s="20" t="s">
        <v>15</v>
      </c>
      <c r="E116" s="26">
        <f t="shared" ref="E116:L116" si="33">E97+E110</f>
        <v>26220.568219999997</v>
      </c>
      <c r="F116" s="27">
        <f t="shared" si="33"/>
        <v>5280.9047900000005</v>
      </c>
      <c r="G116" s="27">
        <f t="shared" si="33"/>
        <v>4572.8048200000003</v>
      </c>
      <c r="H116" s="65">
        <f t="shared" si="33"/>
        <v>9638.2586100000008</v>
      </c>
      <c r="I116" s="27">
        <f t="shared" si="33"/>
        <v>6728.6</v>
      </c>
      <c r="J116" s="27">
        <f t="shared" si="33"/>
        <v>0</v>
      </c>
      <c r="K116" s="27">
        <f t="shared" si="33"/>
        <v>0</v>
      </c>
      <c r="L116" s="27">
        <f t="shared" si="33"/>
        <v>0</v>
      </c>
      <c r="M116" s="13"/>
    </row>
    <row r="117" spans="1:14" s="7" customFormat="1" ht="25.5">
      <c r="A117" s="118"/>
      <c r="B117" s="142"/>
      <c r="C117" s="119"/>
      <c r="D117" s="20" t="s">
        <v>96</v>
      </c>
      <c r="E117" s="26">
        <f t="shared" ref="E117:L117" si="34">E98+E111</f>
        <v>0</v>
      </c>
      <c r="F117" s="27">
        <f t="shared" si="34"/>
        <v>0</v>
      </c>
      <c r="G117" s="27">
        <f t="shared" si="34"/>
        <v>0</v>
      </c>
      <c r="H117" s="27">
        <f t="shared" si="34"/>
        <v>0</v>
      </c>
      <c r="I117" s="27">
        <f t="shared" si="34"/>
        <v>0</v>
      </c>
      <c r="J117" s="27">
        <f t="shared" si="34"/>
        <v>0</v>
      </c>
      <c r="K117" s="27">
        <f t="shared" si="34"/>
        <v>0</v>
      </c>
      <c r="L117" s="27">
        <f t="shared" si="34"/>
        <v>0</v>
      </c>
    </row>
    <row r="118" spans="1:14" s="7" customFormat="1">
      <c r="A118" s="118"/>
      <c r="B118" s="142"/>
      <c r="C118" s="119"/>
      <c r="D118" s="20" t="s">
        <v>223</v>
      </c>
      <c r="E118" s="26">
        <f t="shared" ref="E118:L118" si="35">E99+E112</f>
        <v>40264.32</v>
      </c>
      <c r="F118" s="27">
        <f t="shared" si="35"/>
        <v>22421.599999999999</v>
      </c>
      <c r="G118" s="27">
        <f t="shared" si="35"/>
        <v>0</v>
      </c>
      <c r="H118" s="65">
        <f t="shared" si="35"/>
        <v>11309.1</v>
      </c>
      <c r="I118" s="65">
        <f t="shared" si="35"/>
        <v>2015.95</v>
      </c>
      <c r="J118" s="65">
        <f t="shared" si="35"/>
        <v>4517.67</v>
      </c>
      <c r="K118" s="27">
        <f t="shared" si="35"/>
        <v>0</v>
      </c>
      <c r="L118" s="27">
        <f t="shared" si="35"/>
        <v>0</v>
      </c>
    </row>
    <row r="119" spans="1:14" s="7" customFormat="1" ht="21.75" customHeight="1">
      <c r="A119" s="141" t="s">
        <v>39</v>
      </c>
      <c r="B119" s="142"/>
      <c r="C119" s="142"/>
      <c r="D119" s="142"/>
      <c r="E119" s="142"/>
      <c r="F119" s="142"/>
      <c r="G119" s="142"/>
      <c r="H119" s="142"/>
      <c r="I119" s="142"/>
      <c r="J119" s="142"/>
      <c r="K119" s="142"/>
      <c r="L119" s="143"/>
    </row>
    <row r="120" spans="1:14" ht="23.25" customHeight="1">
      <c r="A120" s="141" t="s">
        <v>38</v>
      </c>
      <c r="B120" s="142"/>
      <c r="C120" s="142"/>
      <c r="D120" s="142"/>
      <c r="E120" s="142"/>
      <c r="F120" s="142"/>
      <c r="G120" s="142"/>
      <c r="H120" s="142"/>
      <c r="I120" s="142"/>
      <c r="J120" s="142"/>
      <c r="K120" s="142"/>
      <c r="L120" s="143"/>
      <c r="M120" s="7"/>
    </row>
    <row r="121" spans="1:14" ht="37.5" customHeight="1">
      <c r="A121" s="141" t="s">
        <v>225</v>
      </c>
      <c r="B121" s="142"/>
      <c r="C121" s="142"/>
      <c r="D121" s="142"/>
      <c r="E121" s="142"/>
      <c r="F121" s="142"/>
      <c r="G121" s="142"/>
      <c r="H121" s="142"/>
      <c r="I121" s="142"/>
      <c r="J121" s="142"/>
      <c r="K121" s="142"/>
      <c r="L121" s="143"/>
      <c r="M121" s="8"/>
      <c r="N121" s="2"/>
    </row>
    <row r="122" spans="1:14">
      <c r="A122" s="144" t="s">
        <v>222</v>
      </c>
      <c r="B122" s="106" t="s">
        <v>220</v>
      </c>
      <c r="C122" s="108" t="s">
        <v>229</v>
      </c>
      <c r="D122" s="28" t="s">
        <v>3</v>
      </c>
      <c r="E122" s="19">
        <f>F122+G122+H122+I122+J122+K122+L122</f>
        <v>6661718.8487</v>
      </c>
      <c r="F122" s="19">
        <f>F124+F125+F126+F127</f>
        <v>1136218.3094500001</v>
      </c>
      <c r="G122" s="19">
        <f t="shared" ref="G122:L122" si="36">G124+G125+G126+G127</f>
        <v>1531436.13925</v>
      </c>
      <c r="H122" s="19">
        <f t="shared" si="36"/>
        <v>854064.4</v>
      </c>
      <c r="I122" s="19">
        <f t="shared" si="36"/>
        <v>785000</v>
      </c>
      <c r="J122" s="19">
        <f t="shared" si="36"/>
        <v>790000</v>
      </c>
      <c r="K122" s="19">
        <f t="shared" si="36"/>
        <v>780000</v>
      </c>
      <c r="L122" s="19">
        <f t="shared" si="36"/>
        <v>785000</v>
      </c>
      <c r="M122" s="7"/>
    </row>
    <row r="123" spans="1:14">
      <c r="A123" s="145"/>
      <c r="B123" s="107"/>
      <c r="C123" s="119"/>
      <c r="D123" s="29" t="s">
        <v>13</v>
      </c>
      <c r="E123" s="23">
        <f t="shared" ref="E123:E127" si="37">F123+G123+H123+I123+J123+K123+L123</f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7"/>
    </row>
    <row r="124" spans="1:14">
      <c r="A124" s="145"/>
      <c r="B124" s="107"/>
      <c r="C124" s="119"/>
      <c r="D124" s="29" t="s">
        <v>14</v>
      </c>
      <c r="E124" s="23">
        <f t="shared" si="37"/>
        <v>773530.9800000001</v>
      </c>
      <c r="F124" s="23">
        <v>344699</v>
      </c>
      <c r="G124" s="23">
        <v>361846.3</v>
      </c>
      <c r="H124" s="23">
        <v>46364.78</v>
      </c>
      <c r="I124" s="23">
        <v>20620.900000000001</v>
      </c>
      <c r="J124" s="23">
        <v>0</v>
      </c>
      <c r="K124" s="23">
        <v>0</v>
      </c>
      <c r="L124" s="23">
        <v>0</v>
      </c>
      <c r="M124" s="7"/>
    </row>
    <row r="125" spans="1:14">
      <c r="A125" s="145"/>
      <c r="B125" s="107"/>
      <c r="C125" s="119"/>
      <c r="D125" s="29" t="s">
        <v>15</v>
      </c>
      <c r="E125" s="23">
        <f t="shared" si="37"/>
        <v>274339.73502999998</v>
      </c>
      <c r="F125" s="23">
        <v>12800.470799999999</v>
      </c>
      <c r="G125" s="23">
        <v>122913.73027</v>
      </c>
      <c r="H125" s="63">
        <f>19204.82285+19243+5730.4784+10000+68017.1216+14138.9</f>
        <v>136334.32285</v>
      </c>
      <c r="I125" s="23">
        <v>2291.2111100000002</v>
      </c>
      <c r="J125" s="23">
        <v>0</v>
      </c>
      <c r="K125" s="23">
        <v>0</v>
      </c>
      <c r="L125" s="23">
        <v>0</v>
      </c>
      <c r="M125" s="13" t="s">
        <v>224</v>
      </c>
    </row>
    <row r="126" spans="1:14" ht="25.5">
      <c r="A126" s="145"/>
      <c r="B126" s="107"/>
      <c r="C126" s="119"/>
      <c r="D126" s="29" t="s">
        <v>96</v>
      </c>
      <c r="E126" s="23">
        <f t="shared" si="37"/>
        <v>805757.26832000003</v>
      </c>
      <c r="F126" s="23">
        <v>348875.03944999998</v>
      </c>
      <c r="G126" s="23">
        <v>456882.22886999999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7"/>
    </row>
    <row r="127" spans="1:14">
      <c r="A127" s="145"/>
      <c r="B127" s="107"/>
      <c r="C127" s="119"/>
      <c r="D127" s="29" t="s">
        <v>223</v>
      </c>
      <c r="E127" s="23">
        <f t="shared" si="37"/>
        <v>4808090.8653500006</v>
      </c>
      <c r="F127" s="23">
        <v>429843.79920000001</v>
      </c>
      <c r="G127" s="23">
        <v>589793.88011000003</v>
      </c>
      <c r="H127" s="63">
        <f>854064.4-H124-H125</f>
        <v>671365.29715</v>
      </c>
      <c r="I127" s="23">
        <v>762087.88888999994</v>
      </c>
      <c r="J127" s="23">
        <v>790000</v>
      </c>
      <c r="K127" s="23">
        <v>780000</v>
      </c>
      <c r="L127" s="23">
        <v>785000</v>
      </c>
      <c r="M127" s="7"/>
      <c r="N127" s="9"/>
    </row>
    <row r="128" spans="1:14" s="12" customFormat="1">
      <c r="A128" s="166" t="s">
        <v>227</v>
      </c>
      <c r="B128" s="107"/>
      <c r="C128" s="106" t="s">
        <v>40</v>
      </c>
      <c r="D128" s="28" t="s">
        <v>3</v>
      </c>
      <c r="E128" s="19">
        <f>F128+G128+H128+I128+J128+K128+L128</f>
        <v>6659278.0820300002</v>
      </c>
      <c r="F128" s="19">
        <f t="shared" ref="F128:L128" si="38">F129+F130+F131+F132+F133</f>
        <v>1136218.3094500001</v>
      </c>
      <c r="G128" s="19">
        <f t="shared" si="38"/>
        <v>1528995.37258</v>
      </c>
      <c r="H128" s="19">
        <f t="shared" si="38"/>
        <v>854064.4</v>
      </c>
      <c r="I128" s="19">
        <f t="shared" si="38"/>
        <v>785000</v>
      </c>
      <c r="J128" s="19">
        <f t="shared" si="38"/>
        <v>790000</v>
      </c>
      <c r="K128" s="19">
        <f t="shared" si="38"/>
        <v>780000</v>
      </c>
      <c r="L128" s="19">
        <f t="shared" si="38"/>
        <v>785000</v>
      </c>
      <c r="M128" s="7"/>
      <c r="N128" s="9"/>
    </row>
    <row r="129" spans="1:14" s="12" customFormat="1">
      <c r="A129" s="167"/>
      <c r="B129" s="107"/>
      <c r="C129" s="107"/>
      <c r="D129" s="29" t="s">
        <v>13</v>
      </c>
      <c r="E129" s="23">
        <f t="shared" ref="E129:E133" si="39">F129+G129+H129+I129+J129+K129+L129</f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7"/>
      <c r="N129" s="9"/>
    </row>
    <row r="130" spans="1:14" s="12" customFormat="1">
      <c r="A130" s="167"/>
      <c r="B130" s="107"/>
      <c r="C130" s="107"/>
      <c r="D130" s="29" t="s">
        <v>14</v>
      </c>
      <c r="E130" s="23">
        <f t="shared" si="39"/>
        <v>773530.9800000001</v>
      </c>
      <c r="F130" s="23">
        <v>344699</v>
      </c>
      <c r="G130" s="23">
        <v>361846.3</v>
      </c>
      <c r="H130" s="23">
        <v>46364.78</v>
      </c>
      <c r="I130" s="23">
        <v>20620.900000000001</v>
      </c>
      <c r="J130" s="23">
        <v>0</v>
      </c>
      <c r="K130" s="23">
        <v>0</v>
      </c>
      <c r="L130" s="23">
        <v>0</v>
      </c>
      <c r="M130" s="7"/>
      <c r="N130" s="9"/>
    </row>
    <row r="131" spans="1:14" s="12" customFormat="1">
      <c r="A131" s="167"/>
      <c r="B131" s="107"/>
      <c r="C131" s="107"/>
      <c r="D131" s="29" t="s">
        <v>15</v>
      </c>
      <c r="E131" s="23">
        <f t="shared" si="39"/>
        <v>271898.96836</v>
      </c>
      <c r="F131" s="23">
        <v>12800.470799999999</v>
      </c>
      <c r="G131" s="23">
        <f>122913.73027-G137</f>
        <v>120472.9636</v>
      </c>
      <c r="H131" s="63">
        <f>19204.82285+19243+5730.4784+10000+68017.1216+14138.9</f>
        <v>136334.32285</v>
      </c>
      <c r="I131" s="23">
        <v>2291.2111100000002</v>
      </c>
      <c r="J131" s="23">
        <v>0</v>
      </c>
      <c r="K131" s="23">
        <v>0</v>
      </c>
      <c r="L131" s="23">
        <v>0</v>
      </c>
      <c r="M131" s="7"/>
      <c r="N131" s="9"/>
    </row>
    <row r="132" spans="1:14" s="12" customFormat="1" ht="25.5">
      <c r="A132" s="167"/>
      <c r="B132" s="107"/>
      <c r="C132" s="107"/>
      <c r="D132" s="29" t="s">
        <v>96</v>
      </c>
      <c r="E132" s="23">
        <f t="shared" si="39"/>
        <v>805757.26832000003</v>
      </c>
      <c r="F132" s="23">
        <v>348875.03944999998</v>
      </c>
      <c r="G132" s="23">
        <v>456882.22886999999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7"/>
      <c r="N132" s="9"/>
    </row>
    <row r="133" spans="1:14" s="12" customFormat="1">
      <c r="A133" s="144"/>
      <c r="B133" s="107"/>
      <c r="C133" s="108"/>
      <c r="D133" s="29" t="s">
        <v>223</v>
      </c>
      <c r="E133" s="23">
        <f t="shared" si="39"/>
        <v>4808090.8653500006</v>
      </c>
      <c r="F133" s="23">
        <v>429843.79920000001</v>
      </c>
      <c r="G133" s="23">
        <v>589793.88011000003</v>
      </c>
      <c r="H133" s="23">
        <f>854064.4-H130-H131</f>
        <v>671365.29715</v>
      </c>
      <c r="I133" s="23">
        <v>762087.88888999994</v>
      </c>
      <c r="J133" s="23">
        <v>790000</v>
      </c>
      <c r="K133" s="23">
        <v>780000</v>
      </c>
      <c r="L133" s="23">
        <v>785000</v>
      </c>
      <c r="M133" s="7"/>
      <c r="N133" s="9"/>
    </row>
    <row r="134" spans="1:14" s="12" customFormat="1">
      <c r="A134" s="103" t="s">
        <v>228</v>
      </c>
      <c r="B134" s="107"/>
      <c r="C134" s="106" t="s">
        <v>45</v>
      </c>
      <c r="D134" s="28" t="s">
        <v>3</v>
      </c>
      <c r="E134" s="19" t="s">
        <v>230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7"/>
      <c r="N134" s="9"/>
    </row>
    <row r="135" spans="1:14" s="12" customFormat="1">
      <c r="A135" s="104"/>
      <c r="B135" s="107"/>
      <c r="C135" s="107"/>
      <c r="D135" s="29" t="s">
        <v>13</v>
      </c>
      <c r="E135" s="19"/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7"/>
      <c r="N135" s="9"/>
    </row>
    <row r="136" spans="1:14" s="12" customFormat="1">
      <c r="A136" s="104"/>
      <c r="B136" s="107"/>
      <c r="C136" s="107"/>
      <c r="D136" s="29" t="s">
        <v>14</v>
      </c>
      <c r="E136" s="19"/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7"/>
      <c r="N136" s="9"/>
    </row>
    <row r="137" spans="1:14" s="12" customFormat="1">
      <c r="A137" s="104"/>
      <c r="B137" s="107"/>
      <c r="C137" s="107"/>
      <c r="D137" s="29" t="s">
        <v>15</v>
      </c>
      <c r="E137" s="19"/>
      <c r="F137" s="23">
        <v>0</v>
      </c>
      <c r="G137" s="23">
        <v>2440.76667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7"/>
      <c r="N137" s="9"/>
    </row>
    <row r="138" spans="1:14" s="12" customFormat="1" ht="25.5">
      <c r="A138" s="104"/>
      <c r="B138" s="107"/>
      <c r="C138" s="107"/>
      <c r="D138" s="29" t="s">
        <v>96</v>
      </c>
      <c r="E138" s="19"/>
      <c r="F138" s="23">
        <v>0</v>
      </c>
      <c r="G138" s="23"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7"/>
      <c r="N138" s="9"/>
    </row>
    <row r="139" spans="1:14" s="12" customFormat="1">
      <c r="A139" s="105"/>
      <c r="B139" s="108"/>
      <c r="C139" s="108"/>
      <c r="D139" s="29" t="s">
        <v>223</v>
      </c>
      <c r="E139" s="19"/>
      <c r="F139" s="23">
        <v>0</v>
      </c>
      <c r="G139" s="23">
        <v>0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7"/>
      <c r="N139" s="9"/>
    </row>
    <row r="140" spans="1:14" ht="19.899999999999999" customHeight="1">
      <c r="A140" s="105" t="s">
        <v>97</v>
      </c>
      <c r="B140" s="108" t="s">
        <v>221</v>
      </c>
      <c r="C140" s="108" t="s">
        <v>40</v>
      </c>
      <c r="D140" s="28" t="s">
        <v>3</v>
      </c>
      <c r="E140" s="19">
        <f t="shared" ref="E140:L143" si="40">E146+E152+E158+E164+E170+E176+E182+E188</f>
        <v>264955.32999999996</v>
      </c>
      <c r="F140" s="19">
        <f t="shared" ref="F140:L140" si="41">F141+F142+F143+F144+F145</f>
        <v>33988.729999999996</v>
      </c>
      <c r="G140" s="19">
        <f t="shared" si="41"/>
        <v>43176</v>
      </c>
      <c r="H140" s="19">
        <f t="shared" si="41"/>
        <v>47790.6</v>
      </c>
      <c r="I140" s="19">
        <f t="shared" si="41"/>
        <v>35000</v>
      </c>
      <c r="J140" s="19">
        <f t="shared" si="41"/>
        <v>30000</v>
      </c>
      <c r="K140" s="19">
        <f t="shared" si="41"/>
        <v>40000</v>
      </c>
      <c r="L140" s="19">
        <f t="shared" si="41"/>
        <v>35000</v>
      </c>
      <c r="M140" s="7"/>
    </row>
    <row r="141" spans="1:14" ht="19.899999999999999" customHeight="1">
      <c r="A141" s="118"/>
      <c r="B141" s="119"/>
      <c r="C141" s="119"/>
      <c r="D141" s="29" t="s">
        <v>13</v>
      </c>
      <c r="E141" s="19">
        <f t="shared" si="40"/>
        <v>0</v>
      </c>
      <c r="F141" s="23">
        <f t="shared" si="40"/>
        <v>0</v>
      </c>
      <c r="G141" s="23">
        <f t="shared" si="40"/>
        <v>0</v>
      </c>
      <c r="H141" s="23">
        <f t="shared" si="40"/>
        <v>0</v>
      </c>
      <c r="I141" s="23">
        <f t="shared" si="40"/>
        <v>0</v>
      </c>
      <c r="J141" s="23">
        <f t="shared" si="40"/>
        <v>0</v>
      </c>
      <c r="K141" s="23">
        <f t="shared" si="40"/>
        <v>0</v>
      </c>
      <c r="L141" s="23">
        <f t="shared" si="40"/>
        <v>0</v>
      </c>
      <c r="M141" s="7"/>
    </row>
    <row r="142" spans="1:14" ht="19.899999999999999" customHeight="1">
      <c r="A142" s="118"/>
      <c r="B142" s="119"/>
      <c r="C142" s="119"/>
      <c r="D142" s="29" t="s">
        <v>14</v>
      </c>
      <c r="E142" s="19">
        <f t="shared" si="40"/>
        <v>0</v>
      </c>
      <c r="F142" s="23">
        <f t="shared" si="40"/>
        <v>0</v>
      </c>
      <c r="G142" s="23">
        <f t="shared" si="40"/>
        <v>0</v>
      </c>
      <c r="H142" s="23">
        <f t="shared" si="40"/>
        <v>0</v>
      </c>
      <c r="I142" s="23">
        <f t="shared" si="40"/>
        <v>0</v>
      </c>
      <c r="J142" s="23">
        <f t="shared" si="40"/>
        <v>0</v>
      </c>
      <c r="K142" s="23">
        <f t="shared" si="40"/>
        <v>0</v>
      </c>
      <c r="L142" s="23">
        <f t="shared" si="40"/>
        <v>0</v>
      </c>
      <c r="M142" s="7"/>
    </row>
    <row r="143" spans="1:14" ht="19.899999999999999" customHeight="1">
      <c r="A143" s="118"/>
      <c r="B143" s="119"/>
      <c r="C143" s="119"/>
      <c r="D143" s="29" t="s">
        <v>15</v>
      </c>
      <c r="E143" s="19">
        <f t="shared" si="40"/>
        <v>13722.165000000001</v>
      </c>
      <c r="F143" s="23">
        <f t="shared" si="40"/>
        <v>0</v>
      </c>
      <c r="G143" s="23">
        <f t="shared" si="40"/>
        <v>13722.165000000001</v>
      </c>
      <c r="H143" s="23">
        <f t="shared" si="40"/>
        <v>0</v>
      </c>
      <c r="I143" s="23">
        <f t="shared" si="40"/>
        <v>0</v>
      </c>
      <c r="J143" s="23">
        <f t="shared" si="40"/>
        <v>0</v>
      </c>
      <c r="K143" s="23">
        <f t="shared" si="40"/>
        <v>0</v>
      </c>
      <c r="L143" s="23">
        <f t="shared" si="40"/>
        <v>0</v>
      </c>
      <c r="M143" s="7"/>
    </row>
    <row r="144" spans="1:14" ht="31.5" customHeight="1">
      <c r="A144" s="118"/>
      <c r="B144" s="119"/>
      <c r="C144" s="119"/>
      <c r="D144" s="29" t="s">
        <v>96</v>
      </c>
      <c r="E144" s="19">
        <f>E142+E143</f>
        <v>13722.165000000001</v>
      </c>
      <c r="F144" s="23">
        <f t="shared" ref="F144:L144" si="42">F142+F143</f>
        <v>0</v>
      </c>
      <c r="G144" s="23">
        <v>0</v>
      </c>
      <c r="H144" s="23">
        <f t="shared" si="42"/>
        <v>0</v>
      </c>
      <c r="I144" s="23">
        <f t="shared" si="42"/>
        <v>0</v>
      </c>
      <c r="J144" s="23">
        <f t="shared" si="42"/>
        <v>0</v>
      </c>
      <c r="K144" s="23">
        <f t="shared" si="42"/>
        <v>0</v>
      </c>
      <c r="L144" s="23">
        <f t="shared" si="42"/>
        <v>0</v>
      </c>
      <c r="M144" s="7"/>
    </row>
    <row r="145" spans="1:13" ht="19.899999999999999" customHeight="1">
      <c r="A145" s="118"/>
      <c r="B145" s="119"/>
      <c r="C145" s="119"/>
      <c r="D145" s="29" t="s">
        <v>223</v>
      </c>
      <c r="E145" s="19">
        <f t="shared" ref="E145:L145" si="43">E151+E157+E163+E169+E175+E181+E187+E193</f>
        <v>251233.16500000001</v>
      </c>
      <c r="F145" s="23">
        <f t="shared" si="43"/>
        <v>33988.729999999996</v>
      </c>
      <c r="G145" s="23">
        <f t="shared" si="43"/>
        <v>29453.834999999999</v>
      </c>
      <c r="H145" s="23">
        <f t="shared" si="43"/>
        <v>47790.6</v>
      </c>
      <c r="I145" s="23">
        <f t="shared" si="43"/>
        <v>35000</v>
      </c>
      <c r="J145" s="23">
        <f t="shared" si="43"/>
        <v>30000</v>
      </c>
      <c r="K145" s="23">
        <f t="shared" si="43"/>
        <v>40000</v>
      </c>
      <c r="L145" s="23">
        <f t="shared" si="43"/>
        <v>35000</v>
      </c>
      <c r="M145" s="7"/>
    </row>
    <row r="146" spans="1:13" ht="14.65" customHeight="1">
      <c r="A146" s="105" t="s">
        <v>98</v>
      </c>
      <c r="B146" s="108" t="s">
        <v>33</v>
      </c>
      <c r="C146" s="108" t="s">
        <v>72</v>
      </c>
      <c r="D146" s="28" t="s">
        <v>3</v>
      </c>
      <c r="E146" s="19">
        <f>F146+G146+H146+I146+J146+K146+L146</f>
        <v>64656.729999999996</v>
      </c>
      <c r="F146" s="19">
        <f t="shared" ref="F146:L146" si="44">F147+F148+F149+F150+F151</f>
        <v>8656.73</v>
      </c>
      <c r="G146" s="19">
        <f t="shared" si="44"/>
        <v>15000</v>
      </c>
      <c r="H146" s="19">
        <f t="shared" si="44"/>
        <v>5000</v>
      </c>
      <c r="I146" s="19">
        <f t="shared" si="44"/>
        <v>5000</v>
      </c>
      <c r="J146" s="19">
        <f t="shared" si="44"/>
        <v>11000</v>
      </c>
      <c r="K146" s="19">
        <f t="shared" si="44"/>
        <v>7000</v>
      </c>
      <c r="L146" s="19">
        <f t="shared" si="44"/>
        <v>13000</v>
      </c>
      <c r="M146" s="7"/>
    </row>
    <row r="147" spans="1:13" ht="14.65" customHeight="1">
      <c r="A147" s="118"/>
      <c r="B147" s="119"/>
      <c r="C147" s="119"/>
      <c r="D147" s="29" t="s">
        <v>13</v>
      </c>
      <c r="E147" s="21">
        <f t="shared" ref="E147:E193" si="45">F147+G147+H147+I147+J147+K147+L147</f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2">
        <v>0</v>
      </c>
      <c r="M147" s="7"/>
    </row>
    <row r="148" spans="1:13" ht="14.65" customHeight="1">
      <c r="A148" s="118"/>
      <c r="B148" s="119"/>
      <c r="C148" s="119"/>
      <c r="D148" s="29" t="s">
        <v>14</v>
      </c>
      <c r="E148" s="21">
        <f t="shared" si="45"/>
        <v>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2">
        <v>0</v>
      </c>
      <c r="M148" s="7"/>
    </row>
    <row r="149" spans="1:13" ht="14.65" customHeight="1">
      <c r="A149" s="118"/>
      <c r="B149" s="119"/>
      <c r="C149" s="119"/>
      <c r="D149" s="29" t="s">
        <v>15</v>
      </c>
      <c r="E149" s="21">
        <f t="shared" si="45"/>
        <v>12721.165000000001</v>
      </c>
      <c r="F149" s="21">
        <v>0</v>
      </c>
      <c r="G149" s="21">
        <f>11200+1521.165</f>
        <v>12721.165000000001</v>
      </c>
      <c r="H149" s="21">
        <v>0</v>
      </c>
      <c r="I149" s="21">
        <v>0</v>
      </c>
      <c r="J149" s="21">
        <v>0</v>
      </c>
      <c r="K149" s="21">
        <v>0</v>
      </c>
      <c r="L149" s="22">
        <v>0</v>
      </c>
      <c r="M149" s="7"/>
    </row>
    <row r="150" spans="1:13" ht="29.1" customHeight="1">
      <c r="A150" s="118"/>
      <c r="B150" s="119"/>
      <c r="C150" s="119"/>
      <c r="D150" s="29" t="s">
        <v>96</v>
      </c>
      <c r="E150" s="21">
        <f>E149+E148</f>
        <v>12721.165000000001</v>
      </c>
      <c r="F150" s="21">
        <f t="shared" ref="F150:L150" si="46">F149+F148</f>
        <v>0</v>
      </c>
      <c r="G150" s="21">
        <v>0</v>
      </c>
      <c r="H150" s="21">
        <f t="shared" si="46"/>
        <v>0</v>
      </c>
      <c r="I150" s="21">
        <f t="shared" si="46"/>
        <v>0</v>
      </c>
      <c r="J150" s="21">
        <f t="shared" si="46"/>
        <v>0</v>
      </c>
      <c r="K150" s="21">
        <f t="shared" si="46"/>
        <v>0</v>
      </c>
      <c r="L150" s="21">
        <f t="shared" si="46"/>
        <v>0</v>
      </c>
      <c r="M150" s="7"/>
    </row>
    <row r="151" spans="1:13" ht="14.65" customHeight="1">
      <c r="A151" s="118"/>
      <c r="B151" s="119"/>
      <c r="C151" s="119"/>
      <c r="D151" s="29" t="s">
        <v>223</v>
      </c>
      <c r="E151" s="21">
        <f t="shared" si="45"/>
        <v>51935.565000000002</v>
      </c>
      <c r="F151" s="30">
        <v>8656.73</v>
      </c>
      <c r="G151" s="30">
        <f>15000-G149</f>
        <v>2278.8349999999991</v>
      </c>
      <c r="H151" s="30">
        <v>5000</v>
      </c>
      <c r="I151" s="30">
        <v>5000</v>
      </c>
      <c r="J151" s="30">
        <v>11000</v>
      </c>
      <c r="K151" s="30">
        <v>7000</v>
      </c>
      <c r="L151" s="31">
        <v>13000</v>
      </c>
      <c r="M151" s="7"/>
    </row>
    <row r="152" spans="1:13" ht="14.65" customHeight="1">
      <c r="A152" s="105" t="s">
        <v>99</v>
      </c>
      <c r="B152" s="108" t="s">
        <v>23</v>
      </c>
      <c r="C152" s="108" t="s">
        <v>45</v>
      </c>
      <c r="D152" s="28" t="s">
        <v>3</v>
      </c>
      <c r="E152" s="19">
        <f>F152+G152+H152+I152+J152+K152+L152</f>
        <v>103000</v>
      </c>
      <c r="F152" s="19">
        <f t="shared" ref="F152:L152" si="47">F153+F154+F155+F156+F157</f>
        <v>13000</v>
      </c>
      <c r="G152" s="19">
        <f t="shared" si="47"/>
        <v>10000</v>
      </c>
      <c r="H152" s="19">
        <f t="shared" si="47"/>
        <v>15000</v>
      </c>
      <c r="I152" s="19">
        <f t="shared" si="47"/>
        <v>15000</v>
      </c>
      <c r="J152" s="19">
        <f t="shared" si="47"/>
        <v>15000</v>
      </c>
      <c r="K152" s="19">
        <f t="shared" si="47"/>
        <v>20000</v>
      </c>
      <c r="L152" s="19">
        <f t="shared" si="47"/>
        <v>15000</v>
      </c>
      <c r="M152" s="7"/>
    </row>
    <row r="153" spans="1:13" ht="14.65" customHeight="1">
      <c r="A153" s="118"/>
      <c r="B153" s="119"/>
      <c r="C153" s="119"/>
      <c r="D153" s="29" t="s">
        <v>13</v>
      </c>
      <c r="E153" s="21">
        <f t="shared" si="45"/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2">
        <v>0</v>
      </c>
      <c r="M153" s="7"/>
    </row>
    <row r="154" spans="1:13" ht="14.65" customHeight="1">
      <c r="A154" s="118"/>
      <c r="B154" s="119"/>
      <c r="C154" s="119"/>
      <c r="D154" s="29" t="s">
        <v>14</v>
      </c>
      <c r="E154" s="21">
        <f t="shared" si="45"/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2">
        <v>0</v>
      </c>
      <c r="M154" s="7"/>
    </row>
    <row r="155" spans="1:13" ht="14.65" customHeight="1">
      <c r="A155" s="118"/>
      <c r="B155" s="119"/>
      <c r="C155" s="119"/>
      <c r="D155" s="29" t="s">
        <v>15</v>
      </c>
      <c r="E155" s="21">
        <f t="shared" si="45"/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2">
        <v>0</v>
      </c>
      <c r="M155" s="7"/>
    </row>
    <row r="156" spans="1:13" ht="29.65" customHeight="1">
      <c r="A156" s="118"/>
      <c r="B156" s="119"/>
      <c r="C156" s="119"/>
      <c r="D156" s="29" t="s">
        <v>96</v>
      </c>
      <c r="E156" s="21">
        <f>E154+E155</f>
        <v>0</v>
      </c>
      <c r="F156" s="21">
        <f t="shared" ref="F156:L156" si="48">F154+F155</f>
        <v>0</v>
      </c>
      <c r="G156" s="21">
        <f t="shared" si="48"/>
        <v>0</v>
      </c>
      <c r="H156" s="21">
        <f t="shared" si="48"/>
        <v>0</v>
      </c>
      <c r="I156" s="21">
        <f t="shared" si="48"/>
        <v>0</v>
      </c>
      <c r="J156" s="21">
        <f t="shared" si="48"/>
        <v>0</v>
      </c>
      <c r="K156" s="21">
        <f t="shared" si="48"/>
        <v>0</v>
      </c>
      <c r="L156" s="21">
        <f t="shared" si="48"/>
        <v>0</v>
      </c>
      <c r="M156" s="7"/>
    </row>
    <row r="157" spans="1:13" ht="14.65" customHeight="1">
      <c r="A157" s="118"/>
      <c r="B157" s="119"/>
      <c r="C157" s="119"/>
      <c r="D157" s="29" t="s">
        <v>223</v>
      </c>
      <c r="E157" s="21">
        <f t="shared" si="45"/>
        <v>103000</v>
      </c>
      <c r="F157" s="30">
        <v>13000</v>
      </c>
      <c r="G157" s="30">
        <v>10000</v>
      </c>
      <c r="H157" s="30">
        <v>15000</v>
      </c>
      <c r="I157" s="30">
        <v>15000</v>
      </c>
      <c r="J157" s="30">
        <v>15000</v>
      </c>
      <c r="K157" s="30">
        <v>20000</v>
      </c>
      <c r="L157" s="31">
        <v>15000</v>
      </c>
      <c r="M157" s="7"/>
    </row>
    <row r="158" spans="1:13" ht="14.65" customHeight="1">
      <c r="A158" s="105" t="s">
        <v>100</v>
      </c>
      <c r="B158" s="108" t="s">
        <v>24</v>
      </c>
      <c r="C158" s="108" t="s">
        <v>212</v>
      </c>
      <c r="D158" s="28" t="s">
        <v>3</v>
      </c>
      <c r="E158" s="19">
        <f t="shared" si="45"/>
        <v>15790.6</v>
      </c>
      <c r="F158" s="19">
        <f t="shared" ref="F158:L158" si="49">F159+F160+F161+F162+F163</f>
        <v>4000</v>
      </c>
      <c r="G158" s="19">
        <f t="shared" si="49"/>
        <v>4000</v>
      </c>
      <c r="H158" s="19">
        <f t="shared" si="49"/>
        <v>3790.6</v>
      </c>
      <c r="I158" s="19">
        <f t="shared" si="49"/>
        <v>0</v>
      </c>
      <c r="J158" s="19">
        <f t="shared" si="49"/>
        <v>4000</v>
      </c>
      <c r="K158" s="19">
        <f t="shared" si="49"/>
        <v>0</v>
      </c>
      <c r="L158" s="19">
        <f t="shared" si="49"/>
        <v>0</v>
      </c>
      <c r="M158" s="7"/>
    </row>
    <row r="159" spans="1:13" ht="14.65" customHeight="1">
      <c r="A159" s="118"/>
      <c r="B159" s="119"/>
      <c r="C159" s="119"/>
      <c r="D159" s="29" t="s">
        <v>13</v>
      </c>
      <c r="E159" s="21">
        <f t="shared" si="45"/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2">
        <v>0</v>
      </c>
      <c r="M159" s="7"/>
    </row>
    <row r="160" spans="1:13" ht="14.65" customHeight="1">
      <c r="A160" s="118"/>
      <c r="B160" s="119"/>
      <c r="C160" s="119"/>
      <c r="D160" s="29" t="s">
        <v>14</v>
      </c>
      <c r="E160" s="21">
        <f t="shared" si="45"/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2">
        <v>0</v>
      </c>
      <c r="M160" s="7"/>
    </row>
    <row r="161" spans="1:13" ht="14.65" customHeight="1">
      <c r="A161" s="118"/>
      <c r="B161" s="119"/>
      <c r="C161" s="119"/>
      <c r="D161" s="29" t="s">
        <v>15</v>
      </c>
      <c r="E161" s="21">
        <f t="shared" si="45"/>
        <v>1001</v>
      </c>
      <c r="F161" s="21">
        <v>0</v>
      </c>
      <c r="G161" s="21">
        <v>1001</v>
      </c>
      <c r="H161" s="21">
        <v>0</v>
      </c>
      <c r="I161" s="21">
        <v>0</v>
      </c>
      <c r="J161" s="21">
        <v>0</v>
      </c>
      <c r="K161" s="21">
        <v>0</v>
      </c>
      <c r="L161" s="22">
        <v>0</v>
      </c>
      <c r="M161" s="7"/>
    </row>
    <row r="162" spans="1:13" ht="29.65" customHeight="1">
      <c r="A162" s="118"/>
      <c r="B162" s="119"/>
      <c r="C162" s="119"/>
      <c r="D162" s="29" t="s">
        <v>96</v>
      </c>
      <c r="E162" s="21">
        <f>E160+E161</f>
        <v>1001</v>
      </c>
      <c r="F162" s="21">
        <f t="shared" ref="F162:L162" si="50">F160+F161</f>
        <v>0</v>
      </c>
      <c r="G162" s="21">
        <v>0</v>
      </c>
      <c r="H162" s="21">
        <f t="shared" si="50"/>
        <v>0</v>
      </c>
      <c r="I162" s="21">
        <f t="shared" si="50"/>
        <v>0</v>
      </c>
      <c r="J162" s="21">
        <f t="shared" si="50"/>
        <v>0</v>
      </c>
      <c r="K162" s="21">
        <f t="shared" si="50"/>
        <v>0</v>
      </c>
      <c r="L162" s="21">
        <f t="shared" si="50"/>
        <v>0</v>
      </c>
      <c r="M162" s="7"/>
    </row>
    <row r="163" spans="1:13" ht="14.65" customHeight="1">
      <c r="A163" s="118"/>
      <c r="B163" s="119"/>
      <c r="C163" s="119"/>
      <c r="D163" s="29" t="s">
        <v>223</v>
      </c>
      <c r="E163" s="21">
        <f t="shared" si="45"/>
        <v>14789.6</v>
      </c>
      <c r="F163" s="30">
        <v>4000</v>
      </c>
      <c r="G163" s="30">
        <f>4000-G161</f>
        <v>2999</v>
      </c>
      <c r="H163" s="30">
        <v>3790.6</v>
      </c>
      <c r="I163" s="30">
        <v>0</v>
      </c>
      <c r="J163" s="30">
        <v>4000</v>
      </c>
      <c r="K163" s="30">
        <v>0</v>
      </c>
      <c r="L163" s="31">
        <v>0</v>
      </c>
      <c r="M163" s="7"/>
    </row>
    <row r="164" spans="1:13" ht="14.65" customHeight="1">
      <c r="A164" s="105" t="s">
        <v>101</v>
      </c>
      <c r="B164" s="108" t="s">
        <v>27</v>
      </c>
      <c r="C164" s="108" t="s">
        <v>206</v>
      </c>
      <c r="D164" s="28" t="s">
        <v>3</v>
      </c>
      <c r="E164" s="19">
        <f t="shared" si="45"/>
        <v>28176</v>
      </c>
      <c r="F164" s="19">
        <f t="shared" ref="F164:L164" si="51">F165+F166+F167+F168+F169</f>
        <v>0</v>
      </c>
      <c r="G164" s="19">
        <f t="shared" si="51"/>
        <v>9176</v>
      </c>
      <c r="H164" s="19">
        <f t="shared" si="51"/>
        <v>10000</v>
      </c>
      <c r="I164" s="19">
        <f t="shared" si="51"/>
        <v>6000</v>
      </c>
      <c r="J164" s="19">
        <f t="shared" si="51"/>
        <v>0</v>
      </c>
      <c r="K164" s="19">
        <f t="shared" si="51"/>
        <v>3000</v>
      </c>
      <c r="L164" s="19">
        <f t="shared" si="51"/>
        <v>0</v>
      </c>
      <c r="M164" s="7"/>
    </row>
    <row r="165" spans="1:13" ht="14.65" customHeight="1">
      <c r="A165" s="118"/>
      <c r="B165" s="119"/>
      <c r="C165" s="119"/>
      <c r="D165" s="29" t="s">
        <v>13</v>
      </c>
      <c r="E165" s="21">
        <f t="shared" si="45"/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2">
        <v>0</v>
      </c>
      <c r="M165" s="7"/>
    </row>
    <row r="166" spans="1:13" ht="14.65" customHeight="1">
      <c r="A166" s="118"/>
      <c r="B166" s="119"/>
      <c r="C166" s="119"/>
      <c r="D166" s="29" t="s">
        <v>14</v>
      </c>
      <c r="E166" s="21">
        <f t="shared" si="45"/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2">
        <v>0</v>
      </c>
      <c r="M166" s="7"/>
    </row>
    <row r="167" spans="1:13" ht="14.65" customHeight="1">
      <c r="A167" s="118"/>
      <c r="B167" s="119"/>
      <c r="C167" s="119"/>
      <c r="D167" s="29" t="s">
        <v>15</v>
      </c>
      <c r="E167" s="21">
        <f t="shared" si="45"/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2">
        <v>0</v>
      </c>
      <c r="M167" s="7"/>
    </row>
    <row r="168" spans="1:13" ht="29.1" customHeight="1">
      <c r="A168" s="118"/>
      <c r="B168" s="119"/>
      <c r="C168" s="119"/>
      <c r="D168" s="29" t="s">
        <v>96</v>
      </c>
      <c r="E168" s="21">
        <f>E166+E167</f>
        <v>0</v>
      </c>
      <c r="F168" s="21">
        <f t="shared" ref="F168:L168" si="52">F166+F167</f>
        <v>0</v>
      </c>
      <c r="G168" s="21">
        <f t="shared" si="52"/>
        <v>0</v>
      </c>
      <c r="H168" s="21">
        <f t="shared" si="52"/>
        <v>0</v>
      </c>
      <c r="I168" s="21">
        <f t="shared" si="52"/>
        <v>0</v>
      </c>
      <c r="J168" s="21">
        <f t="shared" si="52"/>
        <v>0</v>
      </c>
      <c r="K168" s="21">
        <f t="shared" si="52"/>
        <v>0</v>
      </c>
      <c r="L168" s="21">
        <f t="shared" si="52"/>
        <v>0</v>
      </c>
      <c r="M168" s="7"/>
    </row>
    <row r="169" spans="1:13" ht="14.65" customHeight="1">
      <c r="A169" s="118"/>
      <c r="B169" s="119"/>
      <c r="C169" s="119"/>
      <c r="D169" s="29" t="s">
        <v>223</v>
      </c>
      <c r="E169" s="21">
        <f t="shared" si="45"/>
        <v>28176</v>
      </c>
      <c r="F169" s="30">
        <v>0</v>
      </c>
      <c r="G169" s="30">
        <v>9176</v>
      </c>
      <c r="H169" s="30">
        <v>10000</v>
      </c>
      <c r="I169" s="30">
        <v>6000</v>
      </c>
      <c r="J169" s="30">
        <v>0</v>
      </c>
      <c r="K169" s="30">
        <v>3000</v>
      </c>
      <c r="L169" s="22">
        <v>0</v>
      </c>
      <c r="M169" s="7"/>
    </row>
    <row r="170" spans="1:13" ht="14.65" customHeight="1">
      <c r="A170" s="105" t="s">
        <v>102</v>
      </c>
      <c r="B170" s="108" t="s">
        <v>29</v>
      </c>
      <c r="C170" s="108" t="s">
        <v>207</v>
      </c>
      <c r="D170" s="28" t="s">
        <v>3</v>
      </c>
      <c r="E170" s="19">
        <f t="shared" si="45"/>
        <v>12000</v>
      </c>
      <c r="F170" s="19">
        <f t="shared" ref="F170:L170" si="53">F171+F172+F173+F174+F175</f>
        <v>4000</v>
      </c>
      <c r="G170" s="19">
        <f t="shared" si="53"/>
        <v>0</v>
      </c>
      <c r="H170" s="19">
        <f t="shared" si="53"/>
        <v>4000</v>
      </c>
      <c r="I170" s="19">
        <f t="shared" si="53"/>
        <v>4000</v>
      </c>
      <c r="J170" s="19">
        <f t="shared" si="53"/>
        <v>0</v>
      </c>
      <c r="K170" s="19">
        <f t="shared" si="53"/>
        <v>0</v>
      </c>
      <c r="L170" s="19">
        <f t="shared" si="53"/>
        <v>0</v>
      </c>
      <c r="M170" s="7"/>
    </row>
    <row r="171" spans="1:13" ht="14.65" customHeight="1">
      <c r="A171" s="118"/>
      <c r="B171" s="119"/>
      <c r="C171" s="119"/>
      <c r="D171" s="29" t="s">
        <v>13</v>
      </c>
      <c r="E171" s="21">
        <f t="shared" si="45"/>
        <v>0</v>
      </c>
      <c r="F171" s="21">
        <v>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2">
        <v>0</v>
      </c>
      <c r="M171" s="7"/>
    </row>
    <row r="172" spans="1:13" ht="14.65" customHeight="1">
      <c r="A172" s="118"/>
      <c r="B172" s="119"/>
      <c r="C172" s="119"/>
      <c r="D172" s="29" t="s">
        <v>14</v>
      </c>
      <c r="E172" s="21">
        <f t="shared" si="45"/>
        <v>0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2">
        <v>0</v>
      </c>
      <c r="M172" s="7"/>
    </row>
    <row r="173" spans="1:13" ht="14.65" customHeight="1">
      <c r="A173" s="118"/>
      <c r="B173" s="119"/>
      <c r="C173" s="119"/>
      <c r="D173" s="29" t="s">
        <v>15</v>
      </c>
      <c r="E173" s="21">
        <f t="shared" si="45"/>
        <v>0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2">
        <v>0</v>
      </c>
      <c r="M173" s="7"/>
    </row>
    <row r="174" spans="1:13" ht="29.1" customHeight="1">
      <c r="A174" s="118"/>
      <c r="B174" s="119"/>
      <c r="C174" s="119"/>
      <c r="D174" s="29" t="s">
        <v>96</v>
      </c>
      <c r="E174" s="21">
        <f>E172+E173</f>
        <v>0</v>
      </c>
      <c r="F174" s="21">
        <f t="shared" ref="F174:L174" si="54">F172+F173</f>
        <v>0</v>
      </c>
      <c r="G174" s="21">
        <f t="shared" si="54"/>
        <v>0</v>
      </c>
      <c r="H174" s="21">
        <f t="shared" si="54"/>
        <v>0</v>
      </c>
      <c r="I174" s="21">
        <f t="shared" si="54"/>
        <v>0</v>
      </c>
      <c r="J174" s="21">
        <f t="shared" si="54"/>
        <v>0</v>
      </c>
      <c r="K174" s="21">
        <f t="shared" si="54"/>
        <v>0</v>
      </c>
      <c r="L174" s="21">
        <f t="shared" si="54"/>
        <v>0</v>
      </c>
      <c r="M174" s="7"/>
    </row>
    <row r="175" spans="1:13" ht="14.65" customHeight="1">
      <c r="A175" s="118"/>
      <c r="B175" s="119"/>
      <c r="C175" s="119"/>
      <c r="D175" s="29" t="s">
        <v>223</v>
      </c>
      <c r="E175" s="21">
        <f t="shared" si="45"/>
        <v>12000</v>
      </c>
      <c r="F175" s="30">
        <v>4000</v>
      </c>
      <c r="G175" s="30">
        <v>0</v>
      </c>
      <c r="H175" s="30">
        <v>4000</v>
      </c>
      <c r="I175" s="30">
        <v>4000</v>
      </c>
      <c r="J175" s="30">
        <v>0</v>
      </c>
      <c r="K175" s="30">
        <v>0</v>
      </c>
      <c r="L175" s="31">
        <v>0</v>
      </c>
      <c r="M175" s="7"/>
    </row>
    <row r="176" spans="1:13" ht="14.65" customHeight="1">
      <c r="A176" s="105" t="s">
        <v>103</v>
      </c>
      <c r="B176" s="108" t="s">
        <v>25</v>
      </c>
      <c r="C176" s="108" t="s">
        <v>50</v>
      </c>
      <c r="D176" s="28" t="s">
        <v>3</v>
      </c>
      <c r="E176" s="19">
        <f>F176+G176+H176+I176+J176+K176+L176</f>
        <v>38332</v>
      </c>
      <c r="F176" s="19">
        <f t="shared" ref="F176:L176" si="55">F177+F178+F179+F180+F181</f>
        <v>4332</v>
      </c>
      <c r="G176" s="19">
        <f t="shared" si="55"/>
        <v>5000</v>
      </c>
      <c r="H176" s="19">
        <f t="shared" si="55"/>
        <v>7000</v>
      </c>
      <c r="I176" s="19">
        <f t="shared" si="55"/>
        <v>5000</v>
      </c>
      <c r="J176" s="19">
        <f t="shared" si="55"/>
        <v>0</v>
      </c>
      <c r="K176" s="19">
        <f t="shared" si="55"/>
        <v>10000</v>
      </c>
      <c r="L176" s="19">
        <f t="shared" si="55"/>
        <v>7000</v>
      </c>
      <c r="M176" s="7"/>
    </row>
    <row r="177" spans="1:13" ht="14.65" customHeight="1">
      <c r="A177" s="118"/>
      <c r="B177" s="119"/>
      <c r="C177" s="119"/>
      <c r="D177" s="29" t="s">
        <v>13</v>
      </c>
      <c r="E177" s="21">
        <f t="shared" si="45"/>
        <v>0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2">
        <v>0</v>
      </c>
      <c r="M177" s="7"/>
    </row>
    <row r="178" spans="1:13" ht="14.65" customHeight="1">
      <c r="A178" s="118"/>
      <c r="B178" s="119"/>
      <c r="C178" s="119"/>
      <c r="D178" s="29" t="s">
        <v>14</v>
      </c>
      <c r="E178" s="21">
        <f t="shared" si="45"/>
        <v>0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2">
        <v>0</v>
      </c>
      <c r="M178" s="7"/>
    </row>
    <row r="179" spans="1:13" ht="14.65" customHeight="1">
      <c r="A179" s="118"/>
      <c r="B179" s="119"/>
      <c r="C179" s="119"/>
      <c r="D179" s="29" t="s">
        <v>15</v>
      </c>
      <c r="E179" s="21">
        <f t="shared" si="45"/>
        <v>0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2">
        <v>0</v>
      </c>
      <c r="M179" s="7"/>
    </row>
    <row r="180" spans="1:13" ht="29.1" customHeight="1">
      <c r="A180" s="118"/>
      <c r="B180" s="119"/>
      <c r="C180" s="119"/>
      <c r="D180" s="29" t="s">
        <v>96</v>
      </c>
      <c r="E180" s="21">
        <f>E178+E179</f>
        <v>0</v>
      </c>
      <c r="F180" s="21">
        <f t="shared" ref="F180:L180" si="56">F178+F179</f>
        <v>0</v>
      </c>
      <c r="G180" s="21">
        <f t="shared" si="56"/>
        <v>0</v>
      </c>
      <c r="H180" s="21">
        <f t="shared" si="56"/>
        <v>0</v>
      </c>
      <c r="I180" s="21">
        <f t="shared" si="56"/>
        <v>0</v>
      </c>
      <c r="J180" s="21">
        <f t="shared" si="56"/>
        <v>0</v>
      </c>
      <c r="K180" s="21">
        <f t="shared" si="56"/>
        <v>0</v>
      </c>
      <c r="L180" s="21">
        <f t="shared" si="56"/>
        <v>0</v>
      </c>
      <c r="M180" s="7"/>
    </row>
    <row r="181" spans="1:13" ht="14.65" customHeight="1">
      <c r="A181" s="118"/>
      <c r="B181" s="119"/>
      <c r="C181" s="119"/>
      <c r="D181" s="29" t="s">
        <v>223</v>
      </c>
      <c r="E181" s="21">
        <f t="shared" si="45"/>
        <v>38332</v>
      </c>
      <c r="F181" s="30">
        <v>4332</v>
      </c>
      <c r="G181" s="30">
        <v>5000</v>
      </c>
      <c r="H181" s="30">
        <v>7000</v>
      </c>
      <c r="I181" s="30">
        <v>5000</v>
      </c>
      <c r="J181" s="30">
        <v>0</v>
      </c>
      <c r="K181" s="30">
        <v>10000</v>
      </c>
      <c r="L181" s="31">
        <v>7000</v>
      </c>
      <c r="M181" s="7"/>
    </row>
    <row r="182" spans="1:13" ht="14.65" customHeight="1">
      <c r="A182" s="105" t="s">
        <v>104</v>
      </c>
      <c r="B182" s="108" t="s">
        <v>41</v>
      </c>
      <c r="C182" s="108" t="s">
        <v>209</v>
      </c>
      <c r="D182" s="28" t="s">
        <v>3</v>
      </c>
      <c r="E182" s="19">
        <f t="shared" si="45"/>
        <v>3000</v>
      </c>
      <c r="F182" s="19">
        <f t="shared" ref="F182:L182" si="57">F183+F184+F185+F186+F187</f>
        <v>0</v>
      </c>
      <c r="G182" s="19">
        <f t="shared" si="57"/>
        <v>0</v>
      </c>
      <c r="H182" s="19">
        <f t="shared" si="57"/>
        <v>3000</v>
      </c>
      <c r="I182" s="19">
        <f t="shared" si="57"/>
        <v>0</v>
      </c>
      <c r="J182" s="19">
        <f t="shared" si="57"/>
        <v>0</v>
      </c>
      <c r="K182" s="19">
        <f t="shared" si="57"/>
        <v>0</v>
      </c>
      <c r="L182" s="19">
        <f t="shared" si="57"/>
        <v>0</v>
      </c>
      <c r="M182" s="7"/>
    </row>
    <row r="183" spans="1:13" ht="14.65" customHeight="1">
      <c r="A183" s="118"/>
      <c r="B183" s="119"/>
      <c r="C183" s="119"/>
      <c r="D183" s="29" t="s">
        <v>13</v>
      </c>
      <c r="E183" s="21">
        <f t="shared" si="45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2">
        <v>0</v>
      </c>
      <c r="M183" s="7"/>
    </row>
    <row r="184" spans="1:13" ht="14.65" customHeight="1">
      <c r="A184" s="118"/>
      <c r="B184" s="119"/>
      <c r="C184" s="119"/>
      <c r="D184" s="29" t="s">
        <v>14</v>
      </c>
      <c r="E184" s="21">
        <f t="shared" si="45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2">
        <v>0</v>
      </c>
      <c r="M184" s="7"/>
    </row>
    <row r="185" spans="1:13" ht="14.65" customHeight="1">
      <c r="A185" s="118"/>
      <c r="B185" s="119"/>
      <c r="C185" s="119"/>
      <c r="D185" s="29" t="s">
        <v>15</v>
      </c>
      <c r="E185" s="21">
        <f t="shared" si="45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2">
        <v>0</v>
      </c>
      <c r="M185" s="7"/>
    </row>
    <row r="186" spans="1:13" ht="29.1" customHeight="1">
      <c r="A186" s="118"/>
      <c r="B186" s="119"/>
      <c r="C186" s="119"/>
      <c r="D186" s="29" t="s">
        <v>96</v>
      </c>
      <c r="E186" s="21">
        <f>E184+E185</f>
        <v>0</v>
      </c>
      <c r="F186" s="21">
        <f t="shared" ref="F186:L186" si="58">F184+F185</f>
        <v>0</v>
      </c>
      <c r="G186" s="21">
        <f t="shared" si="58"/>
        <v>0</v>
      </c>
      <c r="H186" s="21">
        <f t="shared" si="58"/>
        <v>0</v>
      </c>
      <c r="I186" s="21">
        <f t="shared" si="58"/>
        <v>0</v>
      </c>
      <c r="J186" s="21">
        <f t="shared" si="58"/>
        <v>0</v>
      </c>
      <c r="K186" s="21">
        <f t="shared" si="58"/>
        <v>0</v>
      </c>
      <c r="L186" s="21">
        <f t="shared" si="58"/>
        <v>0</v>
      </c>
      <c r="M186" s="7"/>
    </row>
    <row r="187" spans="1:13" ht="14.65" customHeight="1">
      <c r="A187" s="118"/>
      <c r="B187" s="119"/>
      <c r="C187" s="119"/>
      <c r="D187" s="29" t="s">
        <v>223</v>
      </c>
      <c r="E187" s="21">
        <f t="shared" si="45"/>
        <v>3000</v>
      </c>
      <c r="F187" s="21">
        <v>0</v>
      </c>
      <c r="G187" s="21">
        <v>0</v>
      </c>
      <c r="H187" s="21">
        <v>3000</v>
      </c>
      <c r="I187" s="21">
        <v>0</v>
      </c>
      <c r="J187" s="21">
        <v>0</v>
      </c>
      <c r="K187" s="21">
        <v>0</v>
      </c>
      <c r="L187" s="22">
        <v>0</v>
      </c>
      <c r="M187" s="7"/>
    </row>
    <row r="188" spans="1:13" ht="14.65" customHeight="1">
      <c r="A188" s="105" t="s">
        <v>105</v>
      </c>
      <c r="B188" s="108" t="s">
        <v>26</v>
      </c>
      <c r="C188" s="108" t="s">
        <v>208</v>
      </c>
      <c r="D188" s="28" t="s">
        <v>3</v>
      </c>
      <c r="E188" s="19">
        <f t="shared" si="45"/>
        <v>0</v>
      </c>
      <c r="F188" s="19">
        <f t="shared" ref="F188:L188" si="59">F189+F190+F191+F192+F193</f>
        <v>0</v>
      </c>
      <c r="G188" s="19">
        <f t="shared" si="59"/>
        <v>0</v>
      </c>
      <c r="H188" s="19">
        <f t="shared" si="59"/>
        <v>0</v>
      </c>
      <c r="I188" s="19">
        <f t="shared" si="59"/>
        <v>0</v>
      </c>
      <c r="J188" s="19">
        <f t="shared" si="59"/>
        <v>0</v>
      </c>
      <c r="K188" s="19">
        <f t="shared" si="59"/>
        <v>0</v>
      </c>
      <c r="L188" s="19">
        <f t="shared" si="59"/>
        <v>0</v>
      </c>
      <c r="M188" s="7"/>
    </row>
    <row r="189" spans="1:13" ht="14.65" customHeight="1">
      <c r="A189" s="118"/>
      <c r="B189" s="119"/>
      <c r="C189" s="119"/>
      <c r="D189" s="29" t="s">
        <v>13</v>
      </c>
      <c r="E189" s="21">
        <f>F189+G189+H189+I189+J189+K189+L189</f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2">
        <v>0</v>
      </c>
      <c r="M189" s="7"/>
    </row>
    <row r="190" spans="1:13" ht="14.65" customHeight="1">
      <c r="A190" s="118"/>
      <c r="B190" s="119"/>
      <c r="C190" s="119"/>
      <c r="D190" s="29" t="s">
        <v>14</v>
      </c>
      <c r="E190" s="21">
        <f t="shared" si="45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2">
        <v>0</v>
      </c>
      <c r="M190" s="7"/>
    </row>
    <row r="191" spans="1:13" ht="14.65" customHeight="1">
      <c r="A191" s="118"/>
      <c r="B191" s="119"/>
      <c r="C191" s="119"/>
      <c r="D191" s="29" t="s">
        <v>15</v>
      </c>
      <c r="E191" s="21">
        <f t="shared" si="45"/>
        <v>0</v>
      </c>
      <c r="F191" s="21">
        <v>0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2">
        <v>0</v>
      </c>
      <c r="M191" s="7"/>
    </row>
    <row r="192" spans="1:13" ht="29.1" customHeight="1">
      <c r="A192" s="118"/>
      <c r="B192" s="119"/>
      <c r="C192" s="119"/>
      <c r="D192" s="29" t="s">
        <v>96</v>
      </c>
      <c r="E192" s="21">
        <f>E191+E190</f>
        <v>0</v>
      </c>
      <c r="F192" s="21">
        <f t="shared" ref="F192:L192" si="60">F191+F190</f>
        <v>0</v>
      </c>
      <c r="G192" s="21">
        <f t="shared" si="60"/>
        <v>0</v>
      </c>
      <c r="H192" s="21">
        <f t="shared" si="60"/>
        <v>0</v>
      </c>
      <c r="I192" s="21">
        <f t="shared" si="60"/>
        <v>0</v>
      </c>
      <c r="J192" s="21">
        <f t="shared" si="60"/>
        <v>0</v>
      </c>
      <c r="K192" s="21">
        <f t="shared" si="60"/>
        <v>0</v>
      </c>
      <c r="L192" s="21">
        <f t="shared" si="60"/>
        <v>0</v>
      </c>
      <c r="M192" s="7"/>
    </row>
    <row r="193" spans="1:13" ht="14.65" customHeight="1">
      <c r="A193" s="118"/>
      <c r="B193" s="119"/>
      <c r="C193" s="119"/>
      <c r="D193" s="29" t="s">
        <v>223</v>
      </c>
      <c r="E193" s="21">
        <f t="shared" si="45"/>
        <v>0</v>
      </c>
      <c r="F193" s="30">
        <v>0</v>
      </c>
      <c r="G193" s="30">
        <v>0</v>
      </c>
      <c r="H193" s="30">
        <v>0</v>
      </c>
      <c r="I193" s="30">
        <v>0</v>
      </c>
      <c r="J193" s="30">
        <v>0</v>
      </c>
      <c r="K193" s="30">
        <v>0</v>
      </c>
      <c r="L193" s="31">
        <v>0</v>
      </c>
      <c r="M193" s="7"/>
    </row>
    <row r="194" spans="1:13" ht="14.65" customHeight="1">
      <c r="A194" s="105"/>
      <c r="B194" s="108" t="s">
        <v>42</v>
      </c>
      <c r="C194" s="108" t="s">
        <v>40</v>
      </c>
      <c r="D194" s="28" t="s">
        <v>3</v>
      </c>
      <c r="E194" s="19">
        <f t="shared" ref="E194:L194" si="61">E195+E196+E197+E198+E199</f>
        <v>6926674.1787</v>
      </c>
      <c r="F194" s="19">
        <f t="shared" si="61"/>
        <v>1170207.03945</v>
      </c>
      <c r="G194" s="19">
        <f t="shared" si="61"/>
        <v>1574612.13925</v>
      </c>
      <c r="H194" s="19">
        <f t="shared" si="61"/>
        <v>901855</v>
      </c>
      <c r="I194" s="19">
        <f t="shared" si="61"/>
        <v>820000</v>
      </c>
      <c r="J194" s="19">
        <f t="shared" si="61"/>
        <v>820000</v>
      </c>
      <c r="K194" s="19">
        <f t="shared" si="61"/>
        <v>820000</v>
      </c>
      <c r="L194" s="19">
        <f t="shared" si="61"/>
        <v>820000</v>
      </c>
      <c r="M194" s="7"/>
    </row>
    <row r="195" spans="1:13" ht="14.65" customHeight="1">
      <c r="A195" s="118"/>
      <c r="B195" s="119"/>
      <c r="C195" s="119"/>
      <c r="D195" s="29" t="s">
        <v>13</v>
      </c>
      <c r="E195" s="23">
        <f>F195+G195+H195+I195+J195+K195+L195</f>
        <v>0</v>
      </c>
      <c r="F195" s="21">
        <f t="shared" ref="F195:L199" si="62">F123+F141</f>
        <v>0</v>
      </c>
      <c r="G195" s="21">
        <f t="shared" si="62"/>
        <v>0</v>
      </c>
      <c r="H195" s="21">
        <f t="shared" si="62"/>
        <v>0</v>
      </c>
      <c r="I195" s="21">
        <f t="shared" si="62"/>
        <v>0</v>
      </c>
      <c r="J195" s="21">
        <f t="shared" si="62"/>
        <v>0</v>
      </c>
      <c r="K195" s="21">
        <f t="shared" si="62"/>
        <v>0</v>
      </c>
      <c r="L195" s="21">
        <f t="shared" si="62"/>
        <v>0</v>
      </c>
      <c r="M195" s="7"/>
    </row>
    <row r="196" spans="1:13" ht="14.65" customHeight="1">
      <c r="A196" s="118"/>
      <c r="B196" s="119"/>
      <c r="C196" s="119"/>
      <c r="D196" s="29" t="s">
        <v>14</v>
      </c>
      <c r="E196" s="23">
        <f>F196+G196+H196+I196+J196+K196+L196</f>
        <v>773530.9800000001</v>
      </c>
      <c r="F196" s="21">
        <f t="shared" si="62"/>
        <v>344699</v>
      </c>
      <c r="G196" s="21">
        <f t="shared" si="62"/>
        <v>361846.3</v>
      </c>
      <c r="H196" s="21">
        <f t="shared" si="62"/>
        <v>46364.78</v>
      </c>
      <c r="I196" s="21">
        <f t="shared" si="62"/>
        <v>20620.900000000001</v>
      </c>
      <c r="J196" s="21">
        <f t="shared" si="62"/>
        <v>0</v>
      </c>
      <c r="K196" s="21">
        <f t="shared" si="62"/>
        <v>0</v>
      </c>
      <c r="L196" s="21">
        <f t="shared" si="62"/>
        <v>0</v>
      </c>
      <c r="M196" s="7"/>
    </row>
    <row r="197" spans="1:13" ht="14.65" customHeight="1">
      <c r="A197" s="118"/>
      <c r="B197" s="119"/>
      <c r="C197" s="119"/>
      <c r="D197" s="29" t="s">
        <v>15</v>
      </c>
      <c r="E197" s="23">
        <f>F197+G197+H197+I197+J197+K197+L197</f>
        <v>288061.90002999996</v>
      </c>
      <c r="F197" s="21">
        <f t="shared" si="62"/>
        <v>12800.470799999999</v>
      </c>
      <c r="G197" s="21">
        <f t="shared" si="62"/>
        <v>136635.89527000001</v>
      </c>
      <c r="H197" s="21">
        <f t="shared" si="62"/>
        <v>136334.32285</v>
      </c>
      <c r="I197" s="21">
        <f t="shared" si="62"/>
        <v>2291.2111100000002</v>
      </c>
      <c r="J197" s="21">
        <f t="shared" si="62"/>
        <v>0</v>
      </c>
      <c r="K197" s="21">
        <f t="shared" si="62"/>
        <v>0</v>
      </c>
      <c r="L197" s="21">
        <f t="shared" si="62"/>
        <v>0</v>
      </c>
      <c r="M197" s="7"/>
    </row>
    <row r="198" spans="1:13" ht="30" customHeight="1">
      <c r="A198" s="118"/>
      <c r="B198" s="119"/>
      <c r="C198" s="119"/>
      <c r="D198" s="29" t="s">
        <v>96</v>
      </c>
      <c r="E198" s="23">
        <f>F198+G198+H198+I198+J198+K198+L198</f>
        <v>805757.26832000003</v>
      </c>
      <c r="F198" s="21">
        <f t="shared" si="62"/>
        <v>348875.03944999998</v>
      </c>
      <c r="G198" s="21">
        <f t="shared" si="62"/>
        <v>456882.22886999999</v>
      </c>
      <c r="H198" s="21">
        <f t="shared" si="62"/>
        <v>0</v>
      </c>
      <c r="I198" s="21">
        <f t="shared" si="62"/>
        <v>0</v>
      </c>
      <c r="J198" s="21">
        <f t="shared" si="62"/>
        <v>0</v>
      </c>
      <c r="K198" s="21">
        <f t="shared" si="62"/>
        <v>0</v>
      </c>
      <c r="L198" s="21">
        <f t="shared" si="62"/>
        <v>0</v>
      </c>
      <c r="M198" s="7"/>
    </row>
    <row r="199" spans="1:13" ht="14.65" customHeight="1">
      <c r="A199" s="118"/>
      <c r="B199" s="119"/>
      <c r="C199" s="119"/>
      <c r="D199" s="29" t="s">
        <v>223</v>
      </c>
      <c r="E199" s="23">
        <f>F199+G199+H199+I199+J199+K199+L199</f>
        <v>5059324.0303499997</v>
      </c>
      <c r="F199" s="21">
        <f t="shared" si="62"/>
        <v>463832.52919999999</v>
      </c>
      <c r="G199" s="21">
        <f t="shared" si="62"/>
        <v>619247.71510999999</v>
      </c>
      <c r="H199" s="21">
        <f t="shared" si="62"/>
        <v>719155.89714999998</v>
      </c>
      <c r="I199" s="21">
        <f t="shared" si="62"/>
        <v>797087.88888999994</v>
      </c>
      <c r="J199" s="21">
        <f t="shared" si="62"/>
        <v>820000</v>
      </c>
      <c r="K199" s="21">
        <f t="shared" si="62"/>
        <v>820000</v>
      </c>
      <c r="L199" s="21">
        <f t="shared" si="62"/>
        <v>820000</v>
      </c>
      <c r="M199" s="7"/>
    </row>
    <row r="200" spans="1:13" ht="14.65" customHeight="1">
      <c r="A200" s="105"/>
      <c r="B200" s="161" t="s">
        <v>43</v>
      </c>
      <c r="C200" s="108" t="s">
        <v>40</v>
      </c>
      <c r="D200" s="28" t="s">
        <v>3</v>
      </c>
      <c r="E200" s="19">
        <f>E194</f>
        <v>6926674.1787</v>
      </c>
      <c r="F200" s="19">
        <f t="shared" ref="F200:L200" si="63">F201+F202+F203+F204+F205</f>
        <v>1170207.03945</v>
      </c>
      <c r="G200" s="19">
        <f t="shared" si="63"/>
        <v>1574612.13925</v>
      </c>
      <c r="H200" s="19">
        <f t="shared" si="63"/>
        <v>901855</v>
      </c>
      <c r="I200" s="19">
        <f t="shared" si="63"/>
        <v>820000</v>
      </c>
      <c r="J200" s="19">
        <f t="shared" si="63"/>
        <v>820000</v>
      </c>
      <c r="K200" s="19">
        <f t="shared" si="63"/>
        <v>820000</v>
      </c>
      <c r="L200" s="19">
        <f t="shared" si="63"/>
        <v>820000</v>
      </c>
      <c r="M200" s="7"/>
    </row>
    <row r="201" spans="1:13" ht="14.65" customHeight="1">
      <c r="A201" s="118"/>
      <c r="B201" s="162"/>
      <c r="C201" s="119"/>
      <c r="D201" s="29" t="s">
        <v>13</v>
      </c>
      <c r="E201" s="19">
        <f>E195</f>
        <v>0</v>
      </c>
      <c r="F201" s="23">
        <f t="shared" ref="F201:L201" si="64">F195</f>
        <v>0</v>
      </c>
      <c r="G201" s="23">
        <f t="shared" si="64"/>
        <v>0</v>
      </c>
      <c r="H201" s="23">
        <f t="shared" si="64"/>
        <v>0</v>
      </c>
      <c r="I201" s="23">
        <f t="shared" si="64"/>
        <v>0</v>
      </c>
      <c r="J201" s="23">
        <f t="shared" si="64"/>
        <v>0</v>
      </c>
      <c r="K201" s="23">
        <f t="shared" si="64"/>
        <v>0</v>
      </c>
      <c r="L201" s="23">
        <f t="shared" si="64"/>
        <v>0</v>
      </c>
      <c r="M201" s="7"/>
    </row>
    <row r="202" spans="1:13" ht="14.65" customHeight="1">
      <c r="A202" s="118"/>
      <c r="B202" s="162"/>
      <c r="C202" s="119"/>
      <c r="D202" s="29" t="s">
        <v>14</v>
      </c>
      <c r="E202" s="19">
        <f t="shared" ref="E202:L202" si="65">E196</f>
        <v>773530.9800000001</v>
      </c>
      <c r="F202" s="23">
        <f t="shared" si="65"/>
        <v>344699</v>
      </c>
      <c r="G202" s="23">
        <f t="shared" si="65"/>
        <v>361846.3</v>
      </c>
      <c r="H202" s="27">
        <f t="shared" si="65"/>
        <v>46364.78</v>
      </c>
      <c r="I202" s="23">
        <f t="shared" si="65"/>
        <v>20620.900000000001</v>
      </c>
      <c r="J202" s="23">
        <f t="shared" si="65"/>
        <v>0</v>
      </c>
      <c r="K202" s="23">
        <f t="shared" si="65"/>
        <v>0</v>
      </c>
      <c r="L202" s="23">
        <f t="shared" si="65"/>
        <v>0</v>
      </c>
      <c r="M202" s="7"/>
    </row>
    <row r="203" spans="1:13" ht="21" customHeight="1">
      <c r="A203" s="118"/>
      <c r="B203" s="162"/>
      <c r="C203" s="119"/>
      <c r="D203" s="29" t="s">
        <v>15</v>
      </c>
      <c r="E203" s="19">
        <f t="shared" ref="E203:L203" si="66">E197</f>
        <v>288061.90002999996</v>
      </c>
      <c r="F203" s="23">
        <f t="shared" si="66"/>
        <v>12800.470799999999</v>
      </c>
      <c r="G203" s="23">
        <f t="shared" si="66"/>
        <v>136635.89527000001</v>
      </c>
      <c r="H203" s="63">
        <f t="shared" si="66"/>
        <v>136334.32285</v>
      </c>
      <c r="I203" s="23">
        <f t="shared" si="66"/>
        <v>2291.2111100000002</v>
      </c>
      <c r="J203" s="23">
        <f t="shared" si="66"/>
        <v>0</v>
      </c>
      <c r="K203" s="23">
        <f t="shared" si="66"/>
        <v>0</v>
      </c>
      <c r="L203" s="23">
        <f t="shared" si="66"/>
        <v>0</v>
      </c>
      <c r="M203" s="13"/>
    </row>
    <row r="204" spans="1:13" ht="27.6" customHeight="1">
      <c r="A204" s="103"/>
      <c r="B204" s="163"/>
      <c r="C204" s="106"/>
      <c r="D204" s="32" t="s">
        <v>96</v>
      </c>
      <c r="E204" s="23">
        <f t="shared" ref="E204:L204" si="67">E198</f>
        <v>805757.26832000003</v>
      </c>
      <c r="F204" s="23">
        <f t="shared" si="67"/>
        <v>348875.03944999998</v>
      </c>
      <c r="G204" s="23">
        <f t="shared" si="67"/>
        <v>456882.22886999999</v>
      </c>
      <c r="H204" s="27">
        <f>H198</f>
        <v>0</v>
      </c>
      <c r="I204" s="23">
        <f t="shared" si="67"/>
        <v>0</v>
      </c>
      <c r="J204" s="23">
        <f t="shared" si="67"/>
        <v>0</v>
      </c>
      <c r="K204" s="23">
        <f t="shared" si="67"/>
        <v>0</v>
      </c>
      <c r="L204" s="23">
        <f t="shared" si="67"/>
        <v>0</v>
      </c>
      <c r="M204" s="13"/>
    </row>
    <row r="205" spans="1:13" ht="33" customHeight="1">
      <c r="A205" s="103"/>
      <c r="B205" s="163"/>
      <c r="C205" s="106"/>
      <c r="D205" s="32" t="s">
        <v>223</v>
      </c>
      <c r="E205" s="19">
        <f t="shared" ref="E205:L205" si="68">E199</f>
        <v>5059324.0303499997</v>
      </c>
      <c r="F205" s="23">
        <f t="shared" si="68"/>
        <v>463832.52919999999</v>
      </c>
      <c r="G205" s="23">
        <f t="shared" si="68"/>
        <v>619247.71510999999</v>
      </c>
      <c r="H205" s="23">
        <f t="shared" si="68"/>
        <v>719155.89714999998</v>
      </c>
      <c r="I205" s="23">
        <f t="shared" si="68"/>
        <v>797087.88888999994</v>
      </c>
      <c r="J205" s="23">
        <f t="shared" si="68"/>
        <v>820000</v>
      </c>
      <c r="K205" s="23">
        <f t="shared" si="68"/>
        <v>820000</v>
      </c>
      <c r="L205" s="23">
        <f t="shared" si="68"/>
        <v>820000</v>
      </c>
      <c r="M205" s="13"/>
    </row>
    <row r="206" spans="1:13">
      <c r="A206" s="141" t="s">
        <v>44</v>
      </c>
      <c r="B206" s="142"/>
      <c r="C206" s="142"/>
      <c r="D206" s="142"/>
      <c r="E206" s="142"/>
      <c r="F206" s="142"/>
      <c r="G206" s="142"/>
      <c r="H206" s="142"/>
      <c r="I206" s="142"/>
      <c r="J206" s="142"/>
      <c r="K206" s="142"/>
      <c r="L206" s="143"/>
      <c r="M206" s="7"/>
    </row>
    <row r="207" spans="1:13">
      <c r="A207" s="141" t="s">
        <v>215</v>
      </c>
      <c r="B207" s="142"/>
      <c r="C207" s="142"/>
      <c r="D207" s="142"/>
      <c r="E207" s="142"/>
      <c r="F207" s="142"/>
      <c r="G207" s="142"/>
      <c r="H207" s="142"/>
      <c r="I207" s="142"/>
      <c r="J207" s="142"/>
      <c r="K207" s="142"/>
      <c r="L207" s="143"/>
      <c r="M207" s="7"/>
    </row>
    <row r="208" spans="1:13">
      <c r="A208" s="141" t="s">
        <v>75</v>
      </c>
      <c r="B208" s="142"/>
      <c r="C208" s="142"/>
      <c r="D208" s="142"/>
      <c r="E208" s="142"/>
      <c r="F208" s="142"/>
      <c r="G208" s="142"/>
      <c r="H208" s="142"/>
      <c r="I208" s="142"/>
      <c r="J208" s="142"/>
      <c r="K208" s="142"/>
      <c r="L208" s="143"/>
      <c r="M208" s="7"/>
    </row>
    <row r="209" spans="1:14" ht="14.1" customHeight="1">
      <c r="A209" s="105" t="s">
        <v>106</v>
      </c>
      <c r="B209" s="168" t="s">
        <v>204</v>
      </c>
      <c r="C209" s="108" t="s">
        <v>40</v>
      </c>
      <c r="D209" s="28" t="s">
        <v>3</v>
      </c>
      <c r="E209" s="19">
        <f t="shared" ref="E209:G212" si="69">E215+E221+E227</f>
        <v>1170159.1643600001</v>
      </c>
      <c r="F209" s="19">
        <f t="shared" si="69"/>
        <v>39420.22</v>
      </c>
      <c r="G209" s="19">
        <f t="shared" si="69"/>
        <v>213363.66436000002</v>
      </c>
      <c r="H209" s="19">
        <f>H210+H211+H212+H213+H214</f>
        <v>181165.28</v>
      </c>
      <c r="I209" s="19">
        <f t="shared" ref="I209:L212" si="70">I215+I221+I227</f>
        <v>197240</v>
      </c>
      <c r="J209" s="19">
        <f t="shared" si="70"/>
        <v>182990</v>
      </c>
      <c r="K209" s="19">
        <f t="shared" si="70"/>
        <v>182990</v>
      </c>
      <c r="L209" s="19">
        <f t="shared" si="70"/>
        <v>172990</v>
      </c>
      <c r="M209" s="7"/>
    </row>
    <row r="210" spans="1:14" ht="40.15" customHeight="1">
      <c r="A210" s="118"/>
      <c r="B210" s="139"/>
      <c r="C210" s="119"/>
      <c r="D210" s="29" t="s">
        <v>13</v>
      </c>
      <c r="E210" s="19">
        <f t="shared" si="69"/>
        <v>0</v>
      </c>
      <c r="F210" s="23">
        <f t="shared" si="69"/>
        <v>0</v>
      </c>
      <c r="G210" s="23">
        <f t="shared" si="69"/>
        <v>0</v>
      </c>
      <c r="H210" s="23">
        <f>H216+H222+H228</f>
        <v>0</v>
      </c>
      <c r="I210" s="23">
        <f t="shared" si="70"/>
        <v>0</v>
      </c>
      <c r="J210" s="23">
        <f t="shared" si="70"/>
        <v>0</v>
      </c>
      <c r="K210" s="23">
        <f t="shared" si="70"/>
        <v>0</v>
      </c>
      <c r="L210" s="23">
        <f t="shared" si="70"/>
        <v>0</v>
      </c>
      <c r="M210" s="7"/>
    </row>
    <row r="211" spans="1:14" ht="14.1" customHeight="1">
      <c r="A211" s="118"/>
      <c r="B211" s="139"/>
      <c r="C211" s="119"/>
      <c r="D211" s="29" t="s">
        <v>14</v>
      </c>
      <c r="E211" s="19">
        <f t="shared" si="69"/>
        <v>25065.262330000001</v>
      </c>
      <c r="F211" s="23">
        <f t="shared" si="69"/>
        <v>0</v>
      </c>
      <c r="G211" s="23">
        <f t="shared" si="69"/>
        <v>17101.284360000001</v>
      </c>
      <c r="H211" s="23">
        <f t="shared" ref="H211:H214" si="71">H217+H223+H229</f>
        <v>7963.9779699999999</v>
      </c>
      <c r="I211" s="23">
        <f t="shared" si="70"/>
        <v>0</v>
      </c>
      <c r="J211" s="23">
        <f t="shared" si="70"/>
        <v>0</v>
      </c>
      <c r="K211" s="23">
        <f t="shared" si="70"/>
        <v>0</v>
      </c>
      <c r="L211" s="23">
        <f t="shared" si="70"/>
        <v>0</v>
      </c>
      <c r="M211" s="7"/>
    </row>
    <row r="212" spans="1:14" ht="14.1" customHeight="1">
      <c r="A212" s="118"/>
      <c r="B212" s="139"/>
      <c r="C212" s="119"/>
      <c r="D212" s="29" t="s">
        <v>15</v>
      </c>
      <c r="E212" s="19">
        <f t="shared" si="69"/>
        <v>18049.849289999998</v>
      </c>
      <c r="F212" s="23">
        <f t="shared" si="69"/>
        <v>0</v>
      </c>
      <c r="G212" s="23">
        <f t="shared" si="69"/>
        <v>1900.1334000000002</v>
      </c>
      <c r="H212" s="23">
        <f t="shared" si="71"/>
        <v>16149.715889999999</v>
      </c>
      <c r="I212" s="23">
        <f t="shared" si="70"/>
        <v>0</v>
      </c>
      <c r="J212" s="23">
        <f t="shared" si="70"/>
        <v>0</v>
      </c>
      <c r="K212" s="23">
        <f t="shared" si="70"/>
        <v>0</v>
      </c>
      <c r="L212" s="23">
        <f t="shared" si="70"/>
        <v>0</v>
      </c>
      <c r="M212" s="7"/>
    </row>
    <row r="213" spans="1:14" ht="25.5">
      <c r="A213" s="118"/>
      <c r="B213" s="139"/>
      <c r="C213" s="119"/>
      <c r="D213" s="29" t="s">
        <v>96</v>
      </c>
      <c r="E213" s="19">
        <v>0</v>
      </c>
      <c r="F213" s="23">
        <v>0</v>
      </c>
      <c r="G213" s="23">
        <v>0</v>
      </c>
      <c r="H213" s="23">
        <f t="shared" si="71"/>
        <v>0</v>
      </c>
      <c r="I213" s="23">
        <v>0</v>
      </c>
      <c r="J213" s="23">
        <v>0</v>
      </c>
      <c r="K213" s="23">
        <v>0</v>
      </c>
      <c r="L213" s="23">
        <v>0</v>
      </c>
      <c r="M213" s="7"/>
    </row>
    <row r="214" spans="1:14" ht="103.15" customHeight="1">
      <c r="A214" s="118"/>
      <c r="B214" s="139"/>
      <c r="C214" s="119"/>
      <c r="D214" s="29" t="s">
        <v>223</v>
      </c>
      <c r="E214" s="19">
        <f>E220+E226+E232</f>
        <v>1127044.0527400002</v>
      </c>
      <c r="F214" s="23">
        <f>F220+F226+F232</f>
        <v>39420.22</v>
      </c>
      <c r="G214" s="23">
        <f>G220+G226+G232</f>
        <v>194362.24660000001</v>
      </c>
      <c r="H214" s="23">
        <f t="shared" si="71"/>
        <v>157051.58614</v>
      </c>
      <c r="I214" s="23">
        <f>I220+I226+I232</f>
        <v>197240</v>
      </c>
      <c r="J214" s="23">
        <f>J220+J226+J232</f>
        <v>182990</v>
      </c>
      <c r="K214" s="23">
        <f>K220+K226+K232</f>
        <v>182990</v>
      </c>
      <c r="L214" s="23">
        <f>L220+L226+L232</f>
        <v>172990</v>
      </c>
      <c r="M214" s="7"/>
    </row>
    <row r="215" spans="1:14" ht="49.9" customHeight="1">
      <c r="A215" s="166" t="s">
        <v>107</v>
      </c>
      <c r="B215" s="120" t="s">
        <v>23</v>
      </c>
      <c r="C215" s="108" t="s">
        <v>40</v>
      </c>
      <c r="D215" s="28" t="s">
        <v>3</v>
      </c>
      <c r="E215" s="19">
        <f t="shared" ref="E215:E240" si="72">F215+G215+H215+I215+J215+K215+L215</f>
        <v>957122.06435999996</v>
      </c>
      <c r="F215" s="19">
        <f t="shared" ref="F215:H215" si="73">F216+F217+F218+F220</f>
        <v>39420.22</v>
      </c>
      <c r="G215" s="19">
        <f t="shared" si="73"/>
        <v>165276.56436000002</v>
      </c>
      <c r="H215" s="19">
        <f t="shared" si="73"/>
        <v>148175.28</v>
      </c>
      <c r="I215" s="78">
        <f>I216+I217+I218+I219+I220</f>
        <v>164250</v>
      </c>
      <c r="J215" s="19">
        <f>J216+J217+J218+J219+J220</f>
        <v>150000</v>
      </c>
      <c r="K215" s="19">
        <f>K216+K217+K218+K219+K220</f>
        <v>150000</v>
      </c>
      <c r="L215" s="19">
        <f>L216+L217+L218+L219+L220</f>
        <v>140000</v>
      </c>
      <c r="M215" s="7"/>
    </row>
    <row r="216" spans="1:14" ht="49.9" customHeight="1">
      <c r="A216" s="167"/>
      <c r="B216" s="121"/>
      <c r="C216" s="119"/>
      <c r="D216" s="29" t="s">
        <v>13</v>
      </c>
      <c r="E216" s="19">
        <f t="shared" si="72"/>
        <v>0</v>
      </c>
      <c r="F216" s="23">
        <f t="shared" ref="F216:L217" si="74">G216+H216+I216+J216+K216+L216+M216</f>
        <v>0</v>
      </c>
      <c r="G216" s="23">
        <f t="shared" si="74"/>
        <v>0</v>
      </c>
      <c r="H216" s="23">
        <f t="shared" si="74"/>
        <v>0</v>
      </c>
      <c r="I216" s="23">
        <f t="shared" si="74"/>
        <v>0</v>
      </c>
      <c r="J216" s="23">
        <f t="shared" si="74"/>
        <v>0</v>
      </c>
      <c r="K216" s="23">
        <f t="shared" si="74"/>
        <v>0</v>
      </c>
      <c r="L216" s="23">
        <f t="shared" si="74"/>
        <v>0</v>
      </c>
      <c r="M216" s="7"/>
    </row>
    <row r="217" spans="1:14">
      <c r="A217" s="167"/>
      <c r="B217" s="121"/>
      <c r="C217" s="119"/>
      <c r="D217" s="29" t="s">
        <v>14</v>
      </c>
      <c r="E217" s="19">
        <f t="shared" si="72"/>
        <v>25065.262330000001</v>
      </c>
      <c r="F217" s="23">
        <v>0</v>
      </c>
      <c r="G217" s="23">
        <f>17101.2006+0.08376</f>
        <v>17101.284360000001</v>
      </c>
      <c r="H217" s="23">
        <f>1780.03636+(3403.224+1559.811+1985.214)*89%</f>
        <v>7963.9779699999999</v>
      </c>
      <c r="I217" s="23">
        <f t="shared" si="74"/>
        <v>0</v>
      </c>
      <c r="J217" s="23">
        <f t="shared" si="74"/>
        <v>0</v>
      </c>
      <c r="K217" s="23">
        <f t="shared" si="74"/>
        <v>0</v>
      </c>
      <c r="L217" s="23">
        <f t="shared" si="74"/>
        <v>0</v>
      </c>
      <c r="M217" s="7"/>
    </row>
    <row r="218" spans="1:14" ht="25.15" customHeight="1">
      <c r="A218" s="167"/>
      <c r="B218" s="121"/>
      <c r="C218" s="119"/>
      <c r="D218" s="29" t="s">
        <v>15</v>
      </c>
      <c r="E218" s="19">
        <f t="shared" si="72"/>
        <v>18049.849289999998</v>
      </c>
      <c r="F218" s="23">
        <v>0</v>
      </c>
      <c r="G218" s="23">
        <f>2240.4558-340.3224</f>
        <v>1900.1334000000002</v>
      </c>
      <c r="H218" s="63">
        <f>(3403.224+1559.811+1985.214)*11%+1772.5125+13612.896</f>
        <v>16149.715889999999</v>
      </c>
      <c r="I218" s="23">
        <v>0</v>
      </c>
      <c r="J218" s="23">
        <v>0</v>
      </c>
      <c r="K218" s="23">
        <v>0</v>
      </c>
      <c r="L218" s="23">
        <v>0</v>
      </c>
      <c r="M218" s="7" t="s">
        <v>224</v>
      </c>
      <c r="N218" s="80"/>
    </row>
    <row r="219" spans="1:14" ht="28.15" customHeight="1">
      <c r="A219" s="167"/>
      <c r="B219" s="121"/>
      <c r="C219" s="119"/>
      <c r="D219" s="29" t="s">
        <v>96</v>
      </c>
      <c r="E219" s="19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7"/>
    </row>
    <row r="220" spans="1:14" ht="30.6" customHeight="1">
      <c r="A220" s="144"/>
      <c r="B220" s="122"/>
      <c r="C220" s="119"/>
      <c r="D220" s="29" t="s">
        <v>223</v>
      </c>
      <c r="E220" s="19">
        <f t="shared" si="72"/>
        <v>914006.95273999998</v>
      </c>
      <c r="F220" s="23">
        <v>39420.22</v>
      </c>
      <c r="G220" s="23">
        <f>148175.28-G218</f>
        <v>146275.14660000001</v>
      </c>
      <c r="H220" s="63">
        <f>148175.28-H217-H218</f>
        <v>124061.58614</v>
      </c>
      <c r="I220" s="23">
        <v>164250</v>
      </c>
      <c r="J220" s="23">
        <v>150000</v>
      </c>
      <c r="K220" s="23">
        <v>150000</v>
      </c>
      <c r="L220" s="23">
        <v>140000</v>
      </c>
      <c r="M220" s="7"/>
    </row>
    <row r="221" spans="1:14" ht="14.65" customHeight="1">
      <c r="A221" s="103" t="s">
        <v>108</v>
      </c>
      <c r="B221" s="106" t="s">
        <v>25</v>
      </c>
      <c r="C221" s="108" t="s">
        <v>40</v>
      </c>
      <c r="D221" s="28" t="s">
        <v>3</v>
      </c>
      <c r="E221" s="19">
        <f t="shared" si="72"/>
        <v>197940</v>
      </c>
      <c r="F221" s="19">
        <f t="shared" ref="F221:L221" si="75">F222+F223+F224+F226</f>
        <v>0</v>
      </c>
      <c r="G221" s="19">
        <f>G222+G223+G224+G226</f>
        <v>32990</v>
      </c>
      <c r="H221" s="19">
        <f>H222+H223+H224+H225+H226</f>
        <v>32990</v>
      </c>
      <c r="I221" s="19">
        <f t="shared" si="75"/>
        <v>32990</v>
      </c>
      <c r="J221" s="19">
        <f t="shared" si="75"/>
        <v>32990</v>
      </c>
      <c r="K221" s="19">
        <f t="shared" si="75"/>
        <v>32990</v>
      </c>
      <c r="L221" s="19">
        <f t="shared" si="75"/>
        <v>32990</v>
      </c>
      <c r="M221" s="7"/>
    </row>
    <row r="222" spans="1:14" ht="14.65" customHeight="1">
      <c r="A222" s="104"/>
      <c r="B222" s="107"/>
      <c r="C222" s="119"/>
      <c r="D222" s="29" t="s">
        <v>13</v>
      </c>
      <c r="E222" s="19">
        <f t="shared" si="72"/>
        <v>0</v>
      </c>
      <c r="F222" s="23">
        <f t="shared" ref="F222:L224" si="76">G222+H222+I222+J222+K222+L222+M222</f>
        <v>0</v>
      </c>
      <c r="G222" s="23">
        <f t="shared" si="76"/>
        <v>0</v>
      </c>
      <c r="H222" s="23">
        <f t="shared" si="76"/>
        <v>0</v>
      </c>
      <c r="I222" s="23">
        <f t="shared" si="76"/>
        <v>0</v>
      </c>
      <c r="J222" s="23">
        <f t="shared" si="76"/>
        <v>0</v>
      </c>
      <c r="K222" s="23">
        <f t="shared" si="76"/>
        <v>0</v>
      </c>
      <c r="L222" s="23">
        <f t="shared" si="76"/>
        <v>0</v>
      </c>
      <c r="M222" s="7"/>
    </row>
    <row r="223" spans="1:14" ht="14.65" customHeight="1">
      <c r="A223" s="104"/>
      <c r="B223" s="107"/>
      <c r="C223" s="119"/>
      <c r="D223" s="29" t="s">
        <v>14</v>
      </c>
      <c r="E223" s="19">
        <f t="shared" si="72"/>
        <v>0</v>
      </c>
      <c r="F223" s="23">
        <f t="shared" si="76"/>
        <v>0</v>
      </c>
      <c r="G223" s="23">
        <f t="shared" si="76"/>
        <v>0</v>
      </c>
      <c r="H223" s="23">
        <f t="shared" si="76"/>
        <v>0</v>
      </c>
      <c r="I223" s="23">
        <f t="shared" si="76"/>
        <v>0</v>
      </c>
      <c r="J223" s="23">
        <f t="shared" si="76"/>
        <v>0</v>
      </c>
      <c r="K223" s="23">
        <f t="shared" si="76"/>
        <v>0</v>
      </c>
      <c r="L223" s="23">
        <f t="shared" si="76"/>
        <v>0</v>
      </c>
      <c r="M223" s="7"/>
    </row>
    <row r="224" spans="1:14" ht="14.65" customHeight="1">
      <c r="A224" s="104"/>
      <c r="B224" s="107"/>
      <c r="C224" s="119"/>
      <c r="D224" s="29" t="s">
        <v>15</v>
      </c>
      <c r="E224" s="19">
        <f t="shared" si="72"/>
        <v>0</v>
      </c>
      <c r="F224" s="23">
        <f t="shared" si="76"/>
        <v>0</v>
      </c>
      <c r="G224" s="23">
        <f t="shared" si="76"/>
        <v>0</v>
      </c>
      <c r="H224" s="23">
        <f t="shared" si="76"/>
        <v>0</v>
      </c>
      <c r="I224" s="23">
        <f t="shared" si="76"/>
        <v>0</v>
      </c>
      <c r="J224" s="23">
        <f t="shared" si="76"/>
        <v>0</v>
      </c>
      <c r="K224" s="23">
        <f t="shared" si="76"/>
        <v>0</v>
      </c>
      <c r="L224" s="23">
        <f t="shared" si="76"/>
        <v>0</v>
      </c>
      <c r="M224" s="7"/>
    </row>
    <row r="225" spans="1:13" s="12" customFormat="1" ht="22.5" customHeight="1">
      <c r="A225" s="104"/>
      <c r="B225" s="107"/>
      <c r="C225" s="119"/>
      <c r="D225" s="29" t="s">
        <v>96</v>
      </c>
      <c r="E225" s="19"/>
      <c r="F225" s="23"/>
      <c r="G225" s="23"/>
      <c r="H225" s="23"/>
      <c r="I225" s="23"/>
      <c r="J225" s="23"/>
      <c r="K225" s="23"/>
      <c r="L225" s="23"/>
      <c r="M225" s="7"/>
    </row>
    <row r="226" spans="1:13">
      <c r="A226" s="105"/>
      <c r="B226" s="108"/>
      <c r="C226" s="119"/>
      <c r="D226" s="29" t="s">
        <v>223</v>
      </c>
      <c r="E226" s="19">
        <f t="shared" si="72"/>
        <v>197940</v>
      </c>
      <c r="F226" s="23">
        <v>0</v>
      </c>
      <c r="G226" s="23">
        <v>32990</v>
      </c>
      <c r="H226" s="23">
        <v>32990</v>
      </c>
      <c r="I226" s="23">
        <v>32990</v>
      </c>
      <c r="J226" s="23">
        <v>32990</v>
      </c>
      <c r="K226" s="23">
        <v>32990</v>
      </c>
      <c r="L226" s="23">
        <v>32990</v>
      </c>
      <c r="M226" s="7"/>
    </row>
    <row r="227" spans="1:13">
      <c r="A227" s="169" t="s">
        <v>109</v>
      </c>
      <c r="B227" s="106" t="s">
        <v>33</v>
      </c>
      <c r="C227" s="108" t="s">
        <v>40</v>
      </c>
      <c r="D227" s="28" t="s">
        <v>3</v>
      </c>
      <c r="E227" s="19">
        <f t="shared" si="72"/>
        <v>15097.1</v>
      </c>
      <c r="F227" s="19">
        <f t="shared" ref="F227:L227" si="77">F228+F229+F230+F232</f>
        <v>0</v>
      </c>
      <c r="G227" s="19">
        <f t="shared" si="77"/>
        <v>15097.1</v>
      </c>
      <c r="H227" s="19">
        <f t="shared" si="77"/>
        <v>0</v>
      </c>
      <c r="I227" s="19">
        <f t="shared" si="77"/>
        <v>0</v>
      </c>
      <c r="J227" s="19">
        <f t="shared" si="77"/>
        <v>0</v>
      </c>
      <c r="K227" s="19">
        <f t="shared" si="77"/>
        <v>0</v>
      </c>
      <c r="L227" s="19">
        <f t="shared" si="77"/>
        <v>0</v>
      </c>
      <c r="M227" s="7"/>
    </row>
    <row r="228" spans="1:13">
      <c r="A228" s="170"/>
      <c r="B228" s="107"/>
      <c r="C228" s="119"/>
      <c r="D228" s="29" t="s">
        <v>13</v>
      </c>
      <c r="E228" s="19">
        <f t="shared" si="72"/>
        <v>0</v>
      </c>
      <c r="F228" s="23">
        <f t="shared" ref="F228:L230" si="78">G228+H228+I228+J228+K228+L228+M228</f>
        <v>0</v>
      </c>
      <c r="G228" s="23">
        <f t="shared" si="78"/>
        <v>0</v>
      </c>
      <c r="H228" s="23">
        <f t="shared" si="78"/>
        <v>0</v>
      </c>
      <c r="I228" s="23">
        <f t="shared" si="78"/>
        <v>0</v>
      </c>
      <c r="J228" s="23">
        <f t="shared" si="78"/>
        <v>0</v>
      </c>
      <c r="K228" s="23">
        <f t="shared" si="78"/>
        <v>0</v>
      </c>
      <c r="L228" s="23">
        <f t="shared" si="78"/>
        <v>0</v>
      </c>
      <c r="M228" s="7"/>
    </row>
    <row r="229" spans="1:13">
      <c r="A229" s="170"/>
      <c r="B229" s="107"/>
      <c r="C229" s="119"/>
      <c r="D229" s="29" t="s">
        <v>14</v>
      </c>
      <c r="E229" s="19">
        <f t="shared" si="72"/>
        <v>0</v>
      </c>
      <c r="F229" s="23">
        <f t="shared" si="78"/>
        <v>0</v>
      </c>
      <c r="G229" s="23">
        <f t="shared" si="78"/>
        <v>0</v>
      </c>
      <c r="H229" s="23">
        <f t="shared" si="78"/>
        <v>0</v>
      </c>
      <c r="I229" s="23">
        <f t="shared" si="78"/>
        <v>0</v>
      </c>
      <c r="J229" s="23">
        <f t="shared" si="78"/>
        <v>0</v>
      </c>
      <c r="K229" s="23">
        <f t="shared" si="78"/>
        <v>0</v>
      </c>
      <c r="L229" s="23">
        <f t="shared" si="78"/>
        <v>0</v>
      </c>
      <c r="M229" s="7"/>
    </row>
    <row r="230" spans="1:13">
      <c r="A230" s="170"/>
      <c r="B230" s="107"/>
      <c r="C230" s="119"/>
      <c r="D230" s="29" t="s">
        <v>15</v>
      </c>
      <c r="E230" s="19">
        <f t="shared" si="72"/>
        <v>0</v>
      </c>
      <c r="F230" s="23">
        <f t="shared" si="78"/>
        <v>0</v>
      </c>
      <c r="G230" s="23">
        <f t="shared" si="78"/>
        <v>0</v>
      </c>
      <c r="H230" s="23">
        <f t="shared" si="78"/>
        <v>0</v>
      </c>
      <c r="I230" s="23">
        <f t="shared" si="78"/>
        <v>0</v>
      </c>
      <c r="J230" s="23">
        <f t="shared" si="78"/>
        <v>0</v>
      </c>
      <c r="K230" s="23">
        <f t="shared" si="78"/>
        <v>0</v>
      </c>
      <c r="L230" s="23">
        <f t="shared" si="78"/>
        <v>0</v>
      </c>
      <c r="M230" s="7"/>
    </row>
    <row r="231" spans="1:13" ht="25.5">
      <c r="A231" s="170"/>
      <c r="B231" s="107"/>
      <c r="C231" s="119"/>
      <c r="D231" s="29" t="s">
        <v>96</v>
      </c>
      <c r="E231" s="19">
        <v>0</v>
      </c>
      <c r="F231" s="23">
        <v>0</v>
      </c>
      <c r="G231" s="23">
        <v>0</v>
      </c>
      <c r="H231" s="23">
        <v>0</v>
      </c>
      <c r="I231" s="23">
        <v>0</v>
      </c>
      <c r="J231" s="23">
        <v>0</v>
      </c>
      <c r="K231" s="23">
        <v>0</v>
      </c>
      <c r="L231" s="33">
        <v>0</v>
      </c>
      <c r="M231" s="7"/>
    </row>
    <row r="232" spans="1:13">
      <c r="A232" s="171"/>
      <c r="B232" s="108"/>
      <c r="C232" s="119"/>
      <c r="D232" s="29" t="s">
        <v>223</v>
      </c>
      <c r="E232" s="19">
        <f t="shared" si="72"/>
        <v>15097.1</v>
      </c>
      <c r="F232" s="23">
        <v>0</v>
      </c>
      <c r="G232" s="23">
        <v>15097.1</v>
      </c>
      <c r="H232" s="23">
        <v>0</v>
      </c>
      <c r="I232" s="23">
        <v>0</v>
      </c>
      <c r="J232" s="23">
        <v>0</v>
      </c>
      <c r="K232" s="23">
        <v>0</v>
      </c>
      <c r="L232" s="25">
        <v>0</v>
      </c>
      <c r="M232" s="7"/>
    </row>
    <row r="233" spans="1:13" ht="14.65" customHeight="1">
      <c r="A233" s="144" t="s">
        <v>110</v>
      </c>
      <c r="B233" s="164" t="s">
        <v>205</v>
      </c>
      <c r="C233" s="108" t="s">
        <v>40</v>
      </c>
      <c r="D233" s="28" t="s">
        <v>3</v>
      </c>
      <c r="E233" s="19">
        <f>E239+E245+E251</f>
        <v>426628.26313000004</v>
      </c>
      <c r="F233" s="19">
        <f t="shared" ref="F233:L233" si="79">F239+F245+F251</f>
        <v>16662.73</v>
      </c>
      <c r="G233" s="19">
        <f t="shared" si="79"/>
        <v>73993.680229999998</v>
      </c>
      <c r="H233" s="19">
        <f>H234+H235+H236+H237+H238</f>
        <v>93970.812900000004</v>
      </c>
      <c r="I233" s="19">
        <f t="shared" si="79"/>
        <v>60500.26</v>
      </c>
      <c r="J233" s="19">
        <f t="shared" si="79"/>
        <v>60500.26</v>
      </c>
      <c r="K233" s="19">
        <f t="shared" si="79"/>
        <v>60500.26</v>
      </c>
      <c r="L233" s="19">
        <f t="shared" si="79"/>
        <v>60500.26</v>
      </c>
      <c r="M233" s="7"/>
    </row>
    <row r="234" spans="1:13" ht="14.65" customHeight="1">
      <c r="A234" s="145"/>
      <c r="B234" s="165"/>
      <c r="C234" s="119"/>
      <c r="D234" s="29" t="s">
        <v>13</v>
      </c>
      <c r="E234" s="19">
        <f>E240+E246+E252</f>
        <v>0</v>
      </c>
      <c r="F234" s="19">
        <f t="shared" ref="F234:L236" si="80">F240+F246+F252</f>
        <v>0</v>
      </c>
      <c r="G234" s="19">
        <f t="shared" si="80"/>
        <v>0</v>
      </c>
      <c r="H234" s="19">
        <f>H240+H246+H252</f>
        <v>0</v>
      </c>
      <c r="I234" s="19">
        <f t="shared" si="80"/>
        <v>0</v>
      </c>
      <c r="J234" s="19">
        <f t="shared" si="80"/>
        <v>0</v>
      </c>
      <c r="K234" s="19">
        <f t="shared" si="80"/>
        <v>0</v>
      </c>
      <c r="L234" s="19">
        <f t="shared" si="80"/>
        <v>0</v>
      </c>
      <c r="M234" s="7"/>
    </row>
    <row r="235" spans="1:13" ht="14.65" customHeight="1">
      <c r="A235" s="145"/>
      <c r="B235" s="165"/>
      <c r="C235" s="119"/>
      <c r="D235" s="29" t="s">
        <v>14</v>
      </c>
      <c r="E235" s="19">
        <f>E241+E247+E253</f>
        <v>14533.751693999999</v>
      </c>
      <c r="F235" s="19">
        <f t="shared" si="80"/>
        <v>0</v>
      </c>
      <c r="G235" s="19">
        <f t="shared" si="80"/>
        <v>10809.490229999999</v>
      </c>
      <c r="H235" s="23">
        <f t="shared" si="80"/>
        <v>3724.2614639999997</v>
      </c>
      <c r="I235" s="19">
        <f t="shared" si="80"/>
        <v>0</v>
      </c>
      <c r="J235" s="19">
        <f t="shared" si="80"/>
        <v>0</v>
      </c>
      <c r="K235" s="19">
        <f t="shared" si="80"/>
        <v>0</v>
      </c>
      <c r="L235" s="19">
        <f t="shared" si="80"/>
        <v>0</v>
      </c>
      <c r="M235" s="7"/>
    </row>
    <row r="236" spans="1:13" ht="45" customHeight="1">
      <c r="A236" s="145"/>
      <c r="B236" s="165"/>
      <c r="C236" s="119"/>
      <c r="D236" s="29" t="s">
        <v>15</v>
      </c>
      <c r="E236" s="19">
        <f>E242+E248+E254</f>
        <v>3035.392206</v>
      </c>
      <c r="F236" s="19">
        <f t="shared" si="80"/>
        <v>0</v>
      </c>
      <c r="G236" s="19">
        <f t="shared" si="80"/>
        <v>1201.05447</v>
      </c>
      <c r="H236" s="23">
        <f t="shared" ref="H236" si="81">H242+H248+H254</f>
        <v>1834.3377359999999</v>
      </c>
      <c r="I236" s="19">
        <f t="shared" si="80"/>
        <v>0</v>
      </c>
      <c r="J236" s="19">
        <f t="shared" si="80"/>
        <v>0</v>
      </c>
      <c r="K236" s="19">
        <f t="shared" si="80"/>
        <v>0</v>
      </c>
      <c r="L236" s="19">
        <f t="shared" si="80"/>
        <v>0</v>
      </c>
      <c r="M236" s="7"/>
    </row>
    <row r="237" spans="1:13" ht="45" customHeight="1">
      <c r="A237" s="145"/>
      <c r="B237" s="165"/>
      <c r="C237" s="119"/>
      <c r="D237" s="29" t="s">
        <v>96</v>
      </c>
      <c r="E237" s="19">
        <v>0</v>
      </c>
      <c r="F237" s="19">
        <v>0</v>
      </c>
      <c r="G237" s="19">
        <v>0</v>
      </c>
      <c r="H237" s="23">
        <f t="shared" ref="H237" si="82">H243+H249+H255</f>
        <v>0</v>
      </c>
      <c r="I237" s="19">
        <v>0</v>
      </c>
      <c r="J237" s="19">
        <v>0</v>
      </c>
      <c r="K237" s="19">
        <v>0</v>
      </c>
      <c r="L237" s="19">
        <v>0</v>
      </c>
      <c r="M237" s="7"/>
    </row>
    <row r="238" spans="1:13" ht="77.099999999999994" customHeight="1">
      <c r="A238" s="145"/>
      <c r="B238" s="165"/>
      <c r="C238" s="119"/>
      <c r="D238" s="29" t="s">
        <v>223</v>
      </c>
      <c r="E238" s="19">
        <f t="shared" ref="E238:L238" si="83">E244+E250+E256</f>
        <v>409059.11923000001</v>
      </c>
      <c r="F238" s="23">
        <f t="shared" si="83"/>
        <v>16662.73</v>
      </c>
      <c r="G238" s="23">
        <f t="shared" si="83"/>
        <v>61983.13553</v>
      </c>
      <c r="H238" s="23">
        <f t="shared" si="83"/>
        <v>88412.213700000008</v>
      </c>
      <c r="I238" s="23">
        <f t="shared" si="83"/>
        <v>60500.26</v>
      </c>
      <c r="J238" s="23">
        <f t="shared" si="83"/>
        <v>60500.26</v>
      </c>
      <c r="K238" s="23">
        <f t="shared" si="83"/>
        <v>60500.26</v>
      </c>
      <c r="L238" s="23">
        <f t="shared" si="83"/>
        <v>60500.26</v>
      </c>
      <c r="M238" s="7"/>
    </row>
    <row r="239" spans="1:13">
      <c r="A239" s="166" t="s">
        <v>112</v>
      </c>
      <c r="B239" s="120" t="s">
        <v>23</v>
      </c>
      <c r="C239" s="108" t="s">
        <v>40</v>
      </c>
      <c r="D239" s="28" t="s">
        <v>3</v>
      </c>
      <c r="E239" s="19">
        <f t="shared" si="72"/>
        <v>364562.33313000004</v>
      </c>
      <c r="F239" s="19">
        <f>F240+F241+F242+F244</f>
        <v>16662.73</v>
      </c>
      <c r="G239" s="19">
        <f t="shared" ref="G239:L239" si="84">G240+G241+G242+G244</f>
        <v>61412.750229999998</v>
      </c>
      <c r="H239" s="19">
        <f t="shared" si="84"/>
        <v>84073.812900000004</v>
      </c>
      <c r="I239" s="19">
        <f t="shared" si="84"/>
        <v>50603.26</v>
      </c>
      <c r="J239" s="19">
        <f t="shared" si="84"/>
        <v>50603.26</v>
      </c>
      <c r="K239" s="19">
        <f t="shared" si="84"/>
        <v>50603.26</v>
      </c>
      <c r="L239" s="19">
        <f t="shared" si="84"/>
        <v>50603.26</v>
      </c>
      <c r="M239" s="7"/>
    </row>
    <row r="240" spans="1:13">
      <c r="A240" s="167"/>
      <c r="B240" s="121"/>
      <c r="C240" s="119"/>
      <c r="D240" s="29" t="s">
        <v>13</v>
      </c>
      <c r="E240" s="19">
        <f t="shared" si="72"/>
        <v>0</v>
      </c>
      <c r="F240" s="23">
        <v>0</v>
      </c>
      <c r="G240" s="23">
        <v>0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7"/>
    </row>
    <row r="241" spans="1:13" ht="43.15" customHeight="1">
      <c r="A241" s="167"/>
      <c r="B241" s="121"/>
      <c r="C241" s="119"/>
      <c r="D241" s="29" t="s">
        <v>14</v>
      </c>
      <c r="E241" s="19">
        <f t="shared" ref="E241:E272" si="85">F241+G241+H241+I241+J241+K241+L241</f>
        <v>14533.751693999999</v>
      </c>
      <c r="F241" s="23">
        <v>0</v>
      </c>
      <c r="G241" s="23">
        <v>10809.490229999999</v>
      </c>
      <c r="H241" s="23">
        <f>1250.68482+(1389.6498+1389.6498)*89%</f>
        <v>3724.2614639999997</v>
      </c>
      <c r="I241" s="23">
        <v>0</v>
      </c>
      <c r="J241" s="23">
        <v>0</v>
      </c>
      <c r="K241" s="23">
        <v>0</v>
      </c>
      <c r="L241" s="23">
        <v>0</v>
      </c>
      <c r="M241" s="7"/>
    </row>
    <row r="242" spans="1:13" ht="14.65" customHeight="1">
      <c r="A242" s="167"/>
      <c r="B242" s="121"/>
      <c r="C242" s="119"/>
      <c r="D242" s="29" t="s">
        <v>15</v>
      </c>
      <c r="E242" s="19">
        <f t="shared" si="85"/>
        <v>3035.392206</v>
      </c>
      <c r="F242" s="23">
        <v>0</v>
      </c>
      <c r="G242" s="23">
        <f>1181.20233+19.85214</f>
        <v>1201.05447</v>
      </c>
      <c r="H242" s="63">
        <f>(1389.6498+1389.6498)*11%+138.96498+1389.6498</f>
        <v>1834.3377359999999</v>
      </c>
      <c r="I242" s="23">
        <v>0</v>
      </c>
      <c r="J242" s="23">
        <v>0</v>
      </c>
      <c r="K242" s="23">
        <v>0</v>
      </c>
      <c r="L242" s="23">
        <v>0</v>
      </c>
      <c r="M242" s="7" t="s">
        <v>224</v>
      </c>
    </row>
    <row r="243" spans="1:13" ht="29.65" customHeight="1">
      <c r="A243" s="167"/>
      <c r="B243" s="121"/>
      <c r="C243" s="119"/>
      <c r="D243" s="29" t="s">
        <v>96</v>
      </c>
      <c r="E243" s="19">
        <v>0</v>
      </c>
      <c r="F243" s="23">
        <v>0</v>
      </c>
      <c r="G243" s="23">
        <v>0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7"/>
    </row>
    <row r="244" spans="1:13" ht="14.65" customHeight="1">
      <c r="A244" s="144"/>
      <c r="B244" s="122"/>
      <c r="C244" s="119"/>
      <c r="D244" s="29" t="s">
        <v>223</v>
      </c>
      <c r="E244" s="19">
        <f t="shared" si="85"/>
        <v>346993.18923000002</v>
      </c>
      <c r="F244" s="23">
        <v>16662.73</v>
      </c>
      <c r="G244" s="23">
        <f>50603.26-G242</f>
        <v>49402.205529999999</v>
      </c>
      <c r="H244" s="63">
        <f>84073.8129-H241-H242</f>
        <v>78515.213700000008</v>
      </c>
      <c r="I244" s="23">
        <v>50603.26</v>
      </c>
      <c r="J244" s="23">
        <v>50603.26</v>
      </c>
      <c r="K244" s="23">
        <v>50603.26</v>
      </c>
      <c r="L244" s="23">
        <v>50603.26</v>
      </c>
      <c r="M244" s="7"/>
    </row>
    <row r="245" spans="1:13" ht="14.65" customHeight="1">
      <c r="A245" s="103" t="s">
        <v>111</v>
      </c>
      <c r="B245" s="106" t="s">
        <v>25</v>
      </c>
      <c r="C245" s="108" t="s">
        <v>40</v>
      </c>
      <c r="D245" s="28" t="s">
        <v>3</v>
      </c>
      <c r="E245" s="19">
        <f t="shared" si="85"/>
        <v>59382</v>
      </c>
      <c r="F245" s="19">
        <f>F246+F247+F248+F250</f>
        <v>0</v>
      </c>
      <c r="G245" s="19">
        <f t="shared" ref="G245:L245" si="86">G246+G247+G248+G250</f>
        <v>9897</v>
      </c>
      <c r="H245" s="19">
        <f t="shared" si="86"/>
        <v>9897</v>
      </c>
      <c r="I245" s="19">
        <f t="shared" si="86"/>
        <v>9897</v>
      </c>
      <c r="J245" s="19">
        <f t="shared" si="86"/>
        <v>9897</v>
      </c>
      <c r="K245" s="19">
        <f t="shared" si="86"/>
        <v>9897</v>
      </c>
      <c r="L245" s="19">
        <f t="shared" si="86"/>
        <v>9897</v>
      </c>
      <c r="M245" s="7"/>
    </row>
    <row r="246" spans="1:13" ht="14.65" customHeight="1">
      <c r="A246" s="104"/>
      <c r="B246" s="107"/>
      <c r="C246" s="119"/>
      <c r="D246" s="29" t="s">
        <v>13</v>
      </c>
      <c r="E246" s="19">
        <f t="shared" si="85"/>
        <v>0</v>
      </c>
      <c r="F246" s="23">
        <v>0</v>
      </c>
      <c r="G246" s="23">
        <v>0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7"/>
    </row>
    <row r="247" spans="1:13" ht="14.65" customHeight="1">
      <c r="A247" s="104"/>
      <c r="B247" s="107"/>
      <c r="C247" s="119"/>
      <c r="D247" s="29" t="s">
        <v>14</v>
      </c>
      <c r="E247" s="19">
        <f t="shared" si="85"/>
        <v>0</v>
      </c>
      <c r="F247" s="23">
        <v>0</v>
      </c>
      <c r="G247" s="23">
        <v>0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7"/>
    </row>
    <row r="248" spans="1:13" ht="14.65" customHeight="1">
      <c r="A248" s="104"/>
      <c r="B248" s="107"/>
      <c r="C248" s="119"/>
      <c r="D248" s="29" t="s">
        <v>15</v>
      </c>
      <c r="E248" s="19">
        <f t="shared" si="85"/>
        <v>0</v>
      </c>
      <c r="F248" s="23">
        <v>0</v>
      </c>
      <c r="G248" s="23">
        <v>0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7"/>
    </row>
    <row r="249" spans="1:13" ht="29.65" customHeight="1">
      <c r="A249" s="104"/>
      <c r="B249" s="107"/>
      <c r="C249" s="119"/>
      <c r="D249" s="29" t="s">
        <v>96</v>
      </c>
      <c r="E249" s="19">
        <v>0</v>
      </c>
      <c r="F249" s="23">
        <v>0</v>
      </c>
      <c r="G249" s="23">
        <v>0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7"/>
    </row>
    <row r="250" spans="1:13" ht="14.65" customHeight="1">
      <c r="A250" s="105"/>
      <c r="B250" s="108"/>
      <c r="C250" s="119"/>
      <c r="D250" s="29" t="s">
        <v>223</v>
      </c>
      <c r="E250" s="19">
        <f t="shared" si="85"/>
        <v>59382</v>
      </c>
      <c r="F250" s="23">
        <v>0</v>
      </c>
      <c r="G250" s="23">
        <v>9897</v>
      </c>
      <c r="H250" s="23">
        <v>9897</v>
      </c>
      <c r="I250" s="23">
        <v>9897</v>
      </c>
      <c r="J250" s="23">
        <v>9897</v>
      </c>
      <c r="K250" s="23">
        <v>9897</v>
      </c>
      <c r="L250" s="23">
        <v>9897</v>
      </c>
      <c r="M250" s="7"/>
    </row>
    <row r="251" spans="1:13" ht="14.65" customHeight="1">
      <c r="A251" s="103" t="s">
        <v>113</v>
      </c>
      <c r="B251" s="106" t="s">
        <v>69</v>
      </c>
      <c r="C251" s="108" t="s">
        <v>40</v>
      </c>
      <c r="D251" s="28" t="s">
        <v>3</v>
      </c>
      <c r="E251" s="19">
        <f t="shared" si="85"/>
        <v>2683.93</v>
      </c>
      <c r="F251" s="19">
        <f t="shared" ref="F251:L251" si="87">F252+F253+F254+F256</f>
        <v>0</v>
      </c>
      <c r="G251" s="19">
        <f t="shared" si="87"/>
        <v>2683.93</v>
      </c>
      <c r="H251" s="19">
        <f t="shared" si="87"/>
        <v>0</v>
      </c>
      <c r="I251" s="19">
        <f t="shared" si="87"/>
        <v>0</v>
      </c>
      <c r="J251" s="19">
        <f t="shared" si="87"/>
        <v>0</v>
      </c>
      <c r="K251" s="19">
        <f t="shared" si="87"/>
        <v>0</v>
      </c>
      <c r="L251" s="19">
        <f t="shared" si="87"/>
        <v>0</v>
      </c>
      <c r="M251" s="7"/>
    </row>
    <row r="252" spans="1:13" ht="14.65" customHeight="1">
      <c r="A252" s="104"/>
      <c r="B252" s="107"/>
      <c r="C252" s="119"/>
      <c r="D252" s="29" t="s">
        <v>13</v>
      </c>
      <c r="E252" s="19">
        <f t="shared" si="85"/>
        <v>0</v>
      </c>
      <c r="F252" s="23">
        <v>0</v>
      </c>
      <c r="G252" s="23">
        <v>0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7"/>
    </row>
    <row r="253" spans="1:13" ht="14.65" customHeight="1">
      <c r="A253" s="104"/>
      <c r="B253" s="107"/>
      <c r="C253" s="119"/>
      <c r="D253" s="29" t="s">
        <v>14</v>
      </c>
      <c r="E253" s="19">
        <f t="shared" si="85"/>
        <v>0</v>
      </c>
      <c r="F253" s="23">
        <v>0</v>
      </c>
      <c r="G253" s="23">
        <v>0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7"/>
    </row>
    <row r="254" spans="1:13" ht="14.65" customHeight="1">
      <c r="A254" s="104"/>
      <c r="B254" s="107"/>
      <c r="C254" s="119"/>
      <c r="D254" s="29" t="s">
        <v>15</v>
      </c>
      <c r="E254" s="19">
        <f t="shared" si="85"/>
        <v>0</v>
      </c>
      <c r="F254" s="23">
        <v>0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7"/>
    </row>
    <row r="255" spans="1:13" ht="29.1" customHeight="1">
      <c r="A255" s="104"/>
      <c r="B255" s="107"/>
      <c r="C255" s="119"/>
      <c r="D255" s="29" t="s">
        <v>96</v>
      </c>
      <c r="E255" s="19">
        <v>0</v>
      </c>
      <c r="F255" s="23">
        <v>0</v>
      </c>
      <c r="G255" s="23">
        <v>0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7"/>
    </row>
    <row r="256" spans="1:13" ht="14.65" customHeight="1">
      <c r="A256" s="105"/>
      <c r="B256" s="108"/>
      <c r="C256" s="119"/>
      <c r="D256" s="29" t="s">
        <v>223</v>
      </c>
      <c r="E256" s="19">
        <f t="shared" si="85"/>
        <v>2683.93</v>
      </c>
      <c r="F256" s="23">
        <v>0</v>
      </c>
      <c r="G256" s="23">
        <v>2683.93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7"/>
    </row>
    <row r="257" spans="1:13" ht="14.65" customHeight="1">
      <c r="A257" s="166" t="s">
        <v>114</v>
      </c>
      <c r="B257" s="120" t="s">
        <v>70</v>
      </c>
      <c r="C257" s="106" t="s">
        <v>71</v>
      </c>
      <c r="D257" s="28" t="s">
        <v>3</v>
      </c>
      <c r="E257" s="19">
        <f>F257+G257+H257+I257+J257+K257+L257</f>
        <v>72802.50791</v>
      </c>
      <c r="F257" s="19">
        <f t="shared" ref="F257:L257" si="88">F263+F269+F275</f>
        <v>1059.1199999999999</v>
      </c>
      <c r="G257" s="19">
        <f>G258+G259+G260+G261+G262</f>
        <v>13076.42541</v>
      </c>
      <c r="H257" s="19">
        <f>H258+H259+H260+H261+H262</f>
        <v>13472.282500000001</v>
      </c>
      <c r="I257" s="19">
        <f t="shared" si="88"/>
        <v>11298.67</v>
      </c>
      <c r="J257" s="19">
        <f t="shared" si="88"/>
        <v>11298.67</v>
      </c>
      <c r="K257" s="19">
        <f t="shared" si="88"/>
        <v>11298.67</v>
      </c>
      <c r="L257" s="19">
        <f t="shared" si="88"/>
        <v>11298.67</v>
      </c>
      <c r="M257" s="7"/>
    </row>
    <row r="258" spans="1:13">
      <c r="A258" s="167"/>
      <c r="B258" s="121"/>
      <c r="C258" s="107"/>
      <c r="D258" s="29" t="s">
        <v>13</v>
      </c>
      <c r="E258" s="19">
        <f t="shared" ref="E258:E262" si="89">F258+G258+H258+I258+J258+K258+L258</f>
        <v>0</v>
      </c>
      <c r="F258" s="23">
        <f t="shared" ref="F258:L260" si="90">F264+F270+F276</f>
        <v>0</v>
      </c>
      <c r="G258" s="23">
        <f t="shared" si="90"/>
        <v>0</v>
      </c>
      <c r="H258" s="23">
        <f>H264+H270+H276</f>
        <v>0</v>
      </c>
      <c r="I258" s="23">
        <f t="shared" si="90"/>
        <v>0</v>
      </c>
      <c r="J258" s="23">
        <f t="shared" si="90"/>
        <v>0</v>
      </c>
      <c r="K258" s="23">
        <f t="shared" si="90"/>
        <v>0</v>
      </c>
      <c r="L258" s="23">
        <f t="shared" si="90"/>
        <v>0</v>
      </c>
      <c r="M258" s="7"/>
    </row>
    <row r="259" spans="1:13" ht="14.65" customHeight="1">
      <c r="A259" s="167"/>
      <c r="B259" s="121"/>
      <c r="C259" s="107"/>
      <c r="D259" s="29" t="s">
        <v>14</v>
      </c>
      <c r="E259" s="19">
        <f t="shared" si="89"/>
        <v>972.45826600000009</v>
      </c>
      <c r="F259" s="23">
        <f t="shared" si="90"/>
        <v>0</v>
      </c>
      <c r="G259" s="23">
        <f t="shared" si="90"/>
        <v>416.02541000000002</v>
      </c>
      <c r="H259" s="23">
        <f t="shared" si="90"/>
        <v>556.43285600000002</v>
      </c>
      <c r="I259" s="23">
        <f t="shared" si="90"/>
        <v>0</v>
      </c>
      <c r="J259" s="23">
        <f t="shared" si="90"/>
        <v>0</v>
      </c>
      <c r="K259" s="23">
        <f t="shared" si="90"/>
        <v>0</v>
      </c>
      <c r="L259" s="23">
        <f t="shared" si="90"/>
        <v>0</v>
      </c>
      <c r="M259" s="7"/>
    </row>
    <row r="260" spans="1:13" ht="14.65" customHeight="1">
      <c r="A260" s="167"/>
      <c r="B260" s="121"/>
      <c r="C260" s="107"/>
      <c r="D260" s="29" t="s">
        <v>15</v>
      </c>
      <c r="E260" s="19">
        <f t="shared" si="89"/>
        <v>778.41975400000001</v>
      </c>
      <c r="F260" s="23">
        <f t="shared" si="90"/>
        <v>0</v>
      </c>
      <c r="G260" s="23">
        <f t="shared" si="90"/>
        <v>46.22505000000001</v>
      </c>
      <c r="H260" s="23">
        <f t="shared" si="90"/>
        <v>732.194704</v>
      </c>
      <c r="I260" s="23">
        <f t="shared" si="90"/>
        <v>0</v>
      </c>
      <c r="J260" s="23">
        <f t="shared" si="90"/>
        <v>0</v>
      </c>
      <c r="K260" s="23">
        <f t="shared" si="90"/>
        <v>0</v>
      </c>
      <c r="L260" s="23">
        <f t="shared" si="90"/>
        <v>0</v>
      </c>
      <c r="M260" s="7"/>
    </row>
    <row r="261" spans="1:13" ht="29.1" customHeight="1">
      <c r="A261" s="167"/>
      <c r="B261" s="121"/>
      <c r="C261" s="107"/>
      <c r="D261" s="29" t="s">
        <v>96</v>
      </c>
      <c r="E261" s="19">
        <f t="shared" si="89"/>
        <v>0</v>
      </c>
      <c r="F261" s="23">
        <v>0</v>
      </c>
      <c r="G261" s="23">
        <v>0</v>
      </c>
      <c r="H261" s="23">
        <f t="shared" ref="H261:H262" si="91">H267+H273+H279</f>
        <v>0</v>
      </c>
      <c r="I261" s="23">
        <v>0</v>
      </c>
      <c r="J261" s="23">
        <v>0</v>
      </c>
      <c r="K261" s="23">
        <v>0</v>
      </c>
      <c r="L261" s="23">
        <v>0</v>
      </c>
      <c r="M261" s="7"/>
    </row>
    <row r="262" spans="1:13" ht="14.65" customHeight="1">
      <c r="A262" s="144"/>
      <c r="B262" s="122"/>
      <c r="C262" s="108"/>
      <c r="D262" s="29" t="s">
        <v>223</v>
      </c>
      <c r="E262" s="19">
        <f t="shared" si="89"/>
        <v>71051.629889999997</v>
      </c>
      <c r="F262" s="23">
        <f t="shared" ref="F262:L262" si="92">F268+F274+F280</f>
        <v>1059.1199999999999</v>
      </c>
      <c r="G262" s="23">
        <f t="shared" si="92"/>
        <v>12614.174950000001</v>
      </c>
      <c r="H262" s="23">
        <f t="shared" si="91"/>
        <v>12183.65494</v>
      </c>
      <c r="I262" s="23">
        <f t="shared" si="92"/>
        <v>11298.67</v>
      </c>
      <c r="J262" s="23">
        <f t="shared" si="92"/>
        <v>11298.67</v>
      </c>
      <c r="K262" s="23">
        <f t="shared" si="92"/>
        <v>11298.67</v>
      </c>
      <c r="L262" s="23">
        <f t="shared" si="92"/>
        <v>11298.67</v>
      </c>
      <c r="M262" s="7"/>
    </row>
    <row r="263" spans="1:13" ht="14.65" customHeight="1">
      <c r="A263" s="166" t="s">
        <v>115</v>
      </c>
      <c r="B263" s="120" t="s">
        <v>23</v>
      </c>
      <c r="C263" s="106" t="s">
        <v>45</v>
      </c>
      <c r="D263" s="28" t="s">
        <v>3</v>
      </c>
      <c r="E263" s="19">
        <f t="shared" si="85"/>
        <v>58934.482499999998</v>
      </c>
      <c r="F263" s="19">
        <f>F264+F265+F266+F268</f>
        <v>1059.1199999999999</v>
      </c>
      <c r="G263" s="19">
        <f t="shared" ref="G263:L263" si="93">G264+G266+G268</f>
        <v>10532.400000000001</v>
      </c>
      <c r="H263" s="19">
        <f>H264+H265+H266+H267+H268</f>
        <v>10660.282500000001</v>
      </c>
      <c r="I263" s="19">
        <f t="shared" si="93"/>
        <v>9170.67</v>
      </c>
      <c r="J263" s="19">
        <f t="shared" si="93"/>
        <v>9170.67</v>
      </c>
      <c r="K263" s="19">
        <f t="shared" si="93"/>
        <v>9170.67</v>
      </c>
      <c r="L263" s="19">
        <f t="shared" si="93"/>
        <v>9170.67</v>
      </c>
      <c r="M263" s="7"/>
    </row>
    <row r="264" spans="1:13" ht="14.65" customHeight="1">
      <c r="A264" s="167"/>
      <c r="B264" s="121"/>
      <c r="C264" s="107"/>
      <c r="D264" s="29" t="s">
        <v>13</v>
      </c>
      <c r="E264" s="19">
        <f t="shared" si="85"/>
        <v>0</v>
      </c>
      <c r="F264" s="23">
        <v>0</v>
      </c>
      <c r="G264" s="23">
        <v>0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7"/>
    </row>
    <row r="265" spans="1:13" ht="14.65" customHeight="1">
      <c r="A265" s="167"/>
      <c r="B265" s="121"/>
      <c r="C265" s="107"/>
      <c r="D265" s="29" t="s">
        <v>14</v>
      </c>
      <c r="E265" s="19">
        <f t="shared" si="85"/>
        <v>972.45826600000009</v>
      </c>
      <c r="F265" s="23">
        <v>0</v>
      </c>
      <c r="G265" s="23">
        <v>416.02541000000002</v>
      </c>
      <c r="H265" s="23">
        <f>242.481746+313.95111</f>
        <v>556.43285600000002</v>
      </c>
      <c r="I265" s="23">
        <v>0</v>
      </c>
      <c r="J265" s="23">
        <v>0</v>
      </c>
      <c r="K265" s="23">
        <v>0</v>
      </c>
      <c r="L265" s="23">
        <v>0</v>
      </c>
      <c r="M265" s="7"/>
    </row>
    <row r="266" spans="1:13" ht="14.65" customHeight="1">
      <c r="A266" s="167"/>
      <c r="B266" s="121"/>
      <c r="C266" s="107"/>
      <c r="D266" s="29" t="s">
        <v>15</v>
      </c>
      <c r="E266" s="19">
        <f t="shared" si="85"/>
        <v>778.41975400000001</v>
      </c>
      <c r="F266" s="23">
        <v>0</v>
      </c>
      <c r="G266" s="23">
        <f>114.4-68.17495</f>
        <v>46.22505000000001</v>
      </c>
      <c r="H266" s="63">
        <f>29.969654+46.22505+656</f>
        <v>732.194704</v>
      </c>
      <c r="I266" s="23">
        <v>0</v>
      </c>
      <c r="J266" s="23">
        <v>0</v>
      </c>
      <c r="K266" s="23">
        <v>0</v>
      </c>
      <c r="L266" s="23">
        <v>0</v>
      </c>
      <c r="M266" s="7" t="s">
        <v>224</v>
      </c>
    </row>
    <row r="267" spans="1:13" ht="28.5" customHeight="1">
      <c r="A267" s="167"/>
      <c r="B267" s="121"/>
      <c r="C267" s="107"/>
      <c r="D267" s="29" t="s">
        <v>96</v>
      </c>
      <c r="E267" s="19">
        <v>0</v>
      </c>
      <c r="F267" s="23">
        <v>0</v>
      </c>
      <c r="G267" s="23">
        <v>0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7"/>
    </row>
    <row r="268" spans="1:13" ht="14.65" customHeight="1">
      <c r="A268" s="144"/>
      <c r="B268" s="122"/>
      <c r="C268" s="108"/>
      <c r="D268" s="29" t="s">
        <v>223</v>
      </c>
      <c r="E268" s="19">
        <f t="shared" si="85"/>
        <v>57599.629889999997</v>
      </c>
      <c r="F268" s="23">
        <v>1059.1199999999999</v>
      </c>
      <c r="G268" s="23">
        <f>10532.4-G266</f>
        <v>10486.174950000001</v>
      </c>
      <c r="H268" s="63">
        <f>10660.2825-H265-H266</f>
        <v>9371.6549400000004</v>
      </c>
      <c r="I268" s="23">
        <v>9170.67</v>
      </c>
      <c r="J268" s="23">
        <v>9170.67</v>
      </c>
      <c r="K268" s="23">
        <v>9170.67</v>
      </c>
      <c r="L268" s="23">
        <v>9170.67</v>
      </c>
      <c r="M268" s="7"/>
    </row>
    <row r="269" spans="1:13" ht="14.65" customHeight="1">
      <c r="A269" s="103" t="s">
        <v>116</v>
      </c>
      <c r="B269" s="106" t="s">
        <v>25</v>
      </c>
      <c r="C269" s="106" t="s">
        <v>50</v>
      </c>
      <c r="D269" s="28" t="s">
        <v>3</v>
      </c>
      <c r="E269" s="19">
        <f t="shared" si="85"/>
        <v>12616</v>
      </c>
      <c r="F269" s="19">
        <f t="shared" ref="F269:L269" si="94">F270+F271+F272+F274</f>
        <v>0</v>
      </c>
      <c r="G269" s="19">
        <f t="shared" si="94"/>
        <v>1976</v>
      </c>
      <c r="H269" s="19">
        <f t="shared" si="94"/>
        <v>2128</v>
      </c>
      <c r="I269" s="19">
        <f t="shared" si="94"/>
        <v>2128</v>
      </c>
      <c r="J269" s="19">
        <f t="shared" si="94"/>
        <v>2128</v>
      </c>
      <c r="K269" s="19">
        <f t="shared" si="94"/>
        <v>2128</v>
      </c>
      <c r="L269" s="19">
        <f t="shared" si="94"/>
        <v>2128</v>
      </c>
      <c r="M269" s="7"/>
    </row>
    <row r="270" spans="1:13" ht="14.65" customHeight="1">
      <c r="A270" s="104"/>
      <c r="B270" s="107"/>
      <c r="C270" s="107"/>
      <c r="D270" s="29" t="s">
        <v>13</v>
      </c>
      <c r="E270" s="19">
        <f t="shared" si="85"/>
        <v>0</v>
      </c>
      <c r="F270" s="23">
        <v>0</v>
      </c>
      <c r="G270" s="23">
        <v>0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7"/>
    </row>
    <row r="271" spans="1:13" ht="14.65" customHeight="1">
      <c r="A271" s="104"/>
      <c r="B271" s="107"/>
      <c r="C271" s="107"/>
      <c r="D271" s="29" t="s">
        <v>14</v>
      </c>
      <c r="E271" s="19">
        <f t="shared" si="85"/>
        <v>0</v>
      </c>
      <c r="F271" s="23">
        <v>0</v>
      </c>
      <c r="G271" s="23">
        <v>0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7"/>
    </row>
    <row r="272" spans="1:13" ht="14.65" customHeight="1">
      <c r="A272" s="104"/>
      <c r="B272" s="107"/>
      <c r="C272" s="107"/>
      <c r="D272" s="29" t="s">
        <v>15</v>
      </c>
      <c r="E272" s="19">
        <f t="shared" si="85"/>
        <v>0</v>
      </c>
      <c r="F272" s="23">
        <v>0</v>
      </c>
      <c r="G272" s="23">
        <v>0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7"/>
    </row>
    <row r="273" spans="1:13" ht="29.1" customHeight="1">
      <c r="A273" s="104"/>
      <c r="B273" s="107"/>
      <c r="C273" s="107"/>
      <c r="D273" s="29" t="s">
        <v>96</v>
      </c>
      <c r="E273" s="19">
        <v>0</v>
      </c>
      <c r="F273" s="23">
        <v>0</v>
      </c>
      <c r="G273" s="23">
        <v>0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7"/>
    </row>
    <row r="274" spans="1:13" ht="14.65" customHeight="1">
      <c r="A274" s="105"/>
      <c r="B274" s="108"/>
      <c r="C274" s="108"/>
      <c r="D274" s="29" t="s">
        <v>223</v>
      </c>
      <c r="E274" s="19">
        <f t="shared" ref="E274:E280" si="95">F274+G274+H274+I274+J274+K274+L274</f>
        <v>12616</v>
      </c>
      <c r="F274" s="23">
        <v>0</v>
      </c>
      <c r="G274" s="23">
        <v>1976</v>
      </c>
      <c r="H274" s="23">
        <v>2128</v>
      </c>
      <c r="I274" s="23">
        <v>2128</v>
      </c>
      <c r="J274" s="23">
        <v>2128</v>
      </c>
      <c r="K274" s="23">
        <v>2128</v>
      </c>
      <c r="L274" s="23">
        <v>2128</v>
      </c>
      <c r="M274" s="7"/>
    </row>
    <row r="275" spans="1:13">
      <c r="A275" s="105" t="s">
        <v>117</v>
      </c>
      <c r="B275" s="106" t="s">
        <v>69</v>
      </c>
      <c r="C275" s="108" t="s">
        <v>72</v>
      </c>
      <c r="D275" s="28" t="s">
        <v>3</v>
      </c>
      <c r="E275" s="19">
        <f t="shared" si="95"/>
        <v>836</v>
      </c>
      <c r="F275" s="19">
        <f t="shared" ref="F275:L275" si="96">F276+F277+F278+F280</f>
        <v>0</v>
      </c>
      <c r="G275" s="19">
        <f t="shared" si="96"/>
        <v>152</v>
      </c>
      <c r="H275" s="19">
        <f t="shared" si="96"/>
        <v>684</v>
      </c>
      <c r="I275" s="19">
        <f t="shared" si="96"/>
        <v>0</v>
      </c>
      <c r="J275" s="19">
        <f t="shared" si="96"/>
        <v>0</v>
      </c>
      <c r="K275" s="19">
        <f t="shared" si="96"/>
        <v>0</v>
      </c>
      <c r="L275" s="19">
        <f t="shared" si="96"/>
        <v>0</v>
      </c>
      <c r="M275" s="7"/>
    </row>
    <row r="276" spans="1:13" ht="14.65" customHeight="1">
      <c r="A276" s="118"/>
      <c r="B276" s="107"/>
      <c r="C276" s="119"/>
      <c r="D276" s="29" t="s">
        <v>13</v>
      </c>
      <c r="E276" s="19">
        <f t="shared" si="95"/>
        <v>0</v>
      </c>
      <c r="F276" s="21">
        <v>0</v>
      </c>
      <c r="G276" s="21">
        <v>0</v>
      </c>
      <c r="H276" s="21">
        <v>0</v>
      </c>
      <c r="I276" s="21">
        <v>0</v>
      </c>
      <c r="J276" s="21">
        <v>0</v>
      </c>
      <c r="K276" s="21">
        <v>0</v>
      </c>
      <c r="L276" s="21">
        <v>0</v>
      </c>
      <c r="M276" s="7"/>
    </row>
    <row r="277" spans="1:13" ht="14.65" customHeight="1">
      <c r="A277" s="118"/>
      <c r="B277" s="107"/>
      <c r="C277" s="119"/>
      <c r="D277" s="29" t="s">
        <v>14</v>
      </c>
      <c r="E277" s="19">
        <f t="shared" si="95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7"/>
    </row>
    <row r="278" spans="1:13" ht="14.65" customHeight="1">
      <c r="A278" s="118"/>
      <c r="B278" s="107"/>
      <c r="C278" s="119"/>
      <c r="D278" s="29" t="s">
        <v>15</v>
      </c>
      <c r="E278" s="19">
        <f t="shared" si="95"/>
        <v>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7"/>
    </row>
    <row r="279" spans="1:13" ht="29.65" customHeight="1">
      <c r="A279" s="118"/>
      <c r="B279" s="107"/>
      <c r="C279" s="119"/>
      <c r="D279" s="29" t="s">
        <v>96</v>
      </c>
      <c r="E279" s="19">
        <v>0</v>
      </c>
      <c r="F279" s="21">
        <v>0</v>
      </c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34">
        <v>0</v>
      </c>
      <c r="M279" s="7"/>
    </row>
    <row r="280" spans="1:13" ht="14.65" customHeight="1">
      <c r="A280" s="118"/>
      <c r="B280" s="108"/>
      <c r="C280" s="119"/>
      <c r="D280" s="29" t="s">
        <v>223</v>
      </c>
      <c r="E280" s="19">
        <f t="shared" si="95"/>
        <v>836</v>
      </c>
      <c r="F280" s="21">
        <v>0</v>
      </c>
      <c r="G280" s="21">
        <v>152</v>
      </c>
      <c r="H280" s="21">
        <v>684</v>
      </c>
      <c r="I280" s="21">
        <v>0</v>
      </c>
      <c r="J280" s="21">
        <v>0</v>
      </c>
      <c r="K280" s="21">
        <v>0</v>
      </c>
      <c r="L280" s="22">
        <v>0</v>
      </c>
      <c r="M280" s="7"/>
    </row>
    <row r="281" spans="1:13" ht="14.65" customHeight="1">
      <c r="A281" s="105"/>
      <c r="B281" s="108" t="s">
        <v>46</v>
      </c>
      <c r="C281" s="108" t="s">
        <v>73</v>
      </c>
      <c r="D281" s="28" t="s">
        <v>3</v>
      </c>
      <c r="E281" s="19">
        <f t="shared" ref="E281:E286" si="97">E257+E233+E209</f>
        <v>1669589.9354000001</v>
      </c>
      <c r="F281" s="19">
        <f t="shared" ref="F281:L281" si="98">F209+F233+F257</f>
        <v>57142.07</v>
      </c>
      <c r="G281" s="19">
        <f t="shared" si="98"/>
        <v>300433.77</v>
      </c>
      <c r="H281" s="19">
        <f t="shared" si="98"/>
        <v>288608.37540000002</v>
      </c>
      <c r="I281" s="19">
        <f t="shared" si="98"/>
        <v>269038.93</v>
      </c>
      <c r="J281" s="19">
        <f t="shared" si="98"/>
        <v>254788.93000000002</v>
      </c>
      <c r="K281" s="19">
        <f t="shared" si="98"/>
        <v>254788.93000000002</v>
      </c>
      <c r="L281" s="19">
        <f t="shared" si="98"/>
        <v>244788.93000000002</v>
      </c>
      <c r="M281" s="7"/>
    </row>
    <row r="282" spans="1:13" ht="14.65" customHeight="1">
      <c r="A282" s="118"/>
      <c r="B282" s="119"/>
      <c r="C282" s="119"/>
      <c r="D282" s="29" t="s">
        <v>13</v>
      </c>
      <c r="E282" s="19">
        <f t="shared" si="97"/>
        <v>0</v>
      </c>
      <c r="F282" s="23">
        <f t="shared" ref="F282:L282" si="99">F210+F234+F258</f>
        <v>0</v>
      </c>
      <c r="G282" s="23">
        <f t="shared" si="99"/>
        <v>0</v>
      </c>
      <c r="H282" s="23">
        <f t="shared" si="99"/>
        <v>0</v>
      </c>
      <c r="I282" s="23">
        <f t="shared" si="99"/>
        <v>0</v>
      </c>
      <c r="J282" s="23">
        <f t="shared" si="99"/>
        <v>0</v>
      </c>
      <c r="K282" s="23">
        <f t="shared" si="99"/>
        <v>0</v>
      </c>
      <c r="L282" s="23">
        <f t="shared" si="99"/>
        <v>0</v>
      </c>
      <c r="M282" s="7"/>
    </row>
    <row r="283" spans="1:13" ht="14.65" customHeight="1">
      <c r="A283" s="118"/>
      <c r="B283" s="119"/>
      <c r="C283" s="119"/>
      <c r="D283" s="29" t="s">
        <v>14</v>
      </c>
      <c r="E283" s="19">
        <f t="shared" si="97"/>
        <v>40571.472289999998</v>
      </c>
      <c r="F283" s="23">
        <f t="shared" ref="F283:L283" si="100">F211+F235+F259</f>
        <v>0</v>
      </c>
      <c r="G283" s="23">
        <f t="shared" si="100"/>
        <v>28326.799999999999</v>
      </c>
      <c r="H283" s="23">
        <f t="shared" si="100"/>
        <v>12244.672289999999</v>
      </c>
      <c r="I283" s="23">
        <f t="shared" si="100"/>
        <v>0</v>
      </c>
      <c r="J283" s="23">
        <f t="shared" si="100"/>
        <v>0</v>
      </c>
      <c r="K283" s="23">
        <f t="shared" si="100"/>
        <v>0</v>
      </c>
      <c r="L283" s="23">
        <f t="shared" si="100"/>
        <v>0</v>
      </c>
      <c r="M283" s="7"/>
    </row>
    <row r="284" spans="1:13" ht="14.65" customHeight="1">
      <c r="A284" s="118"/>
      <c r="B284" s="119"/>
      <c r="C284" s="119"/>
      <c r="D284" s="29" t="s">
        <v>15</v>
      </c>
      <c r="E284" s="19">
        <f t="shared" si="97"/>
        <v>21863.661249999997</v>
      </c>
      <c r="F284" s="23">
        <f t="shared" ref="F284:L284" si="101">F212+F236+F260</f>
        <v>0</v>
      </c>
      <c r="G284" s="23">
        <f t="shared" si="101"/>
        <v>3147.4129200000002</v>
      </c>
      <c r="H284" s="23">
        <f t="shared" si="101"/>
        <v>18716.248330000002</v>
      </c>
      <c r="I284" s="23">
        <f t="shared" si="101"/>
        <v>0</v>
      </c>
      <c r="J284" s="23">
        <f t="shared" si="101"/>
        <v>0</v>
      </c>
      <c r="K284" s="23">
        <f t="shared" si="101"/>
        <v>0</v>
      </c>
      <c r="L284" s="23">
        <f t="shared" si="101"/>
        <v>0</v>
      </c>
      <c r="M284" s="7"/>
    </row>
    <row r="285" spans="1:13" ht="29.1" customHeight="1">
      <c r="A285" s="118"/>
      <c r="B285" s="119"/>
      <c r="C285" s="119"/>
      <c r="D285" s="29" t="s">
        <v>96</v>
      </c>
      <c r="E285" s="19">
        <f t="shared" si="97"/>
        <v>0</v>
      </c>
      <c r="F285" s="23">
        <f t="shared" ref="F285:L285" si="102">F213+F237+F261</f>
        <v>0</v>
      </c>
      <c r="G285" s="23">
        <f t="shared" si="102"/>
        <v>0</v>
      </c>
      <c r="H285" s="23">
        <f t="shared" si="102"/>
        <v>0</v>
      </c>
      <c r="I285" s="23">
        <f t="shared" si="102"/>
        <v>0</v>
      </c>
      <c r="J285" s="23">
        <f t="shared" si="102"/>
        <v>0</v>
      </c>
      <c r="K285" s="23">
        <f t="shared" si="102"/>
        <v>0</v>
      </c>
      <c r="L285" s="23">
        <f t="shared" si="102"/>
        <v>0</v>
      </c>
      <c r="M285" s="7"/>
    </row>
    <row r="286" spans="1:13" ht="14.65" customHeight="1">
      <c r="A286" s="118"/>
      <c r="B286" s="119"/>
      <c r="C286" s="119"/>
      <c r="D286" s="29" t="s">
        <v>223</v>
      </c>
      <c r="E286" s="19">
        <f t="shared" si="97"/>
        <v>1607154.8018600002</v>
      </c>
      <c r="F286" s="23">
        <f t="shared" ref="F286:L286" si="103">F214+F238+F262</f>
        <v>57142.07</v>
      </c>
      <c r="G286" s="23">
        <f t="shared" si="103"/>
        <v>268959.55708</v>
      </c>
      <c r="H286" s="23">
        <f t="shared" si="103"/>
        <v>257647.45478</v>
      </c>
      <c r="I286" s="23">
        <f t="shared" si="103"/>
        <v>269038.93</v>
      </c>
      <c r="J286" s="23">
        <f t="shared" si="103"/>
        <v>254788.93000000002</v>
      </c>
      <c r="K286" s="23">
        <f t="shared" si="103"/>
        <v>254788.93000000002</v>
      </c>
      <c r="L286" s="23">
        <f t="shared" si="103"/>
        <v>244788.93000000002</v>
      </c>
      <c r="M286" s="7"/>
    </row>
    <row r="287" spans="1:13">
      <c r="A287" s="105"/>
      <c r="B287" s="137" t="s">
        <v>47</v>
      </c>
      <c r="C287" s="108" t="s">
        <v>73</v>
      </c>
      <c r="D287" s="28" t="s">
        <v>3</v>
      </c>
      <c r="E287" s="19">
        <f>E281</f>
        <v>1669589.9354000001</v>
      </c>
      <c r="F287" s="19">
        <f t="shared" ref="F287:L287" si="104">F281</f>
        <v>57142.07</v>
      </c>
      <c r="G287" s="19">
        <f t="shared" si="104"/>
        <v>300433.77</v>
      </c>
      <c r="H287" s="19">
        <f t="shared" si="104"/>
        <v>288608.37540000002</v>
      </c>
      <c r="I287" s="19">
        <f t="shared" si="104"/>
        <v>269038.93</v>
      </c>
      <c r="J287" s="19">
        <f t="shared" si="104"/>
        <v>254788.93000000002</v>
      </c>
      <c r="K287" s="19">
        <f t="shared" si="104"/>
        <v>254788.93000000002</v>
      </c>
      <c r="L287" s="19">
        <f t="shared" si="104"/>
        <v>244788.93000000002</v>
      </c>
      <c r="M287" s="7"/>
    </row>
    <row r="288" spans="1:13">
      <c r="A288" s="118"/>
      <c r="B288" s="142"/>
      <c r="C288" s="119"/>
      <c r="D288" s="29" t="s">
        <v>13</v>
      </c>
      <c r="E288" s="23">
        <f t="shared" ref="E288:L292" si="105">E282</f>
        <v>0</v>
      </c>
      <c r="F288" s="23">
        <f t="shared" si="105"/>
        <v>0</v>
      </c>
      <c r="G288" s="23">
        <f t="shared" si="105"/>
        <v>0</v>
      </c>
      <c r="H288" s="23">
        <f t="shared" si="105"/>
        <v>0</v>
      </c>
      <c r="I288" s="23">
        <f t="shared" si="105"/>
        <v>0</v>
      </c>
      <c r="J288" s="23">
        <f t="shared" si="105"/>
        <v>0</v>
      </c>
      <c r="K288" s="23">
        <f t="shared" si="105"/>
        <v>0</v>
      </c>
      <c r="L288" s="23">
        <f t="shared" si="105"/>
        <v>0</v>
      </c>
      <c r="M288" s="7"/>
    </row>
    <row r="289" spans="1:13">
      <c r="A289" s="118"/>
      <c r="B289" s="142"/>
      <c r="C289" s="119"/>
      <c r="D289" s="29" t="s">
        <v>14</v>
      </c>
      <c r="E289" s="23">
        <f t="shared" si="105"/>
        <v>40571.472289999998</v>
      </c>
      <c r="F289" s="23">
        <f t="shared" si="105"/>
        <v>0</v>
      </c>
      <c r="G289" s="23">
        <f t="shared" si="105"/>
        <v>28326.799999999999</v>
      </c>
      <c r="H289" s="23">
        <f t="shared" si="105"/>
        <v>12244.672289999999</v>
      </c>
      <c r="I289" s="23">
        <f t="shared" si="105"/>
        <v>0</v>
      </c>
      <c r="J289" s="23">
        <f t="shared" si="105"/>
        <v>0</v>
      </c>
      <c r="K289" s="23">
        <f t="shared" si="105"/>
        <v>0</v>
      </c>
      <c r="L289" s="23">
        <f t="shared" si="105"/>
        <v>0</v>
      </c>
      <c r="M289" s="7"/>
    </row>
    <row r="290" spans="1:13">
      <c r="A290" s="118"/>
      <c r="B290" s="142"/>
      <c r="C290" s="119"/>
      <c r="D290" s="29" t="s">
        <v>15</v>
      </c>
      <c r="E290" s="23">
        <f t="shared" si="105"/>
        <v>21863.661249999997</v>
      </c>
      <c r="F290" s="23">
        <f t="shared" si="105"/>
        <v>0</v>
      </c>
      <c r="G290" s="23">
        <f t="shared" si="105"/>
        <v>3147.4129200000002</v>
      </c>
      <c r="H290" s="23">
        <f t="shared" si="105"/>
        <v>18716.248330000002</v>
      </c>
      <c r="I290" s="23">
        <f t="shared" si="105"/>
        <v>0</v>
      </c>
      <c r="J290" s="23">
        <f t="shared" si="105"/>
        <v>0</v>
      </c>
      <c r="K290" s="23">
        <f t="shared" si="105"/>
        <v>0</v>
      </c>
      <c r="L290" s="23">
        <f t="shared" si="105"/>
        <v>0</v>
      </c>
      <c r="M290" s="13"/>
    </row>
    <row r="291" spans="1:13" ht="25.5">
      <c r="A291" s="118"/>
      <c r="B291" s="142"/>
      <c r="C291" s="119"/>
      <c r="D291" s="29" t="s">
        <v>96</v>
      </c>
      <c r="E291" s="23">
        <f t="shared" si="105"/>
        <v>0</v>
      </c>
      <c r="F291" s="23">
        <f t="shared" si="105"/>
        <v>0</v>
      </c>
      <c r="G291" s="23">
        <f t="shared" si="105"/>
        <v>0</v>
      </c>
      <c r="H291" s="23">
        <f t="shared" si="105"/>
        <v>0</v>
      </c>
      <c r="I291" s="23">
        <f t="shared" si="105"/>
        <v>0</v>
      </c>
      <c r="J291" s="23">
        <f t="shared" si="105"/>
        <v>0</v>
      </c>
      <c r="K291" s="23">
        <f t="shared" si="105"/>
        <v>0</v>
      </c>
      <c r="L291" s="23">
        <f t="shared" si="105"/>
        <v>0</v>
      </c>
      <c r="M291" s="7"/>
    </row>
    <row r="292" spans="1:13">
      <c r="A292" s="118"/>
      <c r="B292" s="142"/>
      <c r="C292" s="119"/>
      <c r="D292" s="29" t="s">
        <v>223</v>
      </c>
      <c r="E292" s="23">
        <f t="shared" si="105"/>
        <v>1607154.8018600002</v>
      </c>
      <c r="F292" s="23">
        <f t="shared" si="105"/>
        <v>57142.07</v>
      </c>
      <c r="G292" s="23">
        <f t="shared" si="105"/>
        <v>268959.55708</v>
      </c>
      <c r="H292" s="23">
        <f t="shared" si="105"/>
        <v>257647.45478</v>
      </c>
      <c r="I292" s="23">
        <f t="shared" si="105"/>
        <v>269038.93</v>
      </c>
      <c r="J292" s="23">
        <f t="shared" si="105"/>
        <v>254788.93000000002</v>
      </c>
      <c r="K292" s="23">
        <f t="shared" si="105"/>
        <v>254788.93000000002</v>
      </c>
      <c r="L292" s="23">
        <f t="shared" si="105"/>
        <v>244788.93000000002</v>
      </c>
      <c r="M292" s="7"/>
    </row>
    <row r="293" spans="1:13">
      <c r="A293" s="141" t="s">
        <v>48</v>
      </c>
      <c r="B293" s="172"/>
      <c r="C293" s="172"/>
      <c r="D293" s="172"/>
      <c r="E293" s="172"/>
      <c r="F293" s="172"/>
      <c r="G293" s="172"/>
      <c r="H293" s="172"/>
      <c r="I293" s="172"/>
      <c r="J293" s="172"/>
      <c r="K293" s="172"/>
      <c r="L293" s="173"/>
      <c r="M293" s="7"/>
    </row>
    <row r="294" spans="1:13">
      <c r="A294" s="141" t="s">
        <v>216</v>
      </c>
      <c r="B294" s="172"/>
      <c r="C294" s="172"/>
      <c r="D294" s="172"/>
      <c r="E294" s="172"/>
      <c r="F294" s="172"/>
      <c r="G294" s="172"/>
      <c r="H294" s="172"/>
      <c r="I294" s="172"/>
      <c r="J294" s="172"/>
      <c r="K294" s="172"/>
      <c r="L294" s="173"/>
      <c r="M294" s="7"/>
    </row>
    <row r="295" spans="1:13">
      <c r="A295" s="141" t="s">
        <v>219</v>
      </c>
      <c r="B295" s="172"/>
      <c r="C295" s="172"/>
      <c r="D295" s="172"/>
      <c r="E295" s="172"/>
      <c r="F295" s="172"/>
      <c r="G295" s="172"/>
      <c r="H295" s="172"/>
      <c r="I295" s="172"/>
      <c r="J295" s="172"/>
      <c r="K295" s="172"/>
      <c r="L295" s="173"/>
      <c r="M295" s="7"/>
    </row>
    <row r="296" spans="1:13" ht="31.9" customHeight="1">
      <c r="A296" s="105" t="s">
        <v>118</v>
      </c>
      <c r="B296" s="108" t="s">
        <v>217</v>
      </c>
      <c r="C296" s="108" t="s">
        <v>64</v>
      </c>
      <c r="D296" s="28" t="s">
        <v>3</v>
      </c>
      <c r="E296" s="19">
        <f t="shared" ref="E296:E308" si="106">F296+G296+H296+I296+J296+K296+L296</f>
        <v>49226.736000000004</v>
      </c>
      <c r="F296" s="19">
        <f t="shared" ref="F296:L296" si="107">F297+F298+F299+F301</f>
        <v>0</v>
      </c>
      <c r="G296" s="19">
        <f t="shared" si="107"/>
        <v>0</v>
      </c>
      <c r="H296" s="19">
        <f>H297+H298+H299+H301</f>
        <v>9226.7360000000008</v>
      </c>
      <c r="I296" s="19">
        <f>I297+I298+I299+I301</f>
        <v>40000</v>
      </c>
      <c r="J296" s="19">
        <f t="shared" si="107"/>
        <v>0</v>
      </c>
      <c r="K296" s="19">
        <f t="shared" si="107"/>
        <v>0</v>
      </c>
      <c r="L296" s="24">
        <f t="shared" si="107"/>
        <v>0</v>
      </c>
      <c r="M296" s="7"/>
    </row>
    <row r="297" spans="1:13" ht="28.9" customHeight="1">
      <c r="A297" s="118"/>
      <c r="B297" s="119"/>
      <c r="C297" s="119"/>
      <c r="D297" s="29" t="s">
        <v>13</v>
      </c>
      <c r="E297" s="19">
        <f t="shared" si="106"/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2">
        <v>0</v>
      </c>
      <c r="M297" s="7"/>
    </row>
    <row r="298" spans="1:13" ht="25.15" customHeight="1">
      <c r="A298" s="118"/>
      <c r="B298" s="119"/>
      <c r="C298" s="119"/>
      <c r="D298" s="29" t="s">
        <v>14</v>
      </c>
      <c r="E298" s="19">
        <f t="shared" si="106"/>
        <v>8211.5080400000006</v>
      </c>
      <c r="F298" s="21">
        <v>0</v>
      </c>
      <c r="G298" s="21">
        <v>0</v>
      </c>
      <c r="H298" s="21">
        <v>8211.5080400000006</v>
      </c>
      <c r="I298" s="21">
        <v>0</v>
      </c>
      <c r="J298" s="21">
        <v>0</v>
      </c>
      <c r="K298" s="21">
        <v>0</v>
      </c>
      <c r="L298" s="22">
        <v>0</v>
      </c>
      <c r="M298" s="7"/>
    </row>
    <row r="299" spans="1:13" ht="27.6" customHeight="1">
      <c r="A299" s="118"/>
      <c r="B299" s="119"/>
      <c r="C299" s="119"/>
      <c r="D299" s="29" t="s">
        <v>15</v>
      </c>
      <c r="E299" s="19">
        <f t="shared" si="106"/>
        <v>1015.2279600000001</v>
      </c>
      <c r="F299" s="21">
        <v>0</v>
      </c>
      <c r="G299" s="21">
        <v>0</v>
      </c>
      <c r="H299" s="21">
        <v>1015.2279600000001</v>
      </c>
      <c r="I299" s="21">
        <v>0</v>
      </c>
      <c r="J299" s="21">
        <v>0</v>
      </c>
      <c r="K299" s="21">
        <v>0</v>
      </c>
      <c r="L299" s="22">
        <v>0</v>
      </c>
      <c r="M299" s="7"/>
    </row>
    <row r="300" spans="1:13" ht="27.6" customHeight="1">
      <c r="A300" s="118"/>
      <c r="B300" s="119"/>
      <c r="C300" s="119"/>
      <c r="D300" s="29" t="s">
        <v>96</v>
      </c>
      <c r="E300" s="19">
        <v>0</v>
      </c>
      <c r="F300" s="21">
        <v>0</v>
      </c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2">
        <v>0</v>
      </c>
      <c r="M300" s="7"/>
    </row>
    <row r="301" spans="1:13" ht="34.15" customHeight="1">
      <c r="A301" s="118"/>
      <c r="B301" s="119"/>
      <c r="C301" s="119"/>
      <c r="D301" s="29" t="s">
        <v>223</v>
      </c>
      <c r="E301" s="19">
        <f t="shared" si="106"/>
        <v>40000</v>
      </c>
      <c r="F301" s="21">
        <v>0</v>
      </c>
      <c r="G301" s="21">
        <v>0</v>
      </c>
      <c r="H301" s="21">
        <v>0</v>
      </c>
      <c r="I301" s="21">
        <v>40000</v>
      </c>
      <c r="J301" s="21">
        <v>0</v>
      </c>
      <c r="K301" s="21">
        <v>0</v>
      </c>
      <c r="L301" s="22">
        <v>0</v>
      </c>
      <c r="M301" s="7"/>
    </row>
    <row r="302" spans="1:13">
      <c r="A302" s="105" t="s">
        <v>119</v>
      </c>
      <c r="B302" s="108" t="s">
        <v>218</v>
      </c>
      <c r="C302" s="108" t="s">
        <v>50</v>
      </c>
      <c r="D302" s="28" t="s">
        <v>3</v>
      </c>
      <c r="E302" s="19">
        <f t="shared" si="106"/>
        <v>2061.5639999999999</v>
      </c>
      <c r="F302" s="19">
        <f t="shared" ref="F302:L302" si="108">F303+F304+F305+F307</f>
        <v>0</v>
      </c>
      <c r="G302" s="19">
        <f t="shared" si="108"/>
        <v>0</v>
      </c>
      <c r="H302" s="19">
        <f>H303+H304+H305+H307</f>
        <v>61.564</v>
      </c>
      <c r="I302" s="19">
        <f t="shared" si="108"/>
        <v>2000</v>
      </c>
      <c r="J302" s="19">
        <f t="shared" si="108"/>
        <v>0</v>
      </c>
      <c r="K302" s="19">
        <f t="shared" si="108"/>
        <v>0</v>
      </c>
      <c r="L302" s="24">
        <f t="shared" si="108"/>
        <v>0</v>
      </c>
      <c r="M302" s="7"/>
    </row>
    <row r="303" spans="1:13">
      <c r="A303" s="118"/>
      <c r="B303" s="119"/>
      <c r="C303" s="119"/>
      <c r="D303" s="29" t="s">
        <v>13</v>
      </c>
      <c r="E303" s="19">
        <f t="shared" si="106"/>
        <v>0</v>
      </c>
      <c r="F303" s="21">
        <v>0</v>
      </c>
      <c r="G303" s="21">
        <v>0</v>
      </c>
      <c r="H303" s="21">
        <v>0</v>
      </c>
      <c r="I303" s="21">
        <v>0</v>
      </c>
      <c r="J303" s="21">
        <v>0</v>
      </c>
      <c r="K303" s="21">
        <v>0</v>
      </c>
      <c r="L303" s="22">
        <v>0</v>
      </c>
      <c r="M303" s="7"/>
    </row>
    <row r="304" spans="1:13">
      <c r="A304" s="118"/>
      <c r="B304" s="119"/>
      <c r="C304" s="119"/>
      <c r="D304" s="29" t="s">
        <v>14</v>
      </c>
      <c r="E304" s="19">
        <f t="shared" si="106"/>
        <v>54.791960000000003</v>
      </c>
      <c r="F304" s="21">
        <v>0</v>
      </c>
      <c r="G304" s="21">
        <v>0</v>
      </c>
      <c r="H304" s="21">
        <v>54.791960000000003</v>
      </c>
      <c r="I304" s="21">
        <v>0</v>
      </c>
      <c r="J304" s="21">
        <v>0</v>
      </c>
      <c r="K304" s="21">
        <v>0</v>
      </c>
      <c r="L304" s="22">
        <v>0</v>
      </c>
      <c r="M304" s="7"/>
    </row>
    <row r="305" spans="1:13">
      <c r="A305" s="118"/>
      <c r="B305" s="119"/>
      <c r="C305" s="119"/>
      <c r="D305" s="29" t="s">
        <v>15</v>
      </c>
      <c r="E305" s="19">
        <f t="shared" si="106"/>
        <v>6.7720399999999996</v>
      </c>
      <c r="F305" s="21">
        <v>0</v>
      </c>
      <c r="G305" s="21">
        <v>0</v>
      </c>
      <c r="H305" s="21">
        <v>6.7720399999999996</v>
      </c>
      <c r="I305" s="21">
        <v>0</v>
      </c>
      <c r="J305" s="21">
        <v>0</v>
      </c>
      <c r="K305" s="21">
        <v>0</v>
      </c>
      <c r="L305" s="22">
        <v>0</v>
      </c>
      <c r="M305" s="7"/>
    </row>
    <row r="306" spans="1:13" ht="25.5">
      <c r="A306" s="118"/>
      <c r="B306" s="119"/>
      <c r="C306" s="119"/>
      <c r="D306" s="29" t="s">
        <v>96</v>
      </c>
      <c r="E306" s="19">
        <v>0</v>
      </c>
      <c r="F306" s="21">
        <v>0</v>
      </c>
      <c r="G306" s="21">
        <v>0</v>
      </c>
      <c r="H306" s="21">
        <v>0</v>
      </c>
      <c r="I306" s="21">
        <v>0</v>
      </c>
      <c r="J306" s="21">
        <v>0</v>
      </c>
      <c r="K306" s="21">
        <v>0</v>
      </c>
      <c r="L306" s="22">
        <v>0</v>
      </c>
      <c r="M306" s="7"/>
    </row>
    <row r="307" spans="1:13">
      <c r="A307" s="118"/>
      <c r="B307" s="119"/>
      <c r="C307" s="119"/>
      <c r="D307" s="29" t="s">
        <v>223</v>
      </c>
      <c r="E307" s="19">
        <f t="shared" si="106"/>
        <v>2000</v>
      </c>
      <c r="F307" s="21">
        <v>0</v>
      </c>
      <c r="G307" s="21">
        <v>0</v>
      </c>
      <c r="H307" s="21">
        <v>0</v>
      </c>
      <c r="I307" s="21">
        <v>2000</v>
      </c>
      <c r="J307" s="21">
        <v>0</v>
      </c>
      <c r="K307" s="21">
        <v>0</v>
      </c>
      <c r="L307" s="22">
        <v>0</v>
      </c>
      <c r="M307" s="7"/>
    </row>
    <row r="308" spans="1:13">
      <c r="A308" s="105"/>
      <c r="B308" s="108" t="s">
        <v>46</v>
      </c>
      <c r="C308" s="108" t="s">
        <v>65</v>
      </c>
      <c r="D308" s="28" t="s">
        <v>3</v>
      </c>
      <c r="E308" s="19">
        <f t="shared" si="106"/>
        <v>51288.3</v>
      </c>
      <c r="F308" s="19">
        <f t="shared" ref="F308:L308" si="109">F309+F310+F311+F313</f>
        <v>0</v>
      </c>
      <c r="G308" s="19">
        <f t="shared" si="109"/>
        <v>0</v>
      </c>
      <c r="H308" s="19">
        <f>H309+H310+H311+H313</f>
        <v>9288.3000000000011</v>
      </c>
      <c r="I308" s="19">
        <f t="shared" si="109"/>
        <v>42000</v>
      </c>
      <c r="J308" s="19">
        <f t="shared" si="109"/>
        <v>0</v>
      </c>
      <c r="K308" s="19">
        <f t="shared" si="109"/>
        <v>0</v>
      </c>
      <c r="L308" s="24">
        <f t="shared" si="109"/>
        <v>0</v>
      </c>
      <c r="M308" s="7"/>
    </row>
    <row r="309" spans="1:13">
      <c r="A309" s="118"/>
      <c r="B309" s="119"/>
      <c r="C309" s="119"/>
      <c r="D309" s="29" t="s">
        <v>13</v>
      </c>
      <c r="E309" s="19">
        <f>E303+E297</f>
        <v>0</v>
      </c>
      <c r="F309" s="23">
        <f t="shared" ref="F309:L309" si="110">F303+F297</f>
        <v>0</v>
      </c>
      <c r="G309" s="23">
        <f t="shared" si="110"/>
        <v>0</v>
      </c>
      <c r="H309" s="23">
        <f t="shared" si="110"/>
        <v>0</v>
      </c>
      <c r="I309" s="23">
        <f t="shared" si="110"/>
        <v>0</v>
      </c>
      <c r="J309" s="23">
        <f t="shared" si="110"/>
        <v>0</v>
      </c>
      <c r="K309" s="23">
        <f t="shared" si="110"/>
        <v>0</v>
      </c>
      <c r="L309" s="25">
        <f t="shared" si="110"/>
        <v>0</v>
      </c>
      <c r="M309" s="7"/>
    </row>
    <row r="310" spans="1:13">
      <c r="A310" s="118"/>
      <c r="B310" s="119"/>
      <c r="C310" s="119"/>
      <c r="D310" s="29" t="s">
        <v>14</v>
      </c>
      <c r="E310" s="19">
        <f>E304+E298</f>
        <v>8266.3000000000011</v>
      </c>
      <c r="F310" s="23">
        <f t="shared" ref="F310:L311" si="111">F304+F298</f>
        <v>0</v>
      </c>
      <c r="G310" s="23">
        <f t="shared" si="111"/>
        <v>0</v>
      </c>
      <c r="H310" s="23">
        <f t="shared" si="111"/>
        <v>8266.3000000000011</v>
      </c>
      <c r="I310" s="23">
        <f t="shared" si="111"/>
        <v>0</v>
      </c>
      <c r="J310" s="23">
        <f t="shared" si="111"/>
        <v>0</v>
      </c>
      <c r="K310" s="23">
        <f t="shared" si="111"/>
        <v>0</v>
      </c>
      <c r="L310" s="25">
        <f t="shared" si="111"/>
        <v>0</v>
      </c>
      <c r="M310" s="7"/>
    </row>
    <row r="311" spans="1:13">
      <c r="A311" s="118"/>
      <c r="B311" s="119"/>
      <c r="C311" s="119"/>
      <c r="D311" s="29" t="s">
        <v>15</v>
      </c>
      <c r="E311" s="19">
        <f>E305+E299</f>
        <v>1022</v>
      </c>
      <c r="F311" s="23">
        <f t="shared" si="111"/>
        <v>0</v>
      </c>
      <c r="G311" s="23">
        <f t="shared" si="111"/>
        <v>0</v>
      </c>
      <c r="H311" s="23">
        <f t="shared" si="111"/>
        <v>1022</v>
      </c>
      <c r="I311" s="23">
        <f t="shared" si="111"/>
        <v>0</v>
      </c>
      <c r="J311" s="23">
        <f t="shared" si="111"/>
        <v>0</v>
      </c>
      <c r="K311" s="23">
        <f t="shared" si="111"/>
        <v>0</v>
      </c>
      <c r="L311" s="25">
        <f t="shared" si="111"/>
        <v>0</v>
      </c>
      <c r="M311" s="7"/>
    </row>
    <row r="312" spans="1:13" ht="25.5">
      <c r="A312" s="118"/>
      <c r="B312" s="119"/>
      <c r="C312" s="119"/>
      <c r="D312" s="29" t="s">
        <v>96</v>
      </c>
      <c r="E312" s="19">
        <v>0</v>
      </c>
      <c r="F312" s="23">
        <v>0</v>
      </c>
      <c r="G312" s="23">
        <v>0</v>
      </c>
      <c r="H312" s="23">
        <v>0</v>
      </c>
      <c r="I312" s="23">
        <v>0</v>
      </c>
      <c r="J312" s="23">
        <v>0</v>
      </c>
      <c r="K312" s="23">
        <v>0</v>
      </c>
      <c r="L312" s="25">
        <v>0</v>
      </c>
      <c r="M312" s="7"/>
    </row>
    <row r="313" spans="1:13">
      <c r="A313" s="118"/>
      <c r="B313" s="119"/>
      <c r="C313" s="119"/>
      <c r="D313" s="29" t="s">
        <v>223</v>
      </c>
      <c r="E313" s="19">
        <f>E307+E301</f>
        <v>42000</v>
      </c>
      <c r="F313" s="23">
        <f t="shared" ref="F313:L313" si="112">F307+F301</f>
        <v>0</v>
      </c>
      <c r="G313" s="23">
        <f t="shared" si="112"/>
        <v>0</v>
      </c>
      <c r="H313" s="23">
        <f>H307+H301</f>
        <v>0</v>
      </c>
      <c r="I313" s="23">
        <f t="shared" si="112"/>
        <v>42000</v>
      </c>
      <c r="J313" s="23">
        <f t="shared" si="112"/>
        <v>0</v>
      </c>
      <c r="K313" s="23">
        <f t="shared" si="112"/>
        <v>0</v>
      </c>
      <c r="L313" s="25">
        <f t="shared" si="112"/>
        <v>0</v>
      </c>
      <c r="M313" s="7"/>
    </row>
    <row r="314" spans="1:13">
      <c r="A314" s="105"/>
      <c r="B314" s="137" t="s">
        <v>49</v>
      </c>
      <c r="C314" s="108" t="s">
        <v>65</v>
      </c>
      <c r="D314" s="28" t="s">
        <v>3</v>
      </c>
      <c r="E314" s="19">
        <f>F314+G314+H314+I314+J314+K314+L314</f>
        <v>51288.3</v>
      </c>
      <c r="F314" s="19">
        <f t="shared" ref="F314:L314" si="113">F315+F316+F317+F319</f>
        <v>0</v>
      </c>
      <c r="G314" s="19">
        <f t="shared" si="113"/>
        <v>0</v>
      </c>
      <c r="H314" s="19">
        <f>H315+H316+H317+H319</f>
        <v>9288.3000000000011</v>
      </c>
      <c r="I314" s="19">
        <f t="shared" si="113"/>
        <v>42000</v>
      </c>
      <c r="J314" s="19">
        <f t="shared" si="113"/>
        <v>0</v>
      </c>
      <c r="K314" s="19">
        <f t="shared" si="113"/>
        <v>0</v>
      </c>
      <c r="L314" s="24">
        <f t="shared" si="113"/>
        <v>0</v>
      </c>
      <c r="M314" s="7"/>
    </row>
    <row r="315" spans="1:13">
      <c r="A315" s="118"/>
      <c r="B315" s="142"/>
      <c r="C315" s="119"/>
      <c r="D315" s="29" t="s">
        <v>13</v>
      </c>
      <c r="E315" s="19">
        <f>E309</f>
        <v>0</v>
      </c>
      <c r="F315" s="23">
        <f t="shared" ref="F315:L315" si="114">F309</f>
        <v>0</v>
      </c>
      <c r="G315" s="23">
        <f t="shared" si="114"/>
        <v>0</v>
      </c>
      <c r="H315" s="23">
        <f t="shared" si="114"/>
        <v>0</v>
      </c>
      <c r="I315" s="23">
        <f t="shared" si="114"/>
        <v>0</v>
      </c>
      <c r="J315" s="23">
        <f t="shared" si="114"/>
        <v>0</v>
      </c>
      <c r="K315" s="23">
        <f t="shared" si="114"/>
        <v>0</v>
      </c>
      <c r="L315" s="25">
        <f t="shared" si="114"/>
        <v>0</v>
      </c>
      <c r="M315" s="7"/>
    </row>
    <row r="316" spans="1:13">
      <c r="A316" s="118"/>
      <c r="B316" s="142"/>
      <c r="C316" s="119"/>
      <c r="D316" s="29" t="s">
        <v>14</v>
      </c>
      <c r="E316" s="19">
        <f t="shared" ref="E316:L316" si="115">E310</f>
        <v>8266.3000000000011</v>
      </c>
      <c r="F316" s="23">
        <f t="shared" si="115"/>
        <v>0</v>
      </c>
      <c r="G316" s="23">
        <f t="shared" si="115"/>
        <v>0</v>
      </c>
      <c r="H316" s="23">
        <f t="shared" si="115"/>
        <v>8266.3000000000011</v>
      </c>
      <c r="I316" s="23">
        <f t="shared" si="115"/>
        <v>0</v>
      </c>
      <c r="J316" s="23">
        <f t="shared" si="115"/>
        <v>0</v>
      </c>
      <c r="K316" s="23">
        <f t="shared" si="115"/>
        <v>0</v>
      </c>
      <c r="L316" s="25">
        <f t="shared" si="115"/>
        <v>0</v>
      </c>
      <c r="M316" s="7"/>
    </row>
    <row r="317" spans="1:13">
      <c r="A317" s="118"/>
      <c r="B317" s="142"/>
      <c r="C317" s="119"/>
      <c r="D317" s="29" t="s">
        <v>15</v>
      </c>
      <c r="E317" s="19">
        <f t="shared" ref="E317:L317" si="116">E311</f>
        <v>1022</v>
      </c>
      <c r="F317" s="23">
        <f t="shared" si="116"/>
        <v>0</v>
      </c>
      <c r="G317" s="23">
        <f t="shared" si="116"/>
        <v>0</v>
      </c>
      <c r="H317" s="23">
        <f t="shared" si="116"/>
        <v>1022</v>
      </c>
      <c r="I317" s="23">
        <f t="shared" si="116"/>
        <v>0</v>
      </c>
      <c r="J317" s="23">
        <f t="shared" si="116"/>
        <v>0</v>
      </c>
      <c r="K317" s="23">
        <f t="shared" si="116"/>
        <v>0</v>
      </c>
      <c r="L317" s="25">
        <f t="shared" si="116"/>
        <v>0</v>
      </c>
      <c r="M317" s="7"/>
    </row>
    <row r="318" spans="1:13" ht="25.5">
      <c r="A318" s="118"/>
      <c r="B318" s="142"/>
      <c r="C318" s="119"/>
      <c r="D318" s="29" t="s">
        <v>96</v>
      </c>
      <c r="E318" s="19">
        <f t="shared" ref="E318:L318" si="117">E312</f>
        <v>0</v>
      </c>
      <c r="F318" s="23">
        <f t="shared" si="117"/>
        <v>0</v>
      </c>
      <c r="G318" s="23">
        <f t="shared" si="117"/>
        <v>0</v>
      </c>
      <c r="H318" s="23">
        <f t="shared" si="117"/>
        <v>0</v>
      </c>
      <c r="I318" s="23">
        <f t="shared" si="117"/>
        <v>0</v>
      </c>
      <c r="J318" s="23">
        <f t="shared" si="117"/>
        <v>0</v>
      </c>
      <c r="K318" s="23">
        <f t="shared" si="117"/>
        <v>0</v>
      </c>
      <c r="L318" s="25">
        <f t="shared" si="117"/>
        <v>0</v>
      </c>
      <c r="M318" s="7"/>
    </row>
    <row r="319" spans="1:13">
      <c r="A319" s="118"/>
      <c r="B319" s="142"/>
      <c r="C319" s="119"/>
      <c r="D319" s="29" t="s">
        <v>223</v>
      </c>
      <c r="E319" s="19">
        <f t="shared" ref="E319:L319" si="118">E313</f>
        <v>42000</v>
      </c>
      <c r="F319" s="23">
        <f t="shared" si="118"/>
        <v>0</v>
      </c>
      <c r="G319" s="23">
        <f t="shared" si="118"/>
        <v>0</v>
      </c>
      <c r="H319" s="23">
        <f t="shared" si="118"/>
        <v>0</v>
      </c>
      <c r="I319" s="23">
        <f t="shared" si="118"/>
        <v>42000</v>
      </c>
      <c r="J319" s="23">
        <f t="shared" si="118"/>
        <v>0</v>
      </c>
      <c r="K319" s="23">
        <f t="shared" si="118"/>
        <v>0</v>
      </c>
      <c r="L319" s="25">
        <f t="shared" si="118"/>
        <v>0</v>
      </c>
      <c r="M319" s="7"/>
    </row>
    <row r="320" spans="1:13">
      <c r="A320" s="141" t="s">
        <v>48</v>
      </c>
      <c r="B320" s="172"/>
      <c r="C320" s="172"/>
      <c r="D320" s="172"/>
      <c r="E320" s="172"/>
      <c r="F320" s="172"/>
      <c r="G320" s="172"/>
      <c r="H320" s="172"/>
      <c r="I320" s="172"/>
      <c r="J320" s="172"/>
      <c r="K320" s="172"/>
      <c r="L320" s="173"/>
      <c r="M320" s="7"/>
    </row>
    <row r="321" spans="1:13" ht="25.5" customHeight="1">
      <c r="A321" s="141" t="s">
        <v>66</v>
      </c>
      <c r="B321" s="172"/>
      <c r="C321" s="172"/>
      <c r="D321" s="172"/>
      <c r="E321" s="172"/>
      <c r="F321" s="172"/>
      <c r="G321" s="172"/>
      <c r="H321" s="172"/>
      <c r="I321" s="172"/>
      <c r="J321" s="172"/>
      <c r="K321" s="172"/>
      <c r="L321" s="173"/>
      <c r="M321" s="7"/>
    </row>
    <row r="322" spans="1:13" ht="30" customHeight="1">
      <c r="A322" s="141" t="s">
        <v>76</v>
      </c>
      <c r="B322" s="172"/>
      <c r="C322" s="172"/>
      <c r="D322" s="172"/>
      <c r="E322" s="172"/>
      <c r="F322" s="172"/>
      <c r="G322" s="172"/>
      <c r="H322" s="172"/>
      <c r="I322" s="172"/>
      <c r="J322" s="172"/>
      <c r="K322" s="172"/>
      <c r="L322" s="173"/>
      <c r="M322" s="7"/>
    </row>
    <row r="323" spans="1:13">
      <c r="A323" s="105" t="s">
        <v>120</v>
      </c>
      <c r="B323" s="108" t="s">
        <v>67</v>
      </c>
      <c r="C323" s="108" t="s">
        <v>40</v>
      </c>
      <c r="D323" s="28" t="s">
        <v>3</v>
      </c>
      <c r="E323" s="19">
        <f t="shared" ref="E323:E329" si="119">F323+G323+H323+I323+J323+K323+L323</f>
        <v>55769.558999999994</v>
      </c>
      <c r="F323" s="19">
        <f t="shared" ref="F323:L323" si="120">F324+F325+F326+F328</f>
        <v>12495.926000000001</v>
      </c>
      <c r="G323" s="19">
        <f t="shared" si="120"/>
        <v>10432.432999999999</v>
      </c>
      <c r="H323" s="19">
        <f t="shared" si="120"/>
        <v>8929.9</v>
      </c>
      <c r="I323" s="19">
        <f t="shared" si="120"/>
        <v>23911.3</v>
      </c>
      <c r="J323" s="19">
        <f t="shared" si="120"/>
        <v>0</v>
      </c>
      <c r="K323" s="19">
        <f t="shared" si="120"/>
        <v>0</v>
      </c>
      <c r="L323" s="19">
        <f t="shared" si="120"/>
        <v>0</v>
      </c>
      <c r="M323" s="7"/>
    </row>
    <row r="324" spans="1:13">
      <c r="A324" s="118"/>
      <c r="B324" s="119"/>
      <c r="C324" s="119"/>
      <c r="D324" s="29" t="s">
        <v>13</v>
      </c>
      <c r="E324" s="19">
        <f t="shared" si="119"/>
        <v>54607.950029999993</v>
      </c>
      <c r="F324" s="21">
        <v>12485.502</v>
      </c>
      <c r="G324" s="21">
        <f>14093.82-3708.9-741.78+77.10803</f>
        <v>9720.2480299999988</v>
      </c>
      <c r="H324" s="21">
        <v>8901.4</v>
      </c>
      <c r="I324" s="21">
        <v>23500.799999999999</v>
      </c>
      <c r="J324" s="21">
        <v>0</v>
      </c>
      <c r="K324" s="21">
        <v>0</v>
      </c>
      <c r="L324" s="22">
        <v>0</v>
      </c>
      <c r="M324" s="7"/>
    </row>
    <row r="325" spans="1:13">
      <c r="A325" s="118"/>
      <c r="B325" s="119"/>
      <c r="C325" s="119"/>
      <c r="D325" s="29" t="s">
        <v>14</v>
      </c>
      <c r="E325" s="19">
        <f t="shared" si="119"/>
        <v>1122.66552</v>
      </c>
      <c r="F325" s="21">
        <v>10.423999999999999</v>
      </c>
      <c r="G325" s="21">
        <f>662.81752+10.424</f>
        <v>673.24151999999992</v>
      </c>
      <c r="H325" s="21">
        <v>28.5</v>
      </c>
      <c r="I325" s="21">
        <v>410.5</v>
      </c>
      <c r="J325" s="21">
        <v>0</v>
      </c>
      <c r="K325" s="21">
        <v>0</v>
      </c>
      <c r="L325" s="22">
        <v>0</v>
      </c>
      <c r="M325" s="7"/>
    </row>
    <row r="326" spans="1:13">
      <c r="A326" s="118"/>
      <c r="B326" s="119"/>
      <c r="C326" s="119"/>
      <c r="D326" s="29" t="s">
        <v>15</v>
      </c>
      <c r="E326" s="19">
        <f t="shared" si="119"/>
        <v>38.943449999999999</v>
      </c>
      <c r="F326" s="35">
        <v>0</v>
      </c>
      <c r="G326" s="35">
        <f>38.556+0.38745</f>
        <v>38.943449999999999</v>
      </c>
      <c r="H326" s="35">
        <v>0</v>
      </c>
      <c r="I326" s="21">
        <v>0</v>
      </c>
      <c r="J326" s="21">
        <v>0</v>
      </c>
      <c r="K326" s="21">
        <v>0</v>
      </c>
      <c r="L326" s="22">
        <v>0</v>
      </c>
      <c r="M326" s="7"/>
    </row>
    <row r="327" spans="1:13" ht="25.5">
      <c r="A327" s="118"/>
      <c r="B327" s="119"/>
      <c r="C327" s="119"/>
      <c r="D327" s="29" t="s">
        <v>96</v>
      </c>
      <c r="E327" s="19">
        <v>0</v>
      </c>
      <c r="F327" s="35">
        <v>0</v>
      </c>
      <c r="G327" s="35">
        <v>0</v>
      </c>
      <c r="H327" s="35">
        <v>0</v>
      </c>
      <c r="I327" s="36">
        <v>0</v>
      </c>
      <c r="J327" s="21">
        <v>0</v>
      </c>
      <c r="K327" s="21">
        <v>0</v>
      </c>
      <c r="L327" s="22">
        <v>0</v>
      </c>
      <c r="M327" s="7"/>
    </row>
    <row r="328" spans="1:13">
      <c r="A328" s="118"/>
      <c r="B328" s="119"/>
      <c r="C328" s="119"/>
      <c r="D328" s="29" t="s">
        <v>223</v>
      </c>
      <c r="E328" s="19">
        <f t="shared" si="119"/>
        <v>0</v>
      </c>
      <c r="F328" s="37">
        <v>0</v>
      </c>
      <c r="G328" s="37">
        <v>0</v>
      </c>
      <c r="H328" s="21">
        <v>0</v>
      </c>
      <c r="I328" s="36">
        <v>0</v>
      </c>
      <c r="J328" s="21">
        <v>0</v>
      </c>
      <c r="K328" s="21">
        <v>0</v>
      </c>
      <c r="L328" s="22">
        <v>0</v>
      </c>
      <c r="M328" s="7"/>
    </row>
    <row r="329" spans="1:13">
      <c r="A329" s="105"/>
      <c r="B329" s="108" t="s">
        <v>46</v>
      </c>
      <c r="C329" s="108" t="s">
        <v>63</v>
      </c>
      <c r="D329" s="28" t="s">
        <v>3</v>
      </c>
      <c r="E329" s="19">
        <f t="shared" si="119"/>
        <v>55769.558999999994</v>
      </c>
      <c r="F329" s="19">
        <f t="shared" ref="F329:L329" si="121">F330+F331+F332+F334</f>
        <v>12495.926000000001</v>
      </c>
      <c r="G329" s="19">
        <f t="shared" si="121"/>
        <v>10432.432999999999</v>
      </c>
      <c r="H329" s="19">
        <f t="shared" si="121"/>
        <v>8929.9</v>
      </c>
      <c r="I329" s="19">
        <f t="shared" si="121"/>
        <v>23911.3</v>
      </c>
      <c r="J329" s="19">
        <f t="shared" si="121"/>
        <v>0</v>
      </c>
      <c r="K329" s="19">
        <f t="shared" si="121"/>
        <v>0</v>
      </c>
      <c r="L329" s="24">
        <f t="shared" si="121"/>
        <v>0</v>
      </c>
      <c r="M329" s="7"/>
    </row>
    <row r="330" spans="1:13">
      <c r="A330" s="118"/>
      <c r="B330" s="119"/>
      <c r="C330" s="119"/>
      <c r="D330" s="29" t="s">
        <v>13</v>
      </c>
      <c r="E330" s="19">
        <f>E324</f>
        <v>54607.950029999993</v>
      </c>
      <c r="F330" s="23">
        <f t="shared" ref="F330:L330" si="122">F324</f>
        <v>12485.502</v>
      </c>
      <c r="G330" s="23">
        <f t="shared" si="122"/>
        <v>9720.2480299999988</v>
      </c>
      <c r="H330" s="23">
        <f t="shared" si="122"/>
        <v>8901.4</v>
      </c>
      <c r="I330" s="23">
        <f t="shared" si="122"/>
        <v>23500.799999999999</v>
      </c>
      <c r="J330" s="23">
        <f t="shared" si="122"/>
        <v>0</v>
      </c>
      <c r="K330" s="23">
        <f t="shared" si="122"/>
        <v>0</v>
      </c>
      <c r="L330" s="25">
        <f t="shared" si="122"/>
        <v>0</v>
      </c>
      <c r="M330" s="7"/>
    </row>
    <row r="331" spans="1:13">
      <c r="A331" s="118"/>
      <c r="B331" s="119"/>
      <c r="C331" s="119"/>
      <c r="D331" s="29" t="s">
        <v>14</v>
      </c>
      <c r="E331" s="19">
        <f t="shared" ref="E331:L331" si="123">E325</f>
        <v>1122.66552</v>
      </c>
      <c r="F331" s="23">
        <f t="shared" si="123"/>
        <v>10.423999999999999</v>
      </c>
      <c r="G331" s="23">
        <f t="shared" si="123"/>
        <v>673.24151999999992</v>
      </c>
      <c r="H331" s="23">
        <f t="shared" si="123"/>
        <v>28.5</v>
      </c>
      <c r="I331" s="23">
        <f t="shared" si="123"/>
        <v>410.5</v>
      </c>
      <c r="J331" s="23">
        <f t="shared" si="123"/>
        <v>0</v>
      </c>
      <c r="K331" s="23">
        <f t="shared" si="123"/>
        <v>0</v>
      </c>
      <c r="L331" s="25">
        <f t="shared" si="123"/>
        <v>0</v>
      </c>
      <c r="M331" s="7"/>
    </row>
    <row r="332" spans="1:13">
      <c r="A332" s="118"/>
      <c r="B332" s="119"/>
      <c r="C332" s="119"/>
      <c r="D332" s="29" t="s">
        <v>15</v>
      </c>
      <c r="E332" s="19">
        <f t="shared" ref="E332:L332" si="124">E326</f>
        <v>38.943449999999999</v>
      </c>
      <c r="F332" s="23">
        <f t="shared" si="124"/>
        <v>0</v>
      </c>
      <c r="G332" s="23">
        <f t="shared" si="124"/>
        <v>38.943449999999999</v>
      </c>
      <c r="H332" s="23">
        <f t="shared" si="124"/>
        <v>0</v>
      </c>
      <c r="I332" s="23">
        <f t="shared" si="124"/>
        <v>0</v>
      </c>
      <c r="J332" s="23">
        <f t="shared" si="124"/>
        <v>0</v>
      </c>
      <c r="K332" s="23">
        <f t="shared" si="124"/>
        <v>0</v>
      </c>
      <c r="L332" s="25">
        <f t="shared" si="124"/>
        <v>0</v>
      </c>
      <c r="M332" s="7"/>
    </row>
    <row r="333" spans="1:13" ht="25.5">
      <c r="A333" s="118"/>
      <c r="B333" s="119"/>
      <c r="C333" s="119"/>
      <c r="D333" s="29" t="s">
        <v>96</v>
      </c>
      <c r="E333" s="19">
        <f t="shared" ref="E333:L333" si="125">E327</f>
        <v>0</v>
      </c>
      <c r="F333" s="23">
        <f t="shared" si="125"/>
        <v>0</v>
      </c>
      <c r="G333" s="23">
        <f t="shared" si="125"/>
        <v>0</v>
      </c>
      <c r="H333" s="23">
        <f t="shared" si="125"/>
        <v>0</v>
      </c>
      <c r="I333" s="23">
        <f t="shared" si="125"/>
        <v>0</v>
      </c>
      <c r="J333" s="23">
        <f t="shared" si="125"/>
        <v>0</v>
      </c>
      <c r="K333" s="23">
        <f t="shared" si="125"/>
        <v>0</v>
      </c>
      <c r="L333" s="25">
        <f t="shared" si="125"/>
        <v>0</v>
      </c>
      <c r="M333" s="7"/>
    </row>
    <row r="334" spans="1:13">
      <c r="A334" s="118"/>
      <c r="B334" s="119"/>
      <c r="C334" s="119"/>
      <c r="D334" s="29" t="s">
        <v>223</v>
      </c>
      <c r="E334" s="19">
        <f t="shared" ref="E334:L334" si="126">E328</f>
        <v>0</v>
      </c>
      <c r="F334" s="23">
        <f t="shared" si="126"/>
        <v>0</v>
      </c>
      <c r="G334" s="23">
        <f t="shared" si="126"/>
        <v>0</v>
      </c>
      <c r="H334" s="23">
        <f t="shared" si="126"/>
        <v>0</v>
      </c>
      <c r="I334" s="23">
        <f t="shared" si="126"/>
        <v>0</v>
      </c>
      <c r="J334" s="23">
        <f t="shared" si="126"/>
        <v>0</v>
      </c>
      <c r="K334" s="23">
        <f t="shared" si="126"/>
        <v>0</v>
      </c>
      <c r="L334" s="25">
        <f t="shared" si="126"/>
        <v>0</v>
      </c>
      <c r="M334" s="7"/>
    </row>
    <row r="335" spans="1:13">
      <c r="A335" s="105"/>
      <c r="B335" s="137" t="s">
        <v>51</v>
      </c>
      <c r="C335" s="108" t="s">
        <v>63</v>
      </c>
      <c r="D335" s="28" t="s">
        <v>3</v>
      </c>
      <c r="E335" s="19">
        <f>E329</f>
        <v>55769.558999999994</v>
      </c>
      <c r="F335" s="19">
        <f t="shared" ref="F335:L335" si="127">F329</f>
        <v>12495.926000000001</v>
      </c>
      <c r="G335" s="19">
        <f t="shared" si="127"/>
        <v>10432.432999999999</v>
      </c>
      <c r="H335" s="19">
        <f t="shared" si="127"/>
        <v>8929.9</v>
      </c>
      <c r="I335" s="19">
        <f t="shared" si="127"/>
        <v>23911.3</v>
      </c>
      <c r="J335" s="19">
        <f t="shared" si="127"/>
        <v>0</v>
      </c>
      <c r="K335" s="19">
        <f t="shared" si="127"/>
        <v>0</v>
      </c>
      <c r="L335" s="19">
        <f t="shared" si="127"/>
        <v>0</v>
      </c>
      <c r="M335" s="7"/>
    </row>
    <row r="336" spans="1:13">
      <c r="A336" s="118"/>
      <c r="B336" s="142"/>
      <c r="C336" s="119"/>
      <c r="D336" s="29" t="s">
        <v>13</v>
      </c>
      <c r="E336" s="19">
        <f>E330</f>
        <v>54607.950029999993</v>
      </c>
      <c r="F336" s="23">
        <f t="shared" ref="F336:L338" si="128">F330</f>
        <v>12485.502</v>
      </c>
      <c r="G336" s="23">
        <f t="shared" si="128"/>
        <v>9720.2480299999988</v>
      </c>
      <c r="H336" s="23">
        <f t="shared" si="128"/>
        <v>8901.4</v>
      </c>
      <c r="I336" s="23">
        <f t="shared" si="128"/>
        <v>23500.799999999999</v>
      </c>
      <c r="J336" s="23">
        <f t="shared" si="128"/>
        <v>0</v>
      </c>
      <c r="K336" s="23">
        <f t="shared" si="128"/>
        <v>0</v>
      </c>
      <c r="L336" s="23">
        <f t="shared" si="128"/>
        <v>0</v>
      </c>
      <c r="M336" s="13"/>
    </row>
    <row r="337" spans="1:13">
      <c r="A337" s="118"/>
      <c r="B337" s="142"/>
      <c r="C337" s="119"/>
      <c r="D337" s="29" t="s">
        <v>14</v>
      </c>
      <c r="E337" s="19">
        <f>E331</f>
        <v>1122.66552</v>
      </c>
      <c r="F337" s="23">
        <f t="shared" si="128"/>
        <v>10.423999999999999</v>
      </c>
      <c r="G337" s="23">
        <f t="shared" si="128"/>
        <v>673.24151999999992</v>
      </c>
      <c r="H337" s="23">
        <f t="shared" si="128"/>
        <v>28.5</v>
      </c>
      <c r="I337" s="23">
        <f t="shared" si="128"/>
        <v>410.5</v>
      </c>
      <c r="J337" s="23">
        <f t="shared" si="128"/>
        <v>0</v>
      </c>
      <c r="K337" s="23">
        <f t="shared" si="128"/>
        <v>0</v>
      </c>
      <c r="L337" s="23">
        <f t="shared" si="128"/>
        <v>0</v>
      </c>
      <c r="M337" s="7"/>
    </row>
    <row r="338" spans="1:13">
      <c r="A338" s="118"/>
      <c r="B338" s="142"/>
      <c r="C338" s="119"/>
      <c r="D338" s="29" t="s">
        <v>15</v>
      </c>
      <c r="E338" s="19">
        <f>E332</f>
        <v>38.943449999999999</v>
      </c>
      <c r="F338" s="23">
        <f t="shared" si="128"/>
        <v>0</v>
      </c>
      <c r="G338" s="23">
        <f t="shared" si="128"/>
        <v>38.943449999999999</v>
      </c>
      <c r="H338" s="23">
        <f t="shared" si="128"/>
        <v>0</v>
      </c>
      <c r="I338" s="23">
        <f t="shared" si="128"/>
        <v>0</v>
      </c>
      <c r="J338" s="23">
        <f t="shared" si="128"/>
        <v>0</v>
      </c>
      <c r="K338" s="23">
        <f t="shared" si="128"/>
        <v>0</v>
      </c>
      <c r="L338" s="23">
        <f t="shared" si="128"/>
        <v>0</v>
      </c>
      <c r="M338" s="7"/>
    </row>
    <row r="339" spans="1:13" ht="25.5">
      <c r="A339" s="118"/>
      <c r="B339" s="142"/>
      <c r="C339" s="119"/>
      <c r="D339" s="29" t="s">
        <v>96</v>
      </c>
      <c r="E339" s="19">
        <v>0</v>
      </c>
      <c r="F339" s="23">
        <v>0</v>
      </c>
      <c r="G339" s="23">
        <v>0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7"/>
    </row>
    <row r="340" spans="1:13">
      <c r="A340" s="118"/>
      <c r="B340" s="142"/>
      <c r="C340" s="119"/>
      <c r="D340" s="29" t="s">
        <v>223</v>
      </c>
      <c r="E340" s="19">
        <f t="shared" ref="E340:L340" si="129">E334</f>
        <v>0</v>
      </c>
      <c r="F340" s="23">
        <f t="shared" si="129"/>
        <v>0</v>
      </c>
      <c r="G340" s="23">
        <f t="shared" si="129"/>
        <v>0</v>
      </c>
      <c r="H340" s="23">
        <f t="shared" si="129"/>
        <v>0</v>
      </c>
      <c r="I340" s="23">
        <f t="shared" si="129"/>
        <v>0</v>
      </c>
      <c r="J340" s="23">
        <f t="shared" si="129"/>
        <v>0</v>
      </c>
      <c r="K340" s="23">
        <f t="shared" si="129"/>
        <v>0</v>
      </c>
      <c r="L340" s="23">
        <f t="shared" si="129"/>
        <v>0</v>
      </c>
      <c r="M340" s="7"/>
    </row>
    <row r="341" spans="1:13" ht="19.5" customHeight="1">
      <c r="A341" s="176" t="s">
        <v>77</v>
      </c>
      <c r="B341" s="174"/>
      <c r="C341" s="174"/>
      <c r="D341" s="174"/>
      <c r="E341" s="174"/>
      <c r="F341" s="174"/>
      <c r="G341" s="174"/>
      <c r="H341" s="174"/>
      <c r="I341" s="174"/>
      <c r="J341" s="174"/>
      <c r="K341" s="174"/>
      <c r="L341" s="174"/>
      <c r="M341" s="7"/>
    </row>
    <row r="342" spans="1:13" ht="18" customHeight="1">
      <c r="A342" s="177" t="s">
        <v>78</v>
      </c>
      <c r="B342" s="174"/>
      <c r="C342" s="174"/>
      <c r="D342" s="174"/>
      <c r="E342" s="174"/>
      <c r="F342" s="174"/>
      <c r="G342" s="174"/>
      <c r="H342" s="174"/>
      <c r="I342" s="174"/>
      <c r="J342" s="174"/>
      <c r="K342" s="174"/>
      <c r="L342" s="174"/>
      <c r="M342" s="7"/>
    </row>
    <row r="343" spans="1:13" ht="20.25" customHeight="1">
      <c r="A343" s="158" t="s">
        <v>79</v>
      </c>
      <c r="B343" s="174"/>
      <c r="C343" s="174"/>
      <c r="D343" s="174"/>
      <c r="E343" s="174"/>
      <c r="F343" s="174"/>
      <c r="G343" s="174"/>
      <c r="H343" s="174"/>
      <c r="I343" s="174"/>
      <c r="J343" s="174"/>
      <c r="K343" s="174"/>
      <c r="L343" s="175"/>
      <c r="M343" s="7"/>
    </row>
    <row r="344" spans="1:13" ht="18" customHeight="1">
      <c r="A344" s="103" t="s">
        <v>121</v>
      </c>
      <c r="B344" s="106" t="s">
        <v>80</v>
      </c>
      <c r="C344" s="106" t="s">
        <v>81</v>
      </c>
      <c r="D344" s="28" t="s">
        <v>3</v>
      </c>
      <c r="E344" s="82">
        <f>E350+E356+E362++E368+E374+E380+E386+E392+E398</f>
        <v>292207.86415000004</v>
      </c>
      <c r="F344" s="82">
        <f t="shared" ref="F344:L347" si="130">F350+F356+F362+F368+F374+F380+F386+F392</f>
        <v>44762.897130000005</v>
      </c>
      <c r="G344" s="82">
        <f t="shared" si="130"/>
        <v>18877.209329999998</v>
      </c>
      <c r="H344" s="82">
        <f>H350+H356+H362+H368+H374+H380+H386+H392+H398</f>
        <v>82500.639800000004</v>
      </c>
      <c r="I344" s="82">
        <f t="shared" si="130"/>
        <v>88867.117890000009</v>
      </c>
      <c r="J344" s="82">
        <f t="shared" si="130"/>
        <v>0</v>
      </c>
      <c r="K344" s="82">
        <f t="shared" si="130"/>
        <v>28600</v>
      </c>
      <c r="L344" s="19">
        <f t="shared" si="130"/>
        <v>28600</v>
      </c>
      <c r="M344" s="7"/>
    </row>
    <row r="345" spans="1:13" ht="18" customHeight="1">
      <c r="A345" s="104"/>
      <c r="B345" s="107"/>
      <c r="C345" s="107"/>
      <c r="D345" s="28" t="s">
        <v>13</v>
      </c>
      <c r="E345" s="82">
        <f>E351+E357+E363+E369+E375+E381+E387+E393</f>
        <v>0</v>
      </c>
      <c r="F345" s="83">
        <f t="shared" si="130"/>
        <v>0</v>
      </c>
      <c r="G345" s="83">
        <f t="shared" si="130"/>
        <v>0</v>
      </c>
      <c r="H345" s="83">
        <f t="shared" si="130"/>
        <v>0</v>
      </c>
      <c r="I345" s="83">
        <f t="shared" si="130"/>
        <v>0</v>
      </c>
      <c r="J345" s="83">
        <f t="shared" si="130"/>
        <v>0</v>
      </c>
      <c r="K345" s="83">
        <f t="shared" si="130"/>
        <v>0</v>
      </c>
      <c r="L345" s="23">
        <f t="shared" si="130"/>
        <v>0</v>
      </c>
      <c r="M345" s="7"/>
    </row>
    <row r="346" spans="1:13" ht="21.75" customHeight="1">
      <c r="A346" s="104"/>
      <c r="B346" s="107"/>
      <c r="C346" s="107"/>
      <c r="D346" s="28" t="s">
        <v>14</v>
      </c>
      <c r="E346" s="82">
        <f>E352+E358+E364+E370+E376+E382+E388+E394</f>
        <v>79395.100000000006</v>
      </c>
      <c r="F346" s="83">
        <f t="shared" si="130"/>
        <v>40286</v>
      </c>
      <c r="G346" s="83">
        <f t="shared" si="130"/>
        <v>9987</v>
      </c>
      <c r="H346" s="83">
        <f t="shared" si="130"/>
        <v>18772.099999999999</v>
      </c>
      <c r="I346" s="83">
        <f t="shared" si="130"/>
        <v>10350</v>
      </c>
      <c r="J346" s="83">
        <f t="shared" si="130"/>
        <v>0</v>
      </c>
      <c r="K346" s="83">
        <f t="shared" si="130"/>
        <v>0</v>
      </c>
      <c r="L346" s="23">
        <f t="shared" si="130"/>
        <v>0</v>
      </c>
      <c r="M346" s="7"/>
    </row>
    <row r="347" spans="1:13" ht="21.75" customHeight="1">
      <c r="A347" s="104"/>
      <c r="B347" s="107"/>
      <c r="C347" s="107"/>
      <c r="D347" s="28" t="s">
        <v>15</v>
      </c>
      <c r="E347" s="82">
        <f>E353+E359+E365+E371+E377+E383+E389+E395+E420+E401</f>
        <v>31111.724150000002</v>
      </c>
      <c r="F347" s="83">
        <f t="shared" si="130"/>
        <v>4476.8971300000003</v>
      </c>
      <c r="G347" s="83">
        <f t="shared" si="130"/>
        <v>8890.2093299999997</v>
      </c>
      <c r="H347" s="83">
        <f>H353+H359+H365+H371+H377+H383+H389+H395+H401</f>
        <v>9752.7398000000012</v>
      </c>
      <c r="I347" s="83">
        <f t="shared" si="130"/>
        <v>7991.8778899999998</v>
      </c>
      <c r="J347" s="83">
        <f t="shared" si="130"/>
        <v>0</v>
      </c>
      <c r="K347" s="83">
        <f t="shared" si="130"/>
        <v>0</v>
      </c>
      <c r="L347" s="23">
        <f t="shared" si="130"/>
        <v>0</v>
      </c>
      <c r="M347" s="60"/>
    </row>
    <row r="348" spans="1:13" ht="27" customHeight="1">
      <c r="A348" s="104"/>
      <c r="B348" s="107"/>
      <c r="C348" s="107"/>
      <c r="D348" s="28" t="s">
        <v>96</v>
      </c>
      <c r="E348" s="82">
        <v>0</v>
      </c>
      <c r="F348" s="83">
        <v>0</v>
      </c>
      <c r="G348" s="83">
        <v>0</v>
      </c>
      <c r="H348" s="83">
        <v>0</v>
      </c>
      <c r="I348" s="83">
        <v>0</v>
      </c>
      <c r="J348" s="83">
        <v>0</v>
      </c>
      <c r="K348" s="83">
        <v>0</v>
      </c>
      <c r="L348" s="23">
        <v>0</v>
      </c>
      <c r="M348" s="7"/>
    </row>
    <row r="349" spans="1:13" ht="27" customHeight="1">
      <c r="A349" s="105"/>
      <c r="B349" s="108"/>
      <c r="C349" s="108"/>
      <c r="D349" s="28" t="s">
        <v>223</v>
      </c>
      <c r="E349" s="83">
        <f t="shared" ref="E349:J349" si="131">E355+E361+E367+E373+E379+E385+E391+E397</f>
        <v>181701.04</v>
      </c>
      <c r="F349" s="83">
        <f t="shared" si="131"/>
        <v>0</v>
      </c>
      <c r="G349" s="83">
        <f t="shared" si="131"/>
        <v>0</v>
      </c>
      <c r="H349" s="83">
        <f t="shared" si="131"/>
        <v>53975.8</v>
      </c>
      <c r="I349" s="83">
        <f t="shared" si="131"/>
        <v>70525.240000000005</v>
      </c>
      <c r="J349" s="83">
        <f t="shared" si="131"/>
        <v>0</v>
      </c>
      <c r="K349" s="83">
        <f>K355+K361+K367+K373+K385+K391+K397</f>
        <v>28600</v>
      </c>
      <c r="L349" s="23">
        <f>L355+L361+L367+L373+L385+L391+L397</f>
        <v>28600</v>
      </c>
      <c r="M349" s="7"/>
    </row>
    <row r="350" spans="1:13" ht="20.25" customHeight="1">
      <c r="A350" s="144" t="s">
        <v>122</v>
      </c>
      <c r="B350" s="120" t="s">
        <v>82</v>
      </c>
      <c r="C350" s="106" t="s">
        <v>81</v>
      </c>
      <c r="D350" s="28" t="s">
        <v>3</v>
      </c>
      <c r="E350" s="84">
        <f t="shared" ref="E350:E356" si="132">F350+G350+H350+I350+J350+K350+L350</f>
        <v>118180.52</v>
      </c>
      <c r="F350" s="85">
        <f t="shared" ref="F350:L350" si="133">F351+F352+F353+F355</f>
        <v>5449.42</v>
      </c>
      <c r="G350" s="86">
        <f t="shared" si="133"/>
        <v>482</v>
      </c>
      <c r="H350" s="85">
        <f t="shared" si="133"/>
        <v>56173.3</v>
      </c>
      <c r="I350" s="85">
        <f t="shared" si="133"/>
        <v>56075.8</v>
      </c>
      <c r="J350" s="85">
        <f t="shared" si="133"/>
        <v>0</v>
      </c>
      <c r="K350" s="85">
        <f t="shared" si="133"/>
        <v>0</v>
      </c>
      <c r="L350" s="66">
        <f t="shared" si="133"/>
        <v>0</v>
      </c>
      <c r="M350" s="7"/>
    </row>
    <row r="351" spans="1:13">
      <c r="A351" s="145"/>
      <c r="B351" s="121"/>
      <c r="C351" s="107"/>
      <c r="D351" s="28" t="s">
        <v>13</v>
      </c>
      <c r="E351" s="87">
        <f t="shared" si="132"/>
        <v>0</v>
      </c>
      <c r="F351" s="88">
        <v>0</v>
      </c>
      <c r="G351" s="89">
        <v>0</v>
      </c>
      <c r="H351" s="88">
        <v>0</v>
      </c>
      <c r="I351" s="88">
        <v>0</v>
      </c>
      <c r="J351" s="88">
        <v>0</v>
      </c>
      <c r="K351" s="88">
        <v>0</v>
      </c>
      <c r="L351" s="71">
        <v>0</v>
      </c>
      <c r="M351" s="7"/>
    </row>
    <row r="352" spans="1:13" ht="18" customHeight="1">
      <c r="A352" s="145"/>
      <c r="B352" s="121"/>
      <c r="C352" s="107"/>
      <c r="D352" s="28" t="s">
        <v>14</v>
      </c>
      <c r="E352" s="87">
        <f t="shared" si="132"/>
        <v>5789</v>
      </c>
      <c r="F352" s="89">
        <v>4854</v>
      </c>
      <c r="G352" s="88">
        <v>434</v>
      </c>
      <c r="H352" s="90">
        <f>1758-1758</f>
        <v>0</v>
      </c>
      <c r="I352" s="88">
        <v>501</v>
      </c>
      <c r="J352" s="88">
        <v>0</v>
      </c>
      <c r="K352" s="88">
        <v>0</v>
      </c>
      <c r="L352" s="71">
        <v>0</v>
      </c>
      <c r="M352" s="7"/>
    </row>
    <row r="353" spans="1:13" ht="18.75" customHeight="1">
      <c r="A353" s="145"/>
      <c r="B353" s="121"/>
      <c r="C353" s="107"/>
      <c r="D353" s="28" t="s">
        <v>15</v>
      </c>
      <c r="E353" s="87">
        <f t="shared" si="132"/>
        <v>2965.92</v>
      </c>
      <c r="F353" s="89">
        <v>595.41999999999996</v>
      </c>
      <c r="G353" s="88">
        <v>48</v>
      </c>
      <c r="H353" s="91">
        <f>439.5+1758</f>
        <v>2197.5</v>
      </c>
      <c r="I353" s="88">
        <v>125</v>
      </c>
      <c r="J353" s="88">
        <v>0</v>
      </c>
      <c r="K353" s="88">
        <v>0</v>
      </c>
      <c r="L353" s="71">
        <v>0</v>
      </c>
      <c r="M353" s="7"/>
    </row>
    <row r="354" spans="1:13" ht="27.6" customHeight="1">
      <c r="A354" s="145"/>
      <c r="B354" s="121"/>
      <c r="C354" s="107"/>
      <c r="D354" s="28" t="s">
        <v>96</v>
      </c>
      <c r="E354" s="92">
        <v>0</v>
      </c>
      <c r="F354" s="93">
        <v>0</v>
      </c>
      <c r="G354" s="93">
        <v>0</v>
      </c>
      <c r="H354" s="94">
        <v>0</v>
      </c>
      <c r="I354" s="94">
        <v>0</v>
      </c>
      <c r="J354" s="94">
        <v>0</v>
      </c>
      <c r="K354" s="94">
        <v>0</v>
      </c>
      <c r="L354" s="69">
        <v>0</v>
      </c>
      <c r="M354" s="7"/>
    </row>
    <row r="355" spans="1:13" ht="24" customHeight="1">
      <c r="A355" s="145"/>
      <c r="B355" s="122"/>
      <c r="C355" s="108"/>
      <c r="D355" s="28" t="s">
        <v>223</v>
      </c>
      <c r="E355" s="92">
        <f t="shared" si="132"/>
        <v>109425.60000000001</v>
      </c>
      <c r="F355" s="94">
        <v>0</v>
      </c>
      <c r="G355" s="93">
        <v>0</v>
      </c>
      <c r="H355" s="94">
        <v>53975.8</v>
      </c>
      <c r="I355" s="94">
        <v>55449.8</v>
      </c>
      <c r="J355" s="94">
        <v>0</v>
      </c>
      <c r="K355" s="94">
        <v>0</v>
      </c>
      <c r="L355" s="69">
        <v>0</v>
      </c>
      <c r="M355" s="7"/>
    </row>
    <row r="356" spans="1:13" ht="13.9" customHeight="1">
      <c r="A356" s="105" t="s">
        <v>123</v>
      </c>
      <c r="B356" s="106" t="s">
        <v>86</v>
      </c>
      <c r="C356" s="106" t="s">
        <v>81</v>
      </c>
      <c r="D356" s="28" t="s">
        <v>3</v>
      </c>
      <c r="E356" s="95">
        <f t="shared" si="132"/>
        <v>8981.1</v>
      </c>
      <c r="F356" s="85">
        <f>F357+F358+F359+F361</f>
        <v>8981.1</v>
      </c>
      <c r="G356" s="85">
        <v>0</v>
      </c>
      <c r="H356" s="85">
        <v>0</v>
      </c>
      <c r="I356" s="85">
        <v>0</v>
      </c>
      <c r="J356" s="85">
        <v>0</v>
      </c>
      <c r="K356" s="85">
        <v>0</v>
      </c>
      <c r="L356" s="72">
        <v>0</v>
      </c>
      <c r="M356" s="7"/>
    </row>
    <row r="357" spans="1:13">
      <c r="A357" s="118"/>
      <c r="B357" s="107"/>
      <c r="C357" s="107"/>
      <c r="D357" s="28" t="s">
        <v>13</v>
      </c>
      <c r="E357" s="92">
        <v>0</v>
      </c>
      <c r="F357" s="88">
        <v>0</v>
      </c>
      <c r="G357" s="88">
        <v>0</v>
      </c>
      <c r="H357" s="88">
        <v>0</v>
      </c>
      <c r="I357" s="88">
        <v>0</v>
      </c>
      <c r="J357" s="88">
        <v>0</v>
      </c>
      <c r="K357" s="88">
        <v>0</v>
      </c>
      <c r="L357" s="71">
        <v>0</v>
      </c>
      <c r="M357" s="7"/>
    </row>
    <row r="358" spans="1:13">
      <c r="A358" s="118"/>
      <c r="B358" s="107"/>
      <c r="C358" s="107"/>
      <c r="D358" s="28" t="s">
        <v>14</v>
      </c>
      <c r="E358" s="92">
        <f>F358</f>
        <v>8083</v>
      </c>
      <c r="F358" s="88">
        <v>8083</v>
      </c>
      <c r="G358" s="88">
        <v>0</v>
      </c>
      <c r="H358" s="88">
        <v>0</v>
      </c>
      <c r="I358" s="88">
        <v>0</v>
      </c>
      <c r="J358" s="88">
        <v>0</v>
      </c>
      <c r="K358" s="88">
        <v>0</v>
      </c>
      <c r="L358" s="71">
        <v>0</v>
      </c>
      <c r="M358" s="7"/>
    </row>
    <row r="359" spans="1:13">
      <c r="A359" s="118"/>
      <c r="B359" s="107"/>
      <c r="C359" s="107"/>
      <c r="D359" s="28" t="s">
        <v>15</v>
      </c>
      <c r="E359" s="92">
        <f>F359</f>
        <v>898.1</v>
      </c>
      <c r="F359" s="88">
        <v>898.1</v>
      </c>
      <c r="G359" s="88">
        <v>0</v>
      </c>
      <c r="H359" s="88">
        <v>0</v>
      </c>
      <c r="I359" s="88">
        <v>0</v>
      </c>
      <c r="J359" s="88">
        <v>0</v>
      </c>
      <c r="K359" s="88">
        <v>0</v>
      </c>
      <c r="L359" s="71">
        <v>0</v>
      </c>
      <c r="M359" s="7"/>
    </row>
    <row r="360" spans="1:13" ht="25.5">
      <c r="A360" s="118"/>
      <c r="B360" s="107"/>
      <c r="C360" s="107"/>
      <c r="D360" s="28" t="s">
        <v>96</v>
      </c>
      <c r="E360" s="92">
        <v>0</v>
      </c>
      <c r="F360" s="94">
        <v>0</v>
      </c>
      <c r="G360" s="94">
        <v>0</v>
      </c>
      <c r="H360" s="94">
        <v>0</v>
      </c>
      <c r="I360" s="94">
        <v>0</v>
      </c>
      <c r="J360" s="94">
        <v>0</v>
      </c>
      <c r="K360" s="94">
        <v>0</v>
      </c>
      <c r="L360" s="69">
        <v>0</v>
      </c>
      <c r="M360" s="7"/>
    </row>
    <row r="361" spans="1:13">
      <c r="A361" s="118"/>
      <c r="B361" s="108"/>
      <c r="C361" s="108"/>
      <c r="D361" s="28" t="s">
        <v>223</v>
      </c>
      <c r="E361" s="92">
        <f>F361</f>
        <v>0</v>
      </c>
      <c r="F361" s="88">
        <v>0</v>
      </c>
      <c r="G361" s="88">
        <v>0</v>
      </c>
      <c r="H361" s="88">
        <v>0</v>
      </c>
      <c r="I361" s="88">
        <v>0</v>
      </c>
      <c r="J361" s="88">
        <v>0</v>
      </c>
      <c r="K361" s="88">
        <v>0</v>
      </c>
      <c r="L361" s="71">
        <v>0</v>
      </c>
      <c r="M361" s="7"/>
    </row>
    <row r="362" spans="1:13" ht="33.6" customHeight="1">
      <c r="A362" s="119" t="s">
        <v>124</v>
      </c>
      <c r="B362" s="106" t="s">
        <v>84</v>
      </c>
      <c r="C362" s="106" t="s">
        <v>81</v>
      </c>
      <c r="D362" s="29" t="s">
        <v>3</v>
      </c>
      <c r="E362" s="96">
        <f>E363+E364+E365+E367</f>
        <v>24380.339</v>
      </c>
      <c r="F362" s="97">
        <f>F363+F364+F365+F367</f>
        <v>24026</v>
      </c>
      <c r="G362" s="97">
        <f>G363+G364+G365+G367</f>
        <v>354.33899999999994</v>
      </c>
      <c r="H362" s="97">
        <f>H363+H364+H365+H367</f>
        <v>0</v>
      </c>
      <c r="I362" s="97">
        <v>0</v>
      </c>
      <c r="J362" s="97">
        <v>0</v>
      </c>
      <c r="K362" s="97">
        <v>0</v>
      </c>
      <c r="L362" s="68">
        <v>0</v>
      </c>
      <c r="M362" s="7"/>
    </row>
    <row r="363" spans="1:13" ht="33.6" customHeight="1">
      <c r="A363" s="119"/>
      <c r="B363" s="107"/>
      <c r="C363" s="107"/>
      <c r="D363" s="29" t="s">
        <v>13</v>
      </c>
      <c r="E363" s="98">
        <f t="shared" ref="E363:E373" si="134">F363+G363+H363</f>
        <v>0</v>
      </c>
      <c r="F363" s="99">
        <v>0</v>
      </c>
      <c r="G363" s="99">
        <v>0</v>
      </c>
      <c r="H363" s="99">
        <v>0</v>
      </c>
      <c r="I363" s="99">
        <v>0</v>
      </c>
      <c r="J363" s="99">
        <v>0</v>
      </c>
      <c r="K363" s="99">
        <v>0</v>
      </c>
      <c r="L363" s="69">
        <v>0</v>
      </c>
      <c r="M363" s="7"/>
    </row>
    <row r="364" spans="1:13" ht="39" customHeight="1">
      <c r="A364" s="119"/>
      <c r="B364" s="107"/>
      <c r="C364" s="107"/>
      <c r="D364" s="29" t="s">
        <v>14</v>
      </c>
      <c r="E364" s="98">
        <f t="shared" si="134"/>
        <v>21674</v>
      </c>
      <c r="F364" s="99">
        <v>21674</v>
      </c>
      <c r="G364" s="99">
        <f>9553-9553</f>
        <v>0</v>
      </c>
      <c r="H364" s="99">
        <v>0</v>
      </c>
      <c r="I364" s="99">
        <v>0</v>
      </c>
      <c r="J364" s="99">
        <v>0</v>
      </c>
      <c r="K364" s="99">
        <v>0</v>
      </c>
      <c r="L364" s="69">
        <v>0</v>
      </c>
      <c r="M364" s="7"/>
    </row>
    <row r="365" spans="1:13" ht="30" customHeight="1">
      <c r="A365" s="119"/>
      <c r="B365" s="107"/>
      <c r="C365" s="107"/>
      <c r="D365" s="29" t="s">
        <v>15</v>
      </c>
      <c r="E365" s="98">
        <f t="shared" si="134"/>
        <v>2706.3389999999999</v>
      </c>
      <c r="F365" s="100">
        <v>2352</v>
      </c>
      <c r="G365" s="99">
        <f>1415.339-1061</f>
        <v>354.33899999999994</v>
      </c>
      <c r="H365" s="99">
        <v>0</v>
      </c>
      <c r="I365" s="99">
        <v>0</v>
      </c>
      <c r="J365" s="99">
        <v>0</v>
      </c>
      <c r="K365" s="99">
        <v>0</v>
      </c>
      <c r="L365" s="69">
        <v>0</v>
      </c>
      <c r="M365" s="7"/>
    </row>
    <row r="366" spans="1:13" ht="30" customHeight="1">
      <c r="A366" s="119"/>
      <c r="B366" s="107"/>
      <c r="C366" s="107"/>
      <c r="D366" s="29" t="s">
        <v>96</v>
      </c>
      <c r="E366" s="98">
        <v>0</v>
      </c>
      <c r="F366" s="100">
        <v>0</v>
      </c>
      <c r="G366" s="99">
        <v>0</v>
      </c>
      <c r="H366" s="99">
        <v>0</v>
      </c>
      <c r="I366" s="99">
        <v>0</v>
      </c>
      <c r="J366" s="99">
        <v>0</v>
      </c>
      <c r="K366" s="99">
        <v>0</v>
      </c>
      <c r="L366" s="69">
        <v>0</v>
      </c>
      <c r="M366" s="7"/>
    </row>
    <row r="367" spans="1:13" ht="27" customHeight="1">
      <c r="A367" s="119"/>
      <c r="B367" s="108"/>
      <c r="C367" s="108"/>
      <c r="D367" s="29" t="s">
        <v>223</v>
      </c>
      <c r="E367" s="98">
        <f t="shared" si="134"/>
        <v>0</v>
      </c>
      <c r="F367" s="99">
        <v>0</v>
      </c>
      <c r="G367" s="99">
        <v>0</v>
      </c>
      <c r="H367" s="99">
        <v>0</v>
      </c>
      <c r="I367" s="99">
        <v>0</v>
      </c>
      <c r="J367" s="99">
        <v>0</v>
      </c>
      <c r="K367" s="99">
        <v>0</v>
      </c>
      <c r="L367" s="69">
        <v>0</v>
      </c>
      <c r="M367" s="7"/>
    </row>
    <row r="368" spans="1:13" ht="24" customHeight="1">
      <c r="A368" s="119" t="s">
        <v>125</v>
      </c>
      <c r="B368" s="106" t="s">
        <v>85</v>
      </c>
      <c r="C368" s="106" t="s">
        <v>81</v>
      </c>
      <c r="D368" s="29" t="s">
        <v>3</v>
      </c>
      <c r="E368" s="96">
        <f>F368+G368+H368+I368+J368+K368+L368</f>
        <v>6306.3771299999999</v>
      </c>
      <c r="F368" s="97">
        <f>F369+F370+F371+F373</f>
        <v>6306.3771299999999</v>
      </c>
      <c r="G368" s="97">
        <f>G369+G370+G371+G373</f>
        <v>0</v>
      </c>
      <c r="H368" s="97">
        <f>H369+H370+H371+H373</f>
        <v>0</v>
      </c>
      <c r="I368" s="97">
        <f>SUM(I369:I373)</f>
        <v>0</v>
      </c>
      <c r="J368" s="97">
        <f>SUM(J369:J373)</f>
        <v>0</v>
      </c>
      <c r="K368" s="97">
        <v>0</v>
      </c>
      <c r="L368" s="68">
        <v>0</v>
      </c>
      <c r="M368" s="7"/>
    </row>
    <row r="369" spans="1:13" ht="22.5" customHeight="1">
      <c r="A369" s="119"/>
      <c r="B369" s="107"/>
      <c r="C369" s="107"/>
      <c r="D369" s="29" t="s">
        <v>13</v>
      </c>
      <c r="E369" s="98">
        <f t="shared" si="134"/>
        <v>0</v>
      </c>
      <c r="F369" s="99">
        <v>0</v>
      </c>
      <c r="G369" s="99">
        <v>0</v>
      </c>
      <c r="H369" s="99">
        <v>0</v>
      </c>
      <c r="I369" s="99">
        <v>0</v>
      </c>
      <c r="J369" s="99">
        <v>0</v>
      </c>
      <c r="K369" s="99">
        <v>0</v>
      </c>
      <c r="L369" s="69">
        <v>0</v>
      </c>
      <c r="M369" s="7"/>
    </row>
    <row r="370" spans="1:13" ht="21.75" customHeight="1">
      <c r="A370" s="119"/>
      <c r="B370" s="107"/>
      <c r="C370" s="107"/>
      <c r="D370" s="29" t="s">
        <v>14</v>
      </c>
      <c r="E370" s="98">
        <f>F370+G370+H370+I370+J370+K370+L370</f>
        <v>5675</v>
      </c>
      <c r="F370" s="99">
        <v>5675</v>
      </c>
      <c r="G370" s="99">
        <v>0</v>
      </c>
      <c r="H370" s="99">
        <v>0</v>
      </c>
      <c r="I370" s="99">
        <v>0</v>
      </c>
      <c r="J370" s="99">
        <v>0</v>
      </c>
      <c r="K370" s="99">
        <v>0</v>
      </c>
      <c r="L370" s="69">
        <v>0</v>
      </c>
      <c r="M370" s="7"/>
    </row>
    <row r="371" spans="1:13" ht="23.25" customHeight="1">
      <c r="A371" s="119"/>
      <c r="B371" s="107"/>
      <c r="C371" s="107"/>
      <c r="D371" s="29" t="s">
        <v>15</v>
      </c>
      <c r="E371" s="98">
        <f>F371+G371+H371+I371+J371+K371+L371</f>
        <v>631.37712999999997</v>
      </c>
      <c r="F371" s="99">
        <v>631.37712999999997</v>
      </c>
      <c r="G371" s="99">
        <v>0</v>
      </c>
      <c r="H371" s="99">
        <v>0</v>
      </c>
      <c r="I371" s="99">
        <v>0</v>
      </c>
      <c r="J371" s="99">
        <v>0</v>
      </c>
      <c r="K371" s="99">
        <v>0</v>
      </c>
      <c r="L371" s="69">
        <v>0</v>
      </c>
      <c r="M371" s="7"/>
    </row>
    <row r="372" spans="1:13" ht="31.15" customHeight="1">
      <c r="A372" s="119"/>
      <c r="B372" s="107"/>
      <c r="C372" s="107"/>
      <c r="D372" s="29" t="s">
        <v>96</v>
      </c>
      <c r="E372" s="98">
        <v>0</v>
      </c>
      <c r="F372" s="99">
        <v>0</v>
      </c>
      <c r="G372" s="99">
        <v>0</v>
      </c>
      <c r="H372" s="99">
        <v>0</v>
      </c>
      <c r="I372" s="99">
        <v>0</v>
      </c>
      <c r="J372" s="99">
        <v>0</v>
      </c>
      <c r="K372" s="99">
        <v>0</v>
      </c>
      <c r="L372" s="69">
        <v>0</v>
      </c>
      <c r="M372" s="7"/>
    </row>
    <row r="373" spans="1:13" ht="27.6" customHeight="1">
      <c r="A373" s="119"/>
      <c r="B373" s="108"/>
      <c r="C373" s="108"/>
      <c r="D373" s="29" t="s">
        <v>223</v>
      </c>
      <c r="E373" s="98">
        <f t="shared" si="134"/>
        <v>0</v>
      </c>
      <c r="F373" s="99">
        <v>0</v>
      </c>
      <c r="G373" s="99">
        <v>0</v>
      </c>
      <c r="H373" s="99">
        <v>0</v>
      </c>
      <c r="I373" s="99">
        <v>0</v>
      </c>
      <c r="J373" s="99">
        <v>0</v>
      </c>
      <c r="K373" s="99">
        <v>0</v>
      </c>
      <c r="L373" s="69">
        <v>0</v>
      </c>
      <c r="M373" s="7"/>
    </row>
    <row r="374" spans="1:13" ht="24.75" customHeight="1">
      <c r="A374" s="120" t="s">
        <v>126</v>
      </c>
      <c r="B374" s="120" t="s">
        <v>90</v>
      </c>
      <c r="C374" s="106" t="s">
        <v>81</v>
      </c>
      <c r="D374" s="29" t="s">
        <v>3</v>
      </c>
      <c r="E374" s="96">
        <f t="shared" ref="E374:L374" si="135">E375+E376+E377+E379</f>
        <v>60713.058219999999</v>
      </c>
      <c r="F374" s="97">
        <f t="shared" si="135"/>
        <v>0</v>
      </c>
      <c r="G374" s="97">
        <f t="shared" si="135"/>
        <v>18040.870329999998</v>
      </c>
      <c r="H374" s="97">
        <f t="shared" si="135"/>
        <v>24956.309999999998</v>
      </c>
      <c r="I374" s="97">
        <f t="shared" si="135"/>
        <v>17715.87789</v>
      </c>
      <c r="J374" s="97">
        <f t="shared" si="135"/>
        <v>0</v>
      </c>
      <c r="K374" s="97">
        <f t="shared" si="135"/>
        <v>0</v>
      </c>
      <c r="L374" s="68">
        <f t="shared" si="135"/>
        <v>0</v>
      </c>
      <c r="M374" s="7"/>
    </row>
    <row r="375" spans="1:13" ht="24.75" customHeight="1">
      <c r="A375" s="121"/>
      <c r="B375" s="121"/>
      <c r="C375" s="107"/>
      <c r="D375" s="29" t="s">
        <v>13</v>
      </c>
      <c r="E375" s="98">
        <f>F375+G375+H375+I375+J375+K375+L375</f>
        <v>0</v>
      </c>
      <c r="F375" s="99">
        <v>0</v>
      </c>
      <c r="G375" s="99">
        <v>0</v>
      </c>
      <c r="H375" s="99">
        <v>0</v>
      </c>
      <c r="I375" s="99">
        <v>0</v>
      </c>
      <c r="J375" s="99">
        <v>0</v>
      </c>
      <c r="K375" s="99">
        <v>0</v>
      </c>
      <c r="L375" s="69">
        <v>0</v>
      </c>
      <c r="M375" s="7"/>
    </row>
    <row r="376" spans="1:13" ht="24.75" customHeight="1">
      <c r="A376" s="121"/>
      <c r="B376" s="121"/>
      <c r="C376" s="107"/>
      <c r="D376" s="29" t="s">
        <v>14</v>
      </c>
      <c r="E376" s="98">
        <f>F376+G376+H376+I376+J376+K376+L376</f>
        <v>38174.1</v>
      </c>
      <c r="F376" s="100">
        <v>0</v>
      </c>
      <c r="G376" s="99">
        <f>363-363+9553</f>
        <v>9553</v>
      </c>
      <c r="H376" s="101">
        <f>17014.1+1758</f>
        <v>18772.099999999999</v>
      </c>
      <c r="I376" s="99">
        <v>9849</v>
      </c>
      <c r="J376" s="99">
        <v>0</v>
      </c>
      <c r="K376" s="99">
        <v>0</v>
      </c>
      <c r="L376" s="69">
        <v>0</v>
      </c>
      <c r="M376" s="7"/>
    </row>
    <row r="377" spans="1:13" ht="24.75" customHeight="1">
      <c r="A377" s="121"/>
      <c r="B377" s="121"/>
      <c r="C377" s="107"/>
      <c r="D377" s="29" t="s">
        <v>15</v>
      </c>
      <c r="E377" s="98">
        <f>F377+G377+H377+I377+J377+K377+L377</f>
        <v>22538.95822</v>
      </c>
      <c r="F377" s="100">
        <v>0</v>
      </c>
      <c r="G377" s="99">
        <f>12214.29111-4787.42078+1061</f>
        <v>8487.8703299999997</v>
      </c>
      <c r="H377" s="101">
        <f>6150.95689+1791.25311-1758</f>
        <v>6184.2100000000009</v>
      </c>
      <c r="I377" s="99">
        <v>7866.8778899999998</v>
      </c>
      <c r="J377" s="99">
        <v>0</v>
      </c>
      <c r="K377" s="99">
        <v>0</v>
      </c>
      <c r="L377" s="69">
        <v>0</v>
      </c>
      <c r="M377" s="7"/>
    </row>
    <row r="378" spans="1:13" ht="29.65" customHeight="1">
      <c r="A378" s="121"/>
      <c r="B378" s="121"/>
      <c r="C378" s="107"/>
      <c r="D378" s="29" t="s">
        <v>96</v>
      </c>
      <c r="E378" s="98">
        <v>0</v>
      </c>
      <c r="F378" s="100">
        <v>0</v>
      </c>
      <c r="G378" s="99">
        <v>0</v>
      </c>
      <c r="H378" s="99">
        <v>0</v>
      </c>
      <c r="I378" s="99">
        <v>0</v>
      </c>
      <c r="J378" s="99">
        <v>0</v>
      </c>
      <c r="K378" s="99">
        <v>0</v>
      </c>
      <c r="L378" s="69">
        <v>0</v>
      </c>
      <c r="M378" s="7"/>
    </row>
    <row r="379" spans="1:13" ht="33.6" customHeight="1">
      <c r="A379" s="122"/>
      <c r="B379" s="122"/>
      <c r="C379" s="108"/>
      <c r="D379" s="29" t="s">
        <v>223</v>
      </c>
      <c r="E379" s="98">
        <f>F379+G379+H379+I379+J379+K379+L379</f>
        <v>0</v>
      </c>
      <c r="F379" s="100">
        <v>0</v>
      </c>
      <c r="G379" s="99">
        <v>0</v>
      </c>
      <c r="H379" s="99">
        <v>0</v>
      </c>
      <c r="I379" s="99">
        <v>0</v>
      </c>
      <c r="J379" s="99">
        <v>0</v>
      </c>
      <c r="K379" s="99">
        <v>0</v>
      </c>
      <c r="L379" s="69">
        <v>0</v>
      </c>
      <c r="M379" s="7"/>
    </row>
    <row r="380" spans="1:13" ht="22.15" customHeight="1">
      <c r="A380" s="119" t="s">
        <v>127</v>
      </c>
      <c r="B380" s="106" t="s">
        <v>94</v>
      </c>
      <c r="C380" s="119" t="s">
        <v>81</v>
      </c>
      <c r="D380" s="29" t="s">
        <v>3</v>
      </c>
      <c r="E380" s="96">
        <f>F380+G380+H380+I380+J380+K380+L380</f>
        <v>34075.440000000002</v>
      </c>
      <c r="F380" s="102">
        <f>F381+F382+F383+F384+F385</f>
        <v>0</v>
      </c>
      <c r="G380" s="97">
        <f t="shared" ref="G380:L380" si="136">G381+G382+G383+G385</f>
        <v>0</v>
      </c>
      <c r="H380" s="97">
        <f t="shared" si="136"/>
        <v>0</v>
      </c>
      <c r="I380" s="102">
        <f t="shared" si="136"/>
        <v>4875.4399999999996</v>
      </c>
      <c r="J380" s="102">
        <f t="shared" si="136"/>
        <v>0</v>
      </c>
      <c r="K380" s="102">
        <f t="shared" si="136"/>
        <v>14600</v>
      </c>
      <c r="L380" s="74">
        <f t="shared" si="136"/>
        <v>14600</v>
      </c>
      <c r="M380" s="7"/>
    </row>
    <row r="381" spans="1:13" ht="22.15" customHeight="1">
      <c r="A381" s="119"/>
      <c r="B381" s="107"/>
      <c r="C381" s="119"/>
      <c r="D381" s="29" t="s">
        <v>13</v>
      </c>
      <c r="E381" s="98">
        <f t="shared" ref="E381:E397" si="137">F381+G381+H381+I381+J381+K381+L381</f>
        <v>0</v>
      </c>
      <c r="F381" s="100">
        <v>0</v>
      </c>
      <c r="G381" s="100">
        <v>0</v>
      </c>
      <c r="H381" s="100">
        <v>0</v>
      </c>
      <c r="I381" s="100">
        <v>0</v>
      </c>
      <c r="J381" s="99">
        <v>0</v>
      </c>
      <c r="K381" s="99">
        <v>0</v>
      </c>
      <c r="L381" s="69">
        <v>0</v>
      </c>
      <c r="M381" s="7"/>
    </row>
    <row r="382" spans="1:13" ht="22.15" customHeight="1">
      <c r="A382" s="119"/>
      <c r="B382" s="107"/>
      <c r="C382" s="119"/>
      <c r="D382" s="29" t="s">
        <v>14</v>
      </c>
      <c r="E382" s="98">
        <f t="shared" si="137"/>
        <v>0</v>
      </c>
      <c r="F382" s="100">
        <v>0</v>
      </c>
      <c r="G382" s="100">
        <v>0</v>
      </c>
      <c r="H382" s="100">
        <v>0</v>
      </c>
      <c r="I382" s="100">
        <v>0</v>
      </c>
      <c r="J382" s="99">
        <v>0</v>
      </c>
      <c r="K382" s="99">
        <v>0</v>
      </c>
      <c r="L382" s="69">
        <v>0</v>
      </c>
      <c r="M382" s="7"/>
    </row>
    <row r="383" spans="1:13" ht="22.15" customHeight="1">
      <c r="A383" s="119"/>
      <c r="B383" s="107"/>
      <c r="C383" s="119"/>
      <c r="D383" s="29" t="s">
        <v>15</v>
      </c>
      <c r="E383" s="98">
        <f t="shared" si="137"/>
        <v>0</v>
      </c>
      <c r="F383" s="100">
        <v>0</v>
      </c>
      <c r="G383" s="100">
        <v>0</v>
      </c>
      <c r="H383" s="100">
        <v>0</v>
      </c>
      <c r="I383" s="100">
        <v>0</v>
      </c>
      <c r="J383" s="99">
        <v>0</v>
      </c>
      <c r="K383" s="99">
        <v>0</v>
      </c>
      <c r="L383" s="69">
        <v>0</v>
      </c>
      <c r="M383" s="7"/>
    </row>
    <row r="384" spans="1:13" ht="29.65" customHeight="1">
      <c r="A384" s="119"/>
      <c r="B384" s="107"/>
      <c r="C384" s="119"/>
      <c r="D384" s="29" t="s">
        <v>96</v>
      </c>
      <c r="E384" s="98">
        <v>0</v>
      </c>
      <c r="F384" s="100">
        <v>0</v>
      </c>
      <c r="G384" s="100">
        <v>0</v>
      </c>
      <c r="H384" s="100">
        <v>0</v>
      </c>
      <c r="I384" s="100">
        <v>0</v>
      </c>
      <c r="J384" s="99">
        <v>0</v>
      </c>
      <c r="K384" s="99">
        <v>0</v>
      </c>
      <c r="L384" s="69">
        <v>0</v>
      </c>
      <c r="M384" s="7"/>
    </row>
    <row r="385" spans="1:13" ht="22.15" customHeight="1">
      <c r="A385" s="119"/>
      <c r="B385" s="108"/>
      <c r="C385" s="119"/>
      <c r="D385" s="29" t="s">
        <v>223</v>
      </c>
      <c r="E385" s="98">
        <f t="shared" si="137"/>
        <v>34075.440000000002</v>
      </c>
      <c r="F385" s="100">
        <v>0</v>
      </c>
      <c r="G385" s="100">
        <v>0</v>
      </c>
      <c r="H385" s="100">
        <v>0</v>
      </c>
      <c r="I385" s="100">
        <v>4875.4399999999996</v>
      </c>
      <c r="J385" s="99">
        <v>0</v>
      </c>
      <c r="K385" s="99">
        <v>14600</v>
      </c>
      <c r="L385" s="69">
        <v>14600</v>
      </c>
      <c r="M385" s="7"/>
    </row>
    <row r="386" spans="1:13" ht="22.15" customHeight="1">
      <c r="A386" s="146" t="s">
        <v>128</v>
      </c>
      <c r="B386" s="146" t="s">
        <v>95</v>
      </c>
      <c r="C386" s="119" t="s">
        <v>81</v>
      </c>
      <c r="D386" s="29" t="s">
        <v>3</v>
      </c>
      <c r="E386" s="96">
        <f t="shared" si="137"/>
        <v>10200</v>
      </c>
      <c r="F386" s="102">
        <f>F387+F388+F389+F391</f>
        <v>0</v>
      </c>
      <c r="G386" s="102">
        <f t="shared" ref="G386:L386" si="138">G387+G388+G389+G391</f>
        <v>0</v>
      </c>
      <c r="H386" s="102">
        <f t="shared" si="138"/>
        <v>0</v>
      </c>
      <c r="I386" s="102">
        <f t="shared" si="138"/>
        <v>10200</v>
      </c>
      <c r="J386" s="102">
        <f t="shared" si="138"/>
        <v>0</v>
      </c>
      <c r="K386" s="102">
        <f t="shared" si="138"/>
        <v>0</v>
      </c>
      <c r="L386" s="74">
        <f t="shared" si="138"/>
        <v>0</v>
      </c>
      <c r="M386" s="7"/>
    </row>
    <row r="387" spans="1:13" ht="22.15" customHeight="1">
      <c r="A387" s="146"/>
      <c r="B387" s="146"/>
      <c r="C387" s="119"/>
      <c r="D387" s="29" t="s">
        <v>13</v>
      </c>
      <c r="E387" s="98">
        <f t="shared" si="137"/>
        <v>0</v>
      </c>
      <c r="F387" s="100">
        <v>0</v>
      </c>
      <c r="G387" s="100">
        <v>0</v>
      </c>
      <c r="H387" s="100">
        <v>0</v>
      </c>
      <c r="I387" s="100">
        <v>0</v>
      </c>
      <c r="J387" s="99">
        <v>0</v>
      </c>
      <c r="K387" s="99">
        <v>0</v>
      </c>
      <c r="L387" s="69">
        <v>0</v>
      </c>
      <c r="M387" s="7"/>
    </row>
    <row r="388" spans="1:13" ht="22.15" customHeight="1">
      <c r="A388" s="146"/>
      <c r="B388" s="146"/>
      <c r="C388" s="119"/>
      <c r="D388" s="29" t="s">
        <v>14</v>
      </c>
      <c r="E388" s="98">
        <f t="shared" si="137"/>
        <v>0</v>
      </c>
      <c r="F388" s="100">
        <v>0</v>
      </c>
      <c r="G388" s="100">
        <v>0</v>
      </c>
      <c r="H388" s="100">
        <v>0</v>
      </c>
      <c r="I388" s="100">
        <v>0</v>
      </c>
      <c r="J388" s="99">
        <v>0</v>
      </c>
      <c r="K388" s="99">
        <v>0</v>
      </c>
      <c r="L388" s="69">
        <v>0</v>
      </c>
      <c r="M388" s="7"/>
    </row>
    <row r="389" spans="1:13" ht="22.15" customHeight="1">
      <c r="A389" s="146"/>
      <c r="B389" s="146"/>
      <c r="C389" s="119"/>
      <c r="D389" s="29" t="s">
        <v>15</v>
      </c>
      <c r="E389" s="98">
        <f t="shared" si="137"/>
        <v>0</v>
      </c>
      <c r="F389" s="100">
        <v>0</v>
      </c>
      <c r="G389" s="100">
        <v>0</v>
      </c>
      <c r="H389" s="100">
        <v>0</v>
      </c>
      <c r="I389" s="100">
        <v>0</v>
      </c>
      <c r="J389" s="99">
        <v>0</v>
      </c>
      <c r="K389" s="99">
        <v>0</v>
      </c>
      <c r="L389" s="69">
        <v>0</v>
      </c>
      <c r="M389" s="7"/>
    </row>
    <row r="390" spans="1:13" ht="27" customHeight="1">
      <c r="A390" s="146"/>
      <c r="B390" s="146"/>
      <c r="C390" s="119"/>
      <c r="D390" s="29" t="s">
        <v>96</v>
      </c>
      <c r="E390" s="98">
        <v>0</v>
      </c>
      <c r="F390" s="100">
        <v>0</v>
      </c>
      <c r="G390" s="100">
        <v>0</v>
      </c>
      <c r="H390" s="100">
        <v>0</v>
      </c>
      <c r="I390" s="100">
        <v>0</v>
      </c>
      <c r="J390" s="99">
        <v>0</v>
      </c>
      <c r="K390" s="99">
        <v>0</v>
      </c>
      <c r="L390" s="69">
        <v>0</v>
      </c>
      <c r="M390" s="7"/>
    </row>
    <row r="391" spans="1:13" ht="22.15" customHeight="1">
      <c r="A391" s="146"/>
      <c r="B391" s="146"/>
      <c r="C391" s="119"/>
      <c r="D391" s="29" t="s">
        <v>223</v>
      </c>
      <c r="E391" s="98">
        <f t="shared" si="137"/>
        <v>10200</v>
      </c>
      <c r="F391" s="99">
        <v>0</v>
      </c>
      <c r="G391" s="99">
        <v>0</v>
      </c>
      <c r="H391" s="99"/>
      <c r="I391" s="101">
        <v>10200</v>
      </c>
      <c r="J391" s="101">
        <v>0</v>
      </c>
      <c r="K391" s="99">
        <v>0</v>
      </c>
      <c r="L391" s="69">
        <v>0</v>
      </c>
      <c r="M391" s="7"/>
    </row>
    <row r="392" spans="1:13" ht="22.15" customHeight="1">
      <c r="A392" s="119" t="s">
        <v>129</v>
      </c>
      <c r="B392" s="119" t="s">
        <v>167</v>
      </c>
      <c r="C392" s="119" t="s">
        <v>81</v>
      </c>
      <c r="D392" s="29" t="s">
        <v>3</v>
      </c>
      <c r="E392" s="96">
        <f t="shared" si="137"/>
        <v>28000</v>
      </c>
      <c r="F392" s="102">
        <f>F393+F394+F395+F397</f>
        <v>0</v>
      </c>
      <c r="G392" s="102">
        <f t="shared" ref="G392:L392" si="139">G393+G394+G395+G397</f>
        <v>0</v>
      </c>
      <c r="H392" s="102">
        <f t="shared" si="139"/>
        <v>0</v>
      </c>
      <c r="I392" s="102">
        <f t="shared" si="139"/>
        <v>0</v>
      </c>
      <c r="J392" s="102">
        <f t="shared" si="139"/>
        <v>0</v>
      </c>
      <c r="K392" s="102">
        <f t="shared" si="139"/>
        <v>14000</v>
      </c>
      <c r="L392" s="74">
        <f t="shared" si="139"/>
        <v>14000</v>
      </c>
      <c r="M392" s="7"/>
    </row>
    <row r="393" spans="1:13" ht="22.15" customHeight="1">
      <c r="A393" s="119"/>
      <c r="B393" s="119"/>
      <c r="C393" s="119"/>
      <c r="D393" s="29" t="s">
        <v>13</v>
      </c>
      <c r="E393" s="98">
        <f t="shared" si="137"/>
        <v>0</v>
      </c>
      <c r="F393" s="100">
        <v>0</v>
      </c>
      <c r="G393" s="100">
        <v>0</v>
      </c>
      <c r="H393" s="100">
        <v>0</v>
      </c>
      <c r="I393" s="100">
        <v>0</v>
      </c>
      <c r="J393" s="99">
        <v>0</v>
      </c>
      <c r="K393" s="99">
        <v>0</v>
      </c>
      <c r="L393" s="69">
        <v>0</v>
      </c>
      <c r="M393" s="7"/>
    </row>
    <row r="394" spans="1:13" ht="22.15" customHeight="1">
      <c r="A394" s="119"/>
      <c r="B394" s="119"/>
      <c r="C394" s="119"/>
      <c r="D394" s="29" t="s">
        <v>14</v>
      </c>
      <c r="E394" s="98">
        <f t="shared" si="137"/>
        <v>0</v>
      </c>
      <c r="F394" s="100">
        <v>0</v>
      </c>
      <c r="G394" s="100">
        <v>0</v>
      </c>
      <c r="H394" s="100">
        <v>0</v>
      </c>
      <c r="I394" s="100">
        <v>0</v>
      </c>
      <c r="J394" s="99">
        <v>0</v>
      </c>
      <c r="K394" s="99">
        <v>0</v>
      </c>
      <c r="L394" s="69">
        <v>0</v>
      </c>
      <c r="M394" s="7"/>
    </row>
    <row r="395" spans="1:13" ht="22.15" customHeight="1">
      <c r="A395" s="119"/>
      <c r="B395" s="119"/>
      <c r="C395" s="119"/>
      <c r="D395" s="29" t="s">
        <v>15</v>
      </c>
      <c r="E395" s="98">
        <f t="shared" si="137"/>
        <v>0</v>
      </c>
      <c r="F395" s="100">
        <v>0</v>
      </c>
      <c r="G395" s="100">
        <v>0</v>
      </c>
      <c r="H395" s="100">
        <v>0</v>
      </c>
      <c r="I395" s="100">
        <v>0</v>
      </c>
      <c r="J395" s="99">
        <v>0</v>
      </c>
      <c r="K395" s="99">
        <v>0</v>
      </c>
      <c r="L395" s="69">
        <v>0</v>
      </c>
      <c r="M395" s="7"/>
    </row>
    <row r="396" spans="1:13" ht="31.5" customHeight="1">
      <c r="A396" s="119"/>
      <c r="B396" s="119"/>
      <c r="C396" s="119"/>
      <c r="D396" s="29" t="s">
        <v>96</v>
      </c>
      <c r="E396" s="98">
        <v>0</v>
      </c>
      <c r="F396" s="100">
        <v>0</v>
      </c>
      <c r="G396" s="100">
        <v>0</v>
      </c>
      <c r="H396" s="100">
        <v>0</v>
      </c>
      <c r="I396" s="100">
        <v>0</v>
      </c>
      <c r="J396" s="99">
        <v>0</v>
      </c>
      <c r="K396" s="99">
        <v>0</v>
      </c>
      <c r="L396" s="69">
        <v>0</v>
      </c>
      <c r="M396" s="7"/>
    </row>
    <row r="397" spans="1:13" ht="30" customHeight="1">
      <c r="A397" s="119"/>
      <c r="B397" s="119"/>
      <c r="C397" s="119"/>
      <c r="D397" s="29" t="s">
        <v>223</v>
      </c>
      <c r="E397" s="98">
        <f t="shared" si="137"/>
        <v>28000</v>
      </c>
      <c r="F397" s="99">
        <v>0</v>
      </c>
      <c r="G397" s="100">
        <v>0</v>
      </c>
      <c r="H397" s="100">
        <v>0</v>
      </c>
      <c r="I397" s="100">
        <v>0</v>
      </c>
      <c r="J397" s="100">
        <v>0</v>
      </c>
      <c r="K397" s="99">
        <v>14000</v>
      </c>
      <c r="L397" s="69">
        <v>14000</v>
      </c>
      <c r="M397" s="7"/>
    </row>
    <row r="398" spans="1:13" s="12" customFormat="1" ht="30" customHeight="1">
      <c r="A398" s="120" t="s">
        <v>213</v>
      </c>
      <c r="B398" s="120" t="s">
        <v>214</v>
      </c>
      <c r="C398" s="119" t="s">
        <v>81</v>
      </c>
      <c r="D398" s="29" t="s">
        <v>3</v>
      </c>
      <c r="E398" s="98">
        <f t="shared" ref="E398:L398" si="140">E399+E400+E401+E402+E403</f>
        <v>1371.0297999999998</v>
      </c>
      <c r="F398" s="99">
        <f t="shared" si="140"/>
        <v>0</v>
      </c>
      <c r="G398" s="100">
        <f t="shared" si="140"/>
        <v>0</v>
      </c>
      <c r="H398" s="100">
        <f t="shared" si="140"/>
        <v>1371.0297999999998</v>
      </c>
      <c r="I398" s="100">
        <f t="shared" si="140"/>
        <v>0</v>
      </c>
      <c r="J398" s="100">
        <f t="shared" si="140"/>
        <v>0</v>
      </c>
      <c r="K398" s="99">
        <f t="shared" si="140"/>
        <v>0</v>
      </c>
      <c r="L398" s="69">
        <f t="shared" si="140"/>
        <v>0</v>
      </c>
      <c r="M398" s="7"/>
    </row>
    <row r="399" spans="1:13" s="12" customFormat="1" ht="30" customHeight="1">
      <c r="A399" s="121"/>
      <c r="B399" s="121"/>
      <c r="C399" s="119"/>
      <c r="D399" s="29" t="s">
        <v>13</v>
      </c>
      <c r="E399" s="98">
        <f>F399+G399+H399+I399+J399+K399+L399</f>
        <v>0</v>
      </c>
      <c r="F399" s="99">
        <v>0</v>
      </c>
      <c r="G399" s="99">
        <v>0</v>
      </c>
      <c r="H399" s="99">
        <v>0</v>
      </c>
      <c r="I399" s="99">
        <v>0</v>
      </c>
      <c r="J399" s="99">
        <v>0</v>
      </c>
      <c r="K399" s="99">
        <v>0</v>
      </c>
      <c r="L399" s="69">
        <v>0</v>
      </c>
      <c r="M399" s="7"/>
    </row>
    <row r="400" spans="1:13" s="12" customFormat="1" ht="30" customHeight="1">
      <c r="A400" s="121"/>
      <c r="B400" s="121"/>
      <c r="C400" s="119"/>
      <c r="D400" s="29" t="s">
        <v>14</v>
      </c>
      <c r="E400" s="98">
        <f>F400+G400+H400+I400+J400+K400+L400</f>
        <v>0</v>
      </c>
      <c r="F400" s="99">
        <v>0</v>
      </c>
      <c r="G400" s="99">
        <v>0</v>
      </c>
      <c r="H400" s="99">
        <v>0</v>
      </c>
      <c r="I400" s="99">
        <v>0</v>
      </c>
      <c r="J400" s="99">
        <v>0</v>
      </c>
      <c r="K400" s="99">
        <v>0</v>
      </c>
      <c r="L400" s="69">
        <v>0</v>
      </c>
      <c r="M400" s="7"/>
    </row>
    <row r="401" spans="1:13" s="12" customFormat="1" ht="30" customHeight="1">
      <c r="A401" s="121"/>
      <c r="B401" s="121"/>
      <c r="C401" s="119"/>
      <c r="D401" s="29" t="s">
        <v>15</v>
      </c>
      <c r="E401" s="98">
        <f>F401+G401+H401+I401+J401+K401+L401</f>
        <v>1371.0297999999998</v>
      </c>
      <c r="F401" s="99">
        <v>0</v>
      </c>
      <c r="G401" s="99">
        <v>0</v>
      </c>
      <c r="H401" s="101">
        <f>4900-3528.9702</f>
        <v>1371.0297999999998</v>
      </c>
      <c r="I401" s="99">
        <v>0</v>
      </c>
      <c r="J401" s="99">
        <v>0</v>
      </c>
      <c r="K401" s="99">
        <v>0</v>
      </c>
      <c r="L401" s="69">
        <v>0</v>
      </c>
      <c r="M401" s="7"/>
    </row>
    <row r="402" spans="1:13" s="12" customFormat="1" ht="30" customHeight="1">
      <c r="A402" s="121"/>
      <c r="B402" s="121"/>
      <c r="C402" s="119"/>
      <c r="D402" s="29" t="s">
        <v>96</v>
      </c>
      <c r="E402" s="98">
        <f>F402+G402+H402+I402+J402+K402+L402</f>
        <v>0</v>
      </c>
      <c r="F402" s="98">
        <v>0</v>
      </c>
      <c r="G402" s="98">
        <v>0</v>
      </c>
      <c r="H402" s="98">
        <v>0</v>
      </c>
      <c r="I402" s="98">
        <v>0</v>
      </c>
      <c r="J402" s="98">
        <v>0</v>
      </c>
      <c r="K402" s="98">
        <v>0</v>
      </c>
      <c r="L402" s="73">
        <v>0</v>
      </c>
      <c r="M402" s="7"/>
    </row>
    <row r="403" spans="1:13" s="12" customFormat="1" ht="30" customHeight="1">
      <c r="A403" s="122"/>
      <c r="B403" s="122"/>
      <c r="C403" s="119"/>
      <c r="D403" s="29" t="s">
        <v>223</v>
      </c>
      <c r="E403" s="98">
        <f>F403+G403+H403+I403+J403+K403+L403</f>
        <v>0</v>
      </c>
      <c r="F403" s="99">
        <v>0</v>
      </c>
      <c r="G403" s="100">
        <v>0</v>
      </c>
      <c r="H403" s="99">
        <v>0</v>
      </c>
      <c r="I403" s="100">
        <v>0</v>
      </c>
      <c r="J403" s="98">
        <v>0</v>
      </c>
      <c r="K403" s="99">
        <v>0</v>
      </c>
      <c r="L403" s="69">
        <v>0</v>
      </c>
      <c r="M403" s="7"/>
    </row>
    <row r="404" spans="1:13" ht="27" customHeight="1">
      <c r="A404" s="106"/>
      <c r="B404" s="178" t="s">
        <v>46</v>
      </c>
      <c r="C404" s="106" t="s">
        <v>81</v>
      </c>
      <c r="D404" s="29" t="s">
        <v>3</v>
      </c>
      <c r="E404" s="39">
        <f t="shared" ref="E404:H409" si="141">E344</f>
        <v>292207.86415000004</v>
      </c>
      <c r="F404" s="40">
        <f t="shared" si="141"/>
        <v>44762.897130000005</v>
      </c>
      <c r="G404" s="40">
        <f t="shared" si="141"/>
        <v>18877.209329999998</v>
      </c>
      <c r="H404" s="40">
        <f t="shared" si="141"/>
        <v>82500.639800000004</v>
      </c>
      <c r="I404" s="40">
        <f>I392+I386+I380+I374+I368+I362+I356+I350</f>
        <v>88867.117889999994</v>
      </c>
      <c r="J404" s="40">
        <f t="shared" ref="J404:L409" si="142">J344</f>
        <v>0</v>
      </c>
      <c r="K404" s="40">
        <f t="shared" si="142"/>
        <v>28600</v>
      </c>
      <c r="L404" s="40">
        <f t="shared" si="142"/>
        <v>28600</v>
      </c>
      <c r="M404" s="7"/>
    </row>
    <row r="405" spans="1:13" ht="27" customHeight="1">
      <c r="A405" s="107"/>
      <c r="B405" s="179"/>
      <c r="C405" s="107"/>
      <c r="D405" s="29" t="s">
        <v>13</v>
      </c>
      <c r="E405" s="21">
        <f t="shared" si="141"/>
        <v>0</v>
      </c>
      <c r="F405" s="37">
        <f t="shared" si="141"/>
        <v>0</v>
      </c>
      <c r="G405" s="37">
        <f t="shared" si="141"/>
        <v>0</v>
      </c>
      <c r="H405" s="37">
        <f t="shared" si="141"/>
        <v>0</v>
      </c>
      <c r="I405" s="37">
        <f>I345</f>
        <v>0</v>
      </c>
      <c r="J405" s="37">
        <f t="shared" si="142"/>
        <v>0</v>
      </c>
      <c r="K405" s="37">
        <f t="shared" si="142"/>
        <v>0</v>
      </c>
      <c r="L405" s="37">
        <f t="shared" si="142"/>
        <v>0</v>
      </c>
      <c r="M405" s="7"/>
    </row>
    <row r="406" spans="1:13" ht="27" customHeight="1">
      <c r="A406" s="107"/>
      <c r="B406" s="179"/>
      <c r="C406" s="107"/>
      <c r="D406" s="29" t="s">
        <v>14</v>
      </c>
      <c r="E406" s="21">
        <f t="shared" si="141"/>
        <v>79395.100000000006</v>
      </c>
      <c r="F406" s="37">
        <f t="shared" si="141"/>
        <v>40286</v>
      </c>
      <c r="G406" s="37">
        <f t="shared" si="141"/>
        <v>9987</v>
      </c>
      <c r="H406" s="37">
        <f t="shared" si="141"/>
        <v>18772.099999999999</v>
      </c>
      <c r="I406" s="37">
        <f>I346</f>
        <v>10350</v>
      </c>
      <c r="J406" s="37">
        <f t="shared" si="142"/>
        <v>0</v>
      </c>
      <c r="K406" s="37">
        <f t="shared" si="142"/>
        <v>0</v>
      </c>
      <c r="L406" s="37">
        <f t="shared" si="142"/>
        <v>0</v>
      </c>
      <c r="M406" s="7"/>
    </row>
    <row r="407" spans="1:13" ht="27" customHeight="1">
      <c r="A407" s="107"/>
      <c r="B407" s="179"/>
      <c r="C407" s="107"/>
      <c r="D407" s="29" t="s">
        <v>15</v>
      </c>
      <c r="E407" s="21">
        <f t="shared" si="141"/>
        <v>31111.724150000002</v>
      </c>
      <c r="F407" s="37">
        <f t="shared" si="141"/>
        <v>4476.8971300000003</v>
      </c>
      <c r="G407" s="37">
        <f t="shared" si="141"/>
        <v>8890.2093299999997</v>
      </c>
      <c r="H407" s="37">
        <f t="shared" si="141"/>
        <v>9752.7398000000012</v>
      </c>
      <c r="I407" s="37">
        <f>I347</f>
        <v>7991.8778899999998</v>
      </c>
      <c r="J407" s="37">
        <f t="shared" si="142"/>
        <v>0</v>
      </c>
      <c r="K407" s="37">
        <f t="shared" si="142"/>
        <v>0</v>
      </c>
      <c r="L407" s="37">
        <f t="shared" si="142"/>
        <v>0</v>
      </c>
      <c r="M407" s="7"/>
    </row>
    <row r="408" spans="1:13" ht="27" customHeight="1">
      <c r="A408" s="107"/>
      <c r="B408" s="179"/>
      <c r="C408" s="107"/>
      <c r="D408" s="29" t="s">
        <v>96</v>
      </c>
      <c r="E408" s="21">
        <f t="shared" si="141"/>
        <v>0</v>
      </c>
      <c r="F408" s="37">
        <f t="shared" si="141"/>
        <v>0</v>
      </c>
      <c r="G408" s="37">
        <f t="shared" si="141"/>
        <v>0</v>
      </c>
      <c r="H408" s="37">
        <f t="shared" si="141"/>
        <v>0</v>
      </c>
      <c r="I408" s="37">
        <f>I348</f>
        <v>0</v>
      </c>
      <c r="J408" s="37">
        <f t="shared" si="142"/>
        <v>0</v>
      </c>
      <c r="K408" s="37">
        <f t="shared" si="142"/>
        <v>0</v>
      </c>
      <c r="L408" s="37">
        <f t="shared" si="142"/>
        <v>0</v>
      </c>
      <c r="M408" s="7"/>
    </row>
    <row r="409" spans="1:13" ht="27" customHeight="1">
      <c r="A409" s="108"/>
      <c r="B409" s="180"/>
      <c r="C409" s="108"/>
      <c r="D409" s="29" t="s">
        <v>223</v>
      </c>
      <c r="E409" s="21">
        <f t="shared" si="141"/>
        <v>181701.04</v>
      </c>
      <c r="F409" s="37">
        <f t="shared" si="141"/>
        <v>0</v>
      </c>
      <c r="G409" s="37">
        <f t="shared" si="141"/>
        <v>0</v>
      </c>
      <c r="H409" s="37">
        <f t="shared" si="141"/>
        <v>53975.8</v>
      </c>
      <c r="I409" s="37">
        <f>I349</f>
        <v>70525.240000000005</v>
      </c>
      <c r="J409" s="37">
        <f t="shared" si="142"/>
        <v>0</v>
      </c>
      <c r="K409" s="37">
        <f t="shared" si="142"/>
        <v>28600</v>
      </c>
      <c r="L409" s="37">
        <f t="shared" si="142"/>
        <v>28600</v>
      </c>
      <c r="M409" s="7"/>
    </row>
    <row r="410" spans="1:13" ht="27" customHeight="1">
      <c r="A410" s="158" t="s">
        <v>131</v>
      </c>
      <c r="B410" s="174"/>
      <c r="C410" s="174"/>
      <c r="D410" s="174"/>
      <c r="E410" s="174"/>
      <c r="F410" s="174"/>
      <c r="G410" s="174"/>
      <c r="H410" s="174"/>
      <c r="I410" s="174"/>
      <c r="J410" s="174"/>
      <c r="K410" s="174"/>
      <c r="L410" s="175"/>
      <c r="M410" s="7"/>
    </row>
    <row r="411" spans="1:13" ht="27" customHeight="1">
      <c r="A411" s="181" t="s">
        <v>132</v>
      </c>
      <c r="B411" s="120" t="s">
        <v>133</v>
      </c>
      <c r="C411" s="106" t="s">
        <v>81</v>
      </c>
      <c r="D411" s="29" t="s">
        <v>3</v>
      </c>
      <c r="E411" s="57">
        <f>F411+G411+H411+I411+J411+K411+L411</f>
        <v>336691.56333000003</v>
      </c>
      <c r="F411" s="57">
        <f t="shared" ref="F411:G411" si="143">F417+F423+F429+F435+F441+F447+F453+F459+F465+F471+F477+F483+F489+F495+F501+F507+F513+F519+F525+F531+F537+F543+F549+F555+F561+F567+F573+F579+F585+F591+F597</f>
        <v>0</v>
      </c>
      <c r="G411" s="57">
        <f t="shared" si="143"/>
        <v>0</v>
      </c>
      <c r="H411" s="75">
        <f>H412+H413+H414+H415+H416</f>
        <v>3636.81333</v>
      </c>
      <c r="I411" s="57">
        <f>I416</f>
        <v>107547.17</v>
      </c>
      <c r="J411" s="57">
        <f>J416</f>
        <v>151405.85</v>
      </c>
      <c r="K411" s="57">
        <f>K416</f>
        <v>50291.147499999999</v>
      </c>
      <c r="L411" s="57">
        <f>L416</f>
        <v>23810.5825</v>
      </c>
      <c r="M411" s="7"/>
    </row>
    <row r="412" spans="1:13" ht="27" customHeight="1">
      <c r="A412" s="182"/>
      <c r="B412" s="121"/>
      <c r="C412" s="107"/>
      <c r="D412" s="29" t="s">
        <v>13</v>
      </c>
      <c r="E412" s="55">
        <f t="shared" ref="E412:E416" si="144">F412+G412+H412+I412+J412+K412+L412</f>
        <v>0</v>
      </c>
      <c r="F412" s="55">
        <f t="shared" ref="F412:L415" si="145">F418+F424+F430+F436+F442+F448+F454+F460+F466+F472+F478+F484+F490+F496+F502+F508+F514+F520+F526+F532+F538+F544+F550+F556+F562+F568+F574+F580+F586+F592+F598</f>
        <v>0</v>
      </c>
      <c r="G412" s="55">
        <f t="shared" si="145"/>
        <v>0</v>
      </c>
      <c r="H412" s="55">
        <f t="shared" si="145"/>
        <v>0</v>
      </c>
      <c r="I412" s="55">
        <f t="shared" si="145"/>
        <v>0</v>
      </c>
      <c r="J412" s="55">
        <f t="shared" si="145"/>
        <v>0</v>
      </c>
      <c r="K412" s="55">
        <f t="shared" si="145"/>
        <v>0</v>
      </c>
      <c r="L412" s="55">
        <f t="shared" si="145"/>
        <v>0</v>
      </c>
      <c r="M412" s="7"/>
    </row>
    <row r="413" spans="1:13" ht="27" customHeight="1">
      <c r="A413" s="182"/>
      <c r="B413" s="121"/>
      <c r="C413" s="107"/>
      <c r="D413" s="29" t="s">
        <v>14</v>
      </c>
      <c r="E413" s="55">
        <f t="shared" si="144"/>
        <v>1807.3836000000001</v>
      </c>
      <c r="F413" s="55">
        <f t="shared" si="145"/>
        <v>0</v>
      </c>
      <c r="G413" s="55">
        <f t="shared" si="145"/>
        <v>0</v>
      </c>
      <c r="H413" s="76">
        <v>1807.3836000000001</v>
      </c>
      <c r="I413" s="55">
        <f t="shared" si="145"/>
        <v>0</v>
      </c>
      <c r="J413" s="55">
        <f t="shared" si="145"/>
        <v>0</v>
      </c>
      <c r="K413" s="55">
        <f t="shared" si="145"/>
        <v>0</v>
      </c>
      <c r="L413" s="55">
        <f t="shared" si="145"/>
        <v>0</v>
      </c>
      <c r="M413" s="7"/>
    </row>
    <row r="414" spans="1:13" ht="27" customHeight="1">
      <c r="A414" s="182"/>
      <c r="B414" s="121"/>
      <c r="C414" s="107"/>
      <c r="D414" s="29" t="s">
        <v>15</v>
      </c>
      <c r="E414" s="55">
        <f t="shared" si="144"/>
        <v>1829.4297299999998</v>
      </c>
      <c r="F414" s="55">
        <f t="shared" si="145"/>
        <v>0</v>
      </c>
      <c r="G414" s="55">
        <f t="shared" si="145"/>
        <v>0</v>
      </c>
      <c r="H414" s="76">
        <v>1829.4297299999998</v>
      </c>
      <c r="I414" s="55">
        <f t="shared" si="145"/>
        <v>0</v>
      </c>
      <c r="J414" s="55">
        <f t="shared" si="145"/>
        <v>0</v>
      </c>
      <c r="K414" s="55">
        <f t="shared" si="145"/>
        <v>0</v>
      </c>
      <c r="L414" s="55">
        <f t="shared" si="145"/>
        <v>0</v>
      </c>
      <c r="M414" s="7"/>
    </row>
    <row r="415" spans="1:13" ht="27" customHeight="1">
      <c r="A415" s="182"/>
      <c r="B415" s="121"/>
      <c r="C415" s="107"/>
      <c r="D415" s="29" t="s">
        <v>96</v>
      </c>
      <c r="E415" s="55">
        <f t="shared" si="144"/>
        <v>0</v>
      </c>
      <c r="F415" s="55">
        <f t="shared" si="145"/>
        <v>0</v>
      </c>
      <c r="G415" s="55">
        <f t="shared" si="145"/>
        <v>0</v>
      </c>
      <c r="H415" s="77">
        <f t="shared" si="145"/>
        <v>0</v>
      </c>
      <c r="I415" s="55">
        <f t="shared" si="145"/>
        <v>0</v>
      </c>
      <c r="J415" s="55">
        <f t="shared" si="145"/>
        <v>0</v>
      </c>
      <c r="K415" s="55">
        <f t="shared" si="145"/>
        <v>0</v>
      </c>
      <c r="L415" s="55">
        <f t="shared" si="145"/>
        <v>0</v>
      </c>
      <c r="M415" s="7"/>
    </row>
    <row r="416" spans="1:13" ht="27" customHeight="1">
      <c r="A416" s="183"/>
      <c r="B416" s="122"/>
      <c r="C416" s="107"/>
      <c r="D416" s="29" t="s">
        <v>223</v>
      </c>
      <c r="E416" s="55">
        <f t="shared" si="144"/>
        <v>333054.75000000006</v>
      </c>
      <c r="F416" s="55">
        <f t="shared" ref="F416:G416" si="146">F422+F428+F434+F440+F446+F452+F458+F464+F470+F476+F482+F488+F494+F500+F506+F512+F518+F524+F530+F536+F542+F548+F554+F560+F566+F572+F578+F584+F590+F596+F602</f>
        <v>0</v>
      </c>
      <c r="G416" s="55">
        <f t="shared" si="146"/>
        <v>0</v>
      </c>
      <c r="H416" s="55">
        <v>0</v>
      </c>
      <c r="I416" s="55">
        <v>107547.17</v>
      </c>
      <c r="J416" s="55">
        <v>151405.85</v>
      </c>
      <c r="K416" s="55">
        <v>50291.147499999999</v>
      </c>
      <c r="L416" s="55">
        <v>23810.5825</v>
      </c>
      <c r="M416" s="7"/>
    </row>
    <row r="417" spans="1:13" ht="14.1" hidden="1" customHeight="1">
      <c r="A417" s="106" t="s">
        <v>168</v>
      </c>
      <c r="B417" s="106" t="s">
        <v>169</v>
      </c>
      <c r="C417" s="107"/>
      <c r="D417" s="29" t="s">
        <v>3</v>
      </c>
      <c r="E417" s="39">
        <f t="shared" ref="E417:L417" si="147">SUM(E418:E422)</f>
        <v>5533.3</v>
      </c>
      <c r="F417" s="39">
        <f t="shared" si="147"/>
        <v>0</v>
      </c>
      <c r="G417" s="39">
        <f t="shared" si="147"/>
        <v>0</v>
      </c>
      <c r="H417" s="39">
        <f t="shared" si="147"/>
        <v>0</v>
      </c>
      <c r="I417" s="39">
        <f t="shared" si="147"/>
        <v>0</v>
      </c>
      <c r="J417" s="39">
        <f t="shared" si="147"/>
        <v>553.33000000000004</v>
      </c>
      <c r="K417" s="39">
        <f t="shared" si="147"/>
        <v>4979.97</v>
      </c>
      <c r="L417" s="39">
        <f t="shared" si="147"/>
        <v>0</v>
      </c>
      <c r="M417" s="7"/>
    </row>
    <row r="418" spans="1:13" ht="13.9" hidden="1" customHeight="1">
      <c r="A418" s="107"/>
      <c r="B418" s="107"/>
      <c r="C418" s="107"/>
      <c r="D418" s="29" t="s">
        <v>13</v>
      </c>
      <c r="E418" s="21">
        <v>0</v>
      </c>
      <c r="F418" s="21">
        <v>0</v>
      </c>
      <c r="G418" s="21">
        <v>0</v>
      </c>
      <c r="H418" s="21">
        <v>0</v>
      </c>
      <c r="I418" s="21">
        <v>0</v>
      </c>
      <c r="J418" s="21">
        <v>0</v>
      </c>
      <c r="K418" s="21">
        <v>0</v>
      </c>
      <c r="L418" s="21">
        <v>0</v>
      </c>
      <c r="M418" s="7"/>
    </row>
    <row r="419" spans="1:13" ht="13.9" hidden="1" customHeight="1">
      <c r="A419" s="107"/>
      <c r="B419" s="107"/>
      <c r="C419" s="107"/>
      <c r="D419" s="29" t="s">
        <v>14</v>
      </c>
      <c r="E419" s="21">
        <v>0</v>
      </c>
      <c r="F419" s="21">
        <v>0</v>
      </c>
      <c r="G419" s="21">
        <v>0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7"/>
    </row>
    <row r="420" spans="1:13" ht="13.9" hidden="1" customHeight="1">
      <c r="A420" s="107"/>
      <c r="B420" s="107"/>
      <c r="C420" s="107"/>
      <c r="D420" s="29" t="s">
        <v>15</v>
      </c>
      <c r="E420" s="21">
        <v>0</v>
      </c>
      <c r="F420" s="21">
        <v>0</v>
      </c>
      <c r="G420" s="21">
        <v>0</v>
      </c>
      <c r="H420" s="21">
        <v>0</v>
      </c>
      <c r="I420" s="21">
        <v>0</v>
      </c>
      <c r="J420" s="21">
        <v>0</v>
      </c>
      <c r="K420" s="21">
        <v>0</v>
      </c>
      <c r="L420" s="21">
        <v>0</v>
      </c>
      <c r="M420" s="7"/>
    </row>
    <row r="421" spans="1:13" ht="34.5" hidden="1" customHeight="1">
      <c r="A421" s="107"/>
      <c r="B421" s="107"/>
      <c r="C421" s="107"/>
      <c r="D421" s="29" t="s">
        <v>96</v>
      </c>
      <c r="E421" s="21">
        <v>0</v>
      </c>
      <c r="F421" s="21">
        <v>0</v>
      </c>
      <c r="G421" s="21">
        <v>0</v>
      </c>
      <c r="H421" s="21">
        <v>0</v>
      </c>
      <c r="I421" s="21">
        <v>0</v>
      </c>
      <c r="J421" s="21">
        <v>0</v>
      </c>
      <c r="K421" s="21">
        <v>0</v>
      </c>
      <c r="L421" s="21">
        <v>0</v>
      </c>
      <c r="M421" s="7"/>
    </row>
    <row r="422" spans="1:13" ht="114" hidden="1" customHeight="1">
      <c r="A422" s="108"/>
      <c r="B422" s="108"/>
      <c r="C422" s="107"/>
      <c r="D422" s="29" t="s">
        <v>223</v>
      </c>
      <c r="E422" s="21">
        <f>F422+G422+H422+I422+J422+K422+L422</f>
        <v>5533.3</v>
      </c>
      <c r="F422" s="21">
        <v>0</v>
      </c>
      <c r="G422" s="21">
        <v>0</v>
      </c>
      <c r="H422" s="21">
        <v>0</v>
      </c>
      <c r="I422" s="37">
        <v>0</v>
      </c>
      <c r="J422" s="21">
        <v>553.33000000000004</v>
      </c>
      <c r="K422" s="21">
        <v>4979.97</v>
      </c>
      <c r="L422" s="21">
        <v>0</v>
      </c>
      <c r="M422" s="7"/>
    </row>
    <row r="423" spans="1:13" ht="14.1" hidden="1" customHeight="1">
      <c r="A423" s="106" t="s">
        <v>170</v>
      </c>
      <c r="B423" s="106" t="s">
        <v>171</v>
      </c>
      <c r="C423" s="107"/>
      <c r="D423" s="29" t="s">
        <v>3</v>
      </c>
      <c r="E423" s="39">
        <f t="shared" ref="E423:L423" si="148">SUM(E424:E428)</f>
        <v>5547.5</v>
      </c>
      <c r="F423" s="39">
        <f t="shared" si="148"/>
        <v>0</v>
      </c>
      <c r="G423" s="39">
        <f t="shared" si="148"/>
        <v>0</v>
      </c>
      <c r="H423" s="39">
        <f t="shared" si="148"/>
        <v>554.75</v>
      </c>
      <c r="I423" s="39">
        <f t="shared" si="148"/>
        <v>4992.75</v>
      </c>
      <c r="J423" s="39">
        <f t="shared" si="148"/>
        <v>0</v>
      </c>
      <c r="K423" s="39">
        <f t="shared" si="148"/>
        <v>0</v>
      </c>
      <c r="L423" s="39">
        <f t="shared" si="148"/>
        <v>0</v>
      </c>
      <c r="M423" s="7"/>
    </row>
    <row r="424" spans="1:13" ht="13.9" hidden="1" customHeight="1">
      <c r="A424" s="107"/>
      <c r="B424" s="107"/>
      <c r="C424" s="107"/>
      <c r="D424" s="29" t="s">
        <v>13</v>
      </c>
      <c r="E424" s="21">
        <v>0</v>
      </c>
      <c r="F424" s="21">
        <v>0</v>
      </c>
      <c r="G424" s="21">
        <v>0</v>
      </c>
      <c r="H424" s="21">
        <v>0</v>
      </c>
      <c r="I424" s="21">
        <v>0</v>
      </c>
      <c r="J424" s="21">
        <v>0</v>
      </c>
      <c r="K424" s="21">
        <v>0</v>
      </c>
      <c r="L424" s="21">
        <v>0</v>
      </c>
      <c r="M424" s="7"/>
    </row>
    <row r="425" spans="1:13" ht="13.9" hidden="1" customHeight="1">
      <c r="A425" s="107"/>
      <c r="B425" s="107"/>
      <c r="C425" s="107"/>
      <c r="D425" s="29" t="s">
        <v>14</v>
      </c>
      <c r="E425" s="21">
        <f>H425+I425+J425+K425+L425</f>
        <v>549.20249999999999</v>
      </c>
      <c r="F425" s="21">
        <v>0</v>
      </c>
      <c r="G425" s="21">
        <v>0</v>
      </c>
      <c r="H425" s="21">
        <v>549.20249999999999</v>
      </c>
      <c r="I425" s="21">
        <v>0</v>
      </c>
      <c r="J425" s="21">
        <v>0</v>
      </c>
      <c r="K425" s="21">
        <v>0</v>
      </c>
      <c r="L425" s="21">
        <v>0</v>
      </c>
      <c r="M425" s="7"/>
    </row>
    <row r="426" spans="1:13" ht="13.9" hidden="1" customHeight="1">
      <c r="A426" s="107"/>
      <c r="B426" s="107"/>
      <c r="C426" s="107"/>
      <c r="D426" s="29" t="s">
        <v>15</v>
      </c>
      <c r="E426" s="21">
        <f>H426+I426+J426+K426+L426</f>
        <v>5.5475000000000003</v>
      </c>
      <c r="F426" s="21">
        <v>0</v>
      </c>
      <c r="G426" s="21">
        <v>0</v>
      </c>
      <c r="H426" s="21">
        <v>5.5475000000000003</v>
      </c>
      <c r="I426" s="21">
        <v>0</v>
      </c>
      <c r="J426" s="21">
        <v>0</v>
      </c>
      <c r="K426" s="21">
        <v>0</v>
      </c>
      <c r="L426" s="21">
        <v>0</v>
      </c>
      <c r="M426" s="7"/>
    </row>
    <row r="427" spans="1:13" ht="26.45" hidden="1" customHeight="1">
      <c r="A427" s="107"/>
      <c r="B427" s="107"/>
      <c r="C427" s="107"/>
      <c r="D427" s="29" t="s">
        <v>96</v>
      </c>
      <c r="E427" s="21">
        <v>0</v>
      </c>
      <c r="F427" s="21">
        <v>0</v>
      </c>
      <c r="G427" s="21">
        <v>0</v>
      </c>
      <c r="H427" s="21">
        <v>0</v>
      </c>
      <c r="I427" s="21">
        <v>0</v>
      </c>
      <c r="J427" s="21">
        <v>0</v>
      </c>
      <c r="K427" s="21">
        <v>0</v>
      </c>
      <c r="L427" s="21">
        <v>0</v>
      </c>
      <c r="M427" s="7"/>
    </row>
    <row r="428" spans="1:13" ht="48.75" hidden="1" customHeight="1">
      <c r="A428" s="108"/>
      <c r="B428" s="108"/>
      <c r="C428" s="107"/>
      <c r="D428" s="29" t="s">
        <v>223</v>
      </c>
      <c r="E428" s="21">
        <f>F428+G428+H428+I428+J428+K428+L428</f>
        <v>4992.75</v>
      </c>
      <c r="F428" s="21">
        <v>0</v>
      </c>
      <c r="G428" s="21">
        <v>0</v>
      </c>
      <c r="H428" s="37">
        <v>0</v>
      </c>
      <c r="I428" s="21">
        <v>4992.75</v>
      </c>
      <c r="J428" s="21">
        <v>0</v>
      </c>
      <c r="K428" s="21">
        <v>0</v>
      </c>
      <c r="L428" s="21">
        <v>0</v>
      </c>
      <c r="M428" s="7"/>
    </row>
    <row r="429" spans="1:13" ht="14.1" hidden="1" customHeight="1">
      <c r="A429" s="106" t="s">
        <v>134</v>
      </c>
      <c r="B429" s="106" t="s">
        <v>172</v>
      </c>
      <c r="C429" s="107"/>
      <c r="D429" s="29" t="s">
        <v>3</v>
      </c>
      <c r="E429" s="39">
        <f t="shared" ref="E429:L429" si="149">SUM(E430:E434)</f>
        <v>5807.9</v>
      </c>
      <c r="F429" s="39">
        <f t="shared" si="149"/>
        <v>0</v>
      </c>
      <c r="G429" s="39">
        <f t="shared" si="149"/>
        <v>0</v>
      </c>
      <c r="H429" s="39">
        <f t="shared" si="149"/>
        <v>0</v>
      </c>
      <c r="I429" s="39">
        <f t="shared" si="149"/>
        <v>0</v>
      </c>
      <c r="J429" s="39">
        <f t="shared" si="149"/>
        <v>580.79</v>
      </c>
      <c r="K429" s="39">
        <f t="shared" si="149"/>
        <v>5227.1099999999997</v>
      </c>
      <c r="L429" s="39">
        <f t="shared" si="149"/>
        <v>0</v>
      </c>
      <c r="M429" s="7"/>
    </row>
    <row r="430" spans="1:13" ht="13.9" hidden="1" customHeight="1">
      <c r="A430" s="107"/>
      <c r="B430" s="107"/>
      <c r="C430" s="107"/>
      <c r="D430" s="29" t="s">
        <v>13</v>
      </c>
      <c r="E430" s="21">
        <v>0</v>
      </c>
      <c r="F430" s="21">
        <v>0</v>
      </c>
      <c r="G430" s="21">
        <v>0</v>
      </c>
      <c r="H430" s="21">
        <v>0</v>
      </c>
      <c r="I430" s="21">
        <v>0</v>
      </c>
      <c r="J430" s="21">
        <v>0</v>
      </c>
      <c r="K430" s="21">
        <v>0</v>
      </c>
      <c r="L430" s="21">
        <v>0</v>
      </c>
      <c r="M430" s="7"/>
    </row>
    <row r="431" spans="1:13" ht="13.9" hidden="1" customHeight="1">
      <c r="A431" s="107"/>
      <c r="B431" s="107"/>
      <c r="C431" s="107"/>
      <c r="D431" s="29" t="s">
        <v>14</v>
      </c>
      <c r="E431" s="21">
        <v>0</v>
      </c>
      <c r="F431" s="21">
        <v>0</v>
      </c>
      <c r="G431" s="21">
        <v>0</v>
      </c>
      <c r="H431" s="21">
        <v>0</v>
      </c>
      <c r="I431" s="21">
        <v>0</v>
      </c>
      <c r="J431" s="21">
        <v>0</v>
      </c>
      <c r="K431" s="21">
        <v>0</v>
      </c>
      <c r="L431" s="21">
        <v>0</v>
      </c>
      <c r="M431" s="7"/>
    </row>
    <row r="432" spans="1:13" ht="13.9" hidden="1" customHeight="1">
      <c r="A432" s="107"/>
      <c r="B432" s="107"/>
      <c r="C432" s="107"/>
      <c r="D432" s="29" t="s">
        <v>15</v>
      </c>
      <c r="E432" s="21">
        <v>0</v>
      </c>
      <c r="F432" s="21">
        <v>0</v>
      </c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7"/>
    </row>
    <row r="433" spans="1:13" ht="26.45" hidden="1" customHeight="1">
      <c r="A433" s="107"/>
      <c r="B433" s="107"/>
      <c r="C433" s="107"/>
      <c r="D433" s="29" t="s">
        <v>96</v>
      </c>
      <c r="E433" s="21">
        <v>0</v>
      </c>
      <c r="F433" s="21">
        <v>0</v>
      </c>
      <c r="G433" s="21">
        <v>0</v>
      </c>
      <c r="H433" s="21">
        <v>0</v>
      </c>
      <c r="I433" s="21">
        <v>0</v>
      </c>
      <c r="J433" s="21">
        <v>0</v>
      </c>
      <c r="K433" s="21">
        <v>0</v>
      </c>
      <c r="L433" s="21">
        <v>0</v>
      </c>
      <c r="M433" s="7"/>
    </row>
    <row r="434" spans="1:13" ht="115.15" hidden="1" customHeight="1">
      <c r="A434" s="108"/>
      <c r="B434" s="108"/>
      <c r="C434" s="107"/>
      <c r="D434" s="29" t="s">
        <v>223</v>
      </c>
      <c r="E434" s="21">
        <f>F434+G434+H434+I434+J434+K434+L434</f>
        <v>5807.9</v>
      </c>
      <c r="F434" s="21">
        <v>0</v>
      </c>
      <c r="G434" s="21">
        <v>0</v>
      </c>
      <c r="H434" s="21">
        <v>0</v>
      </c>
      <c r="I434" s="37">
        <v>0</v>
      </c>
      <c r="J434" s="21">
        <v>580.79</v>
      </c>
      <c r="K434" s="21">
        <v>5227.1099999999997</v>
      </c>
      <c r="L434" s="21">
        <v>0</v>
      </c>
      <c r="M434" s="7"/>
    </row>
    <row r="435" spans="1:13" ht="14.1" hidden="1" customHeight="1">
      <c r="A435" s="106" t="s">
        <v>173</v>
      </c>
      <c r="B435" s="106" t="s">
        <v>174</v>
      </c>
      <c r="C435" s="107"/>
      <c r="D435" s="29" t="s">
        <v>3</v>
      </c>
      <c r="E435" s="39">
        <f t="shared" ref="E435:L435" si="150">SUM(E436:E440)</f>
        <v>5476.5</v>
      </c>
      <c r="F435" s="39">
        <f t="shared" si="150"/>
        <v>0</v>
      </c>
      <c r="G435" s="39">
        <f t="shared" si="150"/>
        <v>0</v>
      </c>
      <c r="H435" s="39">
        <f t="shared" si="150"/>
        <v>547.65</v>
      </c>
      <c r="I435" s="39">
        <f t="shared" si="150"/>
        <v>4928.8500000000004</v>
      </c>
      <c r="J435" s="39">
        <f t="shared" si="150"/>
        <v>0</v>
      </c>
      <c r="K435" s="39">
        <f t="shared" si="150"/>
        <v>0</v>
      </c>
      <c r="L435" s="39">
        <f t="shared" si="150"/>
        <v>0</v>
      </c>
      <c r="M435" s="7"/>
    </row>
    <row r="436" spans="1:13" ht="13.9" hidden="1" customHeight="1">
      <c r="A436" s="107"/>
      <c r="B436" s="107"/>
      <c r="C436" s="107"/>
      <c r="D436" s="29" t="s">
        <v>13</v>
      </c>
      <c r="E436" s="21">
        <v>0</v>
      </c>
      <c r="F436" s="21">
        <v>0</v>
      </c>
      <c r="G436" s="21">
        <v>0</v>
      </c>
      <c r="H436" s="37">
        <v>0</v>
      </c>
      <c r="I436" s="37">
        <v>0</v>
      </c>
      <c r="J436" s="37">
        <v>0</v>
      </c>
      <c r="K436" s="37">
        <v>0</v>
      </c>
      <c r="L436" s="37">
        <v>0</v>
      </c>
      <c r="M436" s="7"/>
    </row>
    <row r="437" spans="1:13" ht="13.9" hidden="1" customHeight="1">
      <c r="A437" s="107"/>
      <c r="B437" s="107"/>
      <c r="C437" s="107"/>
      <c r="D437" s="29" t="s">
        <v>14</v>
      </c>
      <c r="E437" s="21">
        <f>H437+I437+J437+K437+L437</f>
        <v>542.17349999999999</v>
      </c>
      <c r="F437" s="21">
        <v>0</v>
      </c>
      <c r="G437" s="21">
        <v>0</v>
      </c>
      <c r="H437" s="37">
        <v>542.17349999999999</v>
      </c>
      <c r="I437" s="37">
        <v>0</v>
      </c>
      <c r="J437" s="37">
        <v>0</v>
      </c>
      <c r="K437" s="37">
        <v>0</v>
      </c>
      <c r="L437" s="37">
        <v>0</v>
      </c>
      <c r="M437" s="7"/>
    </row>
    <row r="438" spans="1:13" ht="13.9" hidden="1" customHeight="1">
      <c r="A438" s="107"/>
      <c r="B438" s="107"/>
      <c r="C438" s="107"/>
      <c r="D438" s="29" t="s">
        <v>15</v>
      </c>
      <c r="E438" s="21">
        <f>H438+I438+J438+K438+L438</f>
        <v>5.4764999999999997</v>
      </c>
      <c r="F438" s="21">
        <v>0</v>
      </c>
      <c r="G438" s="21">
        <v>0</v>
      </c>
      <c r="H438" s="37">
        <v>5.4764999999999997</v>
      </c>
      <c r="I438" s="37">
        <v>0</v>
      </c>
      <c r="J438" s="37">
        <v>0</v>
      </c>
      <c r="K438" s="37">
        <v>0</v>
      </c>
      <c r="L438" s="37">
        <v>0</v>
      </c>
      <c r="M438" s="7"/>
    </row>
    <row r="439" spans="1:13" ht="26.45" hidden="1" customHeight="1">
      <c r="A439" s="107"/>
      <c r="B439" s="107"/>
      <c r="C439" s="107"/>
      <c r="D439" s="29" t="s">
        <v>96</v>
      </c>
      <c r="E439" s="21">
        <v>0</v>
      </c>
      <c r="F439" s="21">
        <v>0</v>
      </c>
      <c r="G439" s="21">
        <v>0</v>
      </c>
      <c r="H439" s="37">
        <v>0</v>
      </c>
      <c r="I439" s="37">
        <v>0</v>
      </c>
      <c r="J439" s="37">
        <v>0</v>
      </c>
      <c r="K439" s="37">
        <v>0</v>
      </c>
      <c r="L439" s="37">
        <v>0</v>
      </c>
      <c r="M439" s="7"/>
    </row>
    <row r="440" spans="1:13" ht="43.9" hidden="1" customHeight="1">
      <c r="A440" s="108"/>
      <c r="B440" s="108"/>
      <c r="C440" s="107"/>
      <c r="D440" s="29" t="s">
        <v>223</v>
      </c>
      <c r="E440" s="21">
        <f>F440+G440+H440+I440+J440+K440+L440</f>
        <v>4928.8500000000004</v>
      </c>
      <c r="F440" s="21">
        <v>0</v>
      </c>
      <c r="G440" s="21">
        <v>0</v>
      </c>
      <c r="H440" s="37">
        <v>0</v>
      </c>
      <c r="I440" s="37">
        <v>4928.8500000000004</v>
      </c>
      <c r="J440" s="37">
        <v>0</v>
      </c>
      <c r="K440" s="37">
        <v>0</v>
      </c>
      <c r="L440" s="37">
        <v>0</v>
      </c>
      <c r="M440" s="7"/>
    </row>
    <row r="441" spans="1:13" ht="14.1" hidden="1" customHeight="1">
      <c r="A441" s="106" t="s">
        <v>175</v>
      </c>
      <c r="B441" s="106" t="s">
        <v>135</v>
      </c>
      <c r="C441" s="107"/>
      <c r="D441" s="29" t="s">
        <v>3</v>
      </c>
      <c r="E441" s="39">
        <f t="shared" ref="E441:L441" si="151">SUM(E442:E446)</f>
        <v>16849.3</v>
      </c>
      <c r="F441" s="39">
        <f t="shared" si="151"/>
        <v>0</v>
      </c>
      <c r="G441" s="39">
        <f t="shared" si="151"/>
        <v>0</v>
      </c>
      <c r="H441" s="39">
        <f t="shared" si="151"/>
        <v>1684.93</v>
      </c>
      <c r="I441" s="39">
        <f t="shared" si="151"/>
        <v>15164.37</v>
      </c>
      <c r="J441" s="39">
        <f t="shared" si="151"/>
        <v>0</v>
      </c>
      <c r="K441" s="39">
        <f t="shared" si="151"/>
        <v>0</v>
      </c>
      <c r="L441" s="39">
        <f t="shared" si="151"/>
        <v>0</v>
      </c>
      <c r="M441" s="7"/>
    </row>
    <row r="442" spans="1:13" ht="13.9" hidden="1" customHeight="1">
      <c r="A442" s="107"/>
      <c r="B442" s="107"/>
      <c r="C442" s="107"/>
      <c r="D442" s="29" t="s">
        <v>13</v>
      </c>
      <c r="E442" s="21">
        <v>0</v>
      </c>
      <c r="F442" s="21">
        <v>0</v>
      </c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7"/>
    </row>
    <row r="443" spans="1:13" ht="13.9" hidden="1" customHeight="1">
      <c r="A443" s="107"/>
      <c r="B443" s="107"/>
      <c r="C443" s="107"/>
      <c r="D443" s="29" t="s">
        <v>14</v>
      </c>
      <c r="E443" s="21">
        <f>H443+I443+J443+K443+L443</f>
        <v>1668.0807</v>
      </c>
      <c r="F443" s="21">
        <v>0</v>
      </c>
      <c r="G443" s="21">
        <v>0</v>
      </c>
      <c r="H443" s="21">
        <v>1668.0807</v>
      </c>
      <c r="I443" s="21">
        <v>0</v>
      </c>
      <c r="J443" s="21">
        <v>0</v>
      </c>
      <c r="K443" s="21">
        <v>0</v>
      </c>
      <c r="L443" s="21">
        <v>0</v>
      </c>
      <c r="M443" s="7"/>
    </row>
    <row r="444" spans="1:13" ht="13.9" hidden="1" customHeight="1">
      <c r="A444" s="107"/>
      <c r="B444" s="107"/>
      <c r="C444" s="107"/>
      <c r="D444" s="29" t="s">
        <v>15</v>
      </c>
      <c r="E444" s="21">
        <f>H444+I444+J444+K444+L444</f>
        <v>16.849299999999999</v>
      </c>
      <c r="F444" s="21">
        <v>0</v>
      </c>
      <c r="G444" s="21">
        <v>0</v>
      </c>
      <c r="H444" s="21">
        <v>16.849299999999999</v>
      </c>
      <c r="I444" s="21">
        <v>0</v>
      </c>
      <c r="J444" s="21">
        <v>0</v>
      </c>
      <c r="K444" s="21">
        <v>0</v>
      </c>
      <c r="L444" s="21">
        <v>0</v>
      </c>
      <c r="M444" s="7"/>
    </row>
    <row r="445" spans="1:13" ht="26.45" hidden="1" customHeight="1">
      <c r="A445" s="107"/>
      <c r="B445" s="107"/>
      <c r="C445" s="107"/>
      <c r="D445" s="29" t="s">
        <v>96</v>
      </c>
      <c r="E445" s="21">
        <v>0</v>
      </c>
      <c r="F445" s="21">
        <v>0</v>
      </c>
      <c r="G445" s="21">
        <v>0</v>
      </c>
      <c r="H445" s="21">
        <v>0</v>
      </c>
      <c r="I445" s="21">
        <v>0</v>
      </c>
      <c r="J445" s="21">
        <v>0</v>
      </c>
      <c r="K445" s="21">
        <v>0</v>
      </c>
      <c r="L445" s="21">
        <v>0</v>
      </c>
      <c r="M445" s="7"/>
    </row>
    <row r="446" spans="1:13" ht="41.65" hidden="1" customHeight="1">
      <c r="A446" s="108"/>
      <c r="B446" s="108"/>
      <c r="C446" s="107"/>
      <c r="D446" s="29" t="s">
        <v>223</v>
      </c>
      <c r="E446" s="21">
        <f>F446+G446+H446+I446+J446+K446+L446</f>
        <v>15164.37</v>
      </c>
      <c r="F446" s="21">
        <v>0</v>
      </c>
      <c r="G446" s="21">
        <v>0</v>
      </c>
      <c r="H446" s="37">
        <v>0</v>
      </c>
      <c r="I446" s="21">
        <v>15164.37</v>
      </c>
      <c r="J446" s="21">
        <v>0</v>
      </c>
      <c r="K446" s="21">
        <v>0</v>
      </c>
      <c r="L446" s="21">
        <v>0</v>
      </c>
      <c r="M446" s="7"/>
    </row>
    <row r="447" spans="1:13" ht="14.1" hidden="1" customHeight="1">
      <c r="A447" s="106" t="s">
        <v>176</v>
      </c>
      <c r="B447" s="106" t="s">
        <v>177</v>
      </c>
      <c r="C447" s="107"/>
      <c r="D447" s="29" t="s">
        <v>3</v>
      </c>
      <c r="E447" s="39">
        <f t="shared" ref="E447:L447" si="152">SUM(E448:E452)</f>
        <v>5504.9</v>
      </c>
      <c r="F447" s="39">
        <f t="shared" si="152"/>
        <v>0</v>
      </c>
      <c r="G447" s="39">
        <f t="shared" si="152"/>
        <v>0</v>
      </c>
      <c r="H447" s="39">
        <f t="shared" si="152"/>
        <v>0</v>
      </c>
      <c r="I447" s="39">
        <f t="shared" si="152"/>
        <v>0</v>
      </c>
      <c r="J447" s="39">
        <f t="shared" si="152"/>
        <v>550.49</v>
      </c>
      <c r="K447" s="39">
        <f t="shared" si="152"/>
        <v>4954.41</v>
      </c>
      <c r="L447" s="39">
        <f t="shared" si="152"/>
        <v>0</v>
      </c>
      <c r="M447" s="7"/>
    </row>
    <row r="448" spans="1:13" ht="13.9" hidden="1" customHeight="1">
      <c r="A448" s="107"/>
      <c r="B448" s="107"/>
      <c r="C448" s="107"/>
      <c r="D448" s="29" t="s">
        <v>13</v>
      </c>
      <c r="E448" s="21">
        <v>0</v>
      </c>
      <c r="F448" s="21">
        <v>0</v>
      </c>
      <c r="G448" s="21">
        <v>0</v>
      </c>
      <c r="H448" s="37">
        <v>0</v>
      </c>
      <c r="I448" s="37">
        <v>0</v>
      </c>
      <c r="J448" s="37">
        <v>0</v>
      </c>
      <c r="K448" s="37">
        <v>0</v>
      </c>
      <c r="L448" s="37">
        <v>0</v>
      </c>
      <c r="M448" s="7"/>
    </row>
    <row r="449" spans="1:13" ht="13.9" hidden="1" customHeight="1">
      <c r="A449" s="107"/>
      <c r="B449" s="107"/>
      <c r="C449" s="107"/>
      <c r="D449" s="29" t="s">
        <v>14</v>
      </c>
      <c r="E449" s="21">
        <v>0</v>
      </c>
      <c r="F449" s="21">
        <v>0</v>
      </c>
      <c r="G449" s="21">
        <v>0</v>
      </c>
      <c r="H449" s="37">
        <v>0</v>
      </c>
      <c r="I449" s="37">
        <v>0</v>
      </c>
      <c r="J449" s="37">
        <v>0</v>
      </c>
      <c r="K449" s="37">
        <v>0</v>
      </c>
      <c r="L449" s="37">
        <v>0</v>
      </c>
      <c r="M449" s="7"/>
    </row>
    <row r="450" spans="1:13" ht="13.9" hidden="1" customHeight="1">
      <c r="A450" s="107"/>
      <c r="B450" s="107"/>
      <c r="C450" s="107"/>
      <c r="D450" s="29" t="s">
        <v>15</v>
      </c>
      <c r="E450" s="21">
        <v>0</v>
      </c>
      <c r="F450" s="21">
        <v>0</v>
      </c>
      <c r="G450" s="21">
        <v>0</v>
      </c>
      <c r="H450" s="37">
        <v>0</v>
      </c>
      <c r="I450" s="37">
        <v>0</v>
      </c>
      <c r="J450" s="37">
        <v>0</v>
      </c>
      <c r="K450" s="37">
        <v>0</v>
      </c>
      <c r="L450" s="37">
        <v>0</v>
      </c>
      <c r="M450" s="7"/>
    </row>
    <row r="451" spans="1:13" ht="26.45" hidden="1" customHeight="1">
      <c r="A451" s="107"/>
      <c r="B451" s="107"/>
      <c r="C451" s="107"/>
      <c r="D451" s="29" t="s">
        <v>96</v>
      </c>
      <c r="E451" s="21">
        <v>0</v>
      </c>
      <c r="F451" s="21">
        <v>0</v>
      </c>
      <c r="G451" s="21">
        <v>0</v>
      </c>
      <c r="H451" s="37">
        <v>0</v>
      </c>
      <c r="I451" s="37">
        <v>0</v>
      </c>
      <c r="J451" s="37">
        <v>0</v>
      </c>
      <c r="K451" s="37">
        <v>0</v>
      </c>
      <c r="L451" s="37">
        <v>0</v>
      </c>
      <c r="M451" s="7"/>
    </row>
    <row r="452" spans="1:13" ht="50.65" hidden="1" customHeight="1">
      <c r="A452" s="108"/>
      <c r="B452" s="108"/>
      <c r="C452" s="107"/>
      <c r="D452" s="29" t="s">
        <v>223</v>
      </c>
      <c r="E452" s="21">
        <f>F452+G452+H452+I452+J452+K452+L452</f>
        <v>5504.9</v>
      </c>
      <c r="F452" s="21">
        <v>0</v>
      </c>
      <c r="G452" s="21">
        <v>0</v>
      </c>
      <c r="H452" s="37">
        <v>0</v>
      </c>
      <c r="I452" s="37">
        <v>0</v>
      </c>
      <c r="J452" s="37">
        <v>550.49</v>
      </c>
      <c r="K452" s="37">
        <v>4954.41</v>
      </c>
      <c r="L452" s="37">
        <v>0</v>
      </c>
      <c r="M452" s="7"/>
    </row>
    <row r="453" spans="1:13" ht="14.1" hidden="1" customHeight="1">
      <c r="A453" s="106" t="s">
        <v>178</v>
      </c>
      <c r="B453" s="106" t="s">
        <v>179</v>
      </c>
      <c r="C453" s="107"/>
      <c r="D453" s="29" t="s">
        <v>3</v>
      </c>
      <c r="E453" s="39">
        <f t="shared" ref="E453:L453" si="153">SUM(E454:E458)</f>
        <v>17052.5</v>
      </c>
      <c r="F453" s="39">
        <f t="shared" si="153"/>
        <v>0</v>
      </c>
      <c r="G453" s="39">
        <f t="shared" si="153"/>
        <v>0</v>
      </c>
      <c r="H453" s="39">
        <f t="shared" si="153"/>
        <v>0</v>
      </c>
      <c r="I453" s="39">
        <f t="shared" si="153"/>
        <v>0</v>
      </c>
      <c r="J453" s="39">
        <f t="shared" si="153"/>
        <v>1705.25</v>
      </c>
      <c r="K453" s="39">
        <f t="shared" si="153"/>
        <v>15347.25</v>
      </c>
      <c r="L453" s="39">
        <f t="shared" si="153"/>
        <v>0</v>
      </c>
      <c r="M453" s="7"/>
    </row>
    <row r="454" spans="1:13" ht="13.9" hidden="1" customHeight="1">
      <c r="A454" s="107"/>
      <c r="B454" s="107"/>
      <c r="C454" s="107"/>
      <c r="D454" s="29" t="s">
        <v>13</v>
      </c>
      <c r="E454" s="21">
        <v>0</v>
      </c>
      <c r="F454" s="21">
        <v>0</v>
      </c>
      <c r="G454" s="21">
        <v>0</v>
      </c>
      <c r="H454" s="21">
        <v>0</v>
      </c>
      <c r="I454" s="21">
        <v>0</v>
      </c>
      <c r="J454" s="21">
        <v>0</v>
      </c>
      <c r="K454" s="21">
        <v>0</v>
      </c>
      <c r="L454" s="21">
        <v>0</v>
      </c>
      <c r="M454" s="7"/>
    </row>
    <row r="455" spans="1:13" ht="13.9" hidden="1" customHeight="1">
      <c r="A455" s="107"/>
      <c r="B455" s="107"/>
      <c r="C455" s="107"/>
      <c r="D455" s="29" t="s">
        <v>14</v>
      </c>
      <c r="E455" s="21">
        <v>0</v>
      </c>
      <c r="F455" s="21">
        <v>0</v>
      </c>
      <c r="G455" s="21">
        <v>0</v>
      </c>
      <c r="H455" s="21">
        <v>0</v>
      </c>
      <c r="I455" s="21">
        <v>0</v>
      </c>
      <c r="J455" s="21">
        <v>0</v>
      </c>
      <c r="K455" s="21">
        <v>0</v>
      </c>
      <c r="L455" s="21">
        <v>0</v>
      </c>
      <c r="M455" s="7"/>
    </row>
    <row r="456" spans="1:13" ht="13.9" hidden="1" customHeight="1">
      <c r="A456" s="107"/>
      <c r="B456" s="107"/>
      <c r="C456" s="107"/>
      <c r="D456" s="29" t="s">
        <v>15</v>
      </c>
      <c r="E456" s="21">
        <v>0</v>
      </c>
      <c r="F456" s="21">
        <v>0</v>
      </c>
      <c r="G456" s="21">
        <v>0</v>
      </c>
      <c r="H456" s="21">
        <v>0</v>
      </c>
      <c r="I456" s="21">
        <v>0</v>
      </c>
      <c r="J456" s="21">
        <v>0</v>
      </c>
      <c r="K456" s="21">
        <v>0</v>
      </c>
      <c r="L456" s="21">
        <v>0</v>
      </c>
      <c r="M456" s="7"/>
    </row>
    <row r="457" spans="1:13" ht="26.45" hidden="1" customHeight="1">
      <c r="A457" s="107"/>
      <c r="B457" s="107"/>
      <c r="C457" s="107"/>
      <c r="D457" s="29" t="s">
        <v>96</v>
      </c>
      <c r="E457" s="21">
        <v>0</v>
      </c>
      <c r="F457" s="21">
        <v>0</v>
      </c>
      <c r="G457" s="21">
        <v>0</v>
      </c>
      <c r="H457" s="21">
        <v>0</v>
      </c>
      <c r="I457" s="21">
        <v>0</v>
      </c>
      <c r="J457" s="21">
        <v>0</v>
      </c>
      <c r="K457" s="21">
        <v>0</v>
      </c>
      <c r="L457" s="21">
        <v>0</v>
      </c>
      <c r="M457" s="7"/>
    </row>
    <row r="458" spans="1:13" ht="26.65" hidden="1" customHeight="1">
      <c r="A458" s="108"/>
      <c r="B458" s="108"/>
      <c r="C458" s="107"/>
      <c r="D458" s="29" t="s">
        <v>223</v>
      </c>
      <c r="E458" s="21">
        <f>F458+G458+H458+I458+J458+K458+L458</f>
        <v>17052.5</v>
      </c>
      <c r="F458" s="21">
        <v>0</v>
      </c>
      <c r="G458" s="21">
        <v>0</v>
      </c>
      <c r="H458" s="21">
        <v>0</v>
      </c>
      <c r="I458" s="21">
        <v>0</v>
      </c>
      <c r="J458" s="37">
        <v>1705.25</v>
      </c>
      <c r="K458" s="21">
        <v>15347.25</v>
      </c>
      <c r="L458" s="21">
        <v>0</v>
      </c>
      <c r="M458" s="7"/>
    </row>
    <row r="459" spans="1:13" ht="14.1" hidden="1" customHeight="1">
      <c r="A459" s="106" t="s">
        <v>136</v>
      </c>
      <c r="B459" s="106" t="s">
        <v>180</v>
      </c>
      <c r="C459" s="107"/>
      <c r="D459" s="29" t="s">
        <v>3</v>
      </c>
      <c r="E459" s="39">
        <f t="shared" ref="E459:L459" si="154">SUM(E460:E464)</f>
        <v>5628.5</v>
      </c>
      <c r="F459" s="39">
        <f t="shared" si="154"/>
        <v>0</v>
      </c>
      <c r="G459" s="39">
        <f t="shared" si="154"/>
        <v>0</v>
      </c>
      <c r="H459" s="39">
        <f t="shared" si="154"/>
        <v>562.85</v>
      </c>
      <c r="I459" s="39">
        <f t="shared" si="154"/>
        <v>5065.6499999999996</v>
      </c>
      <c r="J459" s="39">
        <f t="shared" si="154"/>
        <v>0</v>
      </c>
      <c r="K459" s="39">
        <f t="shared" si="154"/>
        <v>0</v>
      </c>
      <c r="L459" s="39">
        <f t="shared" si="154"/>
        <v>0</v>
      </c>
      <c r="M459" s="7"/>
    </row>
    <row r="460" spans="1:13" ht="13.9" hidden="1" customHeight="1">
      <c r="A460" s="107"/>
      <c r="B460" s="107"/>
      <c r="C460" s="107"/>
      <c r="D460" s="29" t="s">
        <v>13</v>
      </c>
      <c r="E460" s="21">
        <v>0</v>
      </c>
      <c r="F460" s="21">
        <v>0</v>
      </c>
      <c r="G460" s="21">
        <v>0</v>
      </c>
      <c r="H460" s="37">
        <v>0</v>
      </c>
      <c r="I460" s="37">
        <v>0</v>
      </c>
      <c r="J460" s="37">
        <v>0</v>
      </c>
      <c r="K460" s="37">
        <v>0</v>
      </c>
      <c r="L460" s="37">
        <v>0</v>
      </c>
      <c r="M460" s="7"/>
    </row>
    <row r="461" spans="1:13" ht="13.9" hidden="1" customHeight="1">
      <c r="A461" s="107"/>
      <c r="B461" s="107"/>
      <c r="C461" s="107"/>
      <c r="D461" s="29" t="s">
        <v>14</v>
      </c>
      <c r="E461" s="21">
        <f>H461+I461+J461+K461+L461</f>
        <v>557.22149999999999</v>
      </c>
      <c r="F461" s="21">
        <v>0</v>
      </c>
      <c r="G461" s="21">
        <v>0</v>
      </c>
      <c r="H461" s="37">
        <v>557.22149999999999</v>
      </c>
      <c r="I461" s="37">
        <v>0</v>
      </c>
      <c r="J461" s="37">
        <v>0</v>
      </c>
      <c r="K461" s="37">
        <v>0</v>
      </c>
      <c r="L461" s="37">
        <v>0</v>
      </c>
      <c r="M461" s="7"/>
    </row>
    <row r="462" spans="1:13" ht="27" hidden="1" customHeight="1">
      <c r="A462" s="107"/>
      <c r="B462" s="107"/>
      <c r="C462" s="107"/>
      <c r="D462" s="29" t="s">
        <v>15</v>
      </c>
      <c r="E462" s="21">
        <f>H462+I462+J462+K462+L462</f>
        <v>5.6284999999999998</v>
      </c>
      <c r="F462" s="21">
        <v>0</v>
      </c>
      <c r="G462" s="21">
        <v>0</v>
      </c>
      <c r="H462" s="37">
        <v>5.6284999999999998</v>
      </c>
      <c r="I462" s="37">
        <v>0</v>
      </c>
      <c r="J462" s="37">
        <v>0</v>
      </c>
      <c r="K462" s="37">
        <v>0</v>
      </c>
      <c r="L462" s="37">
        <v>0</v>
      </c>
      <c r="M462" s="7"/>
    </row>
    <row r="463" spans="1:13" ht="26.45" hidden="1" customHeight="1">
      <c r="A463" s="107"/>
      <c r="B463" s="107"/>
      <c r="C463" s="107"/>
      <c r="D463" s="29" t="s">
        <v>96</v>
      </c>
      <c r="E463" s="21">
        <v>0</v>
      </c>
      <c r="F463" s="21">
        <v>0</v>
      </c>
      <c r="G463" s="21">
        <v>0</v>
      </c>
      <c r="H463" s="37">
        <v>0</v>
      </c>
      <c r="I463" s="37">
        <v>0</v>
      </c>
      <c r="J463" s="37">
        <v>0</v>
      </c>
      <c r="K463" s="37">
        <v>0</v>
      </c>
      <c r="L463" s="37">
        <v>0</v>
      </c>
      <c r="M463" s="7"/>
    </row>
    <row r="464" spans="1:13" ht="13.9" hidden="1" customHeight="1">
      <c r="A464" s="108"/>
      <c r="B464" s="108"/>
      <c r="C464" s="107"/>
      <c r="D464" s="29" t="s">
        <v>223</v>
      </c>
      <c r="E464" s="21">
        <f>F464+G464+H464+I464+J464+K464+L464</f>
        <v>5065.6499999999996</v>
      </c>
      <c r="F464" s="21">
        <v>0</v>
      </c>
      <c r="G464" s="21">
        <v>0</v>
      </c>
      <c r="H464" s="37">
        <v>0</v>
      </c>
      <c r="I464" s="37">
        <v>5065.6499999999996</v>
      </c>
      <c r="J464" s="37">
        <v>0</v>
      </c>
      <c r="K464" s="37">
        <v>0</v>
      </c>
      <c r="L464" s="37">
        <v>0</v>
      </c>
      <c r="M464" s="7"/>
    </row>
    <row r="465" spans="1:13" ht="14.1" hidden="1" customHeight="1">
      <c r="A465" s="106" t="s">
        <v>137</v>
      </c>
      <c r="B465" s="106" t="s">
        <v>181</v>
      </c>
      <c r="C465" s="107"/>
      <c r="D465" s="29" t="s">
        <v>3</v>
      </c>
      <c r="E465" s="39">
        <f t="shared" ref="E465:L465" si="155">SUM(E466:E470)</f>
        <v>5514.4</v>
      </c>
      <c r="F465" s="39">
        <f t="shared" si="155"/>
        <v>0</v>
      </c>
      <c r="G465" s="39">
        <f t="shared" si="155"/>
        <v>0</v>
      </c>
      <c r="H465" s="39">
        <f t="shared" si="155"/>
        <v>0</v>
      </c>
      <c r="I465" s="39">
        <f t="shared" si="155"/>
        <v>551.44000000000005</v>
      </c>
      <c r="J465" s="39">
        <f t="shared" si="155"/>
        <v>4962.96</v>
      </c>
      <c r="K465" s="39">
        <f t="shared" si="155"/>
        <v>0</v>
      </c>
      <c r="L465" s="39">
        <f t="shared" si="155"/>
        <v>0</v>
      </c>
      <c r="M465" s="7"/>
    </row>
    <row r="466" spans="1:13" ht="13.9" hidden="1" customHeight="1">
      <c r="A466" s="107"/>
      <c r="B466" s="107"/>
      <c r="C466" s="107"/>
      <c r="D466" s="29" t="s">
        <v>13</v>
      </c>
      <c r="E466" s="21">
        <v>0</v>
      </c>
      <c r="F466" s="21">
        <v>0</v>
      </c>
      <c r="G466" s="21">
        <v>0</v>
      </c>
      <c r="H466" s="37">
        <v>0</v>
      </c>
      <c r="I466" s="37">
        <v>0</v>
      </c>
      <c r="J466" s="37">
        <v>0</v>
      </c>
      <c r="K466" s="37">
        <v>0</v>
      </c>
      <c r="L466" s="37">
        <v>0</v>
      </c>
      <c r="M466" s="7"/>
    </row>
    <row r="467" spans="1:13" ht="13.9" hidden="1" customHeight="1">
      <c r="A467" s="107"/>
      <c r="B467" s="107"/>
      <c r="C467" s="107"/>
      <c r="D467" s="29" t="s">
        <v>14</v>
      </c>
      <c r="E467" s="21">
        <v>0</v>
      </c>
      <c r="F467" s="21">
        <v>0</v>
      </c>
      <c r="G467" s="21">
        <v>0</v>
      </c>
      <c r="H467" s="37">
        <v>0</v>
      </c>
      <c r="I467" s="37">
        <v>0</v>
      </c>
      <c r="J467" s="37">
        <v>0</v>
      </c>
      <c r="K467" s="37">
        <v>0</v>
      </c>
      <c r="L467" s="37">
        <v>0</v>
      </c>
      <c r="M467" s="7"/>
    </row>
    <row r="468" spans="1:13" ht="13.9" hidden="1" customHeight="1">
      <c r="A468" s="107"/>
      <c r="B468" s="107"/>
      <c r="C468" s="107"/>
      <c r="D468" s="29" t="s">
        <v>15</v>
      </c>
      <c r="E468" s="21">
        <v>0</v>
      </c>
      <c r="F468" s="21">
        <v>0</v>
      </c>
      <c r="G468" s="21">
        <v>0</v>
      </c>
      <c r="H468" s="37">
        <v>0</v>
      </c>
      <c r="I468" s="37">
        <v>0</v>
      </c>
      <c r="J468" s="37">
        <v>0</v>
      </c>
      <c r="K468" s="37">
        <v>0</v>
      </c>
      <c r="L468" s="37">
        <v>0</v>
      </c>
      <c r="M468" s="7"/>
    </row>
    <row r="469" spans="1:13" ht="26.45" hidden="1" customHeight="1">
      <c r="A469" s="107"/>
      <c r="B469" s="107"/>
      <c r="C469" s="107"/>
      <c r="D469" s="29" t="s">
        <v>96</v>
      </c>
      <c r="E469" s="21">
        <v>0</v>
      </c>
      <c r="F469" s="21">
        <v>0</v>
      </c>
      <c r="G469" s="21">
        <v>0</v>
      </c>
      <c r="H469" s="37">
        <v>0</v>
      </c>
      <c r="I469" s="37">
        <v>0</v>
      </c>
      <c r="J469" s="37">
        <v>0</v>
      </c>
      <c r="K469" s="37">
        <v>0</v>
      </c>
      <c r="L469" s="37">
        <v>0</v>
      </c>
      <c r="M469" s="7"/>
    </row>
    <row r="470" spans="1:13" ht="25.5" hidden="1" customHeight="1">
      <c r="A470" s="108"/>
      <c r="B470" s="108"/>
      <c r="C470" s="107"/>
      <c r="D470" s="29" t="s">
        <v>223</v>
      </c>
      <c r="E470" s="21">
        <f>F470+G470+H470+I470+J470+K470+L470</f>
        <v>5514.4</v>
      </c>
      <c r="F470" s="21">
        <v>0</v>
      </c>
      <c r="G470" s="21">
        <v>0</v>
      </c>
      <c r="H470" s="37">
        <v>0</v>
      </c>
      <c r="I470" s="37">
        <v>551.44000000000005</v>
      </c>
      <c r="J470" s="37">
        <v>4962.96</v>
      </c>
      <c r="K470" s="37">
        <v>0</v>
      </c>
      <c r="L470" s="37">
        <v>0</v>
      </c>
      <c r="M470" s="7"/>
    </row>
    <row r="471" spans="1:13" ht="14.1" hidden="1" customHeight="1">
      <c r="A471" s="106" t="s">
        <v>138</v>
      </c>
      <c r="B471" s="106" t="s">
        <v>182</v>
      </c>
      <c r="C471" s="107"/>
      <c r="D471" s="29" t="s">
        <v>3</v>
      </c>
      <c r="E471" s="39">
        <f t="shared" ref="E471:L471" si="156">SUM(E472:E476)</f>
        <v>36579.700000000004</v>
      </c>
      <c r="F471" s="39">
        <f t="shared" si="156"/>
        <v>0</v>
      </c>
      <c r="G471" s="39">
        <f t="shared" si="156"/>
        <v>0</v>
      </c>
      <c r="H471" s="39">
        <f t="shared" si="156"/>
        <v>0</v>
      </c>
      <c r="I471" s="39">
        <f t="shared" si="156"/>
        <v>3657.97</v>
      </c>
      <c r="J471" s="39">
        <f t="shared" si="156"/>
        <v>32921.730000000003</v>
      </c>
      <c r="K471" s="39">
        <f t="shared" si="156"/>
        <v>0</v>
      </c>
      <c r="L471" s="39">
        <f t="shared" si="156"/>
        <v>0</v>
      </c>
      <c r="M471" s="7"/>
    </row>
    <row r="472" spans="1:13" ht="13.9" hidden="1" customHeight="1">
      <c r="A472" s="107"/>
      <c r="B472" s="107"/>
      <c r="C472" s="107"/>
      <c r="D472" s="29" t="s">
        <v>13</v>
      </c>
      <c r="E472" s="21">
        <v>0</v>
      </c>
      <c r="F472" s="21">
        <v>0</v>
      </c>
      <c r="G472" s="21">
        <v>0</v>
      </c>
      <c r="H472" s="37">
        <v>0</v>
      </c>
      <c r="I472" s="37">
        <v>0</v>
      </c>
      <c r="J472" s="37">
        <v>0</v>
      </c>
      <c r="K472" s="37">
        <v>0</v>
      </c>
      <c r="L472" s="37">
        <v>0</v>
      </c>
      <c r="M472" s="7"/>
    </row>
    <row r="473" spans="1:13" ht="13.9" hidden="1" customHeight="1">
      <c r="A473" s="107"/>
      <c r="B473" s="107"/>
      <c r="C473" s="107"/>
      <c r="D473" s="29" t="s">
        <v>14</v>
      </c>
      <c r="E473" s="21">
        <v>0</v>
      </c>
      <c r="F473" s="21">
        <v>0</v>
      </c>
      <c r="G473" s="21">
        <v>0</v>
      </c>
      <c r="H473" s="37">
        <v>0</v>
      </c>
      <c r="I473" s="37">
        <v>0</v>
      </c>
      <c r="J473" s="37">
        <v>0</v>
      </c>
      <c r="K473" s="37">
        <v>0</v>
      </c>
      <c r="L473" s="37">
        <v>0</v>
      </c>
      <c r="M473" s="7"/>
    </row>
    <row r="474" spans="1:13" ht="13.9" hidden="1" customHeight="1">
      <c r="A474" s="107"/>
      <c r="B474" s="107"/>
      <c r="C474" s="107"/>
      <c r="D474" s="29" t="s">
        <v>15</v>
      </c>
      <c r="E474" s="21">
        <v>0</v>
      </c>
      <c r="F474" s="21">
        <v>0</v>
      </c>
      <c r="G474" s="21">
        <v>0</v>
      </c>
      <c r="H474" s="37">
        <v>0</v>
      </c>
      <c r="I474" s="37">
        <v>0</v>
      </c>
      <c r="J474" s="37">
        <v>0</v>
      </c>
      <c r="K474" s="37">
        <v>0</v>
      </c>
      <c r="L474" s="37">
        <v>0</v>
      </c>
      <c r="M474" s="7"/>
    </row>
    <row r="475" spans="1:13" ht="26.45" hidden="1" customHeight="1">
      <c r="A475" s="107"/>
      <c r="B475" s="107"/>
      <c r="C475" s="107"/>
      <c r="D475" s="29" t="s">
        <v>96</v>
      </c>
      <c r="E475" s="21">
        <v>0</v>
      </c>
      <c r="F475" s="21">
        <v>0</v>
      </c>
      <c r="G475" s="21">
        <v>0</v>
      </c>
      <c r="H475" s="37">
        <v>0</v>
      </c>
      <c r="I475" s="37">
        <v>0</v>
      </c>
      <c r="J475" s="37">
        <v>0</v>
      </c>
      <c r="K475" s="37">
        <v>0</v>
      </c>
      <c r="L475" s="37">
        <v>0</v>
      </c>
      <c r="M475" s="7"/>
    </row>
    <row r="476" spans="1:13" ht="39.6" hidden="1" customHeight="1">
      <c r="A476" s="108"/>
      <c r="B476" s="108"/>
      <c r="C476" s="107"/>
      <c r="D476" s="29" t="s">
        <v>223</v>
      </c>
      <c r="E476" s="21">
        <f>F476+G476+H476+I476+J476+K476+L476</f>
        <v>36579.700000000004</v>
      </c>
      <c r="F476" s="21">
        <v>0</v>
      </c>
      <c r="G476" s="21">
        <v>0</v>
      </c>
      <c r="H476" s="37">
        <v>0</v>
      </c>
      <c r="I476" s="37">
        <v>3657.97</v>
      </c>
      <c r="J476" s="37">
        <v>32921.730000000003</v>
      </c>
      <c r="K476" s="37">
        <v>0</v>
      </c>
      <c r="L476" s="37">
        <v>0</v>
      </c>
      <c r="M476" s="7"/>
    </row>
    <row r="477" spans="1:13" ht="14.1" hidden="1" customHeight="1">
      <c r="A477" s="106" t="s">
        <v>139</v>
      </c>
      <c r="B477" s="106" t="s">
        <v>183</v>
      </c>
      <c r="C477" s="107"/>
      <c r="D477" s="29" t="s">
        <v>3</v>
      </c>
      <c r="E477" s="39">
        <f t="shared" ref="E477:L477" si="157">SUM(E478:E482)</f>
        <v>5807.6</v>
      </c>
      <c r="F477" s="39">
        <f t="shared" si="157"/>
        <v>0</v>
      </c>
      <c r="G477" s="39">
        <f t="shared" si="157"/>
        <v>0</v>
      </c>
      <c r="H477" s="39">
        <f t="shared" si="157"/>
        <v>0</v>
      </c>
      <c r="I477" s="39">
        <f t="shared" si="157"/>
        <v>580.76</v>
      </c>
      <c r="J477" s="39">
        <f t="shared" si="157"/>
        <v>5226.84</v>
      </c>
      <c r="K477" s="39">
        <f t="shared" si="157"/>
        <v>0</v>
      </c>
      <c r="L477" s="39">
        <f t="shared" si="157"/>
        <v>0</v>
      </c>
      <c r="M477" s="7"/>
    </row>
    <row r="478" spans="1:13" ht="13.9" hidden="1" customHeight="1">
      <c r="A478" s="107"/>
      <c r="B478" s="107"/>
      <c r="C478" s="107"/>
      <c r="D478" s="29" t="s">
        <v>13</v>
      </c>
      <c r="E478" s="21">
        <v>0</v>
      </c>
      <c r="F478" s="21">
        <v>0</v>
      </c>
      <c r="G478" s="21">
        <v>0</v>
      </c>
      <c r="H478" s="37">
        <v>0</v>
      </c>
      <c r="I478" s="37">
        <v>0</v>
      </c>
      <c r="J478" s="37">
        <v>0</v>
      </c>
      <c r="K478" s="37">
        <v>0</v>
      </c>
      <c r="L478" s="37">
        <v>0</v>
      </c>
      <c r="M478" s="7"/>
    </row>
    <row r="479" spans="1:13" ht="13.9" hidden="1" customHeight="1">
      <c r="A479" s="107"/>
      <c r="B479" s="107"/>
      <c r="C479" s="107"/>
      <c r="D479" s="29" t="s">
        <v>14</v>
      </c>
      <c r="E479" s="21">
        <v>0</v>
      </c>
      <c r="F479" s="21">
        <v>0</v>
      </c>
      <c r="G479" s="21">
        <v>0</v>
      </c>
      <c r="H479" s="37">
        <v>0</v>
      </c>
      <c r="I479" s="37">
        <v>0</v>
      </c>
      <c r="J479" s="37">
        <v>0</v>
      </c>
      <c r="K479" s="37">
        <v>0</v>
      </c>
      <c r="L479" s="37">
        <v>0</v>
      </c>
      <c r="M479" s="7"/>
    </row>
    <row r="480" spans="1:13" ht="13.9" hidden="1" customHeight="1">
      <c r="A480" s="107"/>
      <c r="B480" s="107"/>
      <c r="C480" s="107"/>
      <c r="D480" s="29" t="s">
        <v>15</v>
      </c>
      <c r="E480" s="21">
        <v>0</v>
      </c>
      <c r="F480" s="21">
        <v>0</v>
      </c>
      <c r="G480" s="21">
        <v>0</v>
      </c>
      <c r="H480" s="37">
        <v>0</v>
      </c>
      <c r="I480" s="37">
        <v>0</v>
      </c>
      <c r="J480" s="37">
        <v>0</v>
      </c>
      <c r="K480" s="37">
        <v>0</v>
      </c>
      <c r="L480" s="37">
        <v>0</v>
      </c>
      <c r="M480" s="7"/>
    </row>
    <row r="481" spans="1:13" ht="26.45" hidden="1" customHeight="1">
      <c r="A481" s="107"/>
      <c r="B481" s="107"/>
      <c r="C481" s="107"/>
      <c r="D481" s="29" t="s">
        <v>96</v>
      </c>
      <c r="E481" s="21">
        <v>0</v>
      </c>
      <c r="F481" s="21">
        <v>0</v>
      </c>
      <c r="G481" s="21">
        <v>0</v>
      </c>
      <c r="H481" s="37">
        <v>0</v>
      </c>
      <c r="I481" s="37">
        <v>0</v>
      </c>
      <c r="J481" s="37">
        <v>0</v>
      </c>
      <c r="K481" s="37">
        <v>0</v>
      </c>
      <c r="L481" s="37">
        <v>0</v>
      </c>
      <c r="M481" s="7"/>
    </row>
    <row r="482" spans="1:13" ht="42" hidden="1" customHeight="1">
      <c r="A482" s="108"/>
      <c r="B482" s="108"/>
      <c r="C482" s="107"/>
      <c r="D482" s="29" t="s">
        <v>223</v>
      </c>
      <c r="E482" s="21">
        <f>F482+G482+H482+I482+J482+K482+L482</f>
        <v>5807.6</v>
      </c>
      <c r="F482" s="21">
        <v>0</v>
      </c>
      <c r="G482" s="21">
        <v>0</v>
      </c>
      <c r="H482" s="37">
        <v>0</v>
      </c>
      <c r="I482" s="37">
        <v>580.76</v>
      </c>
      <c r="J482" s="37">
        <v>5226.84</v>
      </c>
      <c r="K482" s="37">
        <v>0</v>
      </c>
      <c r="L482" s="37">
        <v>0</v>
      </c>
      <c r="M482" s="7"/>
    </row>
    <row r="483" spans="1:13" ht="14.1" hidden="1" customHeight="1">
      <c r="A483" s="106" t="s">
        <v>184</v>
      </c>
      <c r="B483" s="106" t="s">
        <v>185</v>
      </c>
      <c r="C483" s="107"/>
      <c r="D483" s="29" t="s">
        <v>3</v>
      </c>
      <c r="E483" s="39">
        <f t="shared" ref="E483:L483" si="158">SUM(E484:E488)</f>
        <v>20268.600000000002</v>
      </c>
      <c r="F483" s="39">
        <f t="shared" si="158"/>
        <v>0</v>
      </c>
      <c r="G483" s="39">
        <f t="shared" si="158"/>
        <v>0</v>
      </c>
      <c r="H483" s="41">
        <f t="shared" si="158"/>
        <v>0</v>
      </c>
      <c r="I483" s="39">
        <f t="shared" si="158"/>
        <v>0</v>
      </c>
      <c r="J483" s="39">
        <f t="shared" si="158"/>
        <v>0</v>
      </c>
      <c r="K483" s="39">
        <f t="shared" si="158"/>
        <v>2026.86</v>
      </c>
      <c r="L483" s="39">
        <f t="shared" si="158"/>
        <v>18241.740000000002</v>
      </c>
      <c r="M483" s="7"/>
    </row>
    <row r="484" spans="1:13" ht="13.9" hidden="1" customHeight="1">
      <c r="A484" s="107"/>
      <c r="B484" s="107"/>
      <c r="C484" s="107"/>
      <c r="D484" s="29" t="s">
        <v>13</v>
      </c>
      <c r="E484" s="21">
        <v>0</v>
      </c>
      <c r="F484" s="21">
        <v>0</v>
      </c>
      <c r="G484" s="21">
        <v>0</v>
      </c>
      <c r="H484" s="37">
        <v>0</v>
      </c>
      <c r="I484" s="37">
        <v>0</v>
      </c>
      <c r="J484" s="37">
        <v>0</v>
      </c>
      <c r="K484" s="37">
        <v>0</v>
      </c>
      <c r="L484" s="37">
        <v>0</v>
      </c>
      <c r="M484" s="7"/>
    </row>
    <row r="485" spans="1:13" ht="13.9" hidden="1" customHeight="1">
      <c r="A485" s="107"/>
      <c r="B485" s="107"/>
      <c r="C485" s="107"/>
      <c r="D485" s="29" t="s">
        <v>14</v>
      </c>
      <c r="E485" s="21">
        <v>0</v>
      </c>
      <c r="F485" s="21">
        <v>0</v>
      </c>
      <c r="G485" s="21">
        <v>0</v>
      </c>
      <c r="H485" s="37">
        <v>0</v>
      </c>
      <c r="I485" s="37">
        <v>0</v>
      </c>
      <c r="J485" s="37">
        <v>0</v>
      </c>
      <c r="K485" s="37">
        <v>0</v>
      </c>
      <c r="L485" s="37">
        <v>0</v>
      </c>
      <c r="M485" s="7"/>
    </row>
    <row r="486" spans="1:13" ht="13.9" hidden="1" customHeight="1">
      <c r="A486" s="107"/>
      <c r="B486" s="107"/>
      <c r="C486" s="107"/>
      <c r="D486" s="29" t="s">
        <v>15</v>
      </c>
      <c r="E486" s="21">
        <v>0</v>
      </c>
      <c r="F486" s="21">
        <v>0</v>
      </c>
      <c r="G486" s="21">
        <v>0</v>
      </c>
      <c r="H486" s="37">
        <v>0</v>
      </c>
      <c r="I486" s="37">
        <v>0</v>
      </c>
      <c r="J486" s="37">
        <v>0</v>
      </c>
      <c r="K486" s="37">
        <v>0</v>
      </c>
      <c r="L486" s="37">
        <v>0</v>
      </c>
      <c r="M486" s="7"/>
    </row>
    <row r="487" spans="1:13" ht="26.45" hidden="1" customHeight="1">
      <c r="A487" s="107"/>
      <c r="B487" s="107"/>
      <c r="C487" s="107"/>
      <c r="D487" s="29" t="s">
        <v>96</v>
      </c>
      <c r="E487" s="21">
        <v>0</v>
      </c>
      <c r="F487" s="21">
        <v>0</v>
      </c>
      <c r="G487" s="21">
        <v>0</v>
      </c>
      <c r="H487" s="37">
        <v>0</v>
      </c>
      <c r="I487" s="37">
        <v>0</v>
      </c>
      <c r="J487" s="37">
        <v>0</v>
      </c>
      <c r="K487" s="37">
        <v>0</v>
      </c>
      <c r="L487" s="37">
        <v>0</v>
      </c>
      <c r="M487" s="7"/>
    </row>
    <row r="488" spans="1:13" ht="13.9" hidden="1" customHeight="1">
      <c r="A488" s="108"/>
      <c r="B488" s="108"/>
      <c r="C488" s="107"/>
      <c r="D488" s="29" t="s">
        <v>223</v>
      </c>
      <c r="E488" s="21">
        <f>F488+G488+H488+I488+J488+K488+L488</f>
        <v>20268.600000000002</v>
      </c>
      <c r="F488" s="21">
        <v>0</v>
      </c>
      <c r="G488" s="21">
        <v>0</v>
      </c>
      <c r="H488" s="37">
        <v>0</v>
      </c>
      <c r="I488" s="37">
        <v>0</v>
      </c>
      <c r="J488" s="37">
        <v>0</v>
      </c>
      <c r="K488" s="37">
        <v>2026.86</v>
      </c>
      <c r="L488" s="37">
        <v>18241.740000000002</v>
      </c>
      <c r="M488" s="7"/>
    </row>
    <row r="489" spans="1:13" ht="14.1" hidden="1" customHeight="1">
      <c r="A489" s="106" t="s">
        <v>140</v>
      </c>
      <c r="B489" s="106" t="s">
        <v>186</v>
      </c>
      <c r="C489" s="107"/>
      <c r="D489" s="29" t="s">
        <v>3</v>
      </c>
      <c r="E489" s="39">
        <f t="shared" ref="E489:L489" si="159">SUM(E490:E494)</f>
        <v>18549.019999999997</v>
      </c>
      <c r="F489" s="39">
        <f t="shared" si="159"/>
        <v>0</v>
      </c>
      <c r="G489" s="39">
        <f t="shared" si="159"/>
        <v>0</v>
      </c>
      <c r="H489" s="39">
        <f t="shared" si="159"/>
        <v>1006.67</v>
      </c>
      <c r="I489" s="39">
        <f t="shared" si="159"/>
        <v>17542.349999999999</v>
      </c>
      <c r="J489" s="39">
        <f t="shared" si="159"/>
        <v>0</v>
      </c>
      <c r="K489" s="39">
        <f t="shared" si="159"/>
        <v>0</v>
      </c>
      <c r="L489" s="39">
        <f t="shared" si="159"/>
        <v>0</v>
      </c>
      <c r="M489" s="7"/>
    </row>
    <row r="490" spans="1:13" ht="13.9" hidden="1" customHeight="1">
      <c r="A490" s="107"/>
      <c r="B490" s="107"/>
      <c r="C490" s="107"/>
      <c r="D490" s="29" t="s">
        <v>13</v>
      </c>
      <c r="E490" s="21">
        <v>0</v>
      </c>
      <c r="F490" s="21">
        <v>0</v>
      </c>
      <c r="G490" s="21">
        <v>0</v>
      </c>
      <c r="H490" s="37">
        <v>0</v>
      </c>
      <c r="I490" s="37">
        <v>0</v>
      </c>
      <c r="J490" s="37">
        <v>0</v>
      </c>
      <c r="K490" s="37">
        <v>0</v>
      </c>
      <c r="L490" s="37">
        <v>0</v>
      </c>
      <c r="M490" s="7"/>
    </row>
    <row r="491" spans="1:13" ht="13.9" hidden="1" customHeight="1">
      <c r="A491" s="107"/>
      <c r="B491" s="107"/>
      <c r="C491" s="107"/>
      <c r="D491" s="29" t="s">
        <v>14</v>
      </c>
      <c r="E491" s="21">
        <v>0</v>
      </c>
      <c r="F491" s="21">
        <v>0</v>
      </c>
      <c r="G491" s="21">
        <v>0</v>
      </c>
      <c r="H491" s="37">
        <v>0</v>
      </c>
      <c r="I491" s="37">
        <v>0</v>
      </c>
      <c r="J491" s="37">
        <v>0</v>
      </c>
      <c r="K491" s="37">
        <v>0</v>
      </c>
      <c r="L491" s="37">
        <v>0</v>
      </c>
      <c r="M491" s="7"/>
    </row>
    <row r="492" spans="1:13" ht="13.9" hidden="1" customHeight="1">
      <c r="A492" s="107"/>
      <c r="B492" s="107"/>
      <c r="C492" s="107"/>
      <c r="D492" s="29" t="s">
        <v>15</v>
      </c>
      <c r="E492" s="21">
        <f>SUM(F492:L492)</f>
        <v>1006.67</v>
      </c>
      <c r="F492" s="21">
        <v>0</v>
      </c>
      <c r="G492" s="21">
        <v>0</v>
      </c>
      <c r="H492" s="37">
        <v>1006.67</v>
      </c>
      <c r="I492" s="37">
        <v>0</v>
      </c>
      <c r="J492" s="37">
        <v>0</v>
      </c>
      <c r="K492" s="37">
        <v>0</v>
      </c>
      <c r="L492" s="37">
        <v>0</v>
      </c>
      <c r="M492" s="7"/>
    </row>
    <row r="493" spans="1:13" ht="26.45" hidden="1" customHeight="1">
      <c r="A493" s="107"/>
      <c r="B493" s="107"/>
      <c r="C493" s="107"/>
      <c r="D493" s="29" t="s">
        <v>96</v>
      </c>
      <c r="E493" s="21">
        <v>0</v>
      </c>
      <c r="F493" s="21">
        <v>0</v>
      </c>
      <c r="G493" s="21">
        <v>0</v>
      </c>
      <c r="H493" s="37">
        <v>0</v>
      </c>
      <c r="I493" s="37">
        <v>0</v>
      </c>
      <c r="J493" s="37">
        <v>0</v>
      </c>
      <c r="K493" s="37">
        <v>0</v>
      </c>
      <c r="L493" s="37">
        <v>0</v>
      </c>
      <c r="M493" s="7"/>
    </row>
    <row r="494" spans="1:13" ht="37.15" hidden="1" customHeight="1">
      <c r="A494" s="108"/>
      <c r="B494" s="108"/>
      <c r="C494" s="107"/>
      <c r="D494" s="29" t="s">
        <v>223</v>
      </c>
      <c r="E494" s="21">
        <f>F494+G494+H494+I494+J494+K494+L494</f>
        <v>17542.349999999999</v>
      </c>
      <c r="F494" s="21">
        <v>0</v>
      </c>
      <c r="G494" s="21">
        <v>0</v>
      </c>
      <c r="H494" s="37">
        <v>0</v>
      </c>
      <c r="I494" s="37">
        <v>17542.349999999999</v>
      </c>
      <c r="J494" s="37">
        <v>0</v>
      </c>
      <c r="K494" s="37">
        <v>0</v>
      </c>
      <c r="L494" s="37">
        <v>0</v>
      </c>
      <c r="M494" s="7"/>
    </row>
    <row r="495" spans="1:13" ht="14.1" hidden="1" customHeight="1">
      <c r="A495" s="106" t="s">
        <v>141</v>
      </c>
      <c r="B495" s="106" t="s">
        <v>145</v>
      </c>
      <c r="C495" s="107"/>
      <c r="D495" s="29" t="s">
        <v>3</v>
      </c>
      <c r="E495" s="39">
        <f t="shared" ref="E495:L495" si="160">SUM(E496:E500)</f>
        <v>17425.5</v>
      </c>
      <c r="F495" s="39">
        <f t="shared" si="160"/>
        <v>0</v>
      </c>
      <c r="G495" s="39">
        <f t="shared" si="160"/>
        <v>0</v>
      </c>
      <c r="H495" s="39">
        <f t="shared" si="160"/>
        <v>1742.55</v>
      </c>
      <c r="I495" s="39">
        <f t="shared" si="160"/>
        <v>15682.95</v>
      </c>
      <c r="J495" s="39">
        <f t="shared" si="160"/>
        <v>0</v>
      </c>
      <c r="K495" s="39">
        <f t="shared" si="160"/>
        <v>0</v>
      </c>
      <c r="L495" s="39">
        <f t="shared" si="160"/>
        <v>0</v>
      </c>
      <c r="M495" s="7"/>
    </row>
    <row r="496" spans="1:13" ht="13.9" hidden="1" customHeight="1">
      <c r="A496" s="107"/>
      <c r="B496" s="107"/>
      <c r="C496" s="107"/>
      <c r="D496" s="29" t="s">
        <v>13</v>
      </c>
      <c r="E496" s="21">
        <v>0</v>
      </c>
      <c r="F496" s="21">
        <v>0</v>
      </c>
      <c r="G496" s="21">
        <v>0</v>
      </c>
      <c r="H496" s="37">
        <v>0</v>
      </c>
      <c r="I496" s="37">
        <v>0</v>
      </c>
      <c r="J496" s="37">
        <v>0</v>
      </c>
      <c r="K496" s="37">
        <v>0</v>
      </c>
      <c r="L496" s="37">
        <v>0</v>
      </c>
      <c r="M496" s="7"/>
    </row>
    <row r="497" spans="1:13" ht="13.9" hidden="1" customHeight="1">
      <c r="A497" s="107"/>
      <c r="B497" s="107"/>
      <c r="C497" s="107"/>
      <c r="D497" s="29" t="s">
        <v>14</v>
      </c>
      <c r="E497" s="21">
        <f>H497+I497+J497+K497+L497</f>
        <v>1725.1244999999999</v>
      </c>
      <c r="F497" s="21">
        <v>0</v>
      </c>
      <c r="G497" s="21">
        <v>0</v>
      </c>
      <c r="H497" s="37">
        <v>1725.1244999999999</v>
      </c>
      <c r="I497" s="37">
        <v>0</v>
      </c>
      <c r="J497" s="37">
        <v>0</v>
      </c>
      <c r="K497" s="37">
        <v>0</v>
      </c>
      <c r="L497" s="37">
        <v>0</v>
      </c>
      <c r="M497" s="7"/>
    </row>
    <row r="498" spans="1:13" ht="13.9" hidden="1" customHeight="1">
      <c r="A498" s="107"/>
      <c r="B498" s="107"/>
      <c r="C498" s="107"/>
      <c r="D498" s="29" t="s">
        <v>15</v>
      </c>
      <c r="E498" s="21">
        <f>H498+I498+J498+K498+L498</f>
        <v>17.4255</v>
      </c>
      <c r="F498" s="21">
        <v>0</v>
      </c>
      <c r="G498" s="21">
        <v>0</v>
      </c>
      <c r="H498" s="37">
        <v>17.4255</v>
      </c>
      <c r="I498" s="37">
        <v>0</v>
      </c>
      <c r="J498" s="37">
        <v>0</v>
      </c>
      <c r="K498" s="37">
        <v>0</v>
      </c>
      <c r="L498" s="37">
        <v>0</v>
      </c>
      <c r="M498" s="7"/>
    </row>
    <row r="499" spans="1:13" ht="26.45" hidden="1" customHeight="1">
      <c r="A499" s="107"/>
      <c r="B499" s="107"/>
      <c r="C499" s="107"/>
      <c r="D499" s="29" t="s">
        <v>96</v>
      </c>
      <c r="E499" s="21">
        <v>0</v>
      </c>
      <c r="F499" s="21">
        <v>0</v>
      </c>
      <c r="G499" s="21">
        <v>0</v>
      </c>
      <c r="H499" s="37">
        <v>0</v>
      </c>
      <c r="I499" s="37">
        <v>0</v>
      </c>
      <c r="J499" s="37">
        <v>0</v>
      </c>
      <c r="K499" s="37">
        <v>0</v>
      </c>
      <c r="L499" s="37">
        <v>0</v>
      </c>
      <c r="M499" s="7"/>
    </row>
    <row r="500" spans="1:13" ht="28.5" hidden="1" customHeight="1">
      <c r="A500" s="108"/>
      <c r="B500" s="108"/>
      <c r="C500" s="107"/>
      <c r="D500" s="29" t="s">
        <v>223</v>
      </c>
      <c r="E500" s="21">
        <f>F500+G500+H500+I500+J500+K500+L500</f>
        <v>15682.95</v>
      </c>
      <c r="F500" s="21">
        <v>0</v>
      </c>
      <c r="G500" s="21">
        <v>0</v>
      </c>
      <c r="H500" s="37">
        <v>0</v>
      </c>
      <c r="I500" s="37">
        <v>15682.95</v>
      </c>
      <c r="J500" s="37">
        <v>0</v>
      </c>
      <c r="K500" s="37">
        <v>0</v>
      </c>
      <c r="L500" s="37">
        <v>0</v>
      </c>
      <c r="M500" s="7"/>
    </row>
    <row r="501" spans="1:13" ht="14.1" hidden="1" customHeight="1">
      <c r="A501" s="106" t="s">
        <v>142</v>
      </c>
      <c r="B501" s="106" t="s">
        <v>187</v>
      </c>
      <c r="C501" s="107"/>
      <c r="D501" s="29" t="s">
        <v>3</v>
      </c>
      <c r="E501" s="39">
        <f t="shared" ref="E501:L501" si="161">SUM(E502:E506)</f>
        <v>5501.76</v>
      </c>
      <c r="F501" s="39">
        <f t="shared" si="161"/>
        <v>0</v>
      </c>
      <c r="G501" s="39">
        <f t="shared" si="161"/>
        <v>0</v>
      </c>
      <c r="H501" s="39">
        <f t="shared" si="161"/>
        <v>583.71</v>
      </c>
      <c r="I501" s="39">
        <f t="shared" si="161"/>
        <v>4918.05</v>
      </c>
      <c r="J501" s="39">
        <f t="shared" si="161"/>
        <v>0</v>
      </c>
      <c r="K501" s="39">
        <f t="shared" si="161"/>
        <v>0</v>
      </c>
      <c r="L501" s="39">
        <f t="shared" si="161"/>
        <v>0</v>
      </c>
      <c r="M501" s="7"/>
    </row>
    <row r="502" spans="1:13" ht="13.9" hidden="1" customHeight="1">
      <c r="A502" s="107"/>
      <c r="B502" s="107"/>
      <c r="C502" s="107"/>
      <c r="D502" s="29" t="s">
        <v>13</v>
      </c>
      <c r="E502" s="21">
        <v>0</v>
      </c>
      <c r="F502" s="21">
        <v>0</v>
      </c>
      <c r="G502" s="21">
        <v>0</v>
      </c>
      <c r="H502" s="37">
        <v>0</v>
      </c>
      <c r="I502" s="37">
        <v>0</v>
      </c>
      <c r="J502" s="37">
        <v>0</v>
      </c>
      <c r="K502" s="37">
        <v>0</v>
      </c>
      <c r="L502" s="37">
        <v>0</v>
      </c>
      <c r="M502" s="7"/>
    </row>
    <row r="503" spans="1:13" ht="13.9" hidden="1" customHeight="1">
      <c r="A503" s="107"/>
      <c r="B503" s="107"/>
      <c r="C503" s="107"/>
      <c r="D503" s="29" t="s">
        <v>14</v>
      </c>
      <c r="E503" s="21">
        <v>0</v>
      </c>
      <c r="F503" s="21">
        <v>0</v>
      </c>
      <c r="G503" s="21">
        <v>0</v>
      </c>
      <c r="H503" s="37">
        <v>0</v>
      </c>
      <c r="I503" s="37">
        <v>0</v>
      </c>
      <c r="J503" s="37">
        <v>0</v>
      </c>
      <c r="K503" s="37">
        <v>0</v>
      </c>
      <c r="L503" s="37">
        <v>0</v>
      </c>
      <c r="M503" s="7"/>
    </row>
    <row r="504" spans="1:13" ht="13.9" hidden="1" customHeight="1">
      <c r="A504" s="107"/>
      <c r="B504" s="107"/>
      <c r="C504" s="107"/>
      <c r="D504" s="29" t="s">
        <v>15</v>
      </c>
      <c r="E504" s="21">
        <f>SUM(F504:L504)</f>
        <v>583.71</v>
      </c>
      <c r="F504" s="21">
        <v>0</v>
      </c>
      <c r="G504" s="21">
        <v>0</v>
      </c>
      <c r="H504" s="37">
        <v>583.71</v>
      </c>
      <c r="I504" s="37">
        <v>0</v>
      </c>
      <c r="J504" s="37">
        <v>0</v>
      </c>
      <c r="K504" s="37">
        <v>0</v>
      </c>
      <c r="L504" s="37">
        <v>0</v>
      </c>
      <c r="M504" s="7"/>
    </row>
    <row r="505" spans="1:13" ht="26.45" hidden="1" customHeight="1">
      <c r="A505" s="107"/>
      <c r="B505" s="107"/>
      <c r="C505" s="107"/>
      <c r="D505" s="29" t="s">
        <v>96</v>
      </c>
      <c r="E505" s="21">
        <v>0</v>
      </c>
      <c r="F505" s="21">
        <v>0</v>
      </c>
      <c r="G505" s="21">
        <v>0</v>
      </c>
      <c r="H505" s="37">
        <v>0</v>
      </c>
      <c r="I505" s="37">
        <v>0</v>
      </c>
      <c r="J505" s="37">
        <v>0</v>
      </c>
      <c r="K505" s="37">
        <v>0</v>
      </c>
      <c r="L505" s="37">
        <v>0</v>
      </c>
      <c r="M505" s="7"/>
    </row>
    <row r="506" spans="1:13" ht="31.5" hidden="1" customHeight="1">
      <c r="A506" s="108"/>
      <c r="B506" s="108"/>
      <c r="C506" s="107"/>
      <c r="D506" s="29" t="s">
        <v>223</v>
      </c>
      <c r="E506" s="21">
        <f>F506+G506+H506+I506+J506+K506+L506</f>
        <v>4918.05</v>
      </c>
      <c r="F506" s="21">
        <v>0</v>
      </c>
      <c r="G506" s="21">
        <v>0</v>
      </c>
      <c r="H506" s="37">
        <v>0</v>
      </c>
      <c r="I506" s="37">
        <v>4918.05</v>
      </c>
      <c r="J506" s="37">
        <v>0</v>
      </c>
      <c r="K506" s="37">
        <v>0</v>
      </c>
      <c r="L506" s="37">
        <v>0</v>
      </c>
      <c r="M506" s="7"/>
    </row>
    <row r="507" spans="1:13" ht="14.1" hidden="1" customHeight="1">
      <c r="A507" s="106" t="s">
        <v>143</v>
      </c>
      <c r="B507" s="106" t="s">
        <v>188</v>
      </c>
      <c r="C507" s="107"/>
      <c r="D507" s="29" t="s">
        <v>3</v>
      </c>
      <c r="E507" s="39">
        <f t="shared" ref="E507:L507" si="162">SUM(E508:E512)</f>
        <v>19751.899999999998</v>
      </c>
      <c r="F507" s="39">
        <f t="shared" si="162"/>
        <v>0</v>
      </c>
      <c r="G507" s="39">
        <f t="shared" si="162"/>
        <v>0</v>
      </c>
      <c r="H507" s="39">
        <f t="shared" si="162"/>
        <v>0</v>
      </c>
      <c r="I507" s="39">
        <f t="shared" si="162"/>
        <v>1975.19</v>
      </c>
      <c r="J507" s="39">
        <f t="shared" si="162"/>
        <v>17776.71</v>
      </c>
      <c r="K507" s="39">
        <f t="shared" si="162"/>
        <v>0</v>
      </c>
      <c r="L507" s="39">
        <f t="shared" si="162"/>
        <v>0</v>
      </c>
      <c r="M507" s="7"/>
    </row>
    <row r="508" spans="1:13" ht="13.9" hidden="1" customHeight="1">
      <c r="A508" s="107"/>
      <c r="B508" s="107"/>
      <c r="C508" s="107"/>
      <c r="D508" s="29" t="s">
        <v>13</v>
      </c>
      <c r="E508" s="21">
        <v>0</v>
      </c>
      <c r="F508" s="21">
        <v>0</v>
      </c>
      <c r="G508" s="21">
        <v>0</v>
      </c>
      <c r="H508" s="37">
        <v>0</v>
      </c>
      <c r="I508" s="37">
        <v>0</v>
      </c>
      <c r="J508" s="37">
        <v>0</v>
      </c>
      <c r="K508" s="37">
        <v>0</v>
      </c>
      <c r="L508" s="37">
        <v>0</v>
      </c>
      <c r="M508" s="7"/>
    </row>
    <row r="509" spans="1:13" ht="13.9" hidden="1" customHeight="1">
      <c r="A509" s="107"/>
      <c r="B509" s="107"/>
      <c r="C509" s="107"/>
      <c r="D509" s="29" t="s">
        <v>14</v>
      </c>
      <c r="E509" s="21">
        <v>0</v>
      </c>
      <c r="F509" s="21">
        <v>0</v>
      </c>
      <c r="G509" s="21">
        <v>0</v>
      </c>
      <c r="H509" s="37">
        <v>0</v>
      </c>
      <c r="I509" s="37">
        <v>0</v>
      </c>
      <c r="J509" s="37">
        <v>0</v>
      </c>
      <c r="K509" s="37">
        <v>0</v>
      </c>
      <c r="L509" s="37">
        <v>0</v>
      </c>
      <c r="M509" s="7"/>
    </row>
    <row r="510" spans="1:13" ht="13.9" hidden="1" customHeight="1">
      <c r="A510" s="107"/>
      <c r="B510" s="107"/>
      <c r="C510" s="107"/>
      <c r="D510" s="29" t="s">
        <v>15</v>
      </c>
      <c r="E510" s="21">
        <v>0</v>
      </c>
      <c r="F510" s="21">
        <v>0</v>
      </c>
      <c r="G510" s="21">
        <v>0</v>
      </c>
      <c r="H510" s="37">
        <v>0</v>
      </c>
      <c r="I510" s="37">
        <v>0</v>
      </c>
      <c r="J510" s="37">
        <v>0</v>
      </c>
      <c r="K510" s="37">
        <v>0</v>
      </c>
      <c r="L510" s="37">
        <v>0</v>
      </c>
      <c r="M510" s="7"/>
    </row>
    <row r="511" spans="1:13" ht="26.45" hidden="1" customHeight="1">
      <c r="A511" s="107"/>
      <c r="B511" s="107"/>
      <c r="C511" s="107"/>
      <c r="D511" s="29" t="s">
        <v>96</v>
      </c>
      <c r="E511" s="21">
        <v>0</v>
      </c>
      <c r="F511" s="21">
        <v>0</v>
      </c>
      <c r="G511" s="21">
        <v>0</v>
      </c>
      <c r="H511" s="37">
        <v>0</v>
      </c>
      <c r="I511" s="37">
        <v>0</v>
      </c>
      <c r="J511" s="37">
        <v>0</v>
      </c>
      <c r="K511" s="37">
        <v>0</v>
      </c>
      <c r="L511" s="37">
        <v>0</v>
      </c>
      <c r="M511" s="7"/>
    </row>
    <row r="512" spans="1:13" ht="42" hidden="1" customHeight="1">
      <c r="A512" s="108"/>
      <c r="B512" s="108"/>
      <c r="C512" s="107"/>
      <c r="D512" s="29" t="s">
        <v>223</v>
      </c>
      <c r="E512" s="21">
        <f>F512+G512+H512+I512+J512+K512+L512</f>
        <v>19751.899999999998</v>
      </c>
      <c r="F512" s="21">
        <v>0</v>
      </c>
      <c r="G512" s="21">
        <v>0</v>
      </c>
      <c r="H512" s="37">
        <v>0</v>
      </c>
      <c r="I512" s="37">
        <v>1975.19</v>
      </c>
      <c r="J512" s="37">
        <v>17776.71</v>
      </c>
      <c r="K512" s="37">
        <v>0</v>
      </c>
      <c r="L512" s="37">
        <v>0</v>
      </c>
      <c r="M512" s="7"/>
    </row>
    <row r="513" spans="1:13" ht="14.1" hidden="1" customHeight="1">
      <c r="A513" s="106" t="s">
        <v>144</v>
      </c>
      <c r="B513" s="106" t="s">
        <v>149</v>
      </c>
      <c r="C513" s="107"/>
      <c r="D513" s="29" t="s">
        <v>3</v>
      </c>
      <c r="E513" s="39">
        <f t="shared" ref="E513:L513" si="163">SUM(E514:E518)</f>
        <v>19572.3</v>
      </c>
      <c r="F513" s="39">
        <f t="shared" si="163"/>
        <v>0</v>
      </c>
      <c r="G513" s="39">
        <f t="shared" si="163"/>
        <v>0</v>
      </c>
      <c r="H513" s="39">
        <f t="shared" si="163"/>
        <v>1957.23</v>
      </c>
      <c r="I513" s="39">
        <f t="shared" si="163"/>
        <v>17615.07</v>
      </c>
      <c r="J513" s="39">
        <f t="shared" si="163"/>
        <v>0</v>
      </c>
      <c r="K513" s="39">
        <f t="shared" si="163"/>
        <v>0</v>
      </c>
      <c r="L513" s="39">
        <f t="shared" si="163"/>
        <v>0</v>
      </c>
      <c r="M513" s="7"/>
    </row>
    <row r="514" spans="1:13" ht="13.9" hidden="1" customHeight="1">
      <c r="A514" s="107"/>
      <c r="B514" s="107"/>
      <c r="C514" s="107"/>
      <c r="D514" s="29" t="s">
        <v>13</v>
      </c>
      <c r="E514" s="21">
        <v>0</v>
      </c>
      <c r="F514" s="21">
        <v>0</v>
      </c>
      <c r="G514" s="21">
        <v>0</v>
      </c>
      <c r="H514" s="37">
        <v>0</v>
      </c>
      <c r="I514" s="37">
        <v>0</v>
      </c>
      <c r="J514" s="37">
        <v>0</v>
      </c>
      <c r="K514" s="37">
        <v>0</v>
      </c>
      <c r="L514" s="37">
        <v>0</v>
      </c>
      <c r="M514" s="7"/>
    </row>
    <row r="515" spans="1:13" ht="13.9" hidden="1" customHeight="1">
      <c r="A515" s="107"/>
      <c r="B515" s="107"/>
      <c r="C515" s="107"/>
      <c r="D515" s="29" t="s">
        <v>14</v>
      </c>
      <c r="E515" s="21">
        <f>H515+I515+J515+K515+L515</f>
        <v>1937.6577</v>
      </c>
      <c r="F515" s="21">
        <v>0</v>
      </c>
      <c r="G515" s="21">
        <v>0</v>
      </c>
      <c r="H515" s="37">
        <v>1937.6577</v>
      </c>
      <c r="I515" s="37">
        <v>0</v>
      </c>
      <c r="J515" s="37">
        <v>0</v>
      </c>
      <c r="K515" s="37">
        <v>0</v>
      </c>
      <c r="L515" s="37">
        <v>0</v>
      </c>
      <c r="M515" s="7"/>
    </row>
    <row r="516" spans="1:13" ht="13.9" hidden="1" customHeight="1">
      <c r="A516" s="107"/>
      <c r="B516" s="107"/>
      <c r="C516" s="107"/>
      <c r="D516" s="29" t="s">
        <v>15</v>
      </c>
      <c r="E516" s="21">
        <f>H516+I516+J516+K516+L516</f>
        <v>19.572299999999998</v>
      </c>
      <c r="F516" s="21">
        <v>0</v>
      </c>
      <c r="G516" s="21">
        <v>0</v>
      </c>
      <c r="H516" s="37">
        <v>19.572299999999998</v>
      </c>
      <c r="I516" s="37">
        <v>0</v>
      </c>
      <c r="J516" s="37">
        <v>0</v>
      </c>
      <c r="K516" s="37">
        <v>0</v>
      </c>
      <c r="L516" s="37">
        <v>0</v>
      </c>
      <c r="M516" s="7"/>
    </row>
    <row r="517" spans="1:13" ht="26.45" hidden="1" customHeight="1">
      <c r="A517" s="107"/>
      <c r="B517" s="107"/>
      <c r="C517" s="107"/>
      <c r="D517" s="29" t="s">
        <v>96</v>
      </c>
      <c r="E517" s="21">
        <v>0</v>
      </c>
      <c r="F517" s="21">
        <v>0</v>
      </c>
      <c r="G517" s="21">
        <v>0</v>
      </c>
      <c r="H517" s="37">
        <v>0</v>
      </c>
      <c r="I517" s="37">
        <v>0</v>
      </c>
      <c r="J517" s="37">
        <v>0</v>
      </c>
      <c r="K517" s="37">
        <v>0</v>
      </c>
      <c r="L517" s="37">
        <v>0</v>
      </c>
      <c r="M517" s="7"/>
    </row>
    <row r="518" spans="1:13" ht="33.6" hidden="1" customHeight="1">
      <c r="A518" s="108"/>
      <c r="B518" s="108"/>
      <c r="C518" s="107"/>
      <c r="D518" s="29" t="s">
        <v>223</v>
      </c>
      <c r="E518" s="21">
        <f>F518+G518+H518+I518+J518+K518+L518</f>
        <v>17615.07</v>
      </c>
      <c r="F518" s="21">
        <v>0</v>
      </c>
      <c r="G518" s="21">
        <v>0</v>
      </c>
      <c r="H518" s="37">
        <v>0</v>
      </c>
      <c r="I518" s="37">
        <v>17615.07</v>
      </c>
      <c r="J518" s="37">
        <v>0</v>
      </c>
      <c r="K518" s="37">
        <v>0</v>
      </c>
      <c r="L518" s="37">
        <v>0</v>
      </c>
      <c r="M518" s="7"/>
    </row>
    <row r="519" spans="1:13" ht="14.1" hidden="1" customHeight="1">
      <c r="A519" s="106" t="s">
        <v>146</v>
      </c>
      <c r="B519" s="106" t="s">
        <v>151</v>
      </c>
      <c r="C519" s="107"/>
      <c r="D519" s="29" t="s">
        <v>3</v>
      </c>
      <c r="E519" s="39">
        <f t="shared" ref="E519:L519" si="164">SUM(E520:E524)</f>
        <v>19196.3</v>
      </c>
      <c r="F519" s="39">
        <f t="shared" si="164"/>
        <v>0</v>
      </c>
      <c r="G519" s="39">
        <f t="shared" si="164"/>
        <v>0</v>
      </c>
      <c r="H519" s="39">
        <f t="shared" si="164"/>
        <v>0</v>
      </c>
      <c r="I519" s="39">
        <f t="shared" si="164"/>
        <v>0</v>
      </c>
      <c r="J519" s="39">
        <f t="shared" si="164"/>
        <v>1919.63</v>
      </c>
      <c r="K519" s="39">
        <f t="shared" si="164"/>
        <v>17276.669999999998</v>
      </c>
      <c r="L519" s="39">
        <f t="shared" si="164"/>
        <v>0</v>
      </c>
      <c r="M519" s="7"/>
    </row>
    <row r="520" spans="1:13" ht="13.9" hidden="1" customHeight="1">
      <c r="A520" s="107"/>
      <c r="B520" s="107"/>
      <c r="C520" s="107"/>
      <c r="D520" s="29" t="s">
        <v>13</v>
      </c>
      <c r="E520" s="21">
        <v>0</v>
      </c>
      <c r="F520" s="21">
        <v>0</v>
      </c>
      <c r="G520" s="21">
        <v>0</v>
      </c>
      <c r="H520" s="37">
        <v>0</v>
      </c>
      <c r="I520" s="37">
        <v>0</v>
      </c>
      <c r="J520" s="37">
        <v>0</v>
      </c>
      <c r="K520" s="37">
        <v>0</v>
      </c>
      <c r="L520" s="37">
        <v>0</v>
      </c>
      <c r="M520" s="7"/>
    </row>
    <row r="521" spans="1:13" ht="13.9" hidden="1" customHeight="1">
      <c r="A521" s="107"/>
      <c r="B521" s="107"/>
      <c r="C521" s="107"/>
      <c r="D521" s="29" t="s">
        <v>14</v>
      </c>
      <c r="E521" s="21">
        <v>0</v>
      </c>
      <c r="F521" s="21">
        <v>0</v>
      </c>
      <c r="G521" s="21">
        <v>0</v>
      </c>
      <c r="H521" s="37">
        <v>0</v>
      </c>
      <c r="I521" s="37">
        <v>0</v>
      </c>
      <c r="J521" s="37">
        <v>0</v>
      </c>
      <c r="K521" s="37">
        <v>0</v>
      </c>
      <c r="L521" s="37">
        <v>0</v>
      </c>
      <c r="M521" s="7"/>
    </row>
    <row r="522" spans="1:13" ht="13.9" hidden="1" customHeight="1">
      <c r="A522" s="107"/>
      <c r="B522" s="107"/>
      <c r="C522" s="107"/>
      <c r="D522" s="29" t="s">
        <v>15</v>
      </c>
      <c r="E522" s="21">
        <v>0</v>
      </c>
      <c r="F522" s="21">
        <v>0</v>
      </c>
      <c r="G522" s="21">
        <v>0</v>
      </c>
      <c r="H522" s="37">
        <v>0</v>
      </c>
      <c r="I522" s="37">
        <v>0</v>
      </c>
      <c r="J522" s="37">
        <v>0</v>
      </c>
      <c r="K522" s="37">
        <v>0</v>
      </c>
      <c r="L522" s="37">
        <v>0</v>
      </c>
      <c r="M522" s="7"/>
    </row>
    <row r="523" spans="1:13" ht="26.45" hidden="1" customHeight="1">
      <c r="A523" s="107"/>
      <c r="B523" s="107"/>
      <c r="C523" s="107"/>
      <c r="D523" s="29" t="s">
        <v>96</v>
      </c>
      <c r="E523" s="21">
        <v>0</v>
      </c>
      <c r="F523" s="21">
        <v>0</v>
      </c>
      <c r="G523" s="21">
        <v>0</v>
      </c>
      <c r="H523" s="37">
        <v>0</v>
      </c>
      <c r="I523" s="37">
        <v>0</v>
      </c>
      <c r="J523" s="37">
        <v>0</v>
      </c>
      <c r="K523" s="37">
        <v>0</v>
      </c>
      <c r="L523" s="37">
        <v>0</v>
      </c>
      <c r="M523" s="7"/>
    </row>
    <row r="524" spans="1:13" ht="31.9" hidden="1" customHeight="1">
      <c r="A524" s="108"/>
      <c r="B524" s="108"/>
      <c r="C524" s="107"/>
      <c r="D524" s="29" t="s">
        <v>223</v>
      </c>
      <c r="E524" s="21">
        <f>F524+G524+H524+I524+J524+K524+L524</f>
        <v>19196.3</v>
      </c>
      <c r="F524" s="21">
        <v>0</v>
      </c>
      <c r="G524" s="21">
        <v>0</v>
      </c>
      <c r="H524" s="37">
        <v>0</v>
      </c>
      <c r="I524" s="37">
        <v>0</v>
      </c>
      <c r="J524" s="37">
        <v>1919.63</v>
      </c>
      <c r="K524" s="37">
        <v>17276.669999999998</v>
      </c>
      <c r="L524" s="37">
        <v>0</v>
      </c>
      <c r="M524" s="7"/>
    </row>
    <row r="525" spans="1:13" ht="14.1" hidden="1" customHeight="1">
      <c r="A525" s="106" t="s">
        <v>147</v>
      </c>
      <c r="B525" s="106" t="s">
        <v>189</v>
      </c>
      <c r="C525" s="107"/>
      <c r="D525" s="29" t="s">
        <v>3</v>
      </c>
      <c r="E525" s="39">
        <f t="shared" ref="E525:L525" si="165">SUM(E526:E530)</f>
        <v>20613.899999999998</v>
      </c>
      <c r="F525" s="39">
        <f t="shared" si="165"/>
        <v>0</v>
      </c>
      <c r="G525" s="39">
        <f t="shared" si="165"/>
        <v>0</v>
      </c>
      <c r="H525" s="39">
        <f t="shared" si="165"/>
        <v>0</v>
      </c>
      <c r="I525" s="39">
        <f t="shared" si="165"/>
        <v>2061.39</v>
      </c>
      <c r="J525" s="39">
        <f t="shared" si="165"/>
        <v>18552.509999999998</v>
      </c>
      <c r="K525" s="39">
        <f t="shared" si="165"/>
        <v>0</v>
      </c>
      <c r="L525" s="39">
        <f t="shared" si="165"/>
        <v>0</v>
      </c>
      <c r="M525" s="7"/>
    </row>
    <row r="526" spans="1:13" ht="13.9" hidden="1" customHeight="1">
      <c r="A526" s="107"/>
      <c r="B526" s="107"/>
      <c r="C526" s="107"/>
      <c r="D526" s="29" t="s">
        <v>13</v>
      </c>
      <c r="E526" s="21">
        <v>0</v>
      </c>
      <c r="F526" s="21">
        <v>0</v>
      </c>
      <c r="G526" s="21">
        <v>0</v>
      </c>
      <c r="H526" s="21">
        <v>0</v>
      </c>
      <c r="I526" s="21">
        <v>0</v>
      </c>
      <c r="J526" s="21">
        <v>0</v>
      </c>
      <c r="K526" s="21">
        <v>0</v>
      </c>
      <c r="L526" s="21">
        <v>0</v>
      </c>
      <c r="M526" s="7"/>
    </row>
    <row r="527" spans="1:13" ht="13.9" hidden="1" customHeight="1">
      <c r="A527" s="107"/>
      <c r="B527" s="107"/>
      <c r="C527" s="107"/>
      <c r="D527" s="29" t="s">
        <v>14</v>
      </c>
      <c r="E527" s="21">
        <v>0</v>
      </c>
      <c r="F527" s="21">
        <v>0</v>
      </c>
      <c r="G527" s="21">
        <v>0</v>
      </c>
      <c r="H527" s="21">
        <v>0</v>
      </c>
      <c r="I527" s="21">
        <v>0</v>
      </c>
      <c r="J527" s="21">
        <v>0</v>
      </c>
      <c r="K527" s="21">
        <v>0</v>
      </c>
      <c r="L527" s="21">
        <v>0</v>
      </c>
      <c r="M527" s="7"/>
    </row>
    <row r="528" spans="1:13" ht="13.9" hidden="1" customHeight="1">
      <c r="A528" s="107"/>
      <c r="B528" s="107"/>
      <c r="C528" s="107"/>
      <c r="D528" s="29" t="s">
        <v>15</v>
      </c>
      <c r="E528" s="21">
        <v>0</v>
      </c>
      <c r="F528" s="21">
        <v>0</v>
      </c>
      <c r="G528" s="21">
        <v>0</v>
      </c>
      <c r="H528" s="21">
        <v>0</v>
      </c>
      <c r="I528" s="21">
        <v>0</v>
      </c>
      <c r="J528" s="21">
        <v>0</v>
      </c>
      <c r="K528" s="21">
        <v>0</v>
      </c>
      <c r="L528" s="21">
        <v>0</v>
      </c>
      <c r="M528" s="7"/>
    </row>
    <row r="529" spans="1:13" ht="26.45" hidden="1" customHeight="1">
      <c r="A529" s="107"/>
      <c r="B529" s="107"/>
      <c r="C529" s="107"/>
      <c r="D529" s="29" t="s">
        <v>96</v>
      </c>
      <c r="E529" s="21">
        <v>0</v>
      </c>
      <c r="F529" s="21">
        <v>0</v>
      </c>
      <c r="G529" s="21">
        <v>0</v>
      </c>
      <c r="H529" s="21">
        <v>0</v>
      </c>
      <c r="I529" s="21">
        <v>0</v>
      </c>
      <c r="J529" s="21">
        <v>0</v>
      </c>
      <c r="K529" s="21">
        <v>0</v>
      </c>
      <c r="L529" s="21">
        <v>0</v>
      </c>
      <c r="M529" s="7"/>
    </row>
    <row r="530" spans="1:13" ht="34.15" hidden="1" customHeight="1">
      <c r="A530" s="108"/>
      <c r="B530" s="108"/>
      <c r="C530" s="107"/>
      <c r="D530" s="29" t="s">
        <v>223</v>
      </c>
      <c r="E530" s="21">
        <f>F530+G530+H530+I530+J530+K530+L530</f>
        <v>20613.899999999998</v>
      </c>
      <c r="F530" s="21">
        <v>0</v>
      </c>
      <c r="G530" s="21">
        <v>0</v>
      </c>
      <c r="H530" s="37">
        <v>0</v>
      </c>
      <c r="I530" s="37">
        <v>2061.39</v>
      </c>
      <c r="J530" s="37">
        <v>18552.509999999998</v>
      </c>
      <c r="K530" s="37">
        <v>0</v>
      </c>
      <c r="L530" s="37">
        <v>0</v>
      </c>
      <c r="M530" s="7"/>
    </row>
    <row r="531" spans="1:13" ht="14.1" hidden="1" customHeight="1">
      <c r="A531" s="106" t="s">
        <v>148</v>
      </c>
      <c r="B531" s="106" t="s">
        <v>190</v>
      </c>
      <c r="C531" s="107"/>
      <c r="D531" s="29" t="s">
        <v>3</v>
      </c>
      <c r="E531" s="39">
        <f t="shared" ref="E531:L531" si="166">SUM(E532:E536)</f>
        <v>19739.900000000001</v>
      </c>
      <c r="F531" s="39">
        <f t="shared" si="166"/>
        <v>0</v>
      </c>
      <c r="G531" s="39">
        <f t="shared" si="166"/>
        <v>0</v>
      </c>
      <c r="H531" s="39">
        <f t="shared" si="166"/>
        <v>1973.99</v>
      </c>
      <c r="I531" s="39">
        <f t="shared" si="166"/>
        <v>17765.91</v>
      </c>
      <c r="J531" s="39">
        <f t="shared" si="166"/>
        <v>0</v>
      </c>
      <c r="K531" s="39">
        <f t="shared" si="166"/>
        <v>0</v>
      </c>
      <c r="L531" s="39">
        <f t="shared" si="166"/>
        <v>0</v>
      </c>
      <c r="M531" s="7"/>
    </row>
    <row r="532" spans="1:13" ht="13.9" hidden="1" customHeight="1">
      <c r="A532" s="107"/>
      <c r="B532" s="107"/>
      <c r="C532" s="107"/>
      <c r="D532" s="29" t="s">
        <v>13</v>
      </c>
      <c r="E532" s="21">
        <v>0</v>
      </c>
      <c r="F532" s="21">
        <v>0</v>
      </c>
      <c r="G532" s="21">
        <v>0</v>
      </c>
      <c r="H532" s="21">
        <v>0</v>
      </c>
      <c r="I532" s="21">
        <v>0</v>
      </c>
      <c r="J532" s="21">
        <v>0</v>
      </c>
      <c r="K532" s="21">
        <v>0</v>
      </c>
      <c r="L532" s="21">
        <v>0</v>
      </c>
      <c r="M532" s="7"/>
    </row>
    <row r="533" spans="1:13" ht="13.9" hidden="1" customHeight="1">
      <c r="A533" s="107"/>
      <c r="B533" s="107"/>
      <c r="C533" s="107"/>
      <c r="D533" s="29" t="s">
        <v>14</v>
      </c>
      <c r="E533" s="21">
        <f>H533+I533+J533+K533+L533</f>
        <v>1954.2501</v>
      </c>
      <c r="F533" s="21">
        <v>0</v>
      </c>
      <c r="G533" s="21">
        <v>0</v>
      </c>
      <c r="H533" s="21">
        <v>1954.2501</v>
      </c>
      <c r="I533" s="21">
        <v>0</v>
      </c>
      <c r="J533" s="21">
        <v>0</v>
      </c>
      <c r="K533" s="21">
        <v>0</v>
      </c>
      <c r="L533" s="21">
        <v>0</v>
      </c>
      <c r="M533" s="7"/>
    </row>
    <row r="534" spans="1:13" ht="13.9" hidden="1" customHeight="1">
      <c r="A534" s="107"/>
      <c r="B534" s="107"/>
      <c r="C534" s="107"/>
      <c r="D534" s="29" t="s">
        <v>15</v>
      </c>
      <c r="E534" s="21">
        <f>H534+I534+J534+K534+L534</f>
        <v>19.739899999999999</v>
      </c>
      <c r="F534" s="21">
        <v>0</v>
      </c>
      <c r="G534" s="21">
        <v>0</v>
      </c>
      <c r="H534" s="21">
        <v>19.739899999999999</v>
      </c>
      <c r="I534" s="21">
        <v>0</v>
      </c>
      <c r="J534" s="21">
        <v>0</v>
      </c>
      <c r="K534" s="21">
        <v>0</v>
      </c>
      <c r="L534" s="21">
        <v>0</v>
      </c>
      <c r="M534" s="7"/>
    </row>
    <row r="535" spans="1:13" ht="26.45" hidden="1" customHeight="1">
      <c r="A535" s="107"/>
      <c r="B535" s="107"/>
      <c r="C535" s="107"/>
      <c r="D535" s="29" t="s">
        <v>96</v>
      </c>
      <c r="E535" s="21">
        <v>0</v>
      </c>
      <c r="F535" s="21">
        <v>0</v>
      </c>
      <c r="G535" s="21">
        <v>0</v>
      </c>
      <c r="H535" s="21">
        <v>0</v>
      </c>
      <c r="I535" s="21">
        <v>0</v>
      </c>
      <c r="J535" s="21">
        <v>0</v>
      </c>
      <c r="K535" s="21">
        <v>0</v>
      </c>
      <c r="L535" s="21">
        <v>0</v>
      </c>
      <c r="M535" s="7"/>
    </row>
    <row r="536" spans="1:13" ht="29.25" hidden="1" customHeight="1">
      <c r="A536" s="108"/>
      <c r="B536" s="108"/>
      <c r="C536" s="107"/>
      <c r="D536" s="29" t="s">
        <v>223</v>
      </c>
      <c r="E536" s="21">
        <f>F536+G536+H536+I536+J536+K536+L536</f>
        <v>17765.91</v>
      </c>
      <c r="F536" s="21">
        <v>0</v>
      </c>
      <c r="G536" s="21">
        <v>0</v>
      </c>
      <c r="H536" s="37">
        <v>0</v>
      </c>
      <c r="I536" s="21">
        <v>17765.91</v>
      </c>
      <c r="J536" s="21">
        <v>0</v>
      </c>
      <c r="K536" s="21">
        <v>0</v>
      </c>
      <c r="L536" s="21">
        <v>0</v>
      </c>
      <c r="M536" s="7"/>
    </row>
    <row r="537" spans="1:13" ht="14.1" hidden="1" customHeight="1">
      <c r="A537" s="106" t="s">
        <v>150</v>
      </c>
      <c r="B537" s="106" t="s">
        <v>191</v>
      </c>
      <c r="C537" s="107"/>
      <c r="D537" s="29" t="s">
        <v>3</v>
      </c>
      <c r="E537" s="39">
        <f t="shared" ref="E537:L537" si="167">SUM(E538:E542)</f>
        <v>5634.96</v>
      </c>
      <c r="F537" s="39">
        <f t="shared" si="167"/>
        <v>0</v>
      </c>
      <c r="G537" s="39">
        <f t="shared" si="167"/>
        <v>0</v>
      </c>
      <c r="H537" s="40">
        <f t="shared" si="167"/>
        <v>597.03</v>
      </c>
      <c r="I537" s="39">
        <f t="shared" si="167"/>
        <v>5037.93</v>
      </c>
      <c r="J537" s="39">
        <f t="shared" si="167"/>
        <v>0</v>
      </c>
      <c r="K537" s="39">
        <f t="shared" si="167"/>
        <v>0</v>
      </c>
      <c r="L537" s="39">
        <f t="shared" si="167"/>
        <v>0</v>
      </c>
      <c r="M537" s="7"/>
    </row>
    <row r="538" spans="1:13" ht="13.9" hidden="1" customHeight="1">
      <c r="A538" s="107"/>
      <c r="B538" s="107"/>
      <c r="C538" s="107"/>
      <c r="D538" s="29" t="s">
        <v>13</v>
      </c>
      <c r="E538" s="21">
        <f>SUM(F538:L538)</f>
        <v>0</v>
      </c>
      <c r="F538" s="21">
        <v>0</v>
      </c>
      <c r="G538" s="21">
        <v>0</v>
      </c>
      <c r="H538" s="21">
        <v>0</v>
      </c>
      <c r="I538" s="21">
        <v>0</v>
      </c>
      <c r="J538" s="21">
        <v>0</v>
      </c>
      <c r="K538" s="21">
        <v>0</v>
      </c>
      <c r="L538" s="21">
        <v>0</v>
      </c>
      <c r="M538" s="7"/>
    </row>
    <row r="539" spans="1:13" ht="13.9" hidden="1" customHeight="1">
      <c r="A539" s="107"/>
      <c r="B539" s="107"/>
      <c r="C539" s="107"/>
      <c r="D539" s="29" t="s">
        <v>14</v>
      </c>
      <c r="E539" s="21">
        <f>SUM(F539:L539)</f>
        <v>0</v>
      </c>
      <c r="F539" s="21">
        <v>0</v>
      </c>
      <c r="G539" s="21">
        <v>0</v>
      </c>
      <c r="H539" s="21">
        <v>0</v>
      </c>
      <c r="I539" s="21">
        <v>0</v>
      </c>
      <c r="J539" s="21">
        <v>0</v>
      </c>
      <c r="K539" s="21">
        <v>0</v>
      </c>
      <c r="L539" s="21">
        <v>0</v>
      </c>
      <c r="M539" s="7"/>
    </row>
    <row r="540" spans="1:13" ht="13.9" hidden="1" customHeight="1">
      <c r="A540" s="107"/>
      <c r="B540" s="107"/>
      <c r="C540" s="107"/>
      <c r="D540" s="29" t="s">
        <v>15</v>
      </c>
      <c r="E540" s="21">
        <f>SUM(F540:L540)</f>
        <v>597.03</v>
      </c>
      <c r="F540" s="21">
        <v>0</v>
      </c>
      <c r="G540" s="21">
        <v>0</v>
      </c>
      <c r="H540" s="21">
        <v>597.03</v>
      </c>
      <c r="I540" s="21">
        <v>0</v>
      </c>
      <c r="J540" s="21">
        <v>0</v>
      </c>
      <c r="K540" s="21">
        <v>0</v>
      </c>
      <c r="L540" s="21">
        <v>0</v>
      </c>
      <c r="M540" s="7"/>
    </row>
    <row r="541" spans="1:13" ht="26.45" hidden="1" customHeight="1">
      <c r="A541" s="107"/>
      <c r="B541" s="107"/>
      <c r="C541" s="107"/>
      <c r="D541" s="29" t="s">
        <v>96</v>
      </c>
      <c r="E541" s="21">
        <f>SUM(F541:L541)</f>
        <v>0</v>
      </c>
      <c r="F541" s="21">
        <v>0</v>
      </c>
      <c r="G541" s="21">
        <v>0</v>
      </c>
      <c r="H541" s="21">
        <v>0</v>
      </c>
      <c r="I541" s="21">
        <v>0</v>
      </c>
      <c r="J541" s="21">
        <v>0</v>
      </c>
      <c r="K541" s="21">
        <v>0</v>
      </c>
      <c r="L541" s="21">
        <v>0</v>
      </c>
      <c r="M541" s="7"/>
    </row>
    <row r="542" spans="1:13" ht="24.75" hidden="1" customHeight="1">
      <c r="A542" s="108"/>
      <c r="B542" s="108"/>
      <c r="C542" s="107"/>
      <c r="D542" s="29" t="s">
        <v>223</v>
      </c>
      <c r="E542" s="21">
        <f>SUM(F542:L542)</f>
        <v>5037.93</v>
      </c>
      <c r="F542" s="21">
        <v>0</v>
      </c>
      <c r="G542" s="21">
        <v>0</v>
      </c>
      <c r="H542" s="37">
        <v>0</v>
      </c>
      <c r="I542" s="21">
        <v>5037.93</v>
      </c>
      <c r="J542" s="21">
        <v>0</v>
      </c>
      <c r="K542" s="21">
        <v>0</v>
      </c>
      <c r="L542" s="21">
        <v>0</v>
      </c>
      <c r="M542" s="7"/>
    </row>
    <row r="543" spans="1:13" ht="14.1" hidden="1" customHeight="1">
      <c r="A543" s="106" t="s">
        <v>152</v>
      </c>
      <c r="B543" s="106" t="s">
        <v>192</v>
      </c>
      <c r="C543" s="107"/>
      <c r="D543" s="29" t="s">
        <v>3</v>
      </c>
      <c r="E543" s="39">
        <f t="shared" ref="E543:L543" si="168">SUM(E544:E548)</f>
        <v>5530.9000000000005</v>
      </c>
      <c r="F543" s="39">
        <f t="shared" si="168"/>
        <v>0</v>
      </c>
      <c r="G543" s="39">
        <f t="shared" si="168"/>
        <v>0</v>
      </c>
      <c r="H543" s="39">
        <f t="shared" si="168"/>
        <v>553.08999999999992</v>
      </c>
      <c r="I543" s="39">
        <f t="shared" si="168"/>
        <v>4977.8100000000004</v>
      </c>
      <c r="J543" s="39">
        <f t="shared" si="168"/>
        <v>0</v>
      </c>
      <c r="K543" s="39">
        <f t="shared" si="168"/>
        <v>0</v>
      </c>
      <c r="L543" s="39">
        <f t="shared" si="168"/>
        <v>0</v>
      </c>
      <c r="M543" s="7"/>
    </row>
    <row r="544" spans="1:13" ht="13.9" hidden="1" customHeight="1">
      <c r="A544" s="107"/>
      <c r="B544" s="107"/>
      <c r="C544" s="107"/>
      <c r="D544" s="29" t="s">
        <v>13</v>
      </c>
      <c r="E544" s="21">
        <v>0</v>
      </c>
      <c r="F544" s="21">
        <v>0</v>
      </c>
      <c r="G544" s="21">
        <v>0</v>
      </c>
      <c r="H544" s="21">
        <v>0</v>
      </c>
      <c r="I544" s="21">
        <v>0</v>
      </c>
      <c r="J544" s="21">
        <v>0</v>
      </c>
      <c r="K544" s="21">
        <v>0</v>
      </c>
      <c r="L544" s="21">
        <v>0</v>
      </c>
      <c r="M544" s="7"/>
    </row>
    <row r="545" spans="1:13" ht="13.9" hidden="1" customHeight="1">
      <c r="A545" s="107"/>
      <c r="B545" s="107"/>
      <c r="C545" s="107"/>
      <c r="D545" s="29" t="s">
        <v>14</v>
      </c>
      <c r="E545" s="21">
        <f>H545+I545+J545+K545+L545</f>
        <v>547.55909999999994</v>
      </c>
      <c r="F545" s="21">
        <v>0</v>
      </c>
      <c r="G545" s="21">
        <v>0</v>
      </c>
      <c r="H545" s="21">
        <v>547.55909999999994</v>
      </c>
      <c r="I545" s="21">
        <v>0</v>
      </c>
      <c r="J545" s="21">
        <v>0</v>
      </c>
      <c r="K545" s="21">
        <v>0</v>
      </c>
      <c r="L545" s="21">
        <v>0</v>
      </c>
      <c r="M545" s="7"/>
    </row>
    <row r="546" spans="1:13" ht="13.9" hidden="1" customHeight="1">
      <c r="A546" s="107"/>
      <c r="B546" s="107"/>
      <c r="C546" s="107"/>
      <c r="D546" s="29" t="s">
        <v>15</v>
      </c>
      <c r="E546" s="21">
        <f>H546+I546+J546+K546+L546</f>
        <v>5.5308999999999999</v>
      </c>
      <c r="F546" s="21">
        <v>0</v>
      </c>
      <c r="G546" s="21">
        <v>0</v>
      </c>
      <c r="H546" s="21">
        <v>5.5308999999999999</v>
      </c>
      <c r="I546" s="21">
        <v>0</v>
      </c>
      <c r="J546" s="21">
        <v>0</v>
      </c>
      <c r="K546" s="21">
        <v>0</v>
      </c>
      <c r="L546" s="21">
        <v>0</v>
      </c>
      <c r="M546" s="7"/>
    </row>
    <row r="547" spans="1:13" ht="26.45" hidden="1" customHeight="1">
      <c r="A547" s="107"/>
      <c r="B547" s="107"/>
      <c r="C547" s="107"/>
      <c r="D547" s="29" t="s">
        <v>96</v>
      </c>
      <c r="E547" s="21">
        <v>0</v>
      </c>
      <c r="F547" s="21">
        <v>0</v>
      </c>
      <c r="G547" s="21">
        <v>0</v>
      </c>
      <c r="H547" s="21">
        <v>0</v>
      </c>
      <c r="I547" s="21">
        <v>0</v>
      </c>
      <c r="J547" s="21">
        <v>0</v>
      </c>
      <c r="K547" s="21">
        <v>0</v>
      </c>
      <c r="L547" s="21">
        <v>0</v>
      </c>
      <c r="M547" s="7"/>
    </row>
    <row r="548" spans="1:13" ht="30" hidden="1" customHeight="1">
      <c r="A548" s="108"/>
      <c r="B548" s="108"/>
      <c r="C548" s="107"/>
      <c r="D548" s="29" t="s">
        <v>223</v>
      </c>
      <c r="E548" s="21">
        <f>F548+G548+H548+I548+J548+K548+L548</f>
        <v>4977.8100000000004</v>
      </c>
      <c r="F548" s="21">
        <v>0</v>
      </c>
      <c r="G548" s="21">
        <v>0</v>
      </c>
      <c r="H548" s="37">
        <v>0</v>
      </c>
      <c r="I548" s="21">
        <v>4977.8100000000004</v>
      </c>
      <c r="J548" s="21">
        <v>0</v>
      </c>
      <c r="K548" s="21">
        <v>0</v>
      </c>
      <c r="L548" s="21">
        <v>0</v>
      </c>
      <c r="M548" s="7"/>
    </row>
    <row r="549" spans="1:13" ht="14.1" hidden="1" customHeight="1">
      <c r="A549" s="106" t="s">
        <v>153</v>
      </c>
      <c r="B549" s="106" t="s">
        <v>156</v>
      </c>
      <c r="C549" s="107"/>
      <c r="D549" s="29" t="s">
        <v>3</v>
      </c>
      <c r="E549" s="39">
        <f t="shared" ref="E549:L555" si="169">SUM(E550:E554)</f>
        <v>19094.7</v>
      </c>
      <c r="F549" s="39">
        <f t="shared" si="169"/>
        <v>0</v>
      </c>
      <c r="G549" s="39">
        <f t="shared" si="169"/>
        <v>0</v>
      </c>
      <c r="H549" s="39">
        <f t="shared" si="169"/>
        <v>1909.47</v>
      </c>
      <c r="I549" s="39">
        <f t="shared" si="169"/>
        <v>17185.23</v>
      </c>
      <c r="J549" s="39">
        <f t="shared" si="169"/>
        <v>0</v>
      </c>
      <c r="K549" s="39">
        <f t="shared" si="169"/>
        <v>0</v>
      </c>
      <c r="L549" s="39">
        <f t="shared" si="169"/>
        <v>0</v>
      </c>
      <c r="M549" s="7"/>
    </row>
    <row r="550" spans="1:13" ht="13.9" hidden="1" customHeight="1">
      <c r="A550" s="107"/>
      <c r="B550" s="107"/>
      <c r="C550" s="107"/>
      <c r="D550" s="29" t="s">
        <v>13</v>
      </c>
      <c r="E550" s="21">
        <v>0</v>
      </c>
      <c r="F550" s="21">
        <f t="shared" si="169"/>
        <v>0</v>
      </c>
      <c r="G550" s="21">
        <f t="shared" si="169"/>
        <v>0</v>
      </c>
      <c r="H550" s="21">
        <v>0</v>
      </c>
      <c r="I550" s="21">
        <v>0</v>
      </c>
      <c r="J550" s="21">
        <v>0</v>
      </c>
      <c r="K550" s="21">
        <f t="shared" si="169"/>
        <v>0</v>
      </c>
      <c r="L550" s="21">
        <f t="shared" si="169"/>
        <v>0</v>
      </c>
      <c r="M550" s="7"/>
    </row>
    <row r="551" spans="1:13" ht="13.9" hidden="1" customHeight="1">
      <c r="A551" s="107"/>
      <c r="B551" s="107"/>
      <c r="C551" s="107"/>
      <c r="D551" s="29" t="s">
        <v>14</v>
      </c>
      <c r="E551" s="21">
        <f>H551+I551+J551+K551+L551</f>
        <v>1890.3752999999999</v>
      </c>
      <c r="F551" s="21">
        <f t="shared" si="169"/>
        <v>0</v>
      </c>
      <c r="G551" s="21">
        <f t="shared" si="169"/>
        <v>0</v>
      </c>
      <c r="H551" s="21">
        <v>1890.3752999999999</v>
      </c>
      <c r="I551" s="21">
        <v>0</v>
      </c>
      <c r="J551" s="21">
        <v>0</v>
      </c>
      <c r="K551" s="21">
        <f t="shared" si="169"/>
        <v>0</v>
      </c>
      <c r="L551" s="21">
        <f t="shared" si="169"/>
        <v>0</v>
      </c>
      <c r="M551" s="7"/>
    </row>
    <row r="552" spans="1:13" ht="13.9" hidden="1" customHeight="1">
      <c r="A552" s="107"/>
      <c r="B552" s="107"/>
      <c r="C552" s="107"/>
      <c r="D552" s="29" t="s">
        <v>15</v>
      </c>
      <c r="E552" s="21">
        <f>H552+I552+J552+K552+L552</f>
        <v>19.0947</v>
      </c>
      <c r="F552" s="21">
        <f t="shared" si="169"/>
        <v>0</v>
      </c>
      <c r="G552" s="21">
        <f t="shared" si="169"/>
        <v>0</v>
      </c>
      <c r="H552" s="21">
        <v>19.0947</v>
      </c>
      <c r="I552" s="21">
        <v>0</v>
      </c>
      <c r="J552" s="21">
        <v>0</v>
      </c>
      <c r="K552" s="21">
        <f t="shared" si="169"/>
        <v>0</v>
      </c>
      <c r="L552" s="21">
        <f t="shared" si="169"/>
        <v>0</v>
      </c>
      <c r="M552" s="7"/>
    </row>
    <row r="553" spans="1:13" ht="26.45" hidden="1" customHeight="1">
      <c r="A553" s="107"/>
      <c r="B553" s="107"/>
      <c r="C553" s="107"/>
      <c r="D553" s="29" t="s">
        <v>96</v>
      </c>
      <c r="E553" s="21">
        <v>0</v>
      </c>
      <c r="F553" s="21">
        <f t="shared" si="169"/>
        <v>0</v>
      </c>
      <c r="G553" s="21">
        <f t="shared" si="169"/>
        <v>0</v>
      </c>
      <c r="H553" s="21">
        <v>0</v>
      </c>
      <c r="I553" s="21">
        <v>0</v>
      </c>
      <c r="J553" s="21">
        <v>0</v>
      </c>
      <c r="K553" s="21">
        <f t="shared" si="169"/>
        <v>0</v>
      </c>
      <c r="L553" s="21">
        <f t="shared" si="169"/>
        <v>0</v>
      </c>
      <c r="M553" s="7"/>
    </row>
    <row r="554" spans="1:13" ht="27.6" hidden="1" customHeight="1">
      <c r="A554" s="108"/>
      <c r="B554" s="108"/>
      <c r="C554" s="107"/>
      <c r="D554" s="29" t="s">
        <v>223</v>
      </c>
      <c r="E554" s="21">
        <f>F554+G554+H554+I554+J554+K554+L554</f>
        <v>17185.23</v>
      </c>
      <c r="F554" s="21">
        <f t="shared" si="169"/>
        <v>0</v>
      </c>
      <c r="G554" s="21">
        <f t="shared" si="169"/>
        <v>0</v>
      </c>
      <c r="H554" s="37">
        <v>0</v>
      </c>
      <c r="I554" s="21">
        <v>17185.23</v>
      </c>
      <c r="J554" s="21">
        <v>0</v>
      </c>
      <c r="K554" s="21">
        <f t="shared" si="169"/>
        <v>0</v>
      </c>
      <c r="L554" s="21">
        <f t="shared" si="169"/>
        <v>0</v>
      </c>
      <c r="M554" s="7"/>
    </row>
    <row r="555" spans="1:13" ht="14.1" hidden="1" customHeight="1">
      <c r="A555" s="106" t="s">
        <v>154</v>
      </c>
      <c r="B555" s="106" t="s">
        <v>193</v>
      </c>
      <c r="C555" s="107"/>
      <c r="D555" s="29" t="s">
        <v>3</v>
      </c>
      <c r="E555" s="39">
        <f>SUM(E556:E560)</f>
        <v>5464.2</v>
      </c>
      <c r="F555" s="39">
        <f t="shared" si="169"/>
        <v>0</v>
      </c>
      <c r="G555" s="39">
        <f t="shared" si="169"/>
        <v>0</v>
      </c>
      <c r="H555" s="39">
        <f>SUM(H556:H560)</f>
        <v>0</v>
      </c>
      <c r="I555" s="39">
        <f>SUM(I556:I560)</f>
        <v>546.41999999999996</v>
      </c>
      <c r="J555" s="39">
        <f>SUM(J556:J560)</f>
        <v>4917.78</v>
      </c>
      <c r="K555" s="39">
        <f t="shared" si="169"/>
        <v>0</v>
      </c>
      <c r="L555" s="39">
        <f t="shared" si="169"/>
        <v>0</v>
      </c>
      <c r="M555" s="7"/>
    </row>
    <row r="556" spans="1:13" ht="13.9" hidden="1" customHeight="1">
      <c r="A556" s="107"/>
      <c r="B556" s="107"/>
      <c r="C556" s="107"/>
      <c r="D556" s="29" t="s">
        <v>13</v>
      </c>
      <c r="E556" s="21">
        <v>0</v>
      </c>
      <c r="F556" s="21">
        <v>0</v>
      </c>
      <c r="G556" s="21">
        <v>0</v>
      </c>
      <c r="H556" s="21">
        <v>0</v>
      </c>
      <c r="I556" s="21">
        <v>0</v>
      </c>
      <c r="J556" s="21">
        <v>0</v>
      </c>
      <c r="K556" s="21">
        <v>0</v>
      </c>
      <c r="L556" s="21">
        <v>0</v>
      </c>
      <c r="M556" s="7"/>
    </row>
    <row r="557" spans="1:13" ht="13.9" hidden="1" customHeight="1">
      <c r="A557" s="107"/>
      <c r="B557" s="107"/>
      <c r="C557" s="107"/>
      <c r="D557" s="29" t="s">
        <v>14</v>
      </c>
      <c r="E557" s="21">
        <v>0</v>
      </c>
      <c r="F557" s="21">
        <v>0</v>
      </c>
      <c r="G557" s="21">
        <v>0</v>
      </c>
      <c r="H557" s="21">
        <v>0</v>
      </c>
      <c r="I557" s="21">
        <v>0</v>
      </c>
      <c r="J557" s="21">
        <v>0</v>
      </c>
      <c r="K557" s="21">
        <v>0</v>
      </c>
      <c r="L557" s="21">
        <v>0</v>
      </c>
      <c r="M557" s="7"/>
    </row>
    <row r="558" spans="1:13" ht="13.9" hidden="1" customHeight="1">
      <c r="A558" s="107"/>
      <c r="B558" s="107"/>
      <c r="C558" s="107"/>
      <c r="D558" s="29" t="s">
        <v>15</v>
      </c>
      <c r="E558" s="21">
        <v>0</v>
      </c>
      <c r="F558" s="21">
        <v>0</v>
      </c>
      <c r="G558" s="21">
        <v>0</v>
      </c>
      <c r="H558" s="21">
        <v>0</v>
      </c>
      <c r="I558" s="21">
        <v>0</v>
      </c>
      <c r="J558" s="21">
        <v>0</v>
      </c>
      <c r="K558" s="21">
        <v>0</v>
      </c>
      <c r="L558" s="21">
        <v>0</v>
      </c>
      <c r="M558" s="7"/>
    </row>
    <row r="559" spans="1:13" ht="26.45" hidden="1" customHeight="1">
      <c r="A559" s="107"/>
      <c r="B559" s="107"/>
      <c r="C559" s="107"/>
      <c r="D559" s="29" t="s">
        <v>96</v>
      </c>
      <c r="E559" s="21">
        <v>0</v>
      </c>
      <c r="F559" s="21">
        <v>0</v>
      </c>
      <c r="G559" s="21">
        <v>0</v>
      </c>
      <c r="H559" s="21">
        <v>0</v>
      </c>
      <c r="I559" s="21">
        <v>0</v>
      </c>
      <c r="J559" s="21">
        <v>0</v>
      </c>
      <c r="K559" s="21">
        <v>0</v>
      </c>
      <c r="L559" s="21">
        <v>0</v>
      </c>
      <c r="M559" s="7"/>
    </row>
    <row r="560" spans="1:13" ht="33.6" hidden="1" customHeight="1">
      <c r="A560" s="108"/>
      <c r="B560" s="108"/>
      <c r="C560" s="107"/>
      <c r="D560" s="29" t="s">
        <v>223</v>
      </c>
      <c r="E560" s="21">
        <f>F560+G560+H560+I560+J560+K560+L560</f>
        <v>5464.2</v>
      </c>
      <c r="F560" s="21">
        <v>0</v>
      </c>
      <c r="G560" s="21">
        <v>0</v>
      </c>
      <c r="H560" s="37">
        <v>0</v>
      </c>
      <c r="I560" s="21">
        <v>546.41999999999996</v>
      </c>
      <c r="J560" s="21">
        <v>4917.78</v>
      </c>
      <c r="K560" s="21">
        <v>0</v>
      </c>
      <c r="L560" s="21">
        <v>0</v>
      </c>
      <c r="M560" s="7"/>
    </row>
    <row r="561" spans="1:13" ht="14.1" hidden="1" customHeight="1">
      <c r="A561" s="106" t="s">
        <v>155</v>
      </c>
      <c r="B561" s="106" t="s">
        <v>159</v>
      </c>
      <c r="C561" s="107"/>
      <c r="D561" s="29" t="s">
        <v>3</v>
      </c>
      <c r="E561" s="39">
        <f t="shared" ref="E561:L561" si="170">SUM(E562:E566)</f>
        <v>18687.5</v>
      </c>
      <c r="F561" s="39">
        <f t="shared" si="170"/>
        <v>0</v>
      </c>
      <c r="G561" s="39">
        <f t="shared" si="170"/>
        <v>0</v>
      </c>
      <c r="H561" s="39">
        <f t="shared" si="170"/>
        <v>0</v>
      </c>
      <c r="I561" s="39">
        <f t="shared" si="170"/>
        <v>1868.75</v>
      </c>
      <c r="J561" s="39">
        <f t="shared" si="170"/>
        <v>16818.75</v>
      </c>
      <c r="K561" s="39">
        <f t="shared" si="170"/>
        <v>0</v>
      </c>
      <c r="L561" s="39">
        <f t="shared" si="170"/>
        <v>0</v>
      </c>
      <c r="M561" s="7"/>
    </row>
    <row r="562" spans="1:13" ht="13.9" hidden="1" customHeight="1">
      <c r="A562" s="107"/>
      <c r="B562" s="107"/>
      <c r="C562" s="107"/>
      <c r="D562" s="29" t="s">
        <v>13</v>
      </c>
      <c r="E562" s="21">
        <v>0</v>
      </c>
      <c r="F562" s="21">
        <v>0</v>
      </c>
      <c r="G562" s="21">
        <v>0</v>
      </c>
      <c r="H562" s="37">
        <v>0</v>
      </c>
      <c r="I562" s="37">
        <v>0</v>
      </c>
      <c r="J562" s="37">
        <v>0</v>
      </c>
      <c r="K562" s="37">
        <v>0</v>
      </c>
      <c r="L562" s="37">
        <v>0</v>
      </c>
      <c r="M562" s="7"/>
    </row>
    <row r="563" spans="1:13" ht="13.9" hidden="1" customHeight="1">
      <c r="A563" s="107"/>
      <c r="B563" s="107"/>
      <c r="C563" s="107"/>
      <c r="D563" s="29" t="s">
        <v>14</v>
      </c>
      <c r="E563" s="21">
        <v>0</v>
      </c>
      <c r="F563" s="21">
        <v>0</v>
      </c>
      <c r="G563" s="21">
        <v>0</v>
      </c>
      <c r="H563" s="37">
        <v>0</v>
      </c>
      <c r="I563" s="37">
        <v>0</v>
      </c>
      <c r="J563" s="37">
        <v>0</v>
      </c>
      <c r="K563" s="37">
        <v>0</v>
      </c>
      <c r="L563" s="37">
        <v>0</v>
      </c>
      <c r="M563" s="7"/>
    </row>
    <row r="564" spans="1:13" ht="13.9" hidden="1" customHeight="1">
      <c r="A564" s="107"/>
      <c r="B564" s="107"/>
      <c r="C564" s="107"/>
      <c r="D564" s="29" t="s">
        <v>15</v>
      </c>
      <c r="E564" s="21">
        <v>0</v>
      </c>
      <c r="F564" s="21">
        <v>0</v>
      </c>
      <c r="G564" s="21">
        <v>0</v>
      </c>
      <c r="H564" s="37">
        <v>0</v>
      </c>
      <c r="I564" s="37">
        <v>0</v>
      </c>
      <c r="J564" s="37">
        <v>0</v>
      </c>
      <c r="K564" s="37">
        <v>0</v>
      </c>
      <c r="L564" s="37">
        <v>0</v>
      </c>
      <c r="M564" s="7"/>
    </row>
    <row r="565" spans="1:13" ht="26.45" hidden="1" customHeight="1">
      <c r="A565" s="107"/>
      <c r="B565" s="107"/>
      <c r="C565" s="107"/>
      <c r="D565" s="29" t="s">
        <v>96</v>
      </c>
      <c r="E565" s="21">
        <v>0</v>
      </c>
      <c r="F565" s="21">
        <v>0</v>
      </c>
      <c r="G565" s="21">
        <v>0</v>
      </c>
      <c r="H565" s="37">
        <v>0</v>
      </c>
      <c r="I565" s="37">
        <v>0</v>
      </c>
      <c r="J565" s="37">
        <v>0</v>
      </c>
      <c r="K565" s="37">
        <v>0</v>
      </c>
      <c r="L565" s="37">
        <v>0</v>
      </c>
      <c r="M565" s="7"/>
    </row>
    <row r="566" spans="1:13" ht="28.15" hidden="1" customHeight="1">
      <c r="A566" s="108"/>
      <c r="B566" s="108"/>
      <c r="C566" s="107"/>
      <c r="D566" s="29" t="s">
        <v>223</v>
      </c>
      <c r="E566" s="21">
        <f>F566+G566+H566+I566+J566+K566+L566</f>
        <v>18687.5</v>
      </c>
      <c r="F566" s="21">
        <v>0</v>
      </c>
      <c r="G566" s="21">
        <v>0</v>
      </c>
      <c r="H566" s="37">
        <v>0</v>
      </c>
      <c r="I566" s="37">
        <v>1868.75</v>
      </c>
      <c r="J566" s="37">
        <v>16818.75</v>
      </c>
      <c r="K566" s="37">
        <v>0</v>
      </c>
      <c r="L566" s="37">
        <v>0</v>
      </c>
      <c r="M566" s="7"/>
    </row>
    <row r="567" spans="1:13" ht="14.1" hidden="1" customHeight="1">
      <c r="A567" s="106" t="s">
        <v>157</v>
      </c>
      <c r="B567" s="106" t="s">
        <v>161</v>
      </c>
      <c r="C567" s="107"/>
      <c r="D567" s="29" t="s">
        <v>3</v>
      </c>
      <c r="E567" s="39">
        <f t="shared" ref="E567:L567" si="171">SUM(E568:E572)</f>
        <v>29178.400000000001</v>
      </c>
      <c r="F567" s="39">
        <f t="shared" si="171"/>
        <v>0</v>
      </c>
      <c r="G567" s="39">
        <f t="shared" si="171"/>
        <v>0</v>
      </c>
      <c r="H567" s="39">
        <f t="shared" si="171"/>
        <v>2917.8399999999997</v>
      </c>
      <c r="I567" s="39">
        <f t="shared" si="171"/>
        <v>26260.560000000001</v>
      </c>
      <c r="J567" s="39">
        <f t="shared" si="171"/>
        <v>0</v>
      </c>
      <c r="K567" s="39">
        <f t="shared" si="171"/>
        <v>0</v>
      </c>
      <c r="L567" s="39">
        <f t="shared" si="171"/>
        <v>0</v>
      </c>
      <c r="M567" s="7"/>
    </row>
    <row r="568" spans="1:13" ht="13.9" hidden="1" customHeight="1">
      <c r="A568" s="107"/>
      <c r="B568" s="107"/>
      <c r="C568" s="107"/>
      <c r="D568" s="29" t="s">
        <v>13</v>
      </c>
      <c r="E568" s="21">
        <v>0</v>
      </c>
      <c r="F568" s="21">
        <v>0</v>
      </c>
      <c r="G568" s="21">
        <v>0</v>
      </c>
      <c r="H568" s="21">
        <v>0</v>
      </c>
      <c r="I568" s="21">
        <v>0</v>
      </c>
      <c r="J568" s="21">
        <v>0</v>
      </c>
      <c r="K568" s="21">
        <v>0</v>
      </c>
      <c r="L568" s="21">
        <v>0</v>
      </c>
      <c r="M568" s="7"/>
    </row>
    <row r="569" spans="1:13" ht="13.9" hidden="1" customHeight="1">
      <c r="A569" s="107"/>
      <c r="B569" s="107"/>
      <c r="C569" s="107"/>
      <c r="D569" s="29" t="s">
        <v>14</v>
      </c>
      <c r="E569" s="21">
        <f>H569+I569+J569+K569+L569</f>
        <v>2888.6615999999999</v>
      </c>
      <c r="F569" s="21">
        <v>0</v>
      </c>
      <c r="G569" s="21">
        <v>0</v>
      </c>
      <c r="H569" s="21">
        <v>2888.6615999999999</v>
      </c>
      <c r="I569" s="21">
        <v>0</v>
      </c>
      <c r="J569" s="21">
        <v>0</v>
      </c>
      <c r="K569" s="21">
        <v>0</v>
      </c>
      <c r="L569" s="21">
        <v>0</v>
      </c>
      <c r="M569" s="7"/>
    </row>
    <row r="570" spans="1:13" ht="13.9" hidden="1" customHeight="1">
      <c r="A570" s="107"/>
      <c r="B570" s="107"/>
      <c r="C570" s="107"/>
      <c r="D570" s="29" t="s">
        <v>15</v>
      </c>
      <c r="E570" s="21">
        <f>H570+I570+J570+K570+L570</f>
        <v>29.1784</v>
      </c>
      <c r="F570" s="21">
        <v>0</v>
      </c>
      <c r="G570" s="21">
        <v>0</v>
      </c>
      <c r="H570" s="21">
        <v>29.1784</v>
      </c>
      <c r="I570" s="21">
        <v>0</v>
      </c>
      <c r="J570" s="21">
        <v>0</v>
      </c>
      <c r="K570" s="21">
        <v>0</v>
      </c>
      <c r="L570" s="21">
        <v>0</v>
      </c>
      <c r="M570" s="7"/>
    </row>
    <row r="571" spans="1:13" ht="26.45" hidden="1" customHeight="1">
      <c r="A571" s="107"/>
      <c r="B571" s="107"/>
      <c r="C571" s="107"/>
      <c r="D571" s="29" t="s">
        <v>96</v>
      </c>
      <c r="E571" s="21">
        <v>0</v>
      </c>
      <c r="F571" s="21">
        <v>0</v>
      </c>
      <c r="G571" s="21">
        <v>0</v>
      </c>
      <c r="H571" s="21">
        <v>0</v>
      </c>
      <c r="I571" s="21">
        <v>0</v>
      </c>
      <c r="J571" s="21">
        <v>0</v>
      </c>
      <c r="K571" s="21">
        <v>0</v>
      </c>
      <c r="L571" s="21">
        <v>0</v>
      </c>
      <c r="M571" s="7"/>
    </row>
    <row r="572" spans="1:13" ht="32.25" hidden="1" customHeight="1">
      <c r="A572" s="108"/>
      <c r="B572" s="108"/>
      <c r="C572" s="107"/>
      <c r="D572" s="29" t="s">
        <v>223</v>
      </c>
      <c r="E572" s="21">
        <f>F572+G572+H572+I572+J572+K572+L572</f>
        <v>26260.560000000001</v>
      </c>
      <c r="F572" s="21">
        <v>0</v>
      </c>
      <c r="G572" s="21">
        <v>0</v>
      </c>
      <c r="H572" s="37">
        <v>0</v>
      </c>
      <c r="I572" s="21">
        <v>26260.560000000001</v>
      </c>
      <c r="J572" s="21">
        <v>0</v>
      </c>
      <c r="K572" s="21">
        <v>0</v>
      </c>
      <c r="L572" s="21">
        <v>0</v>
      </c>
      <c r="M572" s="7"/>
    </row>
    <row r="573" spans="1:13" ht="14.1" hidden="1" customHeight="1">
      <c r="A573" s="106" t="s">
        <v>158</v>
      </c>
      <c r="B573" s="106" t="s">
        <v>194</v>
      </c>
      <c r="C573" s="107"/>
      <c r="D573" s="29" t="s">
        <v>3</v>
      </c>
      <c r="E573" s="39">
        <f t="shared" ref="E573:L573" si="172">SUM(E574:E578)</f>
        <v>5454.7</v>
      </c>
      <c r="F573" s="39">
        <f t="shared" si="172"/>
        <v>0</v>
      </c>
      <c r="G573" s="39">
        <f t="shared" si="172"/>
        <v>0</v>
      </c>
      <c r="H573" s="39">
        <f t="shared" si="172"/>
        <v>545.47</v>
      </c>
      <c r="I573" s="39">
        <f t="shared" si="172"/>
        <v>4909.2299999999996</v>
      </c>
      <c r="J573" s="39">
        <f t="shared" si="172"/>
        <v>0</v>
      </c>
      <c r="K573" s="39">
        <f t="shared" si="172"/>
        <v>0</v>
      </c>
      <c r="L573" s="39">
        <f t="shared" si="172"/>
        <v>0</v>
      </c>
      <c r="M573" s="7"/>
    </row>
    <row r="574" spans="1:13" ht="13.9" hidden="1" customHeight="1">
      <c r="A574" s="107"/>
      <c r="B574" s="107"/>
      <c r="C574" s="107"/>
      <c r="D574" s="29" t="s">
        <v>13</v>
      </c>
      <c r="E574" s="21">
        <v>0</v>
      </c>
      <c r="F574" s="21">
        <v>0</v>
      </c>
      <c r="G574" s="21">
        <v>0</v>
      </c>
      <c r="H574" s="21">
        <v>0</v>
      </c>
      <c r="I574" s="21">
        <v>0</v>
      </c>
      <c r="J574" s="21">
        <v>0</v>
      </c>
      <c r="K574" s="21">
        <v>0</v>
      </c>
      <c r="L574" s="21">
        <v>0</v>
      </c>
      <c r="M574" s="7"/>
    </row>
    <row r="575" spans="1:13" ht="13.9" hidden="1" customHeight="1">
      <c r="A575" s="107"/>
      <c r="B575" s="107"/>
      <c r="C575" s="107"/>
      <c r="D575" s="29" t="s">
        <v>14</v>
      </c>
      <c r="E575" s="21">
        <f>H575+I575+J575+K575+L575</f>
        <v>540.01530000000002</v>
      </c>
      <c r="F575" s="21">
        <v>0</v>
      </c>
      <c r="G575" s="21">
        <v>0</v>
      </c>
      <c r="H575" s="21">
        <v>540.01530000000002</v>
      </c>
      <c r="I575" s="21">
        <v>0</v>
      </c>
      <c r="J575" s="21">
        <v>0</v>
      </c>
      <c r="K575" s="21">
        <v>0</v>
      </c>
      <c r="L575" s="21">
        <v>0</v>
      </c>
      <c r="M575" s="7"/>
    </row>
    <row r="576" spans="1:13" ht="13.9" hidden="1" customHeight="1">
      <c r="A576" s="107"/>
      <c r="B576" s="107"/>
      <c r="C576" s="107"/>
      <c r="D576" s="29" t="s">
        <v>15</v>
      </c>
      <c r="E576" s="21">
        <f>H576+I576+J576+K576+L576</f>
        <v>5.4546999999999999</v>
      </c>
      <c r="F576" s="21">
        <v>0</v>
      </c>
      <c r="G576" s="21">
        <v>0</v>
      </c>
      <c r="H576" s="21">
        <v>5.4546999999999999</v>
      </c>
      <c r="I576" s="21">
        <v>0</v>
      </c>
      <c r="J576" s="21">
        <v>0</v>
      </c>
      <c r="K576" s="21">
        <v>0</v>
      </c>
      <c r="L576" s="21">
        <v>0</v>
      </c>
      <c r="M576" s="7"/>
    </row>
    <row r="577" spans="1:13" ht="26.45" hidden="1" customHeight="1">
      <c r="A577" s="107"/>
      <c r="B577" s="107"/>
      <c r="C577" s="107"/>
      <c r="D577" s="29" t="s">
        <v>96</v>
      </c>
      <c r="E577" s="21">
        <v>0</v>
      </c>
      <c r="F577" s="21">
        <v>0</v>
      </c>
      <c r="G577" s="21">
        <v>0</v>
      </c>
      <c r="H577" s="21">
        <v>0</v>
      </c>
      <c r="I577" s="21">
        <v>0</v>
      </c>
      <c r="J577" s="21">
        <v>0</v>
      </c>
      <c r="K577" s="21">
        <v>0</v>
      </c>
      <c r="L577" s="21">
        <v>0</v>
      </c>
      <c r="M577" s="7"/>
    </row>
    <row r="578" spans="1:13" ht="38.65" hidden="1" customHeight="1">
      <c r="A578" s="108"/>
      <c r="B578" s="108"/>
      <c r="C578" s="107"/>
      <c r="D578" s="29" t="s">
        <v>223</v>
      </c>
      <c r="E578" s="21">
        <f>F578+G578+H578+I578+J578+K578+L578</f>
        <v>4909.2299999999996</v>
      </c>
      <c r="F578" s="21">
        <v>0</v>
      </c>
      <c r="G578" s="21">
        <v>0</v>
      </c>
      <c r="H578" s="37">
        <v>0</v>
      </c>
      <c r="I578" s="21">
        <v>4909.2299999999996</v>
      </c>
      <c r="J578" s="21">
        <v>0</v>
      </c>
      <c r="K578" s="21">
        <v>0</v>
      </c>
      <c r="L578" s="21">
        <v>0</v>
      </c>
      <c r="M578" s="7"/>
    </row>
    <row r="579" spans="1:13" ht="15" hidden="1" customHeight="1">
      <c r="A579" s="106" t="s">
        <v>160</v>
      </c>
      <c r="B579" s="106" t="s">
        <v>195</v>
      </c>
      <c r="C579" s="107"/>
      <c r="D579" s="29" t="s">
        <v>3</v>
      </c>
      <c r="E579" s="39">
        <f t="shared" ref="E579:L579" si="173">SUM(E580:E584)</f>
        <v>5449</v>
      </c>
      <c r="F579" s="39">
        <f t="shared" si="173"/>
        <v>0</v>
      </c>
      <c r="G579" s="39">
        <f t="shared" si="173"/>
        <v>0</v>
      </c>
      <c r="H579" s="39">
        <f t="shared" si="173"/>
        <v>544.9</v>
      </c>
      <c r="I579" s="39">
        <f t="shared" si="173"/>
        <v>4904.1000000000004</v>
      </c>
      <c r="J579" s="39">
        <f t="shared" si="173"/>
        <v>0</v>
      </c>
      <c r="K579" s="39">
        <f t="shared" si="173"/>
        <v>0</v>
      </c>
      <c r="L579" s="39">
        <f t="shared" si="173"/>
        <v>0</v>
      </c>
      <c r="M579" s="7"/>
    </row>
    <row r="580" spans="1:13" ht="13.9" hidden="1" customHeight="1">
      <c r="A580" s="107"/>
      <c r="B580" s="107"/>
      <c r="C580" s="107"/>
      <c r="D580" s="29" t="s">
        <v>13</v>
      </c>
      <c r="E580" s="21">
        <v>0</v>
      </c>
      <c r="F580" s="21">
        <v>0</v>
      </c>
      <c r="G580" s="21">
        <v>0</v>
      </c>
      <c r="H580" s="21">
        <v>0</v>
      </c>
      <c r="I580" s="21">
        <v>0</v>
      </c>
      <c r="J580" s="21">
        <v>0</v>
      </c>
      <c r="K580" s="21">
        <v>0</v>
      </c>
      <c r="L580" s="21">
        <v>0</v>
      </c>
      <c r="M580" s="7"/>
    </row>
    <row r="581" spans="1:13" ht="13.9" hidden="1" customHeight="1">
      <c r="A581" s="107"/>
      <c r="B581" s="107"/>
      <c r="C581" s="107"/>
      <c r="D581" s="29" t="s">
        <v>14</v>
      </c>
      <c r="E581" s="21">
        <f>H581+I581+J581+K581+L581</f>
        <v>539.45100000000002</v>
      </c>
      <c r="F581" s="21">
        <v>0</v>
      </c>
      <c r="G581" s="21">
        <v>0</v>
      </c>
      <c r="H581" s="21">
        <v>539.45100000000002</v>
      </c>
      <c r="I581" s="21">
        <v>0</v>
      </c>
      <c r="J581" s="21">
        <v>0</v>
      </c>
      <c r="K581" s="21">
        <v>0</v>
      </c>
      <c r="L581" s="21">
        <v>0</v>
      </c>
      <c r="M581" s="7"/>
    </row>
    <row r="582" spans="1:13" ht="19.899999999999999" hidden="1" customHeight="1">
      <c r="A582" s="107"/>
      <c r="B582" s="107"/>
      <c r="C582" s="107"/>
      <c r="D582" s="29" t="s">
        <v>15</v>
      </c>
      <c r="E582" s="21">
        <f>H582+I582+J582+K582+L582</f>
        <v>5.4489999999999998</v>
      </c>
      <c r="F582" s="21">
        <v>0</v>
      </c>
      <c r="G582" s="21">
        <v>0</v>
      </c>
      <c r="H582" s="21">
        <v>5.4489999999999998</v>
      </c>
      <c r="I582" s="21">
        <v>0</v>
      </c>
      <c r="J582" s="21">
        <v>0</v>
      </c>
      <c r="K582" s="21">
        <v>0</v>
      </c>
      <c r="L582" s="21">
        <v>0</v>
      </c>
      <c r="M582" s="8"/>
    </row>
    <row r="583" spans="1:13" ht="27" hidden="1" customHeight="1">
      <c r="A583" s="107"/>
      <c r="B583" s="107"/>
      <c r="C583" s="107"/>
      <c r="D583" s="29" t="s">
        <v>96</v>
      </c>
      <c r="E583" s="21">
        <v>0</v>
      </c>
      <c r="F583" s="21">
        <v>0</v>
      </c>
      <c r="G583" s="21">
        <v>0</v>
      </c>
      <c r="H583" s="21">
        <v>0</v>
      </c>
      <c r="I583" s="21">
        <v>0</v>
      </c>
      <c r="J583" s="21">
        <v>0</v>
      </c>
      <c r="K583" s="21">
        <v>0</v>
      </c>
      <c r="L583" s="21">
        <v>0</v>
      </c>
      <c r="M583" s="8"/>
    </row>
    <row r="584" spans="1:13" ht="33" hidden="1" customHeight="1">
      <c r="A584" s="108"/>
      <c r="B584" s="108"/>
      <c r="C584" s="107"/>
      <c r="D584" s="29" t="s">
        <v>223</v>
      </c>
      <c r="E584" s="21">
        <f>F584+G584+H584+I584+J584+K584+L584</f>
        <v>4904.1000000000004</v>
      </c>
      <c r="F584" s="21">
        <v>0</v>
      </c>
      <c r="G584" s="21">
        <v>0</v>
      </c>
      <c r="H584" s="37">
        <v>0</v>
      </c>
      <c r="I584" s="21">
        <v>4904.1000000000004</v>
      </c>
      <c r="J584" s="21">
        <v>0</v>
      </c>
      <c r="K584" s="21">
        <v>0</v>
      </c>
      <c r="L584" s="21">
        <v>0</v>
      </c>
      <c r="M584" s="7"/>
    </row>
    <row r="585" spans="1:13" ht="14.1" hidden="1" customHeight="1">
      <c r="A585" s="184" t="s">
        <v>162</v>
      </c>
      <c r="B585" s="106" t="s">
        <v>165</v>
      </c>
      <c r="C585" s="107"/>
      <c r="D585" s="29" t="s">
        <v>3</v>
      </c>
      <c r="E585" s="39">
        <f t="shared" ref="E585:L585" si="174">SUM(E586:E590)</f>
        <v>18642.3</v>
      </c>
      <c r="F585" s="39">
        <f t="shared" si="174"/>
        <v>0</v>
      </c>
      <c r="G585" s="39">
        <f t="shared" si="174"/>
        <v>0</v>
      </c>
      <c r="H585" s="39">
        <f t="shared" si="174"/>
        <v>1864.23</v>
      </c>
      <c r="I585" s="39">
        <f t="shared" si="174"/>
        <v>16778.07</v>
      </c>
      <c r="J585" s="39">
        <f t="shared" si="174"/>
        <v>0</v>
      </c>
      <c r="K585" s="39">
        <f t="shared" si="174"/>
        <v>0</v>
      </c>
      <c r="L585" s="39">
        <f t="shared" si="174"/>
        <v>0</v>
      </c>
      <c r="M585" s="7"/>
    </row>
    <row r="586" spans="1:13" ht="13.9" hidden="1" customHeight="1">
      <c r="A586" s="185"/>
      <c r="B586" s="107"/>
      <c r="C586" s="107"/>
      <c r="D586" s="29" t="s">
        <v>13</v>
      </c>
      <c r="E586" s="21">
        <v>0</v>
      </c>
      <c r="F586" s="21">
        <v>0</v>
      </c>
      <c r="G586" s="21">
        <v>0</v>
      </c>
      <c r="H586" s="21">
        <v>0</v>
      </c>
      <c r="I586" s="21">
        <v>0</v>
      </c>
      <c r="J586" s="21">
        <v>0</v>
      </c>
      <c r="K586" s="21">
        <v>0</v>
      </c>
      <c r="L586" s="21">
        <v>0</v>
      </c>
      <c r="M586" s="7"/>
    </row>
    <row r="587" spans="1:13" ht="13.9" hidden="1" customHeight="1">
      <c r="A587" s="185"/>
      <c r="B587" s="107"/>
      <c r="C587" s="107"/>
      <c r="D587" s="29" t="s">
        <v>14</v>
      </c>
      <c r="E587" s="21">
        <f>H587+I587+J587+K587+L587</f>
        <v>1845.5877</v>
      </c>
      <c r="F587" s="21">
        <v>0</v>
      </c>
      <c r="G587" s="21">
        <v>0</v>
      </c>
      <c r="H587" s="21">
        <v>1845.5877</v>
      </c>
      <c r="I587" s="21">
        <v>0</v>
      </c>
      <c r="J587" s="21">
        <v>0</v>
      </c>
      <c r="K587" s="21">
        <v>0</v>
      </c>
      <c r="L587" s="21">
        <v>0</v>
      </c>
      <c r="M587" s="7"/>
    </row>
    <row r="588" spans="1:13" ht="13.9" hidden="1" customHeight="1">
      <c r="A588" s="185"/>
      <c r="B588" s="107"/>
      <c r="C588" s="107"/>
      <c r="D588" s="29" t="s">
        <v>15</v>
      </c>
      <c r="E588" s="21">
        <f>H588+I588+J588+K588+L588</f>
        <v>18.642299999999999</v>
      </c>
      <c r="F588" s="21">
        <v>0</v>
      </c>
      <c r="G588" s="21">
        <v>0</v>
      </c>
      <c r="H588" s="21">
        <v>18.642299999999999</v>
      </c>
      <c r="I588" s="21">
        <v>0</v>
      </c>
      <c r="J588" s="21">
        <v>0</v>
      </c>
      <c r="K588" s="21">
        <v>0</v>
      </c>
      <c r="L588" s="21">
        <v>0</v>
      </c>
      <c r="M588" s="7"/>
    </row>
    <row r="589" spans="1:13" ht="26.45" hidden="1" customHeight="1">
      <c r="A589" s="185"/>
      <c r="B589" s="107"/>
      <c r="C589" s="107"/>
      <c r="D589" s="29" t="s">
        <v>96</v>
      </c>
      <c r="E589" s="21">
        <v>0</v>
      </c>
      <c r="F589" s="21">
        <v>0</v>
      </c>
      <c r="G589" s="21">
        <v>0</v>
      </c>
      <c r="H589" s="21">
        <v>0</v>
      </c>
      <c r="I589" s="21">
        <v>0</v>
      </c>
      <c r="J589" s="21">
        <v>0</v>
      </c>
      <c r="K589" s="21">
        <v>0</v>
      </c>
      <c r="L589" s="21">
        <v>0</v>
      </c>
      <c r="M589" s="7"/>
    </row>
    <row r="590" spans="1:13" ht="29.1" hidden="1" customHeight="1">
      <c r="A590" s="186"/>
      <c r="B590" s="108"/>
      <c r="C590" s="107"/>
      <c r="D590" s="29" t="s">
        <v>223</v>
      </c>
      <c r="E590" s="21">
        <f>F590+G590+H590+I590+J590+K590+L590</f>
        <v>16778.07</v>
      </c>
      <c r="F590" s="21">
        <v>0</v>
      </c>
      <c r="G590" s="21">
        <v>0</v>
      </c>
      <c r="H590" s="37">
        <v>0</v>
      </c>
      <c r="I590" s="21">
        <v>16778.07</v>
      </c>
      <c r="J590" s="21">
        <v>0</v>
      </c>
      <c r="K590" s="21">
        <v>0</v>
      </c>
      <c r="L590" s="21">
        <v>0</v>
      </c>
      <c r="M590" s="7"/>
    </row>
    <row r="591" spans="1:13" ht="25.5" hidden="1" customHeight="1">
      <c r="A591" s="184" t="s">
        <v>163</v>
      </c>
      <c r="B591" s="106" t="s">
        <v>196</v>
      </c>
      <c r="C591" s="107"/>
      <c r="D591" s="29" t="s">
        <v>3</v>
      </c>
      <c r="E591" s="39">
        <f t="shared" ref="E591:L591" si="175">SUM(E592:E596)</f>
        <v>21261</v>
      </c>
      <c r="F591" s="39">
        <f t="shared" si="175"/>
        <v>0</v>
      </c>
      <c r="G591" s="39">
        <f t="shared" si="175"/>
        <v>0</v>
      </c>
      <c r="H591" s="39">
        <f t="shared" si="175"/>
        <v>0</v>
      </c>
      <c r="I591" s="39">
        <f t="shared" si="175"/>
        <v>2126.1</v>
      </c>
      <c r="J591" s="39">
        <f t="shared" si="175"/>
        <v>19134.900000000001</v>
      </c>
      <c r="K591" s="39">
        <f t="shared" si="175"/>
        <v>0</v>
      </c>
      <c r="L591" s="39">
        <f t="shared" si="175"/>
        <v>0</v>
      </c>
      <c r="M591" s="7"/>
    </row>
    <row r="592" spans="1:13" ht="21.75" hidden="1" customHeight="1">
      <c r="A592" s="185"/>
      <c r="B592" s="107"/>
      <c r="C592" s="107"/>
      <c r="D592" s="29" t="s">
        <v>13</v>
      </c>
      <c r="E592" s="21">
        <v>0</v>
      </c>
      <c r="F592" s="21">
        <v>0</v>
      </c>
      <c r="G592" s="21">
        <v>0</v>
      </c>
      <c r="H592" s="21">
        <v>0</v>
      </c>
      <c r="I592" s="21">
        <v>0</v>
      </c>
      <c r="J592" s="21">
        <v>0</v>
      </c>
      <c r="K592" s="21">
        <v>0</v>
      </c>
      <c r="L592" s="21">
        <v>0</v>
      </c>
      <c r="M592" s="7"/>
    </row>
    <row r="593" spans="1:13" ht="27" hidden="1" customHeight="1">
      <c r="A593" s="185"/>
      <c r="B593" s="107"/>
      <c r="C593" s="107"/>
      <c r="D593" s="29" t="s">
        <v>14</v>
      </c>
      <c r="E593" s="21">
        <v>0</v>
      </c>
      <c r="F593" s="21">
        <v>0</v>
      </c>
      <c r="G593" s="21">
        <v>0</v>
      </c>
      <c r="H593" s="21">
        <v>0</v>
      </c>
      <c r="I593" s="21">
        <v>0</v>
      </c>
      <c r="J593" s="21">
        <v>0</v>
      </c>
      <c r="K593" s="21">
        <v>0</v>
      </c>
      <c r="L593" s="21">
        <v>0</v>
      </c>
      <c r="M593" s="7"/>
    </row>
    <row r="594" spans="1:13" ht="19.899999999999999" hidden="1" customHeight="1">
      <c r="A594" s="185"/>
      <c r="B594" s="107"/>
      <c r="C594" s="107"/>
      <c r="D594" s="29" t="s">
        <v>15</v>
      </c>
      <c r="E594" s="21">
        <v>0</v>
      </c>
      <c r="F594" s="21">
        <v>0</v>
      </c>
      <c r="G594" s="21">
        <v>0</v>
      </c>
      <c r="H594" s="21">
        <v>0</v>
      </c>
      <c r="I594" s="21">
        <v>0</v>
      </c>
      <c r="J594" s="21">
        <v>0</v>
      </c>
      <c r="K594" s="21">
        <v>0</v>
      </c>
      <c r="L594" s="21">
        <v>0</v>
      </c>
      <c r="M594" s="8"/>
    </row>
    <row r="595" spans="1:13" ht="27.6" hidden="1" customHeight="1">
      <c r="A595" s="185"/>
      <c r="B595" s="107"/>
      <c r="C595" s="107"/>
      <c r="D595" s="29" t="s">
        <v>96</v>
      </c>
      <c r="E595" s="21">
        <v>0</v>
      </c>
      <c r="F595" s="21">
        <v>0</v>
      </c>
      <c r="G595" s="21">
        <v>0</v>
      </c>
      <c r="H595" s="21">
        <v>0</v>
      </c>
      <c r="I595" s="21">
        <v>0</v>
      </c>
      <c r="J595" s="21">
        <v>0</v>
      </c>
      <c r="K595" s="21">
        <v>0</v>
      </c>
      <c r="L595" s="21">
        <v>0</v>
      </c>
      <c r="M595" s="8"/>
    </row>
    <row r="596" spans="1:13" ht="21" hidden="1" customHeight="1">
      <c r="A596" s="186"/>
      <c r="B596" s="108"/>
      <c r="C596" s="107"/>
      <c r="D596" s="29" t="s">
        <v>223</v>
      </c>
      <c r="E596" s="21">
        <f>F596+G596+H596+I596+J596+K596+L596</f>
        <v>21261</v>
      </c>
      <c r="F596" s="21">
        <v>0</v>
      </c>
      <c r="G596" s="21">
        <v>0</v>
      </c>
      <c r="H596" s="37">
        <v>0</v>
      </c>
      <c r="I596" s="37">
        <v>2126.1</v>
      </c>
      <c r="J596" s="37">
        <v>19134.900000000001</v>
      </c>
      <c r="K596" s="37">
        <v>0</v>
      </c>
      <c r="L596" s="37">
        <v>0</v>
      </c>
      <c r="M596" s="7"/>
    </row>
    <row r="597" spans="1:13" ht="14.1" hidden="1" customHeight="1">
      <c r="A597" s="106" t="s">
        <v>164</v>
      </c>
      <c r="B597" s="106" t="s">
        <v>166</v>
      </c>
      <c r="C597" s="107"/>
      <c r="D597" s="29" t="s">
        <v>3</v>
      </c>
      <c r="E597" s="39">
        <f>E598+E599+E600+E601+E602</f>
        <v>24864.5</v>
      </c>
      <c r="F597" s="39">
        <f t="shared" ref="F597:L597" si="176">SUM(F598:F602)</f>
        <v>0</v>
      </c>
      <c r="G597" s="39">
        <f t="shared" si="176"/>
        <v>0</v>
      </c>
      <c r="H597" s="39">
        <f t="shared" si="176"/>
        <v>0</v>
      </c>
      <c r="I597" s="39">
        <f t="shared" si="176"/>
        <v>2486.4499999999998</v>
      </c>
      <c r="J597" s="39">
        <f t="shared" si="176"/>
        <v>22378.05</v>
      </c>
      <c r="K597" s="39">
        <f t="shared" si="176"/>
        <v>0</v>
      </c>
      <c r="L597" s="39">
        <f t="shared" si="176"/>
        <v>0</v>
      </c>
      <c r="M597" s="7"/>
    </row>
    <row r="598" spans="1:13" ht="15" hidden="1" customHeight="1">
      <c r="A598" s="107"/>
      <c r="B598" s="107"/>
      <c r="C598" s="107"/>
      <c r="D598" s="29" t="s">
        <v>13</v>
      </c>
      <c r="E598" s="39">
        <f t="shared" ref="E598:E601" si="177">F598+G598+H598+I598+J598+K598+L598</f>
        <v>0</v>
      </c>
      <c r="F598" s="21">
        <v>0</v>
      </c>
      <c r="G598" s="21">
        <v>0</v>
      </c>
      <c r="H598" s="21">
        <v>0</v>
      </c>
      <c r="I598" s="21">
        <v>0</v>
      </c>
      <c r="J598" s="21">
        <v>0</v>
      </c>
      <c r="K598" s="21">
        <v>0</v>
      </c>
      <c r="L598" s="21">
        <v>0</v>
      </c>
      <c r="M598" s="7"/>
    </row>
    <row r="599" spans="1:13" ht="13.9" hidden="1" customHeight="1">
      <c r="A599" s="107"/>
      <c r="B599" s="107"/>
      <c r="C599" s="107"/>
      <c r="D599" s="29" t="s">
        <v>14</v>
      </c>
      <c r="E599" s="39">
        <f t="shared" si="177"/>
        <v>0</v>
      </c>
      <c r="F599" s="21">
        <v>0</v>
      </c>
      <c r="G599" s="21">
        <v>0</v>
      </c>
      <c r="H599" s="21">
        <v>0</v>
      </c>
      <c r="I599" s="21">
        <v>0</v>
      </c>
      <c r="J599" s="21">
        <v>0</v>
      </c>
      <c r="K599" s="21">
        <v>0</v>
      </c>
      <c r="L599" s="21">
        <v>0</v>
      </c>
      <c r="M599" s="7"/>
    </row>
    <row r="600" spans="1:13" ht="13.9" hidden="1" customHeight="1">
      <c r="A600" s="107"/>
      <c r="B600" s="107"/>
      <c r="C600" s="107"/>
      <c r="D600" s="29" t="s">
        <v>15</v>
      </c>
      <c r="E600" s="39">
        <f t="shared" si="177"/>
        <v>0</v>
      </c>
      <c r="F600" s="21">
        <v>0</v>
      </c>
      <c r="G600" s="21">
        <v>0</v>
      </c>
      <c r="H600" s="21">
        <v>0</v>
      </c>
      <c r="I600" s="21">
        <v>0</v>
      </c>
      <c r="J600" s="21">
        <v>0</v>
      </c>
      <c r="K600" s="21">
        <v>0</v>
      </c>
      <c r="L600" s="21">
        <v>0</v>
      </c>
      <c r="M600" s="7"/>
    </row>
    <row r="601" spans="1:13" ht="26.45" hidden="1" customHeight="1">
      <c r="A601" s="107"/>
      <c r="B601" s="107"/>
      <c r="C601" s="107"/>
      <c r="D601" s="29" t="s">
        <v>96</v>
      </c>
      <c r="E601" s="39">
        <f t="shared" si="177"/>
        <v>0</v>
      </c>
      <c r="F601" s="21">
        <v>0</v>
      </c>
      <c r="G601" s="21">
        <v>0</v>
      </c>
      <c r="H601" s="21">
        <v>0</v>
      </c>
      <c r="I601" s="21">
        <v>0</v>
      </c>
      <c r="J601" s="21">
        <v>0</v>
      </c>
      <c r="K601" s="21">
        <v>0</v>
      </c>
      <c r="L601" s="21">
        <v>0</v>
      </c>
      <c r="M601" s="7"/>
    </row>
    <row r="602" spans="1:13" ht="22.5" hidden="1" customHeight="1">
      <c r="A602" s="108"/>
      <c r="B602" s="108"/>
      <c r="C602" s="107"/>
      <c r="D602" s="29" t="s">
        <v>223</v>
      </c>
      <c r="E602" s="39">
        <f>F602+G602+H602+I602+J602+K602+L602</f>
        <v>24864.5</v>
      </c>
      <c r="F602" s="21">
        <v>0</v>
      </c>
      <c r="G602" s="21">
        <v>0</v>
      </c>
      <c r="H602" s="21">
        <v>0</v>
      </c>
      <c r="I602" s="37">
        <v>2486.4499999999998</v>
      </c>
      <c r="J602" s="21">
        <v>22378.05</v>
      </c>
      <c r="K602" s="21">
        <v>0</v>
      </c>
      <c r="L602" s="21">
        <v>0</v>
      </c>
      <c r="M602" s="7"/>
    </row>
    <row r="603" spans="1:13" ht="13.9" customHeight="1">
      <c r="A603" s="123"/>
      <c r="B603" s="129" t="s">
        <v>46</v>
      </c>
      <c r="C603" s="107"/>
      <c r="D603" s="42" t="s">
        <v>3</v>
      </c>
      <c r="E603" s="40">
        <f>E411</f>
        <v>336691.56333000003</v>
      </c>
      <c r="F603" s="40">
        <f t="shared" ref="F603:L603" si="178">F411</f>
        <v>0</v>
      </c>
      <c r="G603" s="40">
        <f t="shared" si="178"/>
        <v>0</v>
      </c>
      <c r="H603" s="40">
        <f t="shared" si="178"/>
        <v>3636.81333</v>
      </c>
      <c r="I603" s="40">
        <f t="shared" si="178"/>
        <v>107547.17</v>
      </c>
      <c r="J603" s="40">
        <f t="shared" si="178"/>
        <v>151405.85</v>
      </c>
      <c r="K603" s="40">
        <f t="shared" si="178"/>
        <v>50291.147499999999</v>
      </c>
      <c r="L603" s="40">
        <f t="shared" si="178"/>
        <v>23810.5825</v>
      </c>
      <c r="M603" s="7"/>
    </row>
    <row r="604" spans="1:13" ht="14.1" customHeight="1">
      <c r="A604" s="124"/>
      <c r="B604" s="130"/>
      <c r="C604" s="107"/>
      <c r="D604" s="42" t="s">
        <v>13</v>
      </c>
      <c r="E604" s="37">
        <f t="shared" ref="E604:L608" si="179">E412</f>
        <v>0</v>
      </c>
      <c r="F604" s="37">
        <f t="shared" si="179"/>
        <v>0</v>
      </c>
      <c r="G604" s="37">
        <f t="shared" si="179"/>
        <v>0</v>
      </c>
      <c r="H604" s="37">
        <f t="shared" si="179"/>
        <v>0</v>
      </c>
      <c r="I604" s="37">
        <f t="shared" si="179"/>
        <v>0</v>
      </c>
      <c r="J604" s="37">
        <f t="shared" si="179"/>
        <v>0</v>
      </c>
      <c r="K604" s="37">
        <f t="shared" si="179"/>
        <v>0</v>
      </c>
      <c r="L604" s="37">
        <f t="shared" si="179"/>
        <v>0</v>
      </c>
      <c r="M604" s="7"/>
    </row>
    <row r="605" spans="1:13">
      <c r="A605" s="124"/>
      <c r="B605" s="130"/>
      <c r="C605" s="107"/>
      <c r="D605" s="42" t="s">
        <v>14</v>
      </c>
      <c r="E605" s="37">
        <f t="shared" si="179"/>
        <v>1807.3836000000001</v>
      </c>
      <c r="F605" s="37">
        <f t="shared" si="179"/>
        <v>0</v>
      </c>
      <c r="G605" s="37">
        <f t="shared" si="179"/>
        <v>0</v>
      </c>
      <c r="H605" s="70">
        <f t="shared" si="179"/>
        <v>1807.3836000000001</v>
      </c>
      <c r="I605" s="37">
        <f t="shared" si="179"/>
        <v>0</v>
      </c>
      <c r="J605" s="37">
        <f t="shared" si="179"/>
        <v>0</v>
      </c>
      <c r="K605" s="37">
        <f t="shared" si="179"/>
        <v>0</v>
      </c>
      <c r="L605" s="37">
        <f t="shared" si="179"/>
        <v>0</v>
      </c>
      <c r="M605" s="7"/>
    </row>
    <row r="606" spans="1:13">
      <c r="A606" s="124"/>
      <c r="B606" s="130"/>
      <c r="C606" s="107"/>
      <c r="D606" s="42" t="s">
        <v>15</v>
      </c>
      <c r="E606" s="37">
        <f t="shared" si="179"/>
        <v>1829.4297299999998</v>
      </c>
      <c r="F606" s="37">
        <f t="shared" si="179"/>
        <v>0</v>
      </c>
      <c r="G606" s="37">
        <f t="shared" si="179"/>
        <v>0</v>
      </c>
      <c r="H606" s="70">
        <f t="shared" si="179"/>
        <v>1829.4297299999998</v>
      </c>
      <c r="I606" s="37">
        <f t="shared" si="179"/>
        <v>0</v>
      </c>
      <c r="J606" s="37">
        <f t="shared" si="179"/>
        <v>0</v>
      </c>
      <c r="K606" s="37">
        <f t="shared" si="179"/>
        <v>0</v>
      </c>
      <c r="L606" s="37">
        <f t="shared" si="179"/>
        <v>0</v>
      </c>
      <c r="M606" s="7"/>
    </row>
    <row r="607" spans="1:13" ht="30">
      <c r="A607" s="124"/>
      <c r="B607" s="130"/>
      <c r="C607" s="107"/>
      <c r="D607" s="43" t="s">
        <v>96</v>
      </c>
      <c r="E607" s="37">
        <f t="shared" si="179"/>
        <v>0</v>
      </c>
      <c r="F607" s="37">
        <f t="shared" si="179"/>
        <v>0</v>
      </c>
      <c r="G607" s="37">
        <f t="shared" si="179"/>
        <v>0</v>
      </c>
      <c r="H607" s="37">
        <f t="shared" si="179"/>
        <v>0</v>
      </c>
      <c r="I607" s="37">
        <f t="shared" si="179"/>
        <v>0</v>
      </c>
      <c r="J607" s="37">
        <f t="shared" si="179"/>
        <v>0</v>
      </c>
      <c r="K607" s="37">
        <f t="shared" si="179"/>
        <v>0</v>
      </c>
      <c r="L607" s="37">
        <f t="shared" si="179"/>
        <v>0</v>
      </c>
      <c r="M607" s="7"/>
    </row>
    <row r="608" spans="1:13">
      <c r="A608" s="125"/>
      <c r="B608" s="131"/>
      <c r="C608" s="108"/>
      <c r="D608" s="42" t="s">
        <v>223</v>
      </c>
      <c r="E608" s="37">
        <f t="shared" si="179"/>
        <v>333054.75000000006</v>
      </c>
      <c r="F608" s="37">
        <f t="shared" si="179"/>
        <v>0</v>
      </c>
      <c r="G608" s="37">
        <f t="shared" si="179"/>
        <v>0</v>
      </c>
      <c r="H608" s="37">
        <f t="shared" si="179"/>
        <v>0</v>
      </c>
      <c r="I608" s="37">
        <f t="shared" si="179"/>
        <v>107547.17</v>
      </c>
      <c r="J608" s="37">
        <f t="shared" si="179"/>
        <v>151405.85</v>
      </c>
      <c r="K608" s="37">
        <f t="shared" si="179"/>
        <v>50291.147499999999</v>
      </c>
      <c r="L608" s="37">
        <f t="shared" si="179"/>
        <v>23810.5825</v>
      </c>
      <c r="M608" s="7"/>
    </row>
    <row r="609" spans="1:13">
      <c r="A609" s="123"/>
      <c r="B609" s="132" t="s">
        <v>83</v>
      </c>
      <c r="C609" s="106" t="s">
        <v>197</v>
      </c>
      <c r="D609" s="42" t="s">
        <v>3</v>
      </c>
      <c r="E609" s="40">
        <f>E603+E404</f>
        <v>628899.42748000007</v>
      </c>
      <c r="F609" s="40">
        <f t="shared" ref="F609:L609" si="180">F603+F404</f>
        <v>44762.897130000005</v>
      </c>
      <c r="G609" s="40">
        <f t="shared" si="180"/>
        <v>18877.209329999998</v>
      </c>
      <c r="H609" s="40">
        <f t="shared" si="180"/>
        <v>86137.453130000009</v>
      </c>
      <c r="I609" s="40">
        <f t="shared" si="180"/>
        <v>196414.28788999998</v>
      </c>
      <c r="J609" s="40">
        <f t="shared" si="180"/>
        <v>151405.85</v>
      </c>
      <c r="K609" s="40">
        <f t="shared" si="180"/>
        <v>78891.147499999992</v>
      </c>
      <c r="L609" s="40">
        <f t="shared" si="180"/>
        <v>52410.582500000004</v>
      </c>
      <c r="M609" s="7"/>
    </row>
    <row r="610" spans="1:13" ht="14.1" customHeight="1">
      <c r="A610" s="124"/>
      <c r="B610" s="133"/>
      <c r="C610" s="107"/>
      <c r="D610" s="42" t="s">
        <v>13</v>
      </c>
      <c r="E610" s="37">
        <f t="shared" ref="E610:L614" si="181">E604+E405</f>
        <v>0</v>
      </c>
      <c r="F610" s="37">
        <f t="shared" si="181"/>
        <v>0</v>
      </c>
      <c r="G610" s="37">
        <f t="shared" si="181"/>
        <v>0</v>
      </c>
      <c r="H610" s="37">
        <f t="shared" si="181"/>
        <v>0</v>
      </c>
      <c r="I610" s="37">
        <f t="shared" si="181"/>
        <v>0</v>
      </c>
      <c r="J610" s="37">
        <f t="shared" si="181"/>
        <v>0</v>
      </c>
      <c r="K610" s="37">
        <f t="shared" si="181"/>
        <v>0</v>
      </c>
      <c r="L610" s="37">
        <f t="shared" si="181"/>
        <v>0</v>
      </c>
      <c r="M610" s="7"/>
    </row>
    <row r="611" spans="1:13">
      <c r="A611" s="124"/>
      <c r="B611" s="133"/>
      <c r="C611" s="107"/>
      <c r="D611" s="42" t="s">
        <v>14</v>
      </c>
      <c r="E611" s="37">
        <f t="shared" si="181"/>
        <v>81202.483600000007</v>
      </c>
      <c r="F611" s="37">
        <f t="shared" si="181"/>
        <v>40286</v>
      </c>
      <c r="G611" s="37">
        <f t="shared" si="181"/>
        <v>9987</v>
      </c>
      <c r="H611" s="70">
        <f t="shared" si="181"/>
        <v>20579.4836</v>
      </c>
      <c r="I611" s="37">
        <f t="shared" si="181"/>
        <v>10350</v>
      </c>
      <c r="J611" s="37">
        <f t="shared" si="181"/>
        <v>0</v>
      </c>
      <c r="K611" s="37">
        <f t="shared" si="181"/>
        <v>0</v>
      </c>
      <c r="L611" s="37">
        <f t="shared" si="181"/>
        <v>0</v>
      </c>
      <c r="M611" s="7"/>
    </row>
    <row r="612" spans="1:13">
      <c r="A612" s="124"/>
      <c r="B612" s="133"/>
      <c r="C612" s="107"/>
      <c r="D612" s="42" t="s">
        <v>15</v>
      </c>
      <c r="E612" s="37">
        <f t="shared" si="181"/>
        <v>32941.153879999998</v>
      </c>
      <c r="F612" s="37">
        <f t="shared" si="181"/>
        <v>4476.8971300000003</v>
      </c>
      <c r="G612" s="37">
        <f t="shared" si="181"/>
        <v>8890.2093299999997</v>
      </c>
      <c r="H612" s="70">
        <f t="shared" si="181"/>
        <v>11582.169530000001</v>
      </c>
      <c r="I612" s="37">
        <f t="shared" si="181"/>
        <v>7991.8778899999998</v>
      </c>
      <c r="J612" s="37">
        <f t="shared" si="181"/>
        <v>0</v>
      </c>
      <c r="K612" s="37">
        <f t="shared" si="181"/>
        <v>0</v>
      </c>
      <c r="L612" s="37">
        <f t="shared" si="181"/>
        <v>0</v>
      </c>
      <c r="M612" s="7"/>
    </row>
    <row r="613" spans="1:13" ht="30">
      <c r="A613" s="124"/>
      <c r="B613" s="133"/>
      <c r="C613" s="107"/>
      <c r="D613" s="43" t="s">
        <v>96</v>
      </c>
      <c r="E613" s="37">
        <f t="shared" si="181"/>
        <v>0</v>
      </c>
      <c r="F613" s="37">
        <f t="shared" si="181"/>
        <v>0</v>
      </c>
      <c r="G613" s="37">
        <f t="shared" si="181"/>
        <v>0</v>
      </c>
      <c r="H613" s="37">
        <f t="shared" si="181"/>
        <v>0</v>
      </c>
      <c r="I613" s="37">
        <f t="shared" si="181"/>
        <v>0</v>
      </c>
      <c r="J613" s="37">
        <f t="shared" si="181"/>
        <v>0</v>
      </c>
      <c r="K613" s="37">
        <f t="shared" si="181"/>
        <v>0</v>
      </c>
      <c r="L613" s="37">
        <f t="shared" si="181"/>
        <v>0</v>
      </c>
      <c r="M613" s="60"/>
    </row>
    <row r="614" spans="1:13">
      <c r="A614" s="125"/>
      <c r="B614" s="134"/>
      <c r="C614" s="108"/>
      <c r="D614" s="42" t="s">
        <v>223</v>
      </c>
      <c r="E614" s="37">
        <f t="shared" si="181"/>
        <v>514755.79000000004</v>
      </c>
      <c r="F614" s="37">
        <f t="shared" si="181"/>
        <v>0</v>
      </c>
      <c r="G614" s="37">
        <f t="shared" si="181"/>
        <v>0</v>
      </c>
      <c r="H614" s="37">
        <f t="shared" si="181"/>
        <v>53975.8</v>
      </c>
      <c r="I614" s="37">
        <f t="shared" si="181"/>
        <v>178072.41</v>
      </c>
      <c r="J614" s="37">
        <f t="shared" si="181"/>
        <v>151405.85</v>
      </c>
      <c r="K614" s="37">
        <f t="shared" si="181"/>
        <v>78891.147499999992</v>
      </c>
      <c r="L614" s="37">
        <f t="shared" si="181"/>
        <v>52410.582500000004</v>
      </c>
      <c r="M614" s="7"/>
    </row>
    <row r="615" spans="1:13">
      <c r="A615" s="103"/>
      <c r="B615" s="135" t="s">
        <v>53</v>
      </c>
      <c r="C615" s="135" t="s">
        <v>198</v>
      </c>
      <c r="D615" s="44" t="s">
        <v>3</v>
      </c>
      <c r="E615" s="19">
        <f t="shared" ref="E615:L615" si="182">E609+E335+E314+E287+E200+E113</f>
        <v>9405454.2087999992</v>
      </c>
      <c r="F615" s="19">
        <f t="shared" si="182"/>
        <v>1312310.4373699999</v>
      </c>
      <c r="G615" s="19">
        <f t="shared" si="182"/>
        <v>1908928.3563999999</v>
      </c>
      <c r="H615" s="19">
        <f t="shared" si="182"/>
        <v>1320882.90714</v>
      </c>
      <c r="I615" s="19">
        <f t="shared" si="182"/>
        <v>1361740.46789</v>
      </c>
      <c r="J615" s="19">
        <f t="shared" si="182"/>
        <v>1230712.45</v>
      </c>
      <c r="K615" s="19">
        <f t="shared" si="182"/>
        <v>1153680.0775000001</v>
      </c>
      <c r="L615" s="19">
        <f t="shared" si="182"/>
        <v>1117199.5125</v>
      </c>
      <c r="M615" s="7"/>
    </row>
    <row r="616" spans="1:13" ht="14.1" customHeight="1">
      <c r="A616" s="104"/>
      <c r="B616" s="136"/>
      <c r="C616" s="136"/>
      <c r="D616" s="45" t="s">
        <v>13</v>
      </c>
      <c r="E616" s="19">
        <f>F616+G616+H616+I616+J616+K616+L616</f>
        <v>54607.950029999993</v>
      </c>
      <c r="F616" s="19">
        <f t="shared" ref="F616:L620" si="183">F610+F336+F315+F288+F201+F114</f>
        <v>12485.502</v>
      </c>
      <c r="G616" s="19">
        <f t="shared" si="183"/>
        <v>9720.2480299999988</v>
      </c>
      <c r="H616" s="19">
        <f t="shared" si="183"/>
        <v>8901.4</v>
      </c>
      <c r="I616" s="19">
        <f t="shared" si="183"/>
        <v>23500.799999999999</v>
      </c>
      <c r="J616" s="19">
        <f t="shared" si="183"/>
        <v>0</v>
      </c>
      <c r="K616" s="19">
        <f t="shared" si="183"/>
        <v>0</v>
      </c>
      <c r="L616" s="19">
        <f t="shared" si="183"/>
        <v>0</v>
      </c>
      <c r="M616" s="60"/>
    </row>
    <row r="617" spans="1:13">
      <c r="A617" s="104"/>
      <c r="B617" s="136"/>
      <c r="C617" s="136"/>
      <c r="D617" s="45" t="s">
        <v>14</v>
      </c>
      <c r="E617" s="19">
        <f t="shared" ref="E617:E620" si="184">F617+G617+H617+I617+J617+K617+L617</f>
        <v>911441.82141000009</v>
      </c>
      <c r="F617" s="19">
        <f t="shared" si="183"/>
        <v>384995.424</v>
      </c>
      <c r="G617" s="19">
        <f t="shared" si="183"/>
        <v>400833.34152000002</v>
      </c>
      <c r="H617" s="61">
        <f t="shared" si="183"/>
        <v>92600.25589</v>
      </c>
      <c r="I617" s="19">
        <f t="shared" si="183"/>
        <v>33012.800000000003</v>
      </c>
      <c r="J617" s="19">
        <f t="shared" si="183"/>
        <v>0</v>
      </c>
      <c r="K617" s="19">
        <f t="shared" si="183"/>
        <v>0</v>
      </c>
      <c r="L617" s="19">
        <f t="shared" si="183"/>
        <v>0</v>
      </c>
      <c r="M617" s="60"/>
    </row>
    <row r="618" spans="1:13">
      <c r="A618" s="104"/>
      <c r="B618" s="136"/>
      <c r="C618" s="136"/>
      <c r="D618" s="45" t="s">
        <v>15</v>
      </c>
      <c r="E618" s="19">
        <f t="shared" si="184"/>
        <v>370148.22683</v>
      </c>
      <c r="F618" s="19">
        <f t="shared" si="183"/>
        <v>22558.272720000001</v>
      </c>
      <c r="G618" s="19">
        <f t="shared" si="183"/>
        <v>153285.26579</v>
      </c>
      <c r="H618" s="61">
        <f t="shared" si="183"/>
        <v>177292.99931999997</v>
      </c>
      <c r="I618" s="61">
        <f t="shared" si="183"/>
        <v>17011.688999999998</v>
      </c>
      <c r="J618" s="19">
        <f t="shared" si="183"/>
        <v>0</v>
      </c>
      <c r="K618" s="19">
        <f t="shared" si="183"/>
        <v>0</v>
      </c>
      <c r="L618" s="19">
        <f t="shared" si="183"/>
        <v>0</v>
      </c>
      <c r="M618" s="60"/>
    </row>
    <row r="619" spans="1:13" ht="25.5">
      <c r="A619" s="104"/>
      <c r="B619" s="136"/>
      <c r="C619" s="136"/>
      <c r="D619" s="46" t="s">
        <v>96</v>
      </c>
      <c r="E619" s="19">
        <f t="shared" si="184"/>
        <v>805757.26832000003</v>
      </c>
      <c r="F619" s="19">
        <f t="shared" si="183"/>
        <v>348875.03944999998</v>
      </c>
      <c r="G619" s="19">
        <f t="shared" si="183"/>
        <v>456882.22886999999</v>
      </c>
      <c r="H619" s="61">
        <f t="shared" si="183"/>
        <v>0</v>
      </c>
      <c r="I619" s="19">
        <f t="shared" si="183"/>
        <v>0</v>
      </c>
      <c r="J619" s="19">
        <f t="shared" si="183"/>
        <v>0</v>
      </c>
      <c r="K619" s="19">
        <f t="shared" si="183"/>
        <v>0</v>
      </c>
      <c r="L619" s="19">
        <f t="shared" si="183"/>
        <v>0</v>
      </c>
      <c r="M619" s="60"/>
    </row>
    <row r="620" spans="1:13" ht="21" customHeight="1">
      <c r="A620" s="105"/>
      <c r="B620" s="137"/>
      <c r="C620" s="137"/>
      <c r="D620" s="46" t="s">
        <v>223</v>
      </c>
      <c r="E620" s="19">
        <f t="shared" si="184"/>
        <v>7263498.9422100009</v>
      </c>
      <c r="F620" s="19">
        <f t="shared" si="183"/>
        <v>543396.19920000003</v>
      </c>
      <c r="G620" s="19">
        <f t="shared" si="183"/>
        <v>888207.27218999993</v>
      </c>
      <c r="H620" s="61">
        <f t="shared" si="183"/>
        <v>1042088.2519299999</v>
      </c>
      <c r="I620" s="61">
        <f t="shared" si="183"/>
        <v>1288215.1788899999</v>
      </c>
      <c r="J620" s="61">
        <f t="shared" si="183"/>
        <v>1230712.45</v>
      </c>
      <c r="K620" s="19">
        <f t="shared" si="183"/>
        <v>1153680.0775000001</v>
      </c>
      <c r="L620" s="19">
        <f t="shared" si="183"/>
        <v>1117199.5125</v>
      </c>
      <c r="M620" s="7"/>
    </row>
    <row r="621" spans="1:13">
      <c r="A621" s="47"/>
      <c r="B621" s="126" t="s">
        <v>62</v>
      </c>
      <c r="C621" s="127"/>
      <c r="D621" s="127"/>
      <c r="E621" s="127"/>
      <c r="F621" s="127"/>
      <c r="G621" s="127"/>
      <c r="H621" s="127"/>
      <c r="I621" s="127"/>
      <c r="J621" s="127"/>
      <c r="K621" s="127"/>
      <c r="L621" s="128"/>
      <c r="M621" s="7"/>
    </row>
    <row r="622" spans="1:13" ht="14.1" customHeight="1">
      <c r="A622" s="103"/>
      <c r="B622" s="120" t="s">
        <v>211</v>
      </c>
      <c r="C622" s="120" t="s">
        <v>199</v>
      </c>
      <c r="D622" s="28" t="s">
        <v>3</v>
      </c>
      <c r="E622" s="38">
        <f>E609</f>
        <v>628899.42748000007</v>
      </c>
      <c r="F622" s="38">
        <f t="shared" ref="E622:L627" si="185">F609</f>
        <v>44762.897130000005</v>
      </c>
      <c r="G622" s="38">
        <f t="shared" si="185"/>
        <v>18877.209329999998</v>
      </c>
      <c r="H622" s="38">
        <f t="shared" si="185"/>
        <v>86137.453130000009</v>
      </c>
      <c r="I622" s="38">
        <f t="shared" si="185"/>
        <v>196414.28788999998</v>
      </c>
      <c r="J622" s="38">
        <f t="shared" si="185"/>
        <v>151405.85</v>
      </c>
      <c r="K622" s="38">
        <f t="shared" si="185"/>
        <v>78891.147499999992</v>
      </c>
      <c r="L622" s="38">
        <f t="shared" si="185"/>
        <v>52410.582500000004</v>
      </c>
      <c r="M622" s="7"/>
    </row>
    <row r="623" spans="1:13">
      <c r="A623" s="104"/>
      <c r="B623" s="121"/>
      <c r="C623" s="121"/>
      <c r="D623" s="29" t="s">
        <v>13</v>
      </c>
      <c r="E623" s="30">
        <f>E610</f>
        <v>0</v>
      </c>
      <c r="F623" s="30">
        <f t="shared" si="185"/>
        <v>0</v>
      </c>
      <c r="G623" s="30">
        <f>G610</f>
        <v>0</v>
      </c>
      <c r="H623" s="30">
        <f t="shared" si="185"/>
        <v>0</v>
      </c>
      <c r="I623" s="30">
        <f t="shared" si="185"/>
        <v>0</v>
      </c>
      <c r="J623" s="30">
        <f t="shared" si="185"/>
        <v>0</v>
      </c>
      <c r="K623" s="30">
        <f t="shared" si="185"/>
        <v>0</v>
      </c>
      <c r="L623" s="30">
        <f t="shared" si="185"/>
        <v>0</v>
      </c>
      <c r="M623" s="7"/>
    </row>
    <row r="624" spans="1:13">
      <c r="A624" s="104"/>
      <c r="B624" s="121"/>
      <c r="C624" s="121"/>
      <c r="D624" s="29" t="s">
        <v>14</v>
      </c>
      <c r="E624" s="30">
        <f t="shared" si="185"/>
        <v>81202.483600000007</v>
      </c>
      <c r="F624" s="30">
        <f t="shared" si="185"/>
        <v>40286</v>
      </c>
      <c r="G624" s="30">
        <f t="shared" si="185"/>
        <v>9987</v>
      </c>
      <c r="H624" s="67">
        <f t="shared" si="185"/>
        <v>20579.4836</v>
      </c>
      <c r="I624" s="30">
        <f t="shared" si="185"/>
        <v>10350</v>
      </c>
      <c r="J624" s="30">
        <f t="shared" si="185"/>
        <v>0</v>
      </c>
      <c r="K624" s="30">
        <f t="shared" si="185"/>
        <v>0</v>
      </c>
      <c r="L624" s="30">
        <f t="shared" si="185"/>
        <v>0</v>
      </c>
      <c r="M624" s="7"/>
    </row>
    <row r="625" spans="1:13">
      <c r="A625" s="104"/>
      <c r="B625" s="121"/>
      <c r="C625" s="121"/>
      <c r="D625" s="29" t="s">
        <v>15</v>
      </c>
      <c r="E625" s="30">
        <f t="shared" si="185"/>
        <v>32941.153879999998</v>
      </c>
      <c r="F625" s="30">
        <f t="shared" si="185"/>
        <v>4476.8971300000003</v>
      </c>
      <c r="G625" s="30">
        <f t="shared" si="185"/>
        <v>8890.2093299999997</v>
      </c>
      <c r="H625" s="67">
        <f t="shared" si="185"/>
        <v>11582.169530000001</v>
      </c>
      <c r="I625" s="30">
        <f t="shared" si="185"/>
        <v>7991.8778899999998</v>
      </c>
      <c r="J625" s="30">
        <f t="shared" si="185"/>
        <v>0</v>
      </c>
      <c r="K625" s="30">
        <f t="shared" si="185"/>
        <v>0</v>
      </c>
      <c r="L625" s="30">
        <f t="shared" si="185"/>
        <v>0</v>
      </c>
      <c r="M625" s="7"/>
    </row>
    <row r="626" spans="1:13" ht="25.5">
      <c r="A626" s="104"/>
      <c r="B626" s="121"/>
      <c r="C626" s="121"/>
      <c r="D626" s="29" t="s">
        <v>96</v>
      </c>
      <c r="E626" s="30">
        <f>E613</f>
        <v>0</v>
      </c>
      <c r="F626" s="30">
        <f t="shared" si="185"/>
        <v>0</v>
      </c>
      <c r="G626" s="30">
        <f t="shared" si="185"/>
        <v>0</v>
      </c>
      <c r="H626" s="30">
        <f t="shared" si="185"/>
        <v>0</v>
      </c>
      <c r="I626" s="30">
        <f t="shared" si="185"/>
        <v>0</v>
      </c>
      <c r="J626" s="30">
        <f t="shared" si="185"/>
        <v>0</v>
      </c>
      <c r="K626" s="30">
        <f t="shared" si="185"/>
        <v>0</v>
      </c>
      <c r="L626" s="30">
        <f t="shared" si="185"/>
        <v>0</v>
      </c>
      <c r="M626" s="7"/>
    </row>
    <row r="627" spans="1:13" ht="14.1" customHeight="1">
      <c r="A627" s="105"/>
      <c r="B627" s="122"/>
      <c r="C627" s="122"/>
      <c r="D627" s="29" t="s">
        <v>223</v>
      </c>
      <c r="E627" s="30">
        <f t="shared" si="185"/>
        <v>514755.79000000004</v>
      </c>
      <c r="F627" s="30">
        <f t="shared" si="185"/>
        <v>0</v>
      </c>
      <c r="G627" s="30">
        <f t="shared" si="185"/>
        <v>0</v>
      </c>
      <c r="H627" s="30">
        <f t="shared" si="185"/>
        <v>53975.8</v>
      </c>
      <c r="I627" s="30">
        <f t="shared" si="185"/>
        <v>178072.41</v>
      </c>
      <c r="J627" s="30">
        <f t="shared" si="185"/>
        <v>151405.85</v>
      </c>
      <c r="K627" s="30">
        <f t="shared" si="185"/>
        <v>78891.147499999992</v>
      </c>
      <c r="L627" s="30">
        <f t="shared" si="185"/>
        <v>52410.582500000004</v>
      </c>
      <c r="M627" s="7"/>
    </row>
    <row r="628" spans="1:13" s="12" customFormat="1" ht="14.1" customHeight="1">
      <c r="A628" s="52"/>
      <c r="B628" s="106" t="s">
        <v>210</v>
      </c>
      <c r="C628" s="53"/>
      <c r="D628" s="28" t="s">
        <v>3</v>
      </c>
      <c r="E628" s="19">
        <f>SUM(E629:E633)</f>
        <v>8776554.7813199982</v>
      </c>
      <c r="F628" s="19">
        <f>SUM(F629:F633)</f>
        <v>1267547.54024</v>
      </c>
      <c r="G628" s="19">
        <f t="shared" ref="G628:L628" si="186">SUM(G629:G633)</f>
        <v>1890051.1470699999</v>
      </c>
      <c r="H628" s="19">
        <f t="shared" si="186"/>
        <v>1234745.4540099998</v>
      </c>
      <c r="I628" s="19">
        <f t="shared" si="186"/>
        <v>1165326.18</v>
      </c>
      <c r="J628" s="19">
        <f t="shared" si="186"/>
        <v>1079306.5999999999</v>
      </c>
      <c r="K628" s="19">
        <f t="shared" si="186"/>
        <v>1074788.9300000002</v>
      </c>
      <c r="L628" s="19">
        <f t="shared" si="186"/>
        <v>1064788.93</v>
      </c>
      <c r="M628" s="7"/>
    </row>
    <row r="629" spans="1:13" s="12" customFormat="1" ht="14.1" customHeight="1">
      <c r="A629" s="52"/>
      <c r="B629" s="107"/>
      <c r="C629" s="53"/>
      <c r="D629" s="29" t="s">
        <v>13</v>
      </c>
      <c r="E629" s="19">
        <f>SUM(F629:L629)</f>
        <v>54607.950029999993</v>
      </c>
      <c r="F629" s="30">
        <f>F616-F623</f>
        <v>12485.502</v>
      </c>
      <c r="G629" s="30">
        <f t="shared" ref="G629:L629" si="187">G616-G623</f>
        <v>9720.2480299999988</v>
      </c>
      <c r="H629" s="30">
        <f t="shared" si="187"/>
        <v>8901.4</v>
      </c>
      <c r="I629" s="30">
        <f t="shared" si="187"/>
        <v>23500.799999999999</v>
      </c>
      <c r="J629" s="30">
        <f t="shared" si="187"/>
        <v>0</v>
      </c>
      <c r="K629" s="30">
        <f t="shared" si="187"/>
        <v>0</v>
      </c>
      <c r="L629" s="30">
        <f t="shared" si="187"/>
        <v>0</v>
      </c>
      <c r="M629" s="7"/>
    </row>
    <row r="630" spans="1:13" s="12" customFormat="1" ht="14.1" customHeight="1">
      <c r="A630" s="52"/>
      <c r="B630" s="107"/>
      <c r="C630" s="53"/>
      <c r="D630" s="29" t="s">
        <v>14</v>
      </c>
      <c r="E630" s="19">
        <f t="shared" ref="E630:E633" si="188">SUM(F630:L630)</f>
        <v>830239.33781000006</v>
      </c>
      <c r="F630" s="30">
        <f t="shared" ref="F630:L630" si="189">F617-F624</f>
        <v>344709.424</v>
      </c>
      <c r="G630" s="30">
        <f t="shared" si="189"/>
        <v>390846.34152000002</v>
      </c>
      <c r="H630" s="30">
        <f t="shared" si="189"/>
        <v>72020.772289999994</v>
      </c>
      <c r="I630" s="30">
        <f t="shared" si="189"/>
        <v>22662.800000000003</v>
      </c>
      <c r="J630" s="30">
        <f t="shared" si="189"/>
        <v>0</v>
      </c>
      <c r="K630" s="30">
        <f t="shared" si="189"/>
        <v>0</v>
      </c>
      <c r="L630" s="30">
        <f t="shared" si="189"/>
        <v>0</v>
      </c>
      <c r="M630" s="7"/>
    </row>
    <row r="631" spans="1:13" s="12" customFormat="1" ht="14.1" customHeight="1">
      <c r="A631" s="52"/>
      <c r="B631" s="107"/>
      <c r="C631" s="53"/>
      <c r="D631" s="29" t="s">
        <v>15</v>
      </c>
      <c r="E631" s="19">
        <f t="shared" si="188"/>
        <v>337207.07294999994</v>
      </c>
      <c r="F631" s="30">
        <f t="shared" ref="F631:L631" si="190">F618-F625</f>
        <v>18081.37559</v>
      </c>
      <c r="G631" s="30">
        <f t="shared" si="190"/>
        <v>144395.05645999999</v>
      </c>
      <c r="H631" s="30">
        <f t="shared" si="190"/>
        <v>165710.82978999996</v>
      </c>
      <c r="I631" s="30">
        <f t="shared" si="190"/>
        <v>9019.8111099999987</v>
      </c>
      <c r="J631" s="30">
        <f t="shared" si="190"/>
        <v>0</v>
      </c>
      <c r="K631" s="30">
        <f t="shared" si="190"/>
        <v>0</v>
      </c>
      <c r="L631" s="30">
        <f t="shared" si="190"/>
        <v>0</v>
      </c>
      <c r="M631" s="7"/>
    </row>
    <row r="632" spans="1:13" s="12" customFormat="1" ht="25.5">
      <c r="A632" s="52"/>
      <c r="B632" s="107"/>
      <c r="C632" s="53"/>
      <c r="D632" s="29" t="s">
        <v>96</v>
      </c>
      <c r="E632" s="19">
        <f t="shared" si="188"/>
        <v>805757.26832000003</v>
      </c>
      <c r="F632" s="30">
        <f t="shared" ref="F632:L632" si="191">F619-F626</f>
        <v>348875.03944999998</v>
      </c>
      <c r="G632" s="30">
        <f t="shared" si="191"/>
        <v>456882.22886999999</v>
      </c>
      <c r="H632" s="30">
        <f t="shared" si="191"/>
        <v>0</v>
      </c>
      <c r="I632" s="30">
        <f t="shared" si="191"/>
        <v>0</v>
      </c>
      <c r="J632" s="30">
        <f t="shared" si="191"/>
        <v>0</v>
      </c>
      <c r="K632" s="30">
        <f t="shared" si="191"/>
        <v>0</v>
      </c>
      <c r="L632" s="30">
        <f t="shared" si="191"/>
        <v>0</v>
      </c>
      <c r="M632" s="7"/>
    </row>
    <row r="633" spans="1:13" s="12" customFormat="1" ht="14.1" customHeight="1">
      <c r="A633" s="52"/>
      <c r="B633" s="108"/>
      <c r="C633" s="53"/>
      <c r="D633" s="29" t="s">
        <v>223</v>
      </c>
      <c r="E633" s="19">
        <f t="shared" si="188"/>
        <v>6748743.152209999</v>
      </c>
      <c r="F633" s="30">
        <f t="shared" ref="F633:L633" si="192">F620-F627</f>
        <v>543396.19920000003</v>
      </c>
      <c r="G633" s="30">
        <f t="shared" si="192"/>
        <v>888207.27218999993</v>
      </c>
      <c r="H633" s="30">
        <f t="shared" si="192"/>
        <v>988112.45192999986</v>
      </c>
      <c r="I633" s="30">
        <f t="shared" si="192"/>
        <v>1110142.7688899999</v>
      </c>
      <c r="J633" s="30">
        <f t="shared" si="192"/>
        <v>1079306.5999999999</v>
      </c>
      <c r="K633" s="30">
        <f t="shared" si="192"/>
        <v>1074788.9300000002</v>
      </c>
      <c r="L633" s="30">
        <f t="shared" si="192"/>
        <v>1064788.93</v>
      </c>
      <c r="M633" s="7"/>
    </row>
    <row r="634" spans="1:13" s="12" customFormat="1">
      <c r="A634" s="47"/>
      <c r="B634" s="126" t="s">
        <v>62</v>
      </c>
      <c r="C634" s="127"/>
      <c r="D634" s="127"/>
      <c r="E634" s="127"/>
      <c r="F634" s="127"/>
      <c r="G634" s="127"/>
      <c r="H634" s="127"/>
      <c r="I634" s="127"/>
      <c r="J634" s="127"/>
      <c r="K634" s="127"/>
      <c r="L634" s="128"/>
      <c r="M634" s="7"/>
    </row>
    <row r="635" spans="1:13">
      <c r="A635" s="103"/>
      <c r="B635" s="106" t="s">
        <v>64</v>
      </c>
      <c r="C635" s="106" t="s">
        <v>200</v>
      </c>
      <c r="D635" s="28" t="s">
        <v>3</v>
      </c>
      <c r="E635" s="38">
        <f t="shared" ref="E635:E640" si="193">E200+E287+E314+E335</f>
        <v>8703321.973100001</v>
      </c>
      <c r="F635" s="38">
        <f t="shared" ref="F635:L640" si="194">F335+F296+F233+F209+F122</f>
        <v>1204797.18545</v>
      </c>
      <c r="G635" s="38">
        <f t="shared" si="194"/>
        <v>1829225.9168400001</v>
      </c>
      <c r="H635" s="38">
        <f t="shared" si="194"/>
        <v>1147357.1288999999</v>
      </c>
      <c r="I635" s="38">
        <f t="shared" si="194"/>
        <v>1106651.56</v>
      </c>
      <c r="J635" s="38">
        <f t="shared" si="194"/>
        <v>1033490.26</v>
      </c>
      <c r="K635" s="38">
        <f t="shared" si="194"/>
        <v>1023490.26</v>
      </c>
      <c r="L635" s="38">
        <f t="shared" si="194"/>
        <v>1018490.26</v>
      </c>
      <c r="M635" s="7"/>
    </row>
    <row r="636" spans="1:13">
      <c r="A636" s="104"/>
      <c r="B636" s="107"/>
      <c r="C636" s="107"/>
      <c r="D636" s="29" t="s">
        <v>13</v>
      </c>
      <c r="E636" s="30">
        <f t="shared" si="193"/>
        <v>54607.950029999993</v>
      </c>
      <c r="F636" s="30">
        <f t="shared" si="194"/>
        <v>12485.502</v>
      </c>
      <c r="G636" s="30">
        <f t="shared" si="194"/>
        <v>9720.2480299999988</v>
      </c>
      <c r="H636" s="30">
        <f t="shared" si="194"/>
        <v>8901.4</v>
      </c>
      <c r="I636" s="30">
        <f t="shared" si="194"/>
        <v>23500.799999999999</v>
      </c>
      <c r="J636" s="30">
        <f t="shared" si="194"/>
        <v>0</v>
      </c>
      <c r="K636" s="30">
        <f t="shared" si="194"/>
        <v>0</v>
      </c>
      <c r="L636" s="30">
        <f t="shared" si="194"/>
        <v>0</v>
      </c>
      <c r="M636" s="7"/>
    </row>
    <row r="637" spans="1:13">
      <c r="A637" s="104"/>
      <c r="B637" s="107"/>
      <c r="C637" s="107"/>
      <c r="D637" s="29" t="s">
        <v>14</v>
      </c>
      <c r="E637" s="30">
        <f t="shared" si="193"/>
        <v>823491.41781000013</v>
      </c>
      <c r="F637" s="30">
        <f t="shared" si="194"/>
        <v>344709.424</v>
      </c>
      <c r="G637" s="30">
        <f t="shared" si="194"/>
        <v>390430.31611000001</v>
      </c>
      <c r="H637" s="30">
        <f t="shared" si="194"/>
        <v>66293.027474000002</v>
      </c>
      <c r="I637" s="30">
        <f t="shared" si="194"/>
        <v>21031.4</v>
      </c>
      <c r="J637" s="30">
        <f t="shared" si="194"/>
        <v>0</v>
      </c>
      <c r="K637" s="30">
        <f t="shared" si="194"/>
        <v>0</v>
      </c>
      <c r="L637" s="30">
        <f t="shared" si="194"/>
        <v>0</v>
      </c>
      <c r="M637" s="7"/>
    </row>
    <row r="638" spans="1:13">
      <c r="A638" s="104"/>
      <c r="B638" s="107"/>
      <c r="C638" s="107"/>
      <c r="D638" s="29" t="s">
        <v>15</v>
      </c>
      <c r="E638" s="30">
        <f t="shared" si="193"/>
        <v>310986.50472999999</v>
      </c>
      <c r="F638" s="30">
        <f t="shared" si="194"/>
        <v>12800.470799999999</v>
      </c>
      <c r="G638" s="30">
        <f t="shared" si="194"/>
        <v>126053.86159</v>
      </c>
      <c r="H638" s="30">
        <f t="shared" si="194"/>
        <v>155333.60443599999</v>
      </c>
      <c r="I638" s="30">
        <f t="shared" si="194"/>
        <v>2291.2111100000002</v>
      </c>
      <c r="J638" s="30">
        <f t="shared" si="194"/>
        <v>0</v>
      </c>
      <c r="K638" s="30">
        <f t="shared" si="194"/>
        <v>0</v>
      </c>
      <c r="L638" s="30">
        <f t="shared" si="194"/>
        <v>0</v>
      </c>
      <c r="M638" s="7"/>
    </row>
    <row r="639" spans="1:13" ht="30" customHeight="1">
      <c r="A639" s="104"/>
      <c r="B639" s="107"/>
      <c r="C639" s="107"/>
      <c r="D639" s="48" t="s">
        <v>96</v>
      </c>
      <c r="E639" s="30">
        <f t="shared" si="193"/>
        <v>805757.26832000003</v>
      </c>
      <c r="F639" s="30">
        <f t="shared" si="194"/>
        <v>348875.03944999998</v>
      </c>
      <c r="G639" s="30">
        <f t="shared" si="194"/>
        <v>456882.22886999999</v>
      </c>
      <c r="H639" s="30">
        <f t="shared" si="194"/>
        <v>0</v>
      </c>
      <c r="I639" s="30">
        <f t="shared" si="194"/>
        <v>0</v>
      </c>
      <c r="J639" s="30">
        <f t="shared" si="194"/>
        <v>0</v>
      </c>
      <c r="K639" s="30">
        <f t="shared" si="194"/>
        <v>0</v>
      </c>
      <c r="L639" s="30">
        <f t="shared" si="194"/>
        <v>0</v>
      </c>
      <c r="M639" s="7"/>
    </row>
    <row r="640" spans="1:13">
      <c r="A640" s="105"/>
      <c r="B640" s="108"/>
      <c r="C640" s="108"/>
      <c r="D640" s="29" t="s">
        <v>223</v>
      </c>
      <c r="E640" s="30">
        <f t="shared" si="193"/>
        <v>6708478.8322099997</v>
      </c>
      <c r="F640" s="30">
        <f t="shared" si="194"/>
        <v>485926.74920000002</v>
      </c>
      <c r="G640" s="30">
        <f t="shared" si="194"/>
        <v>846139.26224000007</v>
      </c>
      <c r="H640" s="30">
        <f t="shared" si="194"/>
        <v>916829.09698999999</v>
      </c>
      <c r="I640" s="30">
        <f t="shared" si="194"/>
        <v>1059828.1488899998</v>
      </c>
      <c r="J640" s="30">
        <f t="shared" si="194"/>
        <v>1033490.26</v>
      </c>
      <c r="K640" s="30">
        <f t="shared" si="194"/>
        <v>1023490.26</v>
      </c>
      <c r="L640" s="30">
        <f t="shared" si="194"/>
        <v>1018490.26</v>
      </c>
      <c r="M640" s="7"/>
    </row>
    <row r="641" spans="1:13">
      <c r="A641" s="103"/>
      <c r="B641" s="106" t="s">
        <v>52</v>
      </c>
      <c r="C641" s="106" t="s">
        <v>201</v>
      </c>
      <c r="D641" s="28" t="s">
        <v>3</v>
      </c>
      <c r="E641" s="38">
        <f t="shared" ref="E641:E646" si="195">E113</f>
        <v>73232.808219999992</v>
      </c>
      <c r="F641" s="38">
        <f>F642+F643+F644+F645+F646</f>
        <v>27702.504789999999</v>
      </c>
      <c r="G641" s="38">
        <f t="shared" ref="G641:L646" si="196">G113</f>
        <v>4572.8048200000003</v>
      </c>
      <c r="H641" s="38">
        <f t="shared" si="196"/>
        <v>26063.878610000003</v>
      </c>
      <c r="I641" s="38">
        <f t="shared" si="196"/>
        <v>10375.950000000001</v>
      </c>
      <c r="J641" s="38">
        <f t="shared" si="196"/>
        <v>4517.67</v>
      </c>
      <c r="K641" s="38">
        <f t="shared" si="196"/>
        <v>0</v>
      </c>
      <c r="L641" s="38">
        <f t="shared" si="196"/>
        <v>0</v>
      </c>
      <c r="M641" s="7"/>
    </row>
    <row r="642" spans="1:13">
      <c r="A642" s="104"/>
      <c r="B642" s="107"/>
      <c r="C642" s="107"/>
      <c r="D642" s="29" t="s">
        <v>13</v>
      </c>
      <c r="E642" s="30">
        <f t="shared" si="195"/>
        <v>0</v>
      </c>
      <c r="F642" s="30">
        <f>F114</f>
        <v>0</v>
      </c>
      <c r="G642" s="30">
        <f t="shared" si="196"/>
        <v>0</v>
      </c>
      <c r="H642" s="30">
        <f t="shared" si="196"/>
        <v>0</v>
      </c>
      <c r="I642" s="30">
        <f t="shared" si="196"/>
        <v>0</v>
      </c>
      <c r="J642" s="30">
        <f t="shared" si="196"/>
        <v>0</v>
      </c>
      <c r="K642" s="30">
        <f t="shared" si="196"/>
        <v>0</v>
      </c>
      <c r="L642" s="30">
        <f t="shared" si="196"/>
        <v>0</v>
      </c>
      <c r="M642" s="7"/>
    </row>
    <row r="643" spans="1:13">
      <c r="A643" s="104"/>
      <c r="B643" s="107"/>
      <c r="C643" s="107"/>
      <c r="D643" s="29" t="s">
        <v>14</v>
      </c>
      <c r="E643" s="30">
        <f t="shared" si="195"/>
        <v>6747.92</v>
      </c>
      <c r="F643" s="30">
        <f>F115</f>
        <v>0</v>
      </c>
      <c r="G643" s="30">
        <f t="shared" si="196"/>
        <v>0</v>
      </c>
      <c r="H643" s="30">
        <f t="shared" si="196"/>
        <v>5116.5200000000004</v>
      </c>
      <c r="I643" s="30">
        <f t="shared" si="196"/>
        <v>1631.4</v>
      </c>
      <c r="J643" s="30">
        <f t="shared" si="196"/>
        <v>0</v>
      </c>
      <c r="K643" s="30">
        <f t="shared" si="196"/>
        <v>0</v>
      </c>
      <c r="L643" s="30">
        <f t="shared" si="196"/>
        <v>0</v>
      </c>
      <c r="M643" s="7"/>
    </row>
    <row r="644" spans="1:13" ht="14.1" customHeight="1">
      <c r="A644" s="104"/>
      <c r="B644" s="107"/>
      <c r="C644" s="107"/>
      <c r="D644" s="29" t="s">
        <v>15</v>
      </c>
      <c r="E644" s="30">
        <f t="shared" si="195"/>
        <v>26220.568219999997</v>
      </c>
      <c r="F644" s="30">
        <f>F116</f>
        <v>5280.9047900000005</v>
      </c>
      <c r="G644" s="30">
        <f t="shared" si="196"/>
        <v>4572.8048200000003</v>
      </c>
      <c r="H644" s="30">
        <f t="shared" si="196"/>
        <v>9638.2586100000008</v>
      </c>
      <c r="I644" s="30">
        <f t="shared" si="196"/>
        <v>6728.6</v>
      </c>
      <c r="J644" s="30">
        <f t="shared" si="196"/>
        <v>0</v>
      </c>
      <c r="K644" s="30">
        <f t="shared" si="196"/>
        <v>0</v>
      </c>
      <c r="L644" s="30">
        <f t="shared" si="196"/>
        <v>0</v>
      </c>
      <c r="M644" s="7"/>
    </row>
    <row r="645" spans="1:13" ht="25.5">
      <c r="A645" s="104"/>
      <c r="B645" s="107"/>
      <c r="C645" s="107"/>
      <c r="D645" s="29" t="s">
        <v>96</v>
      </c>
      <c r="E645" s="30">
        <f t="shared" si="195"/>
        <v>0</v>
      </c>
      <c r="F645" s="30">
        <f>F117</f>
        <v>0</v>
      </c>
      <c r="G645" s="30">
        <f t="shared" si="196"/>
        <v>0</v>
      </c>
      <c r="H645" s="30">
        <f t="shared" si="196"/>
        <v>0</v>
      </c>
      <c r="I645" s="30">
        <f t="shared" si="196"/>
        <v>0</v>
      </c>
      <c r="J645" s="30">
        <f t="shared" si="196"/>
        <v>0</v>
      </c>
      <c r="K645" s="30">
        <f t="shared" si="196"/>
        <v>0</v>
      </c>
      <c r="L645" s="30">
        <f t="shared" si="196"/>
        <v>0</v>
      </c>
      <c r="M645" s="7"/>
    </row>
    <row r="646" spans="1:13">
      <c r="A646" s="105"/>
      <c r="B646" s="108"/>
      <c r="C646" s="108"/>
      <c r="D646" s="29" t="s">
        <v>223</v>
      </c>
      <c r="E646" s="30">
        <f t="shared" si="195"/>
        <v>40264.32</v>
      </c>
      <c r="F646" s="30">
        <f>F118</f>
        <v>22421.599999999999</v>
      </c>
      <c r="G646" s="30">
        <f t="shared" si="196"/>
        <v>0</v>
      </c>
      <c r="H646" s="30">
        <f t="shared" si="196"/>
        <v>11309.1</v>
      </c>
      <c r="I646" s="30">
        <f t="shared" si="196"/>
        <v>2015.95</v>
      </c>
      <c r="J646" s="30">
        <f t="shared" si="196"/>
        <v>4517.67</v>
      </c>
      <c r="K646" s="30">
        <f t="shared" si="196"/>
        <v>0</v>
      </c>
      <c r="L646" s="30">
        <f t="shared" si="196"/>
        <v>0</v>
      </c>
      <c r="M646" s="7"/>
    </row>
    <row r="647" spans="1:13" s="12" customFormat="1">
      <c r="A647" s="58"/>
      <c r="B647" s="53"/>
      <c r="C647" s="106" t="s">
        <v>201</v>
      </c>
      <c r="D647" s="28" t="s">
        <v>3</v>
      </c>
      <c r="E647" s="38">
        <f>E622</f>
        <v>628899.42748000007</v>
      </c>
      <c r="F647" s="38">
        <f>F622</f>
        <v>44762.897130000005</v>
      </c>
      <c r="G647" s="38">
        <f t="shared" ref="G647:L647" si="197">G622</f>
        <v>18877.209329999998</v>
      </c>
      <c r="H647" s="38">
        <f t="shared" si="197"/>
        <v>86137.453130000009</v>
      </c>
      <c r="I647" s="38">
        <f t="shared" si="197"/>
        <v>196414.28788999998</v>
      </c>
      <c r="J647" s="38">
        <f t="shared" si="197"/>
        <v>151405.85</v>
      </c>
      <c r="K647" s="38">
        <f t="shared" si="197"/>
        <v>78891.147499999992</v>
      </c>
      <c r="L647" s="38">
        <f t="shared" si="197"/>
        <v>52410.582500000004</v>
      </c>
      <c r="M647" s="7"/>
    </row>
    <row r="648" spans="1:13" s="12" customFormat="1">
      <c r="A648" s="58"/>
      <c r="B648" s="53"/>
      <c r="C648" s="107"/>
      <c r="D648" s="29" t="s">
        <v>13</v>
      </c>
      <c r="E648" s="30">
        <f t="shared" ref="E648:E652" si="198">E623</f>
        <v>0</v>
      </c>
      <c r="F648" s="38"/>
      <c r="G648" s="38"/>
      <c r="H648" s="38"/>
      <c r="I648" s="38"/>
      <c r="J648" s="38"/>
      <c r="K648" s="38"/>
      <c r="L648" s="38"/>
      <c r="M648" s="7"/>
    </row>
    <row r="649" spans="1:13" s="12" customFormat="1">
      <c r="A649" s="58"/>
      <c r="B649" s="53"/>
      <c r="C649" s="107"/>
      <c r="D649" s="29" t="s">
        <v>14</v>
      </c>
      <c r="E649" s="30">
        <f t="shared" si="198"/>
        <v>81202.483600000007</v>
      </c>
      <c r="F649" s="38"/>
      <c r="G649" s="38"/>
      <c r="H649" s="38"/>
      <c r="I649" s="38"/>
      <c r="J649" s="38"/>
      <c r="K649" s="38"/>
      <c r="L649" s="38"/>
      <c r="M649" s="7"/>
    </row>
    <row r="650" spans="1:13" s="12" customFormat="1" ht="25.5">
      <c r="A650" s="58"/>
      <c r="B650" s="53" t="s">
        <v>81</v>
      </c>
      <c r="C650" s="107"/>
      <c r="D650" s="29" t="s">
        <v>15</v>
      </c>
      <c r="E650" s="30">
        <f t="shared" si="198"/>
        <v>32941.153879999998</v>
      </c>
      <c r="F650" s="38"/>
      <c r="G650" s="38"/>
      <c r="H650" s="38"/>
      <c r="I650" s="38"/>
      <c r="J650" s="38"/>
      <c r="K650" s="38"/>
      <c r="L650" s="38"/>
      <c r="M650" s="7"/>
    </row>
    <row r="651" spans="1:13" s="12" customFormat="1" ht="25.5">
      <c r="A651" s="58"/>
      <c r="B651" s="53"/>
      <c r="C651" s="107"/>
      <c r="D651" s="29" t="s">
        <v>96</v>
      </c>
      <c r="E651" s="30">
        <f t="shared" si="198"/>
        <v>0</v>
      </c>
      <c r="F651" s="38"/>
      <c r="G651" s="38"/>
      <c r="H651" s="38"/>
      <c r="I651" s="38"/>
      <c r="J651" s="38"/>
      <c r="K651" s="38"/>
      <c r="L651" s="38"/>
      <c r="M651" s="7"/>
    </row>
    <row r="652" spans="1:13" s="12" customFormat="1">
      <c r="A652" s="58"/>
      <c r="B652" s="53"/>
      <c r="C652" s="108"/>
      <c r="D652" s="29" t="s">
        <v>223</v>
      </c>
      <c r="E652" s="30">
        <f t="shared" si="198"/>
        <v>514755.79000000004</v>
      </c>
      <c r="F652" s="38"/>
      <c r="G652" s="38"/>
      <c r="H652" s="38"/>
      <c r="I652" s="38"/>
      <c r="J652" s="38"/>
      <c r="K652" s="38"/>
      <c r="L652" s="38"/>
      <c r="M652" s="7"/>
    </row>
    <row r="653" spans="1:13" ht="14.1" customHeight="1">
      <c r="A653" s="123"/>
      <c r="B653" s="112" t="s">
        <v>202</v>
      </c>
      <c r="C653" s="115" t="s">
        <v>201</v>
      </c>
      <c r="D653" s="28" t="s">
        <v>3</v>
      </c>
      <c r="E653" s="49">
        <f t="shared" ref="E653:E658" si="199">E302+E269+E176</f>
        <v>53009.563999999998</v>
      </c>
      <c r="F653" s="49">
        <f t="shared" ref="F653:L653" si="200">F302+F269+F176</f>
        <v>4332</v>
      </c>
      <c r="G653" s="49">
        <f t="shared" si="200"/>
        <v>6976</v>
      </c>
      <c r="H653" s="49">
        <f t="shared" si="200"/>
        <v>9189.5640000000003</v>
      </c>
      <c r="I653" s="49">
        <f t="shared" si="200"/>
        <v>9128</v>
      </c>
      <c r="J653" s="49">
        <f t="shared" si="200"/>
        <v>2128</v>
      </c>
      <c r="K653" s="49">
        <f t="shared" si="200"/>
        <v>12128</v>
      </c>
      <c r="L653" s="49">
        <f t="shared" si="200"/>
        <v>9128</v>
      </c>
      <c r="M653" s="7"/>
    </row>
    <row r="654" spans="1:13">
      <c r="A654" s="124"/>
      <c r="B654" s="113"/>
      <c r="C654" s="116"/>
      <c r="D654" s="29" t="s">
        <v>13</v>
      </c>
      <c r="E654" s="50">
        <f t="shared" si="199"/>
        <v>0</v>
      </c>
      <c r="F654" s="50">
        <f t="shared" ref="F654:L658" si="201">F303+F270+F177</f>
        <v>0</v>
      </c>
      <c r="G654" s="50">
        <f t="shared" si="201"/>
        <v>0</v>
      </c>
      <c r="H654" s="50">
        <f t="shared" si="201"/>
        <v>0</v>
      </c>
      <c r="I654" s="50">
        <f t="shared" si="201"/>
        <v>0</v>
      </c>
      <c r="J654" s="50">
        <f t="shared" si="201"/>
        <v>0</v>
      </c>
      <c r="K654" s="50">
        <f t="shared" si="201"/>
        <v>0</v>
      </c>
      <c r="L654" s="50">
        <f t="shared" si="201"/>
        <v>0</v>
      </c>
      <c r="M654" s="7"/>
    </row>
    <row r="655" spans="1:13">
      <c r="A655" s="124"/>
      <c r="B655" s="113"/>
      <c r="C655" s="116"/>
      <c r="D655" s="29" t="s">
        <v>14</v>
      </c>
      <c r="E655" s="50">
        <f t="shared" si="199"/>
        <v>54.791960000000003</v>
      </c>
      <c r="F655" s="50">
        <f t="shared" si="201"/>
        <v>0</v>
      </c>
      <c r="G655" s="50">
        <f t="shared" si="201"/>
        <v>0</v>
      </c>
      <c r="H655" s="50">
        <f t="shared" si="201"/>
        <v>54.791960000000003</v>
      </c>
      <c r="I655" s="50">
        <f t="shared" si="201"/>
        <v>0</v>
      </c>
      <c r="J655" s="50">
        <f t="shared" si="201"/>
        <v>0</v>
      </c>
      <c r="K655" s="50">
        <f t="shared" si="201"/>
        <v>0</v>
      </c>
      <c r="L655" s="50">
        <f t="shared" si="201"/>
        <v>0</v>
      </c>
      <c r="M655" s="7"/>
    </row>
    <row r="656" spans="1:13">
      <c r="A656" s="124"/>
      <c r="B656" s="113"/>
      <c r="C656" s="116"/>
      <c r="D656" s="29" t="s">
        <v>15</v>
      </c>
      <c r="E656" s="50">
        <f t="shared" si="199"/>
        <v>6.7720399999999996</v>
      </c>
      <c r="F656" s="50">
        <f t="shared" si="201"/>
        <v>0</v>
      </c>
      <c r="G656" s="50">
        <f t="shared" si="201"/>
        <v>0</v>
      </c>
      <c r="H656" s="50">
        <f t="shared" si="201"/>
        <v>6.7720399999999996</v>
      </c>
      <c r="I656" s="50">
        <f t="shared" si="201"/>
        <v>0</v>
      </c>
      <c r="J656" s="50">
        <f t="shared" si="201"/>
        <v>0</v>
      </c>
      <c r="K656" s="50">
        <f t="shared" si="201"/>
        <v>0</v>
      </c>
      <c r="L656" s="50">
        <f t="shared" si="201"/>
        <v>0</v>
      </c>
      <c r="M656" s="7"/>
    </row>
    <row r="657" spans="1:13" ht="25.5">
      <c r="A657" s="124"/>
      <c r="B657" s="113"/>
      <c r="C657" s="116"/>
      <c r="D657" s="29" t="s">
        <v>96</v>
      </c>
      <c r="E657" s="50">
        <f t="shared" si="199"/>
        <v>0</v>
      </c>
      <c r="F657" s="50">
        <f t="shared" si="201"/>
        <v>0</v>
      </c>
      <c r="G657" s="50">
        <f t="shared" si="201"/>
        <v>0</v>
      </c>
      <c r="H657" s="50">
        <f t="shared" si="201"/>
        <v>0</v>
      </c>
      <c r="I657" s="50">
        <f t="shared" si="201"/>
        <v>0</v>
      </c>
      <c r="J657" s="50">
        <f t="shared" si="201"/>
        <v>0</v>
      </c>
      <c r="K657" s="50">
        <f t="shared" si="201"/>
        <v>0</v>
      </c>
      <c r="L657" s="50">
        <f t="shared" si="201"/>
        <v>0</v>
      </c>
      <c r="M657" s="7"/>
    </row>
    <row r="658" spans="1:13">
      <c r="A658" s="125"/>
      <c r="B658" s="114"/>
      <c r="C658" s="117"/>
      <c r="D658" s="29" t="s">
        <v>223</v>
      </c>
      <c r="E658" s="50">
        <f t="shared" si="199"/>
        <v>52948</v>
      </c>
      <c r="F658" s="50">
        <f t="shared" si="201"/>
        <v>4332</v>
      </c>
      <c r="G658" s="50">
        <f t="shared" si="201"/>
        <v>6976</v>
      </c>
      <c r="H658" s="50">
        <f t="shared" si="201"/>
        <v>9128</v>
      </c>
      <c r="I658" s="50">
        <f t="shared" si="201"/>
        <v>9128</v>
      </c>
      <c r="J658" s="50">
        <f t="shared" si="201"/>
        <v>2128</v>
      </c>
      <c r="K658" s="50">
        <f t="shared" si="201"/>
        <v>12128</v>
      </c>
      <c r="L658" s="50">
        <f t="shared" si="201"/>
        <v>9128</v>
      </c>
      <c r="M658" s="7"/>
    </row>
    <row r="659" spans="1:13">
      <c r="A659" s="109"/>
      <c r="B659" s="112" t="s">
        <v>203</v>
      </c>
      <c r="C659" s="115" t="s">
        <v>201</v>
      </c>
      <c r="D659" s="28" t="s">
        <v>3</v>
      </c>
      <c r="E659" s="49">
        <f t="shared" ref="E659:E664" si="202">E158</f>
        <v>15790.6</v>
      </c>
      <c r="F659" s="49">
        <f t="shared" ref="F659:L659" si="203">F158</f>
        <v>4000</v>
      </c>
      <c r="G659" s="49">
        <f t="shared" si="203"/>
        <v>4000</v>
      </c>
      <c r="H659" s="49">
        <f t="shared" si="203"/>
        <v>3790.6</v>
      </c>
      <c r="I659" s="49">
        <f t="shared" si="203"/>
        <v>0</v>
      </c>
      <c r="J659" s="49">
        <f t="shared" si="203"/>
        <v>4000</v>
      </c>
      <c r="K659" s="49">
        <f t="shared" si="203"/>
        <v>0</v>
      </c>
      <c r="L659" s="49">
        <f t="shared" si="203"/>
        <v>0</v>
      </c>
      <c r="M659" s="7"/>
    </row>
    <row r="660" spans="1:13">
      <c r="A660" s="110"/>
      <c r="B660" s="113"/>
      <c r="C660" s="116"/>
      <c r="D660" s="29" t="s">
        <v>13</v>
      </c>
      <c r="E660" s="50">
        <f t="shared" si="202"/>
        <v>0</v>
      </c>
      <c r="F660" s="50">
        <f t="shared" ref="F660:L664" si="204">F159</f>
        <v>0</v>
      </c>
      <c r="G660" s="50">
        <f t="shared" si="204"/>
        <v>0</v>
      </c>
      <c r="H660" s="50">
        <f t="shared" si="204"/>
        <v>0</v>
      </c>
      <c r="I660" s="50">
        <f t="shared" si="204"/>
        <v>0</v>
      </c>
      <c r="J660" s="50">
        <f t="shared" si="204"/>
        <v>0</v>
      </c>
      <c r="K660" s="50">
        <f t="shared" si="204"/>
        <v>0</v>
      </c>
      <c r="L660" s="50">
        <f t="shared" si="204"/>
        <v>0</v>
      </c>
      <c r="M660" s="7"/>
    </row>
    <row r="661" spans="1:13">
      <c r="A661" s="110"/>
      <c r="B661" s="113"/>
      <c r="C661" s="116"/>
      <c r="D661" s="29" t="s">
        <v>14</v>
      </c>
      <c r="E661" s="50">
        <f t="shared" si="202"/>
        <v>0</v>
      </c>
      <c r="F661" s="50">
        <f t="shared" si="204"/>
        <v>0</v>
      </c>
      <c r="G661" s="50">
        <f t="shared" si="204"/>
        <v>0</v>
      </c>
      <c r="H661" s="50">
        <f t="shared" si="204"/>
        <v>0</v>
      </c>
      <c r="I661" s="50">
        <f t="shared" si="204"/>
        <v>0</v>
      </c>
      <c r="J661" s="50">
        <f t="shared" si="204"/>
        <v>0</v>
      </c>
      <c r="K661" s="50">
        <f t="shared" si="204"/>
        <v>0</v>
      </c>
      <c r="L661" s="50">
        <f t="shared" si="204"/>
        <v>0</v>
      </c>
      <c r="M661" s="7"/>
    </row>
    <row r="662" spans="1:13">
      <c r="A662" s="110"/>
      <c r="B662" s="113"/>
      <c r="C662" s="116"/>
      <c r="D662" s="29" t="s">
        <v>15</v>
      </c>
      <c r="E662" s="50">
        <f t="shared" si="202"/>
        <v>1001</v>
      </c>
      <c r="F662" s="50">
        <f t="shared" si="204"/>
        <v>0</v>
      </c>
      <c r="G662" s="50">
        <f t="shared" si="204"/>
        <v>1001</v>
      </c>
      <c r="H662" s="50">
        <f t="shared" si="204"/>
        <v>0</v>
      </c>
      <c r="I662" s="50">
        <f t="shared" si="204"/>
        <v>0</v>
      </c>
      <c r="J662" s="50">
        <f t="shared" si="204"/>
        <v>0</v>
      </c>
      <c r="K662" s="50">
        <f t="shared" si="204"/>
        <v>0</v>
      </c>
      <c r="L662" s="50">
        <f t="shared" si="204"/>
        <v>0</v>
      </c>
      <c r="M662" s="7"/>
    </row>
    <row r="663" spans="1:13" ht="25.5">
      <c r="A663" s="110"/>
      <c r="B663" s="113"/>
      <c r="C663" s="116"/>
      <c r="D663" s="29" t="s">
        <v>96</v>
      </c>
      <c r="E663" s="50">
        <f t="shared" si="202"/>
        <v>1001</v>
      </c>
      <c r="F663" s="50">
        <f t="shared" si="204"/>
        <v>0</v>
      </c>
      <c r="G663" s="50">
        <f t="shared" si="204"/>
        <v>0</v>
      </c>
      <c r="H663" s="50">
        <f t="shared" si="204"/>
        <v>0</v>
      </c>
      <c r="I663" s="50">
        <f t="shared" si="204"/>
        <v>0</v>
      </c>
      <c r="J663" s="50">
        <f t="shared" si="204"/>
        <v>0</v>
      </c>
      <c r="K663" s="50">
        <f t="shared" si="204"/>
        <v>0</v>
      </c>
      <c r="L663" s="50">
        <f t="shared" si="204"/>
        <v>0</v>
      </c>
      <c r="M663" s="7"/>
    </row>
    <row r="664" spans="1:13">
      <c r="A664" s="111"/>
      <c r="B664" s="114"/>
      <c r="C664" s="117"/>
      <c r="D664" s="29" t="s">
        <v>223</v>
      </c>
      <c r="E664" s="50">
        <f t="shared" si="202"/>
        <v>14789.6</v>
      </c>
      <c r="F664" s="50">
        <f t="shared" si="204"/>
        <v>4000</v>
      </c>
      <c r="G664" s="50">
        <f t="shared" si="204"/>
        <v>2999</v>
      </c>
      <c r="H664" s="50">
        <f t="shared" si="204"/>
        <v>3790.6</v>
      </c>
      <c r="I664" s="50">
        <f t="shared" si="204"/>
        <v>0</v>
      </c>
      <c r="J664" s="50">
        <f t="shared" si="204"/>
        <v>4000</v>
      </c>
      <c r="K664" s="50">
        <f t="shared" si="204"/>
        <v>0</v>
      </c>
      <c r="L664" s="50">
        <f t="shared" si="204"/>
        <v>0</v>
      </c>
      <c r="M664" s="7"/>
    </row>
    <row r="665" spans="1:13">
      <c r="A665" s="103"/>
      <c r="B665" s="106" t="s">
        <v>45</v>
      </c>
      <c r="C665" s="106" t="s">
        <v>201</v>
      </c>
      <c r="D665" s="28" t="s">
        <v>3</v>
      </c>
      <c r="E665" s="56">
        <f t="shared" ref="E665:E670" si="205">E263+E152</f>
        <v>161934.48249999998</v>
      </c>
      <c r="F665" s="56">
        <f t="shared" ref="F665:L665" si="206">F263+F152</f>
        <v>14059.119999999999</v>
      </c>
      <c r="G665" s="56">
        <f t="shared" si="206"/>
        <v>20532.400000000001</v>
      </c>
      <c r="H665" s="56">
        <f t="shared" si="206"/>
        <v>25660.282500000001</v>
      </c>
      <c r="I665" s="56">
        <f t="shared" si="206"/>
        <v>24170.67</v>
      </c>
      <c r="J665" s="56">
        <f t="shared" si="206"/>
        <v>24170.67</v>
      </c>
      <c r="K665" s="56">
        <f t="shared" si="206"/>
        <v>29170.67</v>
      </c>
      <c r="L665" s="56">
        <f t="shared" si="206"/>
        <v>24170.67</v>
      </c>
      <c r="M665" s="7"/>
    </row>
    <row r="666" spans="1:13">
      <c r="A666" s="104"/>
      <c r="B666" s="107"/>
      <c r="C666" s="107"/>
      <c r="D666" s="29" t="s">
        <v>13</v>
      </c>
      <c r="E666" s="54">
        <f t="shared" si="205"/>
        <v>0</v>
      </c>
      <c r="F666" s="54">
        <f t="shared" ref="F666:L670" si="207">F264+F153</f>
        <v>0</v>
      </c>
      <c r="G666" s="54">
        <f t="shared" si="207"/>
        <v>0</v>
      </c>
      <c r="H666" s="54">
        <f t="shared" si="207"/>
        <v>0</v>
      </c>
      <c r="I666" s="54">
        <f t="shared" si="207"/>
        <v>0</v>
      </c>
      <c r="J666" s="54">
        <f t="shared" si="207"/>
        <v>0</v>
      </c>
      <c r="K666" s="54">
        <f t="shared" si="207"/>
        <v>0</v>
      </c>
      <c r="L666" s="54">
        <f t="shared" si="207"/>
        <v>0</v>
      </c>
      <c r="M666" s="7"/>
    </row>
    <row r="667" spans="1:13">
      <c r="A667" s="104"/>
      <c r="B667" s="107"/>
      <c r="C667" s="107"/>
      <c r="D667" s="29" t="s">
        <v>14</v>
      </c>
      <c r="E667" s="54">
        <f t="shared" si="205"/>
        <v>972.45826600000009</v>
      </c>
      <c r="F667" s="54">
        <f t="shared" si="207"/>
        <v>0</v>
      </c>
      <c r="G667" s="54">
        <f t="shared" si="207"/>
        <v>416.02541000000002</v>
      </c>
      <c r="H667" s="54">
        <f t="shared" si="207"/>
        <v>556.43285600000002</v>
      </c>
      <c r="I667" s="54">
        <f t="shared" si="207"/>
        <v>0</v>
      </c>
      <c r="J667" s="54">
        <f t="shared" si="207"/>
        <v>0</v>
      </c>
      <c r="K667" s="54">
        <f t="shared" si="207"/>
        <v>0</v>
      </c>
      <c r="L667" s="54">
        <f t="shared" si="207"/>
        <v>0</v>
      </c>
      <c r="M667" s="7"/>
    </row>
    <row r="668" spans="1:13" ht="14.1" customHeight="1">
      <c r="A668" s="104"/>
      <c r="B668" s="107"/>
      <c r="C668" s="107"/>
      <c r="D668" s="29" t="s">
        <v>15</v>
      </c>
      <c r="E668" s="54">
        <f t="shared" si="205"/>
        <v>778.41975400000001</v>
      </c>
      <c r="F668" s="54">
        <f t="shared" si="207"/>
        <v>0</v>
      </c>
      <c r="G668" s="54">
        <f t="shared" si="207"/>
        <v>46.22505000000001</v>
      </c>
      <c r="H668" s="54">
        <f t="shared" si="207"/>
        <v>732.194704</v>
      </c>
      <c r="I668" s="54">
        <f t="shared" si="207"/>
        <v>0</v>
      </c>
      <c r="J668" s="54">
        <f t="shared" si="207"/>
        <v>0</v>
      </c>
      <c r="K668" s="54">
        <f t="shared" si="207"/>
        <v>0</v>
      </c>
      <c r="L668" s="54">
        <f t="shared" si="207"/>
        <v>0</v>
      </c>
      <c r="M668" s="7"/>
    </row>
    <row r="669" spans="1:13" s="12" customFormat="1" ht="27.6" customHeight="1">
      <c r="A669" s="104"/>
      <c r="B669" s="107"/>
      <c r="C669" s="107"/>
      <c r="D669" s="29" t="s">
        <v>96</v>
      </c>
      <c r="E669" s="54">
        <f t="shared" si="205"/>
        <v>0</v>
      </c>
      <c r="F669" s="54">
        <f t="shared" si="207"/>
        <v>0</v>
      </c>
      <c r="G669" s="54">
        <f t="shared" si="207"/>
        <v>0</v>
      </c>
      <c r="H669" s="54">
        <f t="shared" si="207"/>
        <v>0</v>
      </c>
      <c r="I669" s="54">
        <f t="shared" si="207"/>
        <v>0</v>
      </c>
      <c r="J669" s="54">
        <f t="shared" si="207"/>
        <v>0</v>
      </c>
      <c r="K669" s="54">
        <f t="shared" si="207"/>
        <v>0</v>
      </c>
      <c r="L669" s="54">
        <f t="shared" si="207"/>
        <v>0</v>
      </c>
      <c r="M669" s="7"/>
    </row>
    <row r="670" spans="1:13">
      <c r="A670" s="105"/>
      <c r="B670" s="108"/>
      <c r="C670" s="108"/>
      <c r="D670" s="29" t="s">
        <v>223</v>
      </c>
      <c r="E670" s="54">
        <f t="shared" si="205"/>
        <v>160599.62988999998</v>
      </c>
      <c r="F670" s="54">
        <f t="shared" si="207"/>
        <v>14059.119999999999</v>
      </c>
      <c r="G670" s="54">
        <f t="shared" si="207"/>
        <v>20486.174950000001</v>
      </c>
      <c r="H670" s="54">
        <f t="shared" si="207"/>
        <v>24371.65494</v>
      </c>
      <c r="I670" s="54">
        <f t="shared" si="207"/>
        <v>24170.67</v>
      </c>
      <c r="J670" s="54">
        <f t="shared" si="207"/>
        <v>24170.67</v>
      </c>
      <c r="K670" s="54">
        <f t="shared" si="207"/>
        <v>29170.67</v>
      </c>
      <c r="L670" s="54">
        <f t="shared" si="207"/>
        <v>24170.67</v>
      </c>
      <c r="M670" s="7"/>
    </row>
    <row r="671" spans="1:13">
      <c r="A671" s="105"/>
      <c r="B671" s="108" t="s">
        <v>72</v>
      </c>
      <c r="C671" s="108" t="s">
        <v>201</v>
      </c>
      <c r="D671" s="28" t="s">
        <v>3</v>
      </c>
      <c r="E671" s="56">
        <f t="shared" ref="E671:E676" si="208">E275+E146</f>
        <v>65492.729999999996</v>
      </c>
      <c r="F671" s="56">
        <f t="shared" ref="F671:L671" si="209">F275+F146</f>
        <v>8656.73</v>
      </c>
      <c r="G671" s="56">
        <f t="shared" si="209"/>
        <v>15152</v>
      </c>
      <c r="H671" s="56">
        <f t="shared" si="209"/>
        <v>5684</v>
      </c>
      <c r="I671" s="56">
        <f t="shared" si="209"/>
        <v>5000</v>
      </c>
      <c r="J671" s="56">
        <f t="shared" si="209"/>
        <v>11000</v>
      </c>
      <c r="K671" s="56">
        <f t="shared" si="209"/>
        <v>7000</v>
      </c>
      <c r="L671" s="56">
        <f t="shared" si="209"/>
        <v>13000</v>
      </c>
      <c r="M671" s="7"/>
    </row>
    <row r="672" spans="1:13">
      <c r="A672" s="118"/>
      <c r="B672" s="119"/>
      <c r="C672" s="119"/>
      <c r="D672" s="29" t="s">
        <v>13</v>
      </c>
      <c r="E672" s="54">
        <f t="shared" si="208"/>
        <v>0</v>
      </c>
      <c r="F672" s="54">
        <f t="shared" ref="F672:L676" si="210">F276+F147</f>
        <v>0</v>
      </c>
      <c r="G672" s="54">
        <f t="shared" si="210"/>
        <v>0</v>
      </c>
      <c r="H672" s="54">
        <f t="shared" si="210"/>
        <v>0</v>
      </c>
      <c r="I672" s="54">
        <f t="shared" si="210"/>
        <v>0</v>
      </c>
      <c r="J672" s="54">
        <f t="shared" si="210"/>
        <v>0</v>
      </c>
      <c r="K672" s="54">
        <f t="shared" si="210"/>
        <v>0</v>
      </c>
      <c r="L672" s="54">
        <f t="shared" si="210"/>
        <v>0</v>
      </c>
      <c r="M672" s="7"/>
    </row>
    <row r="673" spans="1:13">
      <c r="A673" s="118"/>
      <c r="B673" s="119"/>
      <c r="C673" s="119"/>
      <c r="D673" s="29" t="s">
        <v>14</v>
      </c>
      <c r="E673" s="54">
        <f t="shared" si="208"/>
        <v>0</v>
      </c>
      <c r="F673" s="54">
        <f t="shared" si="210"/>
        <v>0</v>
      </c>
      <c r="G673" s="54">
        <f t="shared" si="210"/>
        <v>0</v>
      </c>
      <c r="H673" s="54">
        <f t="shared" si="210"/>
        <v>0</v>
      </c>
      <c r="I673" s="54">
        <f t="shared" si="210"/>
        <v>0</v>
      </c>
      <c r="J673" s="54">
        <f t="shared" si="210"/>
        <v>0</v>
      </c>
      <c r="K673" s="54">
        <f t="shared" si="210"/>
        <v>0</v>
      </c>
      <c r="L673" s="54">
        <f t="shared" si="210"/>
        <v>0</v>
      </c>
      <c r="M673" s="7"/>
    </row>
    <row r="674" spans="1:13">
      <c r="A674" s="118"/>
      <c r="B674" s="119"/>
      <c r="C674" s="119"/>
      <c r="D674" s="29" t="s">
        <v>15</v>
      </c>
      <c r="E674" s="54">
        <f t="shared" si="208"/>
        <v>12721.165000000001</v>
      </c>
      <c r="F674" s="54">
        <f t="shared" si="210"/>
        <v>0</v>
      </c>
      <c r="G674" s="54">
        <f t="shared" si="210"/>
        <v>12721.165000000001</v>
      </c>
      <c r="H674" s="54">
        <f t="shared" si="210"/>
        <v>0</v>
      </c>
      <c r="I674" s="54">
        <f t="shared" si="210"/>
        <v>0</v>
      </c>
      <c r="J674" s="54">
        <f t="shared" si="210"/>
        <v>0</v>
      </c>
      <c r="K674" s="54">
        <f t="shared" si="210"/>
        <v>0</v>
      </c>
      <c r="L674" s="54">
        <f t="shared" si="210"/>
        <v>0</v>
      </c>
      <c r="M674" s="7"/>
    </row>
    <row r="675" spans="1:13" s="12" customFormat="1" ht="25.5">
      <c r="A675" s="118"/>
      <c r="B675" s="119"/>
      <c r="C675" s="119"/>
      <c r="D675" s="29" t="s">
        <v>96</v>
      </c>
      <c r="E675" s="54">
        <f t="shared" si="208"/>
        <v>12721.165000000001</v>
      </c>
      <c r="F675" s="54">
        <f t="shared" si="210"/>
        <v>0</v>
      </c>
      <c r="G675" s="54">
        <f t="shared" si="210"/>
        <v>0</v>
      </c>
      <c r="H675" s="54">
        <f t="shared" si="210"/>
        <v>0</v>
      </c>
      <c r="I675" s="54">
        <f t="shared" si="210"/>
        <v>0</v>
      </c>
      <c r="J675" s="54">
        <f t="shared" si="210"/>
        <v>0</v>
      </c>
      <c r="K675" s="54">
        <f t="shared" si="210"/>
        <v>0</v>
      </c>
      <c r="L675" s="54">
        <f t="shared" si="210"/>
        <v>0</v>
      </c>
      <c r="M675" s="7"/>
    </row>
    <row r="676" spans="1:13">
      <c r="A676" s="118"/>
      <c r="B676" s="119"/>
      <c r="C676" s="119"/>
      <c r="D676" s="29" t="s">
        <v>223</v>
      </c>
      <c r="E676" s="54">
        <f t="shared" si="208"/>
        <v>52771.565000000002</v>
      </c>
      <c r="F676" s="54">
        <f t="shared" si="210"/>
        <v>8656.73</v>
      </c>
      <c r="G676" s="54">
        <f t="shared" si="210"/>
        <v>2430.8349999999991</v>
      </c>
      <c r="H676" s="54">
        <f t="shared" si="210"/>
        <v>5684</v>
      </c>
      <c r="I676" s="54">
        <f t="shared" si="210"/>
        <v>5000</v>
      </c>
      <c r="J676" s="54">
        <f t="shared" si="210"/>
        <v>11000</v>
      </c>
      <c r="K676" s="54">
        <f t="shared" si="210"/>
        <v>7000</v>
      </c>
      <c r="L676" s="54">
        <f t="shared" si="210"/>
        <v>13000</v>
      </c>
      <c r="M676" s="7"/>
    </row>
    <row r="677" spans="1:13">
      <c r="A677" s="105"/>
      <c r="B677" s="108" t="s">
        <v>206</v>
      </c>
      <c r="C677" s="108" t="s">
        <v>201</v>
      </c>
      <c r="D677" s="28" t="s">
        <v>3</v>
      </c>
      <c r="E677" s="56">
        <f>E164</f>
        <v>28176</v>
      </c>
      <c r="F677" s="56">
        <f t="shared" ref="F677:L677" si="211">F164</f>
        <v>0</v>
      </c>
      <c r="G677" s="56">
        <f t="shared" si="211"/>
        <v>9176</v>
      </c>
      <c r="H677" s="56">
        <f t="shared" si="211"/>
        <v>10000</v>
      </c>
      <c r="I677" s="56">
        <f t="shared" si="211"/>
        <v>6000</v>
      </c>
      <c r="J677" s="56">
        <f t="shared" si="211"/>
        <v>0</v>
      </c>
      <c r="K677" s="56">
        <f t="shared" si="211"/>
        <v>3000</v>
      </c>
      <c r="L677" s="56">
        <f t="shared" si="211"/>
        <v>0</v>
      </c>
      <c r="M677" s="7"/>
    </row>
    <row r="678" spans="1:13">
      <c r="A678" s="118"/>
      <c r="B678" s="119"/>
      <c r="C678" s="119"/>
      <c r="D678" s="29" t="s">
        <v>13</v>
      </c>
      <c r="E678" s="54">
        <f t="shared" ref="E678:L682" si="212">E165</f>
        <v>0</v>
      </c>
      <c r="F678" s="54">
        <f t="shared" ref="F678:L681" si="213">F165</f>
        <v>0</v>
      </c>
      <c r="G678" s="54">
        <f t="shared" si="213"/>
        <v>0</v>
      </c>
      <c r="H678" s="54">
        <f t="shared" si="213"/>
        <v>0</v>
      </c>
      <c r="I678" s="54">
        <f t="shared" si="213"/>
        <v>0</v>
      </c>
      <c r="J678" s="54">
        <f t="shared" si="213"/>
        <v>0</v>
      </c>
      <c r="K678" s="54">
        <f t="shared" si="213"/>
        <v>0</v>
      </c>
      <c r="L678" s="54">
        <f t="shared" si="213"/>
        <v>0</v>
      </c>
      <c r="M678" s="7"/>
    </row>
    <row r="679" spans="1:13">
      <c r="A679" s="118"/>
      <c r="B679" s="119"/>
      <c r="C679" s="119"/>
      <c r="D679" s="29" t="s">
        <v>14</v>
      </c>
      <c r="E679" s="54">
        <f t="shared" si="212"/>
        <v>0</v>
      </c>
      <c r="F679" s="54">
        <f t="shared" si="213"/>
        <v>0</v>
      </c>
      <c r="G679" s="54">
        <f t="shared" si="213"/>
        <v>0</v>
      </c>
      <c r="H679" s="54">
        <f t="shared" si="213"/>
        <v>0</v>
      </c>
      <c r="I679" s="54">
        <f t="shared" si="213"/>
        <v>0</v>
      </c>
      <c r="J679" s="54">
        <f t="shared" si="213"/>
        <v>0</v>
      </c>
      <c r="K679" s="54">
        <f t="shared" si="213"/>
        <v>0</v>
      </c>
      <c r="L679" s="54">
        <f t="shared" si="213"/>
        <v>0</v>
      </c>
      <c r="M679" s="7"/>
    </row>
    <row r="680" spans="1:13">
      <c r="A680" s="118"/>
      <c r="B680" s="119"/>
      <c r="C680" s="119"/>
      <c r="D680" s="29" t="s">
        <v>15</v>
      </c>
      <c r="E680" s="54">
        <f t="shared" si="212"/>
        <v>0</v>
      </c>
      <c r="F680" s="54">
        <f t="shared" si="213"/>
        <v>0</v>
      </c>
      <c r="G680" s="54">
        <f t="shared" si="213"/>
        <v>0</v>
      </c>
      <c r="H680" s="54">
        <f t="shared" si="213"/>
        <v>0</v>
      </c>
      <c r="I680" s="54">
        <f t="shared" si="213"/>
        <v>0</v>
      </c>
      <c r="J680" s="54">
        <f t="shared" si="213"/>
        <v>0</v>
      </c>
      <c r="K680" s="54">
        <f t="shared" si="213"/>
        <v>0</v>
      </c>
      <c r="L680" s="54">
        <f t="shared" si="213"/>
        <v>0</v>
      </c>
      <c r="M680" s="7"/>
    </row>
    <row r="681" spans="1:13" s="12" customFormat="1" ht="25.5">
      <c r="A681" s="118"/>
      <c r="B681" s="119"/>
      <c r="C681" s="119"/>
      <c r="D681" s="29" t="s">
        <v>96</v>
      </c>
      <c r="E681" s="54">
        <f t="shared" si="212"/>
        <v>0</v>
      </c>
      <c r="F681" s="54">
        <f t="shared" si="213"/>
        <v>0</v>
      </c>
      <c r="G681" s="54">
        <f t="shared" si="213"/>
        <v>0</v>
      </c>
      <c r="H681" s="54">
        <f t="shared" si="213"/>
        <v>0</v>
      </c>
      <c r="I681" s="54">
        <f t="shared" si="213"/>
        <v>0</v>
      </c>
      <c r="J681" s="54">
        <f t="shared" si="213"/>
        <v>0</v>
      </c>
      <c r="K681" s="54">
        <f t="shared" si="213"/>
        <v>0</v>
      </c>
      <c r="L681" s="54">
        <f t="shared" si="213"/>
        <v>0</v>
      </c>
      <c r="M681" s="7"/>
    </row>
    <row r="682" spans="1:13">
      <c r="A682" s="118"/>
      <c r="B682" s="119"/>
      <c r="C682" s="119"/>
      <c r="D682" s="29" t="s">
        <v>223</v>
      </c>
      <c r="E682" s="54">
        <f t="shared" si="212"/>
        <v>28176</v>
      </c>
      <c r="F682" s="54">
        <f t="shared" si="212"/>
        <v>0</v>
      </c>
      <c r="G682" s="54">
        <f t="shared" si="212"/>
        <v>9176</v>
      </c>
      <c r="H682" s="54">
        <f t="shared" si="212"/>
        <v>10000</v>
      </c>
      <c r="I682" s="54">
        <f t="shared" si="212"/>
        <v>6000</v>
      </c>
      <c r="J682" s="54">
        <f t="shared" si="212"/>
        <v>0</v>
      </c>
      <c r="K682" s="54">
        <f t="shared" si="212"/>
        <v>3000</v>
      </c>
      <c r="L682" s="54">
        <f t="shared" si="212"/>
        <v>0</v>
      </c>
      <c r="M682" s="7"/>
    </row>
    <row r="683" spans="1:13">
      <c r="A683" s="105"/>
      <c r="B683" s="108" t="s">
        <v>207</v>
      </c>
      <c r="C683" s="108" t="s">
        <v>201</v>
      </c>
      <c r="D683" s="28" t="s">
        <v>3</v>
      </c>
      <c r="E683" s="56">
        <f>E170</f>
        <v>12000</v>
      </c>
      <c r="F683" s="56">
        <f t="shared" ref="F683:L683" si="214">F170</f>
        <v>4000</v>
      </c>
      <c r="G683" s="56">
        <f t="shared" si="214"/>
        <v>0</v>
      </c>
      <c r="H683" s="56">
        <f t="shared" si="214"/>
        <v>4000</v>
      </c>
      <c r="I683" s="56">
        <f t="shared" si="214"/>
        <v>4000</v>
      </c>
      <c r="J683" s="56">
        <f t="shared" si="214"/>
        <v>0</v>
      </c>
      <c r="K683" s="56">
        <f t="shared" si="214"/>
        <v>0</v>
      </c>
      <c r="L683" s="56">
        <f t="shared" si="214"/>
        <v>0</v>
      </c>
      <c r="M683" s="7"/>
    </row>
    <row r="684" spans="1:13">
      <c r="A684" s="118"/>
      <c r="B684" s="119"/>
      <c r="C684" s="119"/>
      <c r="D684" s="29" t="s">
        <v>13</v>
      </c>
      <c r="E684" s="54">
        <f t="shared" ref="E684:L688" si="215">E171</f>
        <v>0</v>
      </c>
      <c r="F684" s="54">
        <f t="shared" si="215"/>
        <v>0</v>
      </c>
      <c r="G684" s="54">
        <f t="shared" si="215"/>
        <v>0</v>
      </c>
      <c r="H684" s="54">
        <f t="shared" si="215"/>
        <v>0</v>
      </c>
      <c r="I684" s="54">
        <f t="shared" si="215"/>
        <v>0</v>
      </c>
      <c r="J684" s="54">
        <f t="shared" si="215"/>
        <v>0</v>
      </c>
      <c r="K684" s="54">
        <f t="shared" si="215"/>
        <v>0</v>
      </c>
      <c r="L684" s="54">
        <f t="shared" si="215"/>
        <v>0</v>
      </c>
      <c r="M684" s="7"/>
    </row>
    <row r="685" spans="1:13">
      <c r="A685" s="118"/>
      <c r="B685" s="119"/>
      <c r="C685" s="119"/>
      <c r="D685" s="29" t="s">
        <v>14</v>
      </c>
      <c r="E685" s="54">
        <f t="shared" si="215"/>
        <v>0</v>
      </c>
      <c r="F685" s="54">
        <f t="shared" si="215"/>
        <v>0</v>
      </c>
      <c r="G685" s="54">
        <f t="shared" si="215"/>
        <v>0</v>
      </c>
      <c r="H685" s="54">
        <f t="shared" si="215"/>
        <v>0</v>
      </c>
      <c r="I685" s="54">
        <f t="shared" si="215"/>
        <v>0</v>
      </c>
      <c r="J685" s="54">
        <f t="shared" si="215"/>
        <v>0</v>
      </c>
      <c r="K685" s="54">
        <f t="shared" si="215"/>
        <v>0</v>
      </c>
      <c r="L685" s="54">
        <f t="shared" si="215"/>
        <v>0</v>
      </c>
      <c r="M685" s="7"/>
    </row>
    <row r="686" spans="1:13">
      <c r="A686" s="118"/>
      <c r="B686" s="119"/>
      <c r="C686" s="119"/>
      <c r="D686" s="29" t="s">
        <v>15</v>
      </c>
      <c r="E686" s="54">
        <f t="shared" si="215"/>
        <v>0</v>
      </c>
      <c r="F686" s="54">
        <f t="shared" si="215"/>
        <v>0</v>
      </c>
      <c r="G686" s="54">
        <f t="shared" si="215"/>
        <v>0</v>
      </c>
      <c r="H686" s="54">
        <f t="shared" si="215"/>
        <v>0</v>
      </c>
      <c r="I686" s="54">
        <f t="shared" si="215"/>
        <v>0</v>
      </c>
      <c r="J686" s="54">
        <f t="shared" si="215"/>
        <v>0</v>
      </c>
      <c r="K686" s="54">
        <f t="shared" si="215"/>
        <v>0</v>
      </c>
      <c r="L686" s="54">
        <f t="shared" si="215"/>
        <v>0</v>
      </c>
      <c r="M686" s="7"/>
    </row>
    <row r="687" spans="1:13" ht="25.5">
      <c r="A687" s="118"/>
      <c r="B687" s="119"/>
      <c r="C687" s="119"/>
      <c r="D687" s="29" t="s">
        <v>96</v>
      </c>
      <c r="E687" s="54">
        <f t="shared" si="215"/>
        <v>0</v>
      </c>
      <c r="F687" s="54">
        <f t="shared" si="215"/>
        <v>0</v>
      </c>
      <c r="G687" s="54">
        <f t="shared" si="215"/>
        <v>0</v>
      </c>
      <c r="H687" s="54">
        <f t="shared" si="215"/>
        <v>0</v>
      </c>
      <c r="I687" s="54">
        <f t="shared" si="215"/>
        <v>0</v>
      </c>
      <c r="J687" s="54">
        <f t="shared" si="215"/>
        <v>0</v>
      </c>
      <c r="K687" s="54">
        <f t="shared" si="215"/>
        <v>0</v>
      </c>
      <c r="L687" s="54">
        <f t="shared" si="215"/>
        <v>0</v>
      </c>
      <c r="M687" s="7"/>
    </row>
    <row r="688" spans="1:13">
      <c r="A688" s="118"/>
      <c r="B688" s="119"/>
      <c r="C688" s="119"/>
      <c r="D688" s="29" t="s">
        <v>223</v>
      </c>
      <c r="E688" s="54">
        <f t="shared" si="215"/>
        <v>12000</v>
      </c>
      <c r="F688" s="54">
        <f t="shared" si="215"/>
        <v>4000</v>
      </c>
      <c r="G688" s="54">
        <f t="shared" si="215"/>
        <v>0</v>
      </c>
      <c r="H688" s="54">
        <f t="shared" si="215"/>
        <v>4000</v>
      </c>
      <c r="I688" s="54">
        <f t="shared" si="215"/>
        <v>4000</v>
      </c>
      <c r="J688" s="54">
        <f t="shared" si="215"/>
        <v>0</v>
      </c>
      <c r="K688" s="54">
        <f t="shared" si="215"/>
        <v>0</v>
      </c>
      <c r="L688" s="54">
        <f t="shared" si="215"/>
        <v>0</v>
      </c>
      <c r="M688" s="7"/>
    </row>
    <row r="689" spans="1:13">
      <c r="A689" s="105"/>
      <c r="B689" s="108" t="s">
        <v>208</v>
      </c>
      <c r="C689" s="108" t="s">
        <v>201</v>
      </c>
      <c r="D689" s="28" t="s">
        <v>3</v>
      </c>
      <c r="E689" s="56">
        <f>E188</f>
        <v>0</v>
      </c>
      <c r="F689" s="56">
        <f t="shared" ref="F689:L689" si="216">F188</f>
        <v>0</v>
      </c>
      <c r="G689" s="56">
        <f t="shared" si="216"/>
        <v>0</v>
      </c>
      <c r="H689" s="56">
        <f t="shared" si="216"/>
        <v>0</v>
      </c>
      <c r="I689" s="56">
        <f t="shared" si="216"/>
        <v>0</v>
      </c>
      <c r="J689" s="56">
        <f t="shared" si="216"/>
        <v>0</v>
      </c>
      <c r="K689" s="56">
        <f t="shared" si="216"/>
        <v>0</v>
      </c>
      <c r="L689" s="56">
        <f t="shared" si="216"/>
        <v>0</v>
      </c>
      <c r="M689" s="7"/>
    </row>
    <row r="690" spans="1:13">
      <c r="A690" s="118"/>
      <c r="B690" s="119"/>
      <c r="C690" s="119"/>
      <c r="D690" s="29" t="s">
        <v>13</v>
      </c>
      <c r="E690" s="56">
        <f t="shared" ref="E690:L693" si="217">E189</f>
        <v>0</v>
      </c>
      <c r="F690" s="56">
        <f t="shared" si="217"/>
        <v>0</v>
      </c>
      <c r="G690" s="56">
        <f t="shared" si="217"/>
        <v>0</v>
      </c>
      <c r="H690" s="56">
        <f t="shared" si="217"/>
        <v>0</v>
      </c>
      <c r="I690" s="56">
        <f t="shared" si="217"/>
        <v>0</v>
      </c>
      <c r="J690" s="56">
        <f t="shared" si="217"/>
        <v>0</v>
      </c>
      <c r="K690" s="56">
        <f t="shared" si="217"/>
        <v>0</v>
      </c>
      <c r="L690" s="56">
        <f t="shared" si="217"/>
        <v>0</v>
      </c>
      <c r="M690" s="7"/>
    </row>
    <row r="691" spans="1:13">
      <c r="A691" s="118"/>
      <c r="B691" s="119"/>
      <c r="C691" s="119"/>
      <c r="D691" s="29" t="s">
        <v>14</v>
      </c>
      <c r="E691" s="56">
        <f t="shared" si="217"/>
        <v>0</v>
      </c>
      <c r="F691" s="56">
        <f t="shared" si="217"/>
        <v>0</v>
      </c>
      <c r="G691" s="56">
        <f t="shared" si="217"/>
        <v>0</v>
      </c>
      <c r="H691" s="56">
        <f t="shared" si="217"/>
        <v>0</v>
      </c>
      <c r="I691" s="56">
        <f t="shared" si="217"/>
        <v>0</v>
      </c>
      <c r="J691" s="56">
        <f t="shared" si="217"/>
        <v>0</v>
      </c>
      <c r="K691" s="56">
        <f t="shared" si="217"/>
        <v>0</v>
      </c>
      <c r="L691" s="56">
        <f t="shared" si="217"/>
        <v>0</v>
      </c>
      <c r="M691" s="7"/>
    </row>
    <row r="692" spans="1:13">
      <c r="A692" s="118"/>
      <c r="B692" s="119"/>
      <c r="C692" s="119"/>
      <c r="D692" s="29" t="s">
        <v>15</v>
      </c>
      <c r="E692" s="56">
        <f t="shared" si="217"/>
        <v>0</v>
      </c>
      <c r="F692" s="54">
        <f t="shared" ref="F692:L694" si="218">F191</f>
        <v>0</v>
      </c>
      <c r="G692" s="54">
        <f t="shared" si="218"/>
        <v>0</v>
      </c>
      <c r="H692" s="54">
        <f t="shared" si="218"/>
        <v>0</v>
      </c>
      <c r="I692" s="54">
        <f t="shared" si="218"/>
        <v>0</v>
      </c>
      <c r="J692" s="54">
        <f t="shared" si="218"/>
        <v>0</v>
      </c>
      <c r="K692" s="54">
        <f t="shared" si="218"/>
        <v>0</v>
      </c>
      <c r="L692" s="54">
        <f t="shared" si="218"/>
        <v>0</v>
      </c>
      <c r="M692" s="7"/>
    </row>
    <row r="693" spans="1:13" ht="25.5">
      <c r="A693" s="118"/>
      <c r="B693" s="119"/>
      <c r="C693" s="119"/>
      <c r="D693" s="29" t="s">
        <v>96</v>
      </c>
      <c r="E693" s="56">
        <f t="shared" si="217"/>
        <v>0</v>
      </c>
      <c r="F693" s="54">
        <f t="shared" si="218"/>
        <v>0</v>
      </c>
      <c r="G693" s="54">
        <f t="shared" si="218"/>
        <v>0</v>
      </c>
      <c r="H693" s="54">
        <f t="shared" si="218"/>
        <v>0</v>
      </c>
      <c r="I693" s="54">
        <f t="shared" si="218"/>
        <v>0</v>
      </c>
      <c r="J693" s="54">
        <f t="shared" si="218"/>
        <v>0</v>
      </c>
      <c r="K693" s="54">
        <f t="shared" si="218"/>
        <v>0</v>
      </c>
      <c r="L693" s="54">
        <f t="shared" si="218"/>
        <v>0</v>
      </c>
      <c r="M693" s="7"/>
    </row>
    <row r="694" spans="1:13">
      <c r="A694" s="118"/>
      <c r="B694" s="119"/>
      <c r="C694" s="119"/>
      <c r="D694" s="29" t="s">
        <v>223</v>
      </c>
      <c r="E694" s="56">
        <f>E182</f>
        <v>3000</v>
      </c>
      <c r="F694" s="54">
        <f t="shared" si="218"/>
        <v>0</v>
      </c>
      <c r="G694" s="54">
        <f t="shared" si="218"/>
        <v>0</v>
      </c>
      <c r="H694" s="54">
        <f t="shared" si="218"/>
        <v>0</v>
      </c>
      <c r="I694" s="54">
        <f t="shared" si="218"/>
        <v>0</v>
      </c>
      <c r="J694" s="54">
        <f t="shared" si="218"/>
        <v>0</v>
      </c>
      <c r="K694" s="54">
        <f t="shared" si="218"/>
        <v>0</v>
      </c>
      <c r="L694" s="54">
        <f t="shared" si="218"/>
        <v>0</v>
      </c>
      <c r="M694" s="7"/>
    </row>
    <row r="695" spans="1:13">
      <c r="A695" s="105"/>
      <c r="B695" s="108" t="s">
        <v>209</v>
      </c>
      <c r="C695" s="108" t="s">
        <v>201</v>
      </c>
      <c r="D695" s="28" t="s">
        <v>3</v>
      </c>
      <c r="E695" s="56">
        <f>E182</f>
        <v>3000</v>
      </c>
      <c r="F695" s="56">
        <f t="shared" ref="F695:L695" si="219">F182</f>
        <v>0</v>
      </c>
      <c r="G695" s="56">
        <f t="shared" si="219"/>
        <v>0</v>
      </c>
      <c r="H695" s="56">
        <f t="shared" si="219"/>
        <v>3000</v>
      </c>
      <c r="I695" s="56">
        <f t="shared" si="219"/>
        <v>0</v>
      </c>
      <c r="J695" s="56">
        <f t="shared" si="219"/>
        <v>0</v>
      </c>
      <c r="K695" s="56">
        <f t="shared" si="219"/>
        <v>0</v>
      </c>
      <c r="L695" s="56">
        <f t="shared" si="219"/>
        <v>0</v>
      </c>
      <c r="M695" s="7"/>
    </row>
    <row r="696" spans="1:13">
      <c r="A696" s="118"/>
      <c r="B696" s="119"/>
      <c r="C696" s="119"/>
      <c r="D696" s="29" t="s">
        <v>13</v>
      </c>
      <c r="E696" s="56">
        <f t="shared" ref="E696:L700" si="220">E183</f>
        <v>0</v>
      </c>
      <c r="F696" s="56">
        <f t="shared" si="220"/>
        <v>0</v>
      </c>
      <c r="G696" s="56">
        <f t="shared" si="220"/>
        <v>0</v>
      </c>
      <c r="H696" s="56">
        <f t="shared" si="220"/>
        <v>0</v>
      </c>
      <c r="I696" s="56">
        <f t="shared" si="220"/>
        <v>0</v>
      </c>
      <c r="J696" s="56">
        <f t="shared" si="220"/>
        <v>0</v>
      </c>
      <c r="K696" s="56">
        <f t="shared" si="220"/>
        <v>0</v>
      </c>
      <c r="L696" s="56">
        <f t="shared" si="220"/>
        <v>0</v>
      </c>
      <c r="M696" s="7"/>
    </row>
    <row r="697" spans="1:13">
      <c r="A697" s="118"/>
      <c r="B697" s="119"/>
      <c r="C697" s="119"/>
      <c r="D697" s="29" t="s">
        <v>14</v>
      </c>
      <c r="E697" s="56">
        <f t="shared" si="220"/>
        <v>0</v>
      </c>
      <c r="F697" s="56">
        <f t="shared" si="220"/>
        <v>0</v>
      </c>
      <c r="G697" s="56">
        <f t="shared" si="220"/>
        <v>0</v>
      </c>
      <c r="H697" s="56">
        <f t="shared" si="220"/>
        <v>0</v>
      </c>
      <c r="I697" s="56">
        <f t="shared" si="220"/>
        <v>0</v>
      </c>
      <c r="J697" s="56">
        <f t="shared" si="220"/>
        <v>0</v>
      </c>
      <c r="K697" s="56">
        <f t="shared" si="220"/>
        <v>0</v>
      </c>
      <c r="L697" s="56">
        <f t="shared" si="220"/>
        <v>0</v>
      </c>
      <c r="M697" s="7"/>
    </row>
    <row r="698" spans="1:13">
      <c r="A698" s="118"/>
      <c r="B698" s="119"/>
      <c r="C698" s="119"/>
      <c r="D698" s="29" t="s">
        <v>15</v>
      </c>
      <c r="E698" s="56">
        <f t="shared" si="220"/>
        <v>0</v>
      </c>
      <c r="F698" s="56">
        <f t="shared" si="220"/>
        <v>0</v>
      </c>
      <c r="G698" s="56">
        <f t="shared" si="220"/>
        <v>0</v>
      </c>
      <c r="H698" s="56">
        <f t="shared" si="220"/>
        <v>0</v>
      </c>
      <c r="I698" s="56">
        <f t="shared" si="220"/>
        <v>0</v>
      </c>
      <c r="J698" s="56">
        <f t="shared" si="220"/>
        <v>0</v>
      </c>
      <c r="K698" s="56">
        <f t="shared" si="220"/>
        <v>0</v>
      </c>
      <c r="L698" s="56">
        <f t="shared" si="220"/>
        <v>0</v>
      </c>
      <c r="M698" s="7"/>
    </row>
    <row r="699" spans="1:13" ht="25.5">
      <c r="A699" s="118"/>
      <c r="B699" s="119"/>
      <c r="C699" s="119"/>
      <c r="D699" s="29" t="s">
        <v>96</v>
      </c>
      <c r="E699" s="56">
        <f t="shared" si="220"/>
        <v>0</v>
      </c>
      <c r="F699" s="56">
        <f t="shared" si="220"/>
        <v>0</v>
      </c>
      <c r="G699" s="56">
        <f t="shared" si="220"/>
        <v>0</v>
      </c>
      <c r="H699" s="56">
        <f t="shared" si="220"/>
        <v>0</v>
      </c>
      <c r="I699" s="56">
        <f t="shared" si="220"/>
        <v>0</v>
      </c>
      <c r="J699" s="56">
        <f t="shared" si="220"/>
        <v>0</v>
      </c>
      <c r="K699" s="56">
        <f t="shared" si="220"/>
        <v>0</v>
      </c>
      <c r="L699" s="56">
        <f t="shared" si="220"/>
        <v>0</v>
      </c>
      <c r="M699" s="7"/>
    </row>
    <row r="700" spans="1:13">
      <c r="A700" s="118"/>
      <c r="B700" s="119"/>
      <c r="C700" s="119"/>
      <c r="D700" s="29" t="s">
        <v>223</v>
      </c>
      <c r="E700" s="56">
        <f t="shared" si="220"/>
        <v>3000</v>
      </c>
      <c r="F700" s="56">
        <f t="shared" si="220"/>
        <v>0</v>
      </c>
      <c r="G700" s="56">
        <f t="shared" si="220"/>
        <v>0</v>
      </c>
      <c r="H700" s="56">
        <f t="shared" si="220"/>
        <v>3000</v>
      </c>
      <c r="I700" s="56">
        <f t="shared" si="220"/>
        <v>0</v>
      </c>
      <c r="J700" s="56">
        <f t="shared" si="220"/>
        <v>0</v>
      </c>
      <c r="K700" s="56">
        <f t="shared" si="220"/>
        <v>0</v>
      </c>
      <c r="L700" s="56">
        <f t="shared" si="220"/>
        <v>0</v>
      </c>
      <c r="M700" s="7"/>
    </row>
    <row r="701" spans="1:13">
      <c r="A701" s="3" t="s">
        <v>226</v>
      </c>
    </row>
    <row r="702" spans="1:13">
      <c r="F702" s="14"/>
      <c r="G702" s="14"/>
      <c r="H702" s="14"/>
      <c r="I702" s="14"/>
      <c r="J702" s="14"/>
      <c r="K702" s="14"/>
      <c r="L702" s="14"/>
    </row>
    <row r="704" spans="1:13">
      <c r="F704" s="15"/>
      <c r="G704" s="16"/>
      <c r="H704" s="15"/>
      <c r="I704" s="15"/>
      <c r="J704" s="15"/>
      <c r="K704" s="16"/>
      <c r="L704" s="16"/>
    </row>
    <row r="707" spans="5:6">
      <c r="F707" s="14"/>
    </row>
    <row r="708" spans="5:6">
      <c r="E708" s="79"/>
      <c r="F708" s="14"/>
    </row>
  </sheetData>
  <mergeCells count="325">
    <mergeCell ref="A134:A139"/>
    <mergeCell ref="A128:A133"/>
    <mergeCell ref="C128:C133"/>
    <mergeCell ref="C134:C139"/>
    <mergeCell ref="B122:B139"/>
    <mergeCell ref="A591:A596"/>
    <mergeCell ref="B591:B596"/>
    <mergeCell ref="A579:A584"/>
    <mergeCell ref="B579:B584"/>
    <mergeCell ref="A585:A590"/>
    <mergeCell ref="B585:B590"/>
    <mergeCell ref="A549:A554"/>
    <mergeCell ref="B549:B554"/>
    <mergeCell ref="A531:A536"/>
    <mergeCell ref="B531:B536"/>
    <mergeCell ref="A537:A542"/>
    <mergeCell ref="B537:B542"/>
    <mergeCell ref="A567:A572"/>
    <mergeCell ref="B567:B572"/>
    <mergeCell ref="A573:A578"/>
    <mergeCell ref="B573:B578"/>
    <mergeCell ref="A555:A560"/>
    <mergeCell ref="B555:B560"/>
    <mergeCell ref="A561:A566"/>
    <mergeCell ref="B561:B566"/>
    <mergeCell ref="A519:A524"/>
    <mergeCell ref="B519:B524"/>
    <mergeCell ref="A525:A530"/>
    <mergeCell ref="B525:B530"/>
    <mergeCell ref="A507:A512"/>
    <mergeCell ref="B507:B512"/>
    <mergeCell ref="A513:A518"/>
    <mergeCell ref="B513:B518"/>
    <mergeCell ref="A543:A548"/>
    <mergeCell ref="B543:B548"/>
    <mergeCell ref="A465:A470"/>
    <mergeCell ref="B465:B470"/>
    <mergeCell ref="A495:A500"/>
    <mergeCell ref="B495:B500"/>
    <mergeCell ref="A501:A506"/>
    <mergeCell ref="B501:B506"/>
    <mergeCell ref="A483:A488"/>
    <mergeCell ref="B483:B488"/>
    <mergeCell ref="A489:A494"/>
    <mergeCell ref="B489:B494"/>
    <mergeCell ref="A423:A428"/>
    <mergeCell ref="B423:B428"/>
    <mergeCell ref="A429:A434"/>
    <mergeCell ref="B429:B434"/>
    <mergeCell ref="A410:L410"/>
    <mergeCell ref="A411:A416"/>
    <mergeCell ref="B411:B416"/>
    <mergeCell ref="A417:A422"/>
    <mergeCell ref="B417:B422"/>
    <mergeCell ref="C411:C608"/>
    <mergeCell ref="A447:A452"/>
    <mergeCell ref="B447:B452"/>
    <mergeCell ref="A453:A458"/>
    <mergeCell ref="B453:B458"/>
    <mergeCell ref="A435:A440"/>
    <mergeCell ref="B435:B440"/>
    <mergeCell ref="A441:A446"/>
    <mergeCell ref="B441:B446"/>
    <mergeCell ref="A471:A476"/>
    <mergeCell ref="B471:B476"/>
    <mergeCell ref="A477:A482"/>
    <mergeCell ref="B477:B482"/>
    <mergeCell ref="A459:A464"/>
    <mergeCell ref="B459:B464"/>
    <mergeCell ref="C386:C391"/>
    <mergeCell ref="A392:A397"/>
    <mergeCell ref="B392:B397"/>
    <mergeCell ref="C392:C397"/>
    <mergeCell ref="A404:A409"/>
    <mergeCell ref="B404:B409"/>
    <mergeCell ref="C404:C409"/>
    <mergeCell ref="B386:B391"/>
    <mergeCell ref="A386:A391"/>
    <mergeCell ref="A398:A403"/>
    <mergeCell ref="B398:B403"/>
    <mergeCell ref="C398:C403"/>
    <mergeCell ref="A323:A328"/>
    <mergeCell ref="B323:B328"/>
    <mergeCell ref="C323:C328"/>
    <mergeCell ref="A329:A334"/>
    <mergeCell ref="B329:B334"/>
    <mergeCell ref="C329:C334"/>
    <mergeCell ref="A314:A319"/>
    <mergeCell ref="B314:B319"/>
    <mergeCell ref="C314:C319"/>
    <mergeCell ref="A320:L320"/>
    <mergeCell ref="A321:L321"/>
    <mergeCell ref="A322:L322"/>
    <mergeCell ref="A343:L343"/>
    <mergeCell ref="A344:A349"/>
    <mergeCell ref="B344:B349"/>
    <mergeCell ref="C344:C349"/>
    <mergeCell ref="A335:A340"/>
    <mergeCell ref="B335:B340"/>
    <mergeCell ref="C335:C340"/>
    <mergeCell ref="A341:L341"/>
    <mergeCell ref="A342:L342"/>
    <mergeCell ref="A374:A379"/>
    <mergeCell ref="B374:B379"/>
    <mergeCell ref="C374:C379"/>
    <mergeCell ref="A380:A385"/>
    <mergeCell ref="B380:B385"/>
    <mergeCell ref="C380:C385"/>
    <mergeCell ref="A350:A355"/>
    <mergeCell ref="B350:B355"/>
    <mergeCell ref="C350:C355"/>
    <mergeCell ref="A356:A361"/>
    <mergeCell ref="B356:B361"/>
    <mergeCell ref="C356:C361"/>
    <mergeCell ref="A362:A367"/>
    <mergeCell ref="B362:B367"/>
    <mergeCell ref="C362:C367"/>
    <mergeCell ref="A368:A373"/>
    <mergeCell ref="B368:B373"/>
    <mergeCell ref="C368:C373"/>
    <mergeCell ref="A302:A307"/>
    <mergeCell ref="B302:B307"/>
    <mergeCell ref="C302:C307"/>
    <mergeCell ref="A308:A313"/>
    <mergeCell ref="B308:B313"/>
    <mergeCell ref="C308:C313"/>
    <mergeCell ref="A293:L293"/>
    <mergeCell ref="A294:L294"/>
    <mergeCell ref="A295:L295"/>
    <mergeCell ref="A296:A301"/>
    <mergeCell ref="B296:B301"/>
    <mergeCell ref="C296:C301"/>
    <mergeCell ref="A281:A286"/>
    <mergeCell ref="B281:B286"/>
    <mergeCell ref="C281:C286"/>
    <mergeCell ref="A287:A292"/>
    <mergeCell ref="B287:B292"/>
    <mergeCell ref="C287:C292"/>
    <mergeCell ref="A269:A274"/>
    <mergeCell ref="B269:B274"/>
    <mergeCell ref="C269:C274"/>
    <mergeCell ref="A275:A280"/>
    <mergeCell ref="B275:B280"/>
    <mergeCell ref="C275:C280"/>
    <mergeCell ref="A257:A262"/>
    <mergeCell ref="B257:B262"/>
    <mergeCell ref="C257:C262"/>
    <mergeCell ref="A263:A268"/>
    <mergeCell ref="B263:B268"/>
    <mergeCell ref="C263:C268"/>
    <mergeCell ref="A245:A250"/>
    <mergeCell ref="B245:B250"/>
    <mergeCell ref="C245:C250"/>
    <mergeCell ref="A251:A256"/>
    <mergeCell ref="B251:B256"/>
    <mergeCell ref="C251:C256"/>
    <mergeCell ref="A233:A238"/>
    <mergeCell ref="B233:B238"/>
    <mergeCell ref="C233:C238"/>
    <mergeCell ref="A239:A244"/>
    <mergeCell ref="B239:B244"/>
    <mergeCell ref="C239:C244"/>
    <mergeCell ref="B209:B214"/>
    <mergeCell ref="C209:C214"/>
    <mergeCell ref="A215:A220"/>
    <mergeCell ref="B215:B220"/>
    <mergeCell ref="C215:C220"/>
    <mergeCell ref="A227:A232"/>
    <mergeCell ref="B227:B232"/>
    <mergeCell ref="C227:C232"/>
    <mergeCell ref="A200:A205"/>
    <mergeCell ref="B200:B205"/>
    <mergeCell ref="C200:C205"/>
    <mergeCell ref="A206:L206"/>
    <mergeCell ref="A207:L207"/>
    <mergeCell ref="A208:L208"/>
    <mergeCell ref="A221:A226"/>
    <mergeCell ref="B221:B226"/>
    <mergeCell ref="C221:C226"/>
    <mergeCell ref="A209:A214"/>
    <mergeCell ref="A188:A193"/>
    <mergeCell ref="B188:B193"/>
    <mergeCell ref="C188:C193"/>
    <mergeCell ref="A194:A199"/>
    <mergeCell ref="B194:B199"/>
    <mergeCell ref="C194:C199"/>
    <mergeCell ref="A176:A181"/>
    <mergeCell ref="B176:B181"/>
    <mergeCell ref="C176:C181"/>
    <mergeCell ref="A182:A187"/>
    <mergeCell ref="B182:B187"/>
    <mergeCell ref="C182:C187"/>
    <mergeCell ref="A170:A175"/>
    <mergeCell ref="B170:B175"/>
    <mergeCell ref="C170:C175"/>
    <mergeCell ref="A158:A163"/>
    <mergeCell ref="B158:B163"/>
    <mergeCell ref="C158:C163"/>
    <mergeCell ref="A164:A169"/>
    <mergeCell ref="B164:B169"/>
    <mergeCell ref="C164:C169"/>
    <mergeCell ref="A146:A151"/>
    <mergeCell ref="B146:B151"/>
    <mergeCell ref="C146:C151"/>
    <mergeCell ref="A152:A157"/>
    <mergeCell ref="B152:B157"/>
    <mergeCell ref="C152:C157"/>
    <mergeCell ref="A140:A145"/>
    <mergeCell ref="B140:B145"/>
    <mergeCell ref="C140:C145"/>
    <mergeCell ref="A121:L121"/>
    <mergeCell ref="A122:A127"/>
    <mergeCell ref="C122:C127"/>
    <mergeCell ref="B76:B81"/>
    <mergeCell ref="A94:A99"/>
    <mergeCell ref="B94:B99"/>
    <mergeCell ref="C94:C99"/>
    <mergeCell ref="A119:L119"/>
    <mergeCell ref="A100:L100"/>
    <mergeCell ref="C82:C87"/>
    <mergeCell ref="A76:A81"/>
    <mergeCell ref="A120:L120"/>
    <mergeCell ref="A113:A118"/>
    <mergeCell ref="B113:B118"/>
    <mergeCell ref="C113:C118"/>
    <mergeCell ref="A107:A112"/>
    <mergeCell ref="B107:B112"/>
    <mergeCell ref="C107:C112"/>
    <mergeCell ref="A101:A106"/>
    <mergeCell ref="B101:B106"/>
    <mergeCell ref="C101:C106"/>
    <mergeCell ref="A70:A75"/>
    <mergeCell ref="B70:B75"/>
    <mergeCell ref="C70:C75"/>
    <mergeCell ref="C76:C81"/>
    <mergeCell ref="A88:A93"/>
    <mergeCell ref="B88:B93"/>
    <mergeCell ref="C88:C93"/>
    <mergeCell ref="A82:A87"/>
    <mergeCell ref="B82:B87"/>
    <mergeCell ref="A58:A63"/>
    <mergeCell ref="B58:B63"/>
    <mergeCell ref="C58:C63"/>
    <mergeCell ref="A64:A69"/>
    <mergeCell ref="B64:B69"/>
    <mergeCell ref="C64:C69"/>
    <mergeCell ref="A46:A51"/>
    <mergeCell ref="B46:B51"/>
    <mergeCell ref="C46:C51"/>
    <mergeCell ref="A52:A57"/>
    <mergeCell ref="B52:B57"/>
    <mergeCell ref="C52:C57"/>
    <mergeCell ref="B28:B33"/>
    <mergeCell ref="C28:C33"/>
    <mergeCell ref="A34:A39"/>
    <mergeCell ref="B34:B39"/>
    <mergeCell ref="C34:C39"/>
    <mergeCell ref="A40:A45"/>
    <mergeCell ref="B40:B45"/>
    <mergeCell ref="C40:C45"/>
    <mergeCell ref="A22:A27"/>
    <mergeCell ref="B22:B27"/>
    <mergeCell ref="C22:C27"/>
    <mergeCell ref="A28:A33"/>
    <mergeCell ref="A13:L13"/>
    <mergeCell ref="A14:L14"/>
    <mergeCell ref="A15:L15"/>
    <mergeCell ref="A16:A21"/>
    <mergeCell ref="B16:B21"/>
    <mergeCell ref="C16:C21"/>
    <mergeCell ref="A7:L7"/>
    <mergeCell ref="A9:A11"/>
    <mergeCell ref="B9:B11"/>
    <mergeCell ref="C9:C11"/>
    <mergeCell ref="D9:D11"/>
    <mergeCell ref="E9:L9"/>
    <mergeCell ref="E10:E11"/>
    <mergeCell ref="F10:L10"/>
    <mergeCell ref="A597:A602"/>
    <mergeCell ref="B597:B602"/>
    <mergeCell ref="A603:A608"/>
    <mergeCell ref="B603:B608"/>
    <mergeCell ref="A695:A700"/>
    <mergeCell ref="B695:B700"/>
    <mergeCell ref="C695:C700"/>
    <mergeCell ref="A609:A614"/>
    <mergeCell ref="B609:B614"/>
    <mergeCell ref="C609:C614"/>
    <mergeCell ref="A615:A620"/>
    <mergeCell ref="B671:B676"/>
    <mergeCell ref="C671:C676"/>
    <mergeCell ref="A689:A694"/>
    <mergeCell ref="B689:B694"/>
    <mergeCell ref="C689:C694"/>
    <mergeCell ref="A635:A640"/>
    <mergeCell ref="B635:B640"/>
    <mergeCell ref="C635:C640"/>
    <mergeCell ref="A641:A646"/>
    <mergeCell ref="B615:B620"/>
    <mergeCell ref="C615:C620"/>
    <mergeCell ref="B621:L621"/>
    <mergeCell ref="A622:A627"/>
    <mergeCell ref="B622:B627"/>
    <mergeCell ref="C622:C627"/>
    <mergeCell ref="A653:A658"/>
    <mergeCell ref="B653:B658"/>
    <mergeCell ref="C653:C658"/>
    <mergeCell ref="B641:B646"/>
    <mergeCell ref="C641:C646"/>
    <mergeCell ref="B628:B633"/>
    <mergeCell ref="B634:L634"/>
    <mergeCell ref="C647:C652"/>
    <mergeCell ref="A665:A670"/>
    <mergeCell ref="B665:B670"/>
    <mergeCell ref="C665:C670"/>
    <mergeCell ref="A659:A664"/>
    <mergeCell ref="B659:B664"/>
    <mergeCell ref="C659:C664"/>
    <mergeCell ref="A683:A688"/>
    <mergeCell ref="B683:B688"/>
    <mergeCell ref="C683:C688"/>
    <mergeCell ref="A677:A682"/>
    <mergeCell ref="B677:B682"/>
    <mergeCell ref="C677:C682"/>
    <mergeCell ref="A671:A676"/>
  </mergeCells>
  <printOptions horizontalCentered="1"/>
  <pageMargins left="0.9055118110236221" right="0.70866141732283472" top="0.55118110236220474" bottom="0.55118110236220474" header="0.31496062992125984" footer="0.31496062992125984"/>
  <pageSetup paperSize="9" scale="52" fitToHeight="30" orientation="landscape" r:id="rId1"/>
  <ignoredErrors>
    <ignoredError sqref="I30 H26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Мага</dc:creator>
  <cp:lastModifiedBy>Иванова Елена Витальевна</cp:lastModifiedBy>
  <cp:lastPrinted>2016-04-29T03:47:59Z</cp:lastPrinted>
  <dcterms:created xsi:type="dcterms:W3CDTF">2013-09-10T08:11:51Z</dcterms:created>
  <dcterms:modified xsi:type="dcterms:W3CDTF">2016-06-01T04:10:23Z</dcterms:modified>
</cp:coreProperties>
</file>