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9705" yWindow="885" windowWidth="9510" windowHeight="4650"/>
  </bookViews>
  <sheets>
    <sheet name="Мероприятия" sheetId="1" r:id="rId1"/>
  </sheets>
  <definedNames>
    <definedName name="_xlnm._FilterDatabase" localSheetId="0" hidden="1">Мероприятия!$A$4:$O$256</definedName>
    <definedName name="_xlnm.Print_Area" localSheetId="0">Мероприятия!$A$1:$L$271</definedName>
  </definedNames>
  <calcPr calcId="144525"/>
</workbook>
</file>

<file path=xl/calcChain.xml><?xml version="1.0" encoding="utf-8"?>
<calcChain xmlns="http://schemas.openxmlformats.org/spreadsheetml/2006/main">
  <c r="E246" i="1" l="1"/>
  <c r="G244" i="1"/>
  <c r="H244" i="1"/>
  <c r="I244" i="1"/>
  <c r="J244" i="1"/>
  <c r="K244" i="1"/>
  <c r="L244" i="1"/>
  <c r="F244" i="1"/>
  <c r="E220" i="1"/>
  <c r="E244" i="1"/>
  <c r="E238" i="1"/>
  <c r="G238" i="1"/>
  <c r="H238" i="1"/>
  <c r="I238" i="1"/>
  <c r="J238" i="1"/>
  <c r="K238" i="1"/>
  <c r="L238" i="1"/>
  <c r="F238" i="1"/>
  <c r="G249" i="1"/>
  <c r="H249" i="1"/>
  <c r="I249" i="1"/>
  <c r="J249" i="1"/>
  <c r="K249" i="1"/>
  <c r="L249" i="1"/>
  <c r="F249" i="1"/>
  <c r="G248" i="1"/>
  <c r="H248" i="1"/>
  <c r="I248" i="1"/>
  <c r="J248" i="1"/>
  <c r="K248" i="1"/>
  <c r="L248" i="1"/>
  <c r="F248" i="1"/>
  <c r="G247" i="1"/>
  <c r="H247" i="1"/>
  <c r="I247" i="1"/>
  <c r="J247" i="1"/>
  <c r="K247" i="1"/>
  <c r="L247" i="1"/>
  <c r="F246" i="1"/>
  <c r="F247" i="1"/>
  <c r="G246" i="1"/>
  <c r="H246" i="1"/>
  <c r="I246" i="1"/>
  <c r="J246" i="1"/>
  <c r="K246" i="1"/>
  <c r="L246" i="1"/>
  <c r="F240" i="1"/>
  <c r="F241" i="1"/>
  <c r="F242" i="1"/>
  <c r="F243" i="1"/>
  <c r="G239" i="1"/>
  <c r="H239" i="1"/>
  <c r="I239" i="1"/>
  <c r="J239" i="1"/>
  <c r="K239" i="1"/>
  <c r="L239" i="1"/>
  <c r="F239" i="1"/>
  <c r="F77" i="1"/>
  <c r="F75" i="1"/>
  <c r="F67" i="1"/>
  <c r="F61" i="1"/>
  <c r="F55" i="1"/>
  <c r="E84" i="1"/>
  <c r="G75" i="1"/>
  <c r="G222" i="1" s="1"/>
  <c r="G225" i="1"/>
  <c r="H225" i="1"/>
  <c r="I225" i="1"/>
  <c r="J225" i="1"/>
  <c r="K225" i="1"/>
  <c r="L225" i="1"/>
  <c r="G224" i="1"/>
  <c r="H224" i="1"/>
  <c r="I224" i="1"/>
  <c r="J224" i="1"/>
  <c r="K224" i="1"/>
  <c r="L224" i="1"/>
  <c r="G223" i="1"/>
  <c r="H223" i="1"/>
  <c r="I223" i="1"/>
  <c r="J223" i="1"/>
  <c r="K223" i="1"/>
  <c r="L223" i="1"/>
  <c r="H222" i="1"/>
  <c r="I222" i="1"/>
  <c r="J222" i="1"/>
  <c r="K222" i="1"/>
  <c r="L222" i="1"/>
  <c r="G221" i="1"/>
  <c r="H221" i="1"/>
  <c r="I221" i="1"/>
  <c r="J221" i="1"/>
  <c r="K221" i="1"/>
  <c r="L221" i="1"/>
  <c r="E214" i="1"/>
  <c r="E206" i="1"/>
  <c r="E218" i="1" s="1"/>
  <c r="E207" i="1"/>
  <c r="E205" i="1"/>
  <c r="F219" i="1"/>
  <c r="G219" i="1"/>
  <c r="H219" i="1"/>
  <c r="I219" i="1"/>
  <c r="J219" i="1"/>
  <c r="K219" i="1"/>
  <c r="L219" i="1"/>
  <c r="F218" i="1"/>
  <c r="G218" i="1"/>
  <c r="H218" i="1"/>
  <c r="I218" i="1"/>
  <c r="J218" i="1"/>
  <c r="K218" i="1"/>
  <c r="L218" i="1"/>
  <c r="F217" i="1"/>
  <c r="G217" i="1"/>
  <c r="H217" i="1"/>
  <c r="I217" i="1"/>
  <c r="J217" i="1"/>
  <c r="K217" i="1"/>
  <c r="L217" i="1"/>
  <c r="E219" i="1"/>
  <c r="E217" i="1"/>
  <c r="E216" i="1"/>
  <c r="E215" i="1"/>
  <c r="G216" i="1"/>
  <c r="H216" i="1"/>
  <c r="I216" i="1"/>
  <c r="J216" i="1"/>
  <c r="K216" i="1"/>
  <c r="L216" i="1"/>
  <c r="F216" i="1"/>
  <c r="G215" i="1"/>
  <c r="H215" i="1"/>
  <c r="I215" i="1"/>
  <c r="J215" i="1"/>
  <c r="K215" i="1"/>
  <c r="L215" i="1"/>
  <c r="F215" i="1"/>
  <c r="G202" i="1"/>
  <c r="H202" i="1"/>
  <c r="I202" i="1"/>
  <c r="J202" i="1"/>
  <c r="K202" i="1"/>
  <c r="L202" i="1"/>
  <c r="G198" i="1"/>
  <c r="E198" i="1" s="1"/>
  <c r="E193" i="1" s="1"/>
  <c r="H198" i="1"/>
  <c r="I198" i="1"/>
  <c r="I193" i="1" s="1"/>
  <c r="J198" i="1"/>
  <c r="K198" i="1"/>
  <c r="K193" i="1" s="1"/>
  <c r="L198" i="1"/>
  <c r="F198" i="1"/>
  <c r="E195" i="1"/>
  <c r="E196" i="1"/>
  <c r="E197" i="1"/>
  <c r="E194" i="1"/>
  <c r="F193" i="1"/>
  <c r="G193" i="1"/>
  <c r="H193" i="1"/>
  <c r="J193" i="1"/>
  <c r="L193" i="1"/>
  <c r="E189" i="1"/>
  <c r="E190" i="1"/>
  <c r="E191" i="1"/>
  <c r="E192" i="1"/>
  <c r="E188" i="1"/>
  <c r="F187" i="1"/>
  <c r="G187" i="1"/>
  <c r="H187" i="1"/>
  <c r="I187" i="1"/>
  <c r="J187" i="1"/>
  <c r="K187" i="1"/>
  <c r="L187" i="1"/>
  <c r="E187" i="1"/>
  <c r="F181" i="1"/>
  <c r="G181" i="1"/>
  <c r="H181" i="1"/>
  <c r="I181" i="1"/>
  <c r="J181" i="1"/>
  <c r="K181" i="1"/>
  <c r="L181" i="1"/>
  <c r="E181" i="1"/>
  <c r="F175" i="1"/>
  <c r="G175" i="1"/>
  <c r="H175" i="1"/>
  <c r="I175" i="1"/>
  <c r="J175" i="1"/>
  <c r="K175" i="1"/>
  <c r="L175" i="1"/>
  <c r="E175" i="1"/>
  <c r="F157" i="1"/>
  <c r="G157" i="1"/>
  <c r="H157" i="1"/>
  <c r="I157" i="1"/>
  <c r="J157" i="1"/>
  <c r="K157" i="1"/>
  <c r="L157" i="1"/>
  <c r="E157" i="1"/>
  <c r="F151" i="1"/>
  <c r="G151" i="1"/>
  <c r="H151" i="1"/>
  <c r="I151" i="1"/>
  <c r="J151" i="1"/>
  <c r="K151" i="1"/>
  <c r="L151" i="1"/>
  <c r="E151" i="1"/>
  <c r="E138" i="1"/>
  <c r="G138" i="1"/>
  <c r="H138" i="1"/>
  <c r="I138" i="1"/>
  <c r="J138" i="1"/>
  <c r="K138" i="1"/>
  <c r="L138" i="1"/>
  <c r="F138" i="1"/>
  <c r="G132" i="1"/>
  <c r="H132" i="1"/>
  <c r="I132" i="1"/>
  <c r="J132" i="1"/>
  <c r="K132" i="1"/>
  <c r="L132" i="1"/>
  <c r="F132" i="1"/>
  <c r="H126" i="1"/>
  <c r="I126" i="1"/>
  <c r="J126" i="1"/>
  <c r="K126" i="1"/>
  <c r="L126" i="1"/>
  <c r="E126" i="1"/>
  <c r="E120" i="1"/>
  <c r="G120" i="1"/>
  <c r="H120" i="1"/>
  <c r="I120" i="1"/>
  <c r="J120" i="1"/>
  <c r="K120" i="1"/>
  <c r="L120" i="1"/>
  <c r="F120" i="1"/>
  <c r="G114" i="1"/>
  <c r="H114" i="1"/>
  <c r="I114" i="1"/>
  <c r="J114" i="1"/>
  <c r="K114" i="1"/>
  <c r="L114" i="1"/>
  <c r="F114" i="1"/>
  <c r="H105" i="1"/>
  <c r="I105" i="1"/>
  <c r="J105" i="1"/>
  <c r="K105" i="1"/>
  <c r="L105" i="1"/>
  <c r="F109" i="1"/>
  <c r="G108" i="1"/>
  <c r="H108" i="1"/>
  <c r="I108" i="1"/>
  <c r="J108" i="1"/>
  <c r="K108" i="1"/>
  <c r="L108" i="1"/>
  <c r="F108" i="1"/>
  <c r="H87" i="1"/>
  <c r="I87" i="1"/>
  <c r="J87" i="1"/>
  <c r="K87" i="1"/>
  <c r="L87" i="1"/>
  <c r="I81" i="1"/>
  <c r="J81" i="1"/>
  <c r="K81" i="1"/>
  <c r="L81" i="1"/>
  <c r="G67" i="1" l="1"/>
  <c r="H67" i="1"/>
  <c r="I67" i="1"/>
  <c r="J67" i="1"/>
  <c r="K67" i="1"/>
  <c r="L67" i="1"/>
  <c r="H61" i="1"/>
  <c r="I61" i="1"/>
  <c r="J61" i="1"/>
  <c r="K61" i="1"/>
  <c r="L61" i="1"/>
  <c r="H55" i="1"/>
  <c r="I55" i="1"/>
  <c r="J55" i="1"/>
  <c r="K55" i="1"/>
  <c r="L55" i="1"/>
  <c r="G43" i="1"/>
  <c r="H43" i="1"/>
  <c r="I43" i="1"/>
  <c r="J43" i="1"/>
  <c r="K43" i="1"/>
  <c r="L43" i="1"/>
  <c r="G37" i="1"/>
  <c r="H37" i="1"/>
  <c r="I37" i="1"/>
  <c r="J37" i="1"/>
  <c r="K37" i="1"/>
  <c r="L37" i="1"/>
  <c r="F37" i="1"/>
  <c r="G28" i="1"/>
  <c r="H28" i="1"/>
  <c r="I28" i="1"/>
  <c r="J28" i="1"/>
  <c r="K28" i="1"/>
  <c r="L28" i="1"/>
  <c r="F28" i="1"/>
  <c r="E22" i="1"/>
  <c r="G22" i="1"/>
  <c r="H22" i="1"/>
  <c r="I22" i="1"/>
  <c r="J22" i="1"/>
  <c r="K22" i="1"/>
  <c r="L22" i="1"/>
  <c r="F22" i="1"/>
  <c r="F16" i="1"/>
  <c r="G93" i="1" l="1"/>
  <c r="H93" i="1"/>
  <c r="I93" i="1"/>
  <c r="J93" i="1"/>
  <c r="K93" i="1"/>
  <c r="L93" i="1"/>
  <c r="F93" i="1"/>
  <c r="F81" i="1"/>
  <c r="G49" i="1"/>
  <c r="H49" i="1"/>
  <c r="I49" i="1"/>
  <c r="J49" i="1"/>
  <c r="K49" i="1"/>
  <c r="L49" i="1"/>
  <c r="L171" i="1" l="1"/>
  <c r="K171" i="1" s="1"/>
  <c r="J171" i="1" s="1"/>
  <c r="I171" i="1" s="1"/>
  <c r="H171" i="1" s="1"/>
  <c r="G171" i="1" s="1"/>
  <c r="F171" i="1" s="1"/>
  <c r="E171" i="1" s="1"/>
  <c r="L170" i="1"/>
  <c r="K170" i="1" s="1"/>
  <c r="J170" i="1" s="1"/>
  <c r="I170" i="1" s="1"/>
  <c r="H170" i="1" s="1"/>
  <c r="G170" i="1" s="1"/>
  <c r="F170" i="1" s="1"/>
  <c r="E170" i="1" s="1"/>
  <c r="H33" i="1" l="1"/>
  <c r="H21" i="1" l="1"/>
  <c r="H19" i="1"/>
  <c r="H125" i="1" l="1"/>
  <c r="H123" i="1"/>
  <c r="H18" i="1" l="1"/>
  <c r="H31" i="1" l="1"/>
  <c r="H48" i="1" l="1"/>
  <c r="H46" i="1"/>
  <c r="H13" i="1"/>
  <c r="H76" i="1" s="1"/>
  <c r="H12" i="1"/>
  <c r="I15" i="1" l="1"/>
  <c r="J15" i="1"/>
  <c r="H117" i="1"/>
  <c r="H15" i="1"/>
  <c r="I110" i="1"/>
  <c r="J110" i="1"/>
  <c r="K110" i="1"/>
  <c r="L110" i="1"/>
  <c r="H190" i="1"/>
  <c r="H81" i="1"/>
  <c r="H98" i="1"/>
  <c r="G46" i="1"/>
  <c r="G153" i="1"/>
  <c r="G13" i="1"/>
  <c r="G102" i="1"/>
  <c r="G96" i="1"/>
  <c r="G31" i="1"/>
  <c r="G19" i="1"/>
  <c r="G15" i="1"/>
  <c r="M76" i="1"/>
  <c r="I76" i="1"/>
  <c r="G18" i="1"/>
  <c r="G24" i="1"/>
  <c r="G61" i="1"/>
  <c r="E106" i="1"/>
  <c r="H110" i="1"/>
  <c r="G21" i="1"/>
  <c r="G257" i="1"/>
  <c r="H257" i="1"/>
  <c r="I257" i="1"/>
  <c r="J257" i="1"/>
  <c r="K257" i="1"/>
  <c r="L257" i="1"/>
  <c r="F257" i="1"/>
  <c r="G241" i="1"/>
  <c r="G266" i="1"/>
  <c r="E266" i="1" s="1"/>
  <c r="G40" i="1"/>
  <c r="G123" i="1"/>
  <c r="G109" i="1"/>
  <c r="G99" i="1"/>
  <c r="H99" i="1"/>
  <c r="I99" i="1"/>
  <c r="J99" i="1"/>
  <c r="K99" i="1"/>
  <c r="L99" i="1"/>
  <c r="F99" i="1"/>
  <c r="E101" i="1"/>
  <c r="E102" i="1"/>
  <c r="E103" i="1"/>
  <c r="E104" i="1"/>
  <c r="E100" i="1"/>
  <c r="E99" i="1" s="1"/>
  <c r="E258" i="1"/>
  <c r="F263" i="1"/>
  <c r="H263" i="1"/>
  <c r="I263" i="1"/>
  <c r="J263" i="1"/>
  <c r="K263" i="1"/>
  <c r="L263" i="1"/>
  <c r="E265" i="1"/>
  <c r="E267" i="1"/>
  <c r="E268" i="1"/>
  <c r="E264" i="1"/>
  <c r="G208" i="1"/>
  <c r="H208" i="1"/>
  <c r="I208" i="1"/>
  <c r="J208" i="1"/>
  <c r="E213" i="1"/>
  <c r="E212" i="1"/>
  <c r="E210" i="1"/>
  <c r="E209" i="1"/>
  <c r="L208" i="1"/>
  <c r="K208" i="1"/>
  <c r="F208" i="1"/>
  <c r="E204" i="1"/>
  <c r="E203" i="1"/>
  <c r="F202" i="1"/>
  <c r="H140" i="1"/>
  <c r="I140" i="1"/>
  <c r="J140" i="1"/>
  <c r="K140" i="1"/>
  <c r="L140" i="1"/>
  <c r="F140" i="1"/>
  <c r="E185" i="1"/>
  <c r="E186" i="1"/>
  <c r="E183" i="1"/>
  <c r="E182" i="1"/>
  <c r="E177" i="1"/>
  <c r="E178" i="1"/>
  <c r="E179" i="1"/>
  <c r="E176" i="1"/>
  <c r="E173" i="1"/>
  <c r="E174" i="1"/>
  <c r="E172" i="1"/>
  <c r="G169" i="1"/>
  <c r="H169" i="1"/>
  <c r="I169" i="1"/>
  <c r="J169" i="1"/>
  <c r="K169" i="1"/>
  <c r="L169" i="1"/>
  <c r="F169" i="1"/>
  <c r="G163" i="1"/>
  <c r="H163" i="1"/>
  <c r="I163" i="1"/>
  <c r="J163" i="1"/>
  <c r="K163" i="1"/>
  <c r="L163" i="1"/>
  <c r="F163" i="1"/>
  <c r="G143" i="1"/>
  <c r="H143" i="1"/>
  <c r="I143" i="1"/>
  <c r="J143" i="1"/>
  <c r="K143" i="1"/>
  <c r="L143" i="1"/>
  <c r="F143" i="1"/>
  <c r="G142" i="1"/>
  <c r="H142" i="1"/>
  <c r="I142" i="1"/>
  <c r="J142" i="1"/>
  <c r="K142" i="1"/>
  <c r="L142" i="1"/>
  <c r="F142" i="1"/>
  <c r="G141" i="1"/>
  <c r="H141" i="1"/>
  <c r="I141" i="1"/>
  <c r="J141" i="1"/>
  <c r="K141" i="1"/>
  <c r="L141" i="1"/>
  <c r="F141" i="1"/>
  <c r="G139" i="1"/>
  <c r="H139" i="1"/>
  <c r="I139" i="1"/>
  <c r="J139" i="1"/>
  <c r="K139" i="1"/>
  <c r="L139" i="1"/>
  <c r="F139" i="1"/>
  <c r="E160" i="1"/>
  <c r="E161" i="1"/>
  <c r="E162" i="1"/>
  <c r="E159" i="1"/>
  <c r="E158" i="1"/>
  <c r="E155" i="1"/>
  <c r="E156" i="1"/>
  <c r="E152" i="1"/>
  <c r="G119" i="1"/>
  <c r="H119" i="1"/>
  <c r="I119" i="1"/>
  <c r="J119" i="1"/>
  <c r="K119" i="1"/>
  <c r="L119" i="1"/>
  <c r="G118" i="1"/>
  <c r="G197" i="1" s="1"/>
  <c r="H118" i="1"/>
  <c r="H197" i="1" s="1"/>
  <c r="I118" i="1"/>
  <c r="I197" i="1" s="1"/>
  <c r="J118" i="1"/>
  <c r="J197" i="1" s="1"/>
  <c r="J255" i="1" s="1"/>
  <c r="K118" i="1"/>
  <c r="K197" i="1" s="1"/>
  <c r="L118" i="1"/>
  <c r="L197" i="1" s="1"/>
  <c r="F118" i="1"/>
  <c r="F197" i="1" s="1"/>
  <c r="G117" i="1"/>
  <c r="G196" i="1" s="1"/>
  <c r="I117" i="1"/>
  <c r="J117" i="1"/>
  <c r="J196" i="1" s="1"/>
  <c r="K117" i="1"/>
  <c r="L117" i="1"/>
  <c r="L196" i="1" s="1"/>
  <c r="G116" i="1"/>
  <c r="H116" i="1"/>
  <c r="H195" i="1" s="1"/>
  <c r="I116" i="1"/>
  <c r="I195" i="1" s="1"/>
  <c r="J116" i="1"/>
  <c r="J195" i="1" s="1"/>
  <c r="K116" i="1"/>
  <c r="K195" i="1" s="1"/>
  <c r="L116" i="1"/>
  <c r="L195" i="1" s="1"/>
  <c r="F116" i="1"/>
  <c r="F195" i="1" s="1"/>
  <c r="G115" i="1"/>
  <c r="G194" i="1" s="1"/>
  <c r="H115" i="1"/>
  <c r="H194" i="1" s="1"/>
  <c r="I115" i="1"/>
  <c r="I194" i="1" s="1"/>
  <c r="J115" i="1"/>
  <c r="J194" i="1" s="1"/>
  <c r="K115" i="1"/>
  <c r="K194" i="1" s="1"/>
  <c r="L115" i="1"/>
  <c r="L194" i="1" s="1"/>
  <c r="F115" i="1"/>
  <c r="E134" i="1"/>
  <c r="E135" i="1"/>
  <c r="E136" i="1"/>
  <c r="E133" i="1"/>
  <c r="G126" i="1"/>
  <c r="F126" i="1"/>
  <c r="E128" i="1"/>
  <c r="E129" i="1"/>
  <c r="E130" i="1"/>
  <c r="E127" i="1"/>
  <c r="E124" i="1"/>
  <c r="E122" i="1"/>
  <c r="E121" i="1"/>
  <c r="E107" i="1"/>
  <c r="E98" i="1"/>
  <c r="E95" i="1"/>
  <c r="E94" i="1"/>
  <c r="E88" i="1"/>
  <c r="E85" i="1"/>
  <c r="E83" i="1"/>
  <c r="E82" i="1"/>
  <c r="G55" i="1"/>
  <c r="F43" i="1"/>
  <c r="E48" i="1"/>
  <c r="E45" i="1"/>
  <c r="E44" i="1"/>
  <c r="E41" i="1"/>
  <c r="E39" i="1"/>
  <c r="E38" i="1"/>
  <c r="E30" i="1"/>
  <c r="E29" i="1"/>
  <c r="E26" i="1"/>
  <c r="E25" i="1"/>
  <c r="E23" i="1"/>
  <c r="E17" i="1"/>
  <c r="E11" i="1"/>
  <c r="G10" i="1"/>
  <c r="H10" i="1"/>
  <c r="I10" i="1"/>
  <c r="J10" i="1"/>
  <c r="K10" i="1"/>
  <c r="L10" i="1"/>
  <c r="F10" i="1"/>
  <c r="E12" i="1"/>
  <c r="E13" i="1"/>
  <c r="E14" i="1"/>
  <c r="E15" i="1"/>
  <c r="E141" i="1"/>
  <c r="E143" i="1"/>
  <c r="E169" i="1"/>
  <c r="E118" i="1"/>
  <c r="E139" i="1"/>
  <c r="E142" i="1"/>
  <c r="E163" i="1"/>
  <c r="L214" i="1"/>
  <c r="J214" i="1"/>
  <c r="H214" i="1"/>
  <c r="K214" i="1"/>
  <c r="I214" i="1"/>
  <c r="G214" i="1"/>
  <c r="E116" i="1"/>
  <c r="F194" i="1"/>
  <c r="F214" i="1"/>
  <c r="J76" i="1"/>
  <c r="J75" i="1"/>
  <c r="E42" i="1"/>
  <c r="I75" i="1"/>
  <c r="H77" i="1"/>
  <c r="E211" i="1"/>
  <c r="E208" i="1" s="1"/>
  <c r="L78" i="1"/>
  <c r="K78" i="1"/>
  <c r="K73" i="1" s="1"/>
  <c r="J78" i="1"/>
  <c r="I78" i="1"/>
  <c r="H78" i="1"/>
  <c r="G140" i="1"/>
  <c r="E140" i="1" s="1"/>
  <c r="E96" i="1"/>
  <c r="G81" i="1"/>
  <c r="G78" i="1"/>
  <c r="G87" i="1"/>
  <c r="L245" i="1"/>
  <c r="K245" i="1"/>
  <c r="J245" i="1"/>
  <c r="I245" i="1"/>
  <c r="H245" i="1"/>
  <c r="G245" i="1"/>
  <c r="F245" i="1"/>
  <c r="E245" i="1"/>
  <c r="E239" i="1"/>
  <c r="E46" i="1"/>
  <c r="G77" i="1"/>
  <c r="E91" i="1"/>
  <c r="G242" i="1"/>
  <c r="H242" i="1"/>
  <c r="I242" i="1"/>
  <c r="J242" i="1"/>
  <c r="K242" i="1"/>
  <c r="L242" i="1"/>
  <c r="G243" i="1"/>
  <c r="H243" i="1"/>
  <c r="I243" i="1"/>
  <c r="J243" i="1"/>
  <c r="K243" i="1"/>
  <c r="L243" i="1"/>
  <c r="E184" i="1"/>
  <c r="G263" i="1"/>
  <c r="E97" i="1"/>
  <c r="H75" i="1"/>
  <c r="E109" i="1"/>
  <c r="I16" i="1"/>
  <c r="J16" i="1"/>
  <c r="K16" i="1"/>
  <c r="L16" i="1"/>
  <c r="E108" i="1"/>
  <c r="F117" i="1"/>
  <c r="F196" i="1" s="1"/>
  <c r="E180" i="1"/>
  <c r="I241" i="1"/>
  <c r="J241" i="1"/>
  <c r="K241" i="1"/>
  <c r="L241" i="1"/>
  <c r="I240" i="1"/>
  <c r="J240" i="1"/>
  <c r="K240" i="1"/>
  <c r="L240" i="1"/>
  <c r="H241" i="1"/>
  <c r="G240" i="1"/>
  <c r="H240" i="1"/>
  <c r="E40" i="1"/>
  <c r="E154" i="1"/>
  <c r="E153" i="1"/>
  <c r="F119" i="1"/>
  <c r="E260" i="1"/>
  <c r="E259" i="1"/>
  <c r="E257" i="1"/>
  <c r="E47" i="1"/>
  <c r="E202" i="1"/>
  <c r="G110" i="1"/>
  <c r="G105" i="1" s="1"/>
  <c r="F92" i="1"/>
  <c r="F87" i="1" s="1"/>
  <c r="E90" i="1"/>
  <c r="E32" i="1"/>
  <c r="E137" i="1"/>
  <c r="E132" i="1" s="1"/>
  <c r="E36" i="1"/>
  <c r="E35" i="1"/>
  <c r="G34" i="1"/>
  <c r="H34" i="1"/>
  <c r="I34" i="1"/>
  <c r="J34" i="1"/>
  <c r="K34" i="1"/>
  <c r="L34" i="1"/>
  <c r="F34" i="1"/>
  <c r="F144" i="1"/>
  <c r="G144" i="1"/>
  <c r="E145" i="1"/>
  <c r="E146" i="1"/>
  <c r="E147" i="1"/>
  <c r="F148" i="1"/>
  <c r="E148" i="1" s="1"/>
  <c r="E149" i="1"/>
  <c r="E150" i="1"/>
  <c r="I73" i="1"/>
  <c r="E144" i="1"/>
  <c r="L73" i="1"/>
  <c r="J73" i="1"/>
  <c r="E34" i="1"/>
  <c r="H16" i="1"/>
  <c r="G16" i="1"/>
  <c r="E18" i="1"/>
  <c r="E24" i="1"/>
  <c r="J253" i="1"/>
  <c r="E86" i="1"/>
  <c r="E81" i="1" s="1"/>
  <c r="E33" i="1"/>
  <c r="E31" i="1"/>
  <c r="E117" i="1"/>
  <c r="E27" i="1"/>
  <c r="E125" i="1"/>
  <c r="E131" i="1"/>
  <c r="E123" i="1"/>
  <c r="E19" i="1"/>
  <c r="E20" i="1"/>
  <c r="E21" i="1"/>
  <c r="E263" i="1" l="1"/>
  <c r="E242" i="1"/>
  <c r="E43" i="1"/>
  <c r="G76" i="1"/>
  <c r="E119" i="1"/>
  <c r="E114" i="1" s="1"/>
  <c r="E37" i="1"/>
  <c r="E93" i="1"/>
  <c r="J254" i="1"/>
  <c r="E115" i="1"/>
  <c r="E10" i="1"/>
  <c r="G195" i="1"/>
  <c r="K196" i="1"/>
  <c r="I196" i="1"/>
  <c r="I255" i="1"/>
  <c r="I256" i="1"/>
  <c r="H196" i="1"/>
  <c r="G253" i="1"/>
  <c r="I254" i="1"/>
  <c r="H255" i="1"/>
  <c r="J256" i="1"/>
  <c r="E241" i="1"/>
  <c r="E240" i="1"/>
  <c r="E28" i="1"/>
  <c r="E243" i="1"/>
  <c r="L256" i="1"/>
  <c r="L251" i="1" s="1"/>
  <c r="K256" i="1"/>
  <c r="K251" i="1" s="1"/>
  <c r="H256" i="1"/>
  <c r="E16" i="1"/>
  <c r="H253" i="1"/>
  <c r="G256" i="1"/>
  <c r="H73" i="1"/>
  <c r="G255" i="1"/>
  <c r="I253" i="1"/>
  <c r="I220" i="1"/>
  <c r="G254" i="1"/>
  <c r="G73" i="1"/>
  <c r="E92" i="1"/>
  <c r="E87" i="1" s="1"/>
  <c r="F110" i="1"/>
  <c r="G251" i="1" l="1"/>
  <c r="J251" i="1"/>
  <c r="I251" i="1"/>
  <c r="J220" i="1"/>
  <c r="G220" i="1"/>
  <c r="E249" i="1"/>
  <c r="L220" i="1"/>
  <c r="K220" i="1"/>
  <c r="H220" i="1"/>
  <c r="E110" i="1"/>
  <c r="F105" i="1"/>
  <c r="H254" i="1"/>
  <c r="H251" i="1" s="1"/>
  <c r="E105" i="1" l="1"/>
  <c r="E77" i="1" l="1"/>
  <c r="F224" i="1"/>
  <c r="E224" i="1" s="1"/>
  <c r="F255" i="1" l="1"/>
  <c r="E255" i="1" s="1"/>
  <c r="E248" i="1"/>
  <c r="E75" i="1"/>
  <c r="F222" i="1"/>
  <c r="E222" i="1" l="1"/>
  <c r="F253" i="1"/>
  <c r="E253" i="1" l="1"/>
  <c r="E58" i="1"/>
  <c r="E66" i="1"/>
  <c r="E60" i="1"/>
  <c r="E54" i="1"/>
  <c r="E53" i="1"/>
  <c r="E56" i="1"/>
  <c r="E59" i="1"/>
  <c r="E52" i="1"/>
  <c r="E65" i="1"/>
  <c r="E63" i="1"/>
  <c r="E57" i="1"/>
  <c r="E55" i="1" s="1"/>
  <c r="F78" i="1"/>
  <c r="E78" i="1" s="1"/>
  <c r="E64" i="1"/>
  <c r="E70" i="1"/>
  <c r="E67" i="1" s="1"/>
  <c r="F51" i="1"/>
  <c r="E51" i="1" s="1"/>
  <c r="E62" i="1"/>
  <c r="E61" i="1"/>
  <c r="F76" i="1"/>
  <c r="E76" i="1" s="1"/>
  <c r="F50" i="1" l="1"/>
  <c r="E50" i="1" s="1"/>
  <c r="E49" i="1" s="1"/>
  <c r="F223" i="1"/>
  <c r="E223" i="1" s="1"/>
  <c r="F73" i="1"/>
  <c r="F74" i="1"/>
  <c r="F49" i="1"/>
  <c r="F254" i="1"/>
  <c r="F225" i="1"/>
  <c r="E247" i="1" l="1"/>
  <c r="E254" i="1"/>
  <c r="F221" i="1"/>
  <c r="E221" i="1" s="1"/>
  <c r="E74" i="1"/>
  <c r="E73" i="1" s="1"/>
  <c r="E225" i="1"/>
  <c r="F256" i="1"/>
  <c r="E256" i="1" s="1"/>
  <c r="F220" i="1"/>
  <c r="E251" i="1" l="1"/>
  <c r="F251" i="1"/>
</calcChain>
</file>

<file path=xl/sharedStrings.xml><?xml version="1.0" encoding="utf-8"?>
<sst xmlns="http://schemas.openxmlformats.org/spreadsheetml/2006/main" count="411" uniqueCount="123">
  <si>
    <t>№ п/п</t>
  </si>
  <si>
    <t>Финасовые затраты на реализацию (тыс.рублей)</t>
  </si>
  <si>
    <t>в том числе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</si>
  <si>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</si>
  <si>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</si>
  <si>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</si>
  <si>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</si>
  <si>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</si>
  <si>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</si>
  <si>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</si>
  <si>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</si>
  <si>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бюджет автономного округа</t>
  </si>
  <si>
    <t>местный бюджет</t>
  </si>
  <si>
    <t>Реконструкция, расширение, модернизация, строительство объектов коммунального комплекса</t>
  </si>
  <si>
    <t>1.1</t>
  </si>
  <si>
    <t>1.2</t>
  </si>
  <si>
    <t>3.1</t>
  </si>
  <si>
    <t>бюджет поселений</t>
  </si>
  <si>
    <t>Замена светильников уличного освещения на энергосберегающие</t>
  </si>
  <si>
    <t>3.2</t>
  </si>
  <si>
    <t>Повышение энергетической эффективности в бюджетной сфере Нефтеюганского района</t>
  </si>
  <si>
    <t>Реализация мероприятий по результатам проведенных энергетических обследований бюджетных муниципальных учреждений</t>
  </si>
  <si>
    <t>Проведение обязательных энергетических обследований бюджетных муниципальных учреждений (дополнительно, с периодичностью не реже 1 раза в 5 лет)</t>
  </si>
  <si>
    <t>Разработка схем водоснабжения и водоотведения</t>
  </si>
  <si>
    <t>Разработка схем теплоснабжения</t>
  </si>
  <si>
    <t xml:space="preserve">всего </t>
  </si>
  <si>
    <t>Капитальный ремонт систем теплоснабжения, водоснабжения, водоотведения, электроснабжения для подготовки к осенне-зимнему периоду.</t>
  </si>
  <si>
    <t>2.1</t>
  </si>
  <si>
    <t>Таблица 2</t>
  </si>
  <si>
    <t>Цель 1 "Повышение надежности и качества предоставления жилищно-коммунальных услуг"</t>
  </si>
  <si>
    <t>1.3</t>
  </si>
  <si>
    <t>Цель 2 "Повышение эффективности использования энергетических ресурсов"</t>
  </si>
  <si>
    <t>3.1.1</t>
  </si>
  <si>
    <t>3.2.1</t>
  </si>
  <si>
    <t>3.2.2</t>
  </si>
  <si>
    <t>Итого по подпрограмме 1</t>
  </si>
  <si>
    <t>Итого по подпрограмме 2</t>
  </si>
  <si>
    <t>Итого по подпрограмме 3</t>
  </si>
  <si>
    <t>Задача 3 "Развитие энергосбережения и повышение энергоэффективности"</t>
  </si>
  <si>
    <t>Подпрограмма 1 "Создание условий для обеспечения качественными коммунальными услугами"</t>
  </si>
  <si>
    <t>Подпрограмма  3 "Энергосбережение и повышение энергоэффективности"</t>
  </si>
  <si>
    <t xml:space="preserve"> Ответственный исполнитель/соисполнитель</t>
  </si>
  <si>
    <t>3.1.2</t>
  </si>
  <si>
    <t>3.1.3</t>
  </si>
  <si>
    <t>Всего по муниципальной программе</t>
  </si>
  <si>
    <t>иные внебюджетные источники</t>
  </si>
  <si>
    <t>1.4</t>
  </si>
  <si>
    <t>2.2</t>
  </si>
  <si>
    <t>Благоустройство дворовых территорий МКД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</si>
  <si>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МКУ "УКСиЖКК НР"</t>
  </si>
  <si>
    <t>1.5.</t>
  </si>
  <si>
    <t>Обеспечение деятельности департамента строительства и жилищно-коммунального комплекса Нефтеюганского района</t>
  </si>
  <si>
    <t>Предоставление субсидий на возмещение недополученных доходов организациям, осуществляющим реализацию населению сжиженного газа</t>
  </si>
  <si>
    <t>1.5</t>
  </si>
  <si>
    <t>Подпрограмма 2 "Капитальный ремонт многоквартирных домов"</t>
  </si>
  <si>
    <t>Департамент строительства и ЖКК НР/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</si>
  <si>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</si>
  <si>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 "УКСиЖКК НР"</t>
  </si>
  <si>
    <t>Департамент строительства и ЖКК  НР/                                                                                                                               "УКСиЖКК НР", Администрации городского и сельских поселений, Департамент образования и молодежной политики НР, Департамент культуры и спорта НР</t>
  </si>
  <si>
    <t>Департамент строительства и ЖКК НР/                                                                                                                                                           "УКСиЖКК НР"</t>
  </si>
  <si>
    <t>Департамент строительства и ЖКК НР,                                          "УКСиЖКК НР", администрации городского и сельских поселений</t>
  </si>
  <si>
    <t>Подпрограмма  4 «Содержание на территории муниципального района межпоселенческих мест захоронения»</t>
  </si>
  <si>
    <t>4.1.</t>
  </si>
  <si>
    <t>4.2.</t>
  </si>
  <si>
    <t>Вывоз ТБО</t>
  </si>
  <si>
    <t>Завоз воды</t>
  </si>
  <si>
    <t>Итого по подпрограмме 4</t>
  </si>
  <si>
    <t>1.7.</t>
  </si>
  <si>
    <t>Департамент строительства и ЖКК НР</t>
  </si>
  <si>
    <t>2.3.</t>
  </si>
  <si>
    <t>Департамент строительства и ЖКК НР,                                          "УКСиЖКК НР"</t>
  </si>
  <si>
    <t>Технологические разработки:</t>
  </si>
  <si>
    <t>Департамент строительства и ЖКК НР/                                                                                                                                                           Департамент образования и молодежной политики НР</t>
  </si>
  <si>
    <t>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</t>
  </si>
  <si>
    <t>в том числе:</t>
  </si>
  <si>
    <t>прочие расходы</t>
  </si>
  <si>
    <t>0</t>
  </si>
  <si>
    <t>Задача 4 "Благоустройство территории межпоселенческого кладбища."</t>
  </si>
  <si>
    <t>Цель 3 "Создание условий для улучшения внешнего вида территории межпоселенческого кладбища."</t>
  </si>
  <si>
    <t>Перечень программных мероприятий</t>
  </si>
  <si>
    <t>Департамент финансов НР</t>
  </si>
  <si>
    <t>Информационная поддрежка и пропаганда энергосбережения и повышение энергетической эффективности на территории муниципального образовани Нефтеюганский район</t>
  </si>
  <si>
    <t>Энергосберегающие мероприятия сторонних организаций</t>
  </si>
  <si>
    <t>Организации, расположенные на территории  МО НР</t>
  </si>
  <si>
    <t>1.8.</t>
  </si>
  <si>
    <t>Предоставление субсидии на возмещение затрат на реконструкцию (модернизацию) объектов тепло-, водоснабжения и водоотведения переданных по концессионному соглашению</t>
  </si>
  <si>
    <t>Задача 2 "Повышение эффективности содержания общего имущества многоквартирных домов"</t>
  </si>
  <si>
    <t>Задача 1 "Повышение эффективности, качества и надежности поставки коммунальных ресурсов"</t>
  </si>
  <si>
    <t>Грант (премия) за лучшую муниципальную практику сбора платежей за жилищно-коммунальные услуги</t>
  </si>
  <si>
    <t>Ммероприятия муниципальной программы</t>
  </si>
  <si>
    <t>Источники финансирования</t>
  </si>
  <si>
    <t>средства по Соглашениям по передаче полномочий</t>
  </si>
  <si>
    <t>Администрация г.п.Пойковский</t>
  </si>
  <si>
    <t>федеральный бюджет</t>
  </si>
  <si>
    <t>1.6.</t>
  </si>
  <si>
    <t>3.4.</t>
  </si>
  <si>
    <t>3.5.</t>
  </si>
  <si>
    <t>3.6.</t>
  </si>
  <si>
    <t>3.7.</t>
  </si>
  <si>
    <t>2.4.</t>
  </si>
  <si>
    <t>Администрации городского и сельских поселений</t>
  </si>
  <si>
    <t>Департамент строительства и ЖКК НР/                                         "УКСиЖКК НР", сп.Салым</t>
  </si>
  <si>
    <t>Департамент строительства и ЖКК НР,                                          "УКСиЖКК НР", администрации городского и сельских поселений, Департамент финансов НР</t>
  </si>
  <si>
    <t>1.9.</t>
  </si>
  <si>
    <t>Предоставление субсидии на возмещение затрат на топливо (нефть, мазут), используемое для предоставления услуг по отоплению и горячему водоснабжению</t>
  </si>
  <si>
    <t>Предоставление субсидий на возмещение затрат за оказанные услуги по теплоснабжению</t>
  </si>
  <si>
    <t>Замена (поверка) поквартирных узлов учета энергоресурсов, установленных в квартирах муниципальной собственности</t>
  </si>
  <si>
    <t>иные источники</t>
  </si>
  <si>
    <t>инвестиции в объекты муниципальной собственности</t>
  </si>
  <si>
    <t>местный бюджет*</t>
  </si>
  <si>
    <t>3.2.2.</t>
  </si>
  <si>
    <t>3.3.</t>
  </si>
  <si>
    <t>Обеспечение мероприятий по капитальному ремонту многоквартирных домов</t>
  </si>
  <si>
    <t>Обеспечение реализации мероприятий по ремонту  общего имущества в МКД (в т.ч. муниципальных квартир)</t>
  </si>
  <si>
    <t>Выполнение функций заказчика в сфере строительства, реконструкции, технического перевооружения, капитального ремонта, капитального строительства, жилищно-коммунального комплекса на территории Нефтеюганского района, охраны окружающей среды.</t>
  </si>
  <si>
    <t>1.10.</t>
  </si>
  <si>
    <t>Содействие развитию коммунальной и инженерной инфраструктуры муниципальной собственности</t>
  </si>
  <si>
    <t>Департамент строительства и ЖКК НР/сп.Сингапай</t>
  </si>
  <si>
    <t>Иные межбюджетные трансферты (на благоустройство территорий городского/сельских поселений)</t>
  </si>
  <si>
    <t>Иные межбюджетные трансферты (на ремонт освещения)</t>
  </si>
  <si>
    <t>* -переходящие остатки по мероприятию 1.1. "Реконструкция, расширение, модернизация, строительство объектов коммунального комплекса": с 2014 года на 2015 год - 699,5 тыс.руб.; с 2015 года на 2016 год - 16 036,6 тыс.руб.</t>
  </si>
  <si>
    <t>Схемы водоснабжения и водоотведения</t>
  </si>
  <si>
    <t>Схемы теплоснабжения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</si>
</sst>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#,##0.0"/>
    <numFmt numFmtId="165" formatCode="#,##0.00000"/>
    <numFmt numFmtId="166" formatCode="#,##0.0000"/>
    <numFmt numFmtId="167" formatCode="#,##0.000000"/>
    <numFmt numFmtId="168" formatCode="_-* #,##0.0_р_._-;\-* #,##0.0_р_._-;_-* &quot;-&quot;?_р_._-;_-@_-"/>
    <numFmt numFmtId="169" formatCode="_-* #,##0.000000_р_._-;\-* #,##0.000000_р_._-;_-* &quot;-&quot;?_р_._-;_-@_-"/>
    <numFmt numFmtId="170" formatCode="#,##0.00000000"/>
    <numFmt numFmtId="171" formatCode="_-* #,##0.0000_р_._-;\-* #,##0.0000_р_._-;_-* &quot;-&quot;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70" fontId="1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9" fontId="1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168" fontId="1" fillId="0" borderId="0" xfId="0" applyNumberFormat="1" applyFont="1" applyFill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center"/>
    </xf>
    <xf numFmtId="168" fontId="3" fillId="0" borderId="3" xfId="0" applyNumberFormat="1" applyFont="1" applyFill="1" applyBorder="1" applyAlignment="1">
      <alignment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5" fillId="0" borderId="3" xfId="0" applyNumberFormat="1" applyFont="1" applyFill="1" applyBorder="1" applyAlignment="1">
      <alignment horizontal="right" vertical="center" wrapText="1"/>
    </xf>
    <xf numFmtId="168" fontId="5" fillId="0" borderId="3" xfId="0" applyNumberFormat="1" applyFont="1" applyFill="1" applyBorder="1" applyAlignment="1">
      <alignment vertical="center" wrapText="1"/>
    </xf>
    <xf numFmtId="168" fontId="3" fillId="0" borderId="3" xfId="0" applyNumberFormat="1" applyFont="1" applyFill="1" applyBorder="1" applyAlignment="1">
      <alignment horizontal="right" vertical="center" wrapText="1"/>
    </xf>
    <xf numFmtId="168" fontId="3" fillId="0" borderId="3" xfId="0" applyNumberFormat="1" applyFont="1" applyFill="1" applyBorder="1" applyAlignment="1">
      <alignment horizontal="left" vertical="center" wrapText="1"/>
    </xf>
    <xf numFmtId="168" fontId="7" fillId="0" borderId="3" xfId="0" applyNumberFormat="1" applyFont="1" applyFill="1" applyBorder="1" applyAlignment="1">
      <alignment horizontal="right" vertical="center" wrapText="1"/>
    </xf>
    <xf numFmtId="43" fontId="3" fillId="0" borderId="3" xfId="1" applyFont="1" applyFill="1" applyBorder="1" applyAlignment="1">
      <alignment horizontal="right" vertical="center" wrapText="1"/>
    </xf>
    <xf numFmtId="168" fontId="5" fillId="0" borderId="3" xfId="0" applyNumberFormat="1" applyFont="1" applyFill="1" applyBorder="1" applyAlignment="1" applyProtection="1">
      <alignment horizontal="right" vertical="center" wrapText="1"/>
    </xf>
    <xf numFmtId="168" fontId="5" fillId="0" borderId="3" xfId="0" applyNumberFormat="1" applyFont="1" applyFill="1" applyBorder="1" applyAlignment="1" applyProtection="1">
      <alignment horizontal="right" vertical="center" wrapText="1"/>
      <protection locked="0"/>
    </xf>
    <xf numFmtId="169" fontId="3" fillId="0" borderId="3" xfId="0" applyNumberFormat="1" applyFont="1" applyFill="1" applyBorder="1" applyAlignment="1">
      <alignment horizontal="right" vertical="center" wrapText="1"/>
    </xf>
    <xf numFmtId="171" fontId="5" fillId="0" borderId="3" xfId="0" applyNumberFormat="1" applyFont="1" applyFill="1" applyBorder="1" applyAlignment="1">
      <alignment horizontal="right" vertical="center" wrapText="1"/>
    </xf>
    <xf numFmtId="168" fontId="1" fillId="0" borderId="0" xfId="0" applyNumberFormat="1" applyFont="1" applyFill="1" applyBorder="1" applyAlignment="1">
      <alignment vertical="center"/>
    </xf>
    <xf numFmtId="168" fontId="3" fillId="0" borderId="3" xfId="0" applyNumberFormat="1" applyFont="1" applyFill="1" applyBorder="1" applyAlignment="1" applyProtection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49" fontId="3" fillId="0" borderId="14" xfId="0" applyNumberFormat="1" applyFont="1" applyFill="1" applyBorder="1" applyAlignment="1">
      <alignment horizontal="left" vertical="center"/>
    </xf>
    <xf numFmtId="49" fontId="3" fillId="0" borderId="15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530"/>
  <sheetViews>
    <sheetView showZeros="0" tabSelected="1" zoomScale="71" zoomScaleNormal="71" zoomScaleSheetLayoutView="80" workbookViewId="0">
      <pane ySplit="6" topLeftCell="A237" activePane="bottomLeft" state="frozen"/>
      <selection pane="bottomLeft" activeCell="M238" sqref="M238"/>
    </sheetView>
  </sheetViews>
  <sheetFormatPr defaultRowHeight="15" x14ac:dyDescent="0.25"/>
  <cols>
    <col min="1" max="1" width="8.42578125" style="6" customWidth="1"/>
    <col min="2" max="2" width="40.5703125" style="7" customWidth="1"/>
    <col min="3" max="3" width="27.42578125" style="7" customWidth="1"/>
    <col min="4" max="4" width="28.140625" style="7" customWidth="1"/>
    <col min="5" max="5" width="21.28515625" style="8" customWidth="1"/>
    <col min="6" max="11" width="21.28515625" style="9" customWidth="1"/>
    <col min="12" max="12" width="21.28515625" style="26" customWidth="1"/>
    <col min="13" max="13" width="27.5703125" style="10" customWidth="1"/>
    <col min="14" max="14" width="11.28515625" style="11" customWidth="1"/>
    <col min="15" max="15" width="21.85546875" style="11" customWidth="1"/>
    <col min="16" max="20" width="9.140625" style="11"/>
    <col min="21" max="16384" width="9.140625" style="8"/>
  </cols>
  <sheetData>
    <row r="1" spans="1:57" ht="26.25" customHeight="1" x14ac:dyDescent="0.25">
      <c r="L1" s="29" t="s">
        <v>28</v>
      </c>
    </row>
    <row r="2" spans="1:57" ht="26.25" customHeight="1" x14ac:dyDescent="0.25">
      <c r="A2" s="109" t="s">
        <v>79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57" ht="32.25" customHeight="1" x14ac:dyDescent="0.25">
      <c r="J3" s="112"/>
      <c r="K3" s="112"/>
      <c r="L3" s="112"/>
    </row>
    <row r="4" spans="1:57" ht="29.25" customHeight="1" x14ac:dyDescent="0.25">
      <c r="A4" s="74" t="s">
        <v>0</v>
      </c>
      <c r="B4" s="56" t="s">
        <v>89</v>
      </c>
      <c r="C4" s="56" t="s">
        <v>41</v>
      </c>
      <c r="D4" s="56" t="s">
        <v>90</v>
      </c>
      <c r="E4" s="110" t="s">
        <v>1</v>
      </c>
      <c r="F4" s="110"/>
      <c r="G4" s="110"/>
      <c r="H4" s="110"/>
      <c r="I4" s="110"/>
      <c r="J4" s="110"/>
      <c r="K4" s="110"/>
      <c r="L4" s="110"/>
      <c r="M4" s="12"/>
    </row>
    <row r="5" spans="1:57" ht="30" customHeight="1" x14ac:dyDescent="0.25">
      <c r="A5" s="74"/>
      <c r="B5" s="56"/>
      <c r="C5" s="56"/>
      <c r="D5" s="56"/>
      <c r="E5" s="56" t="s">
        <v>3</v>
      </c>
      <c r="F5" s="111" t="s">
        <v>2</v>
      </c>
      <c r="G5" s="111"/>
      <c r="H5" s="111"/>
      <c r="I5" s="111"/>
      <c r="J5" s="111"/>
      <c r="K5" s="111"/>
      <c r="L5" s="111"/>
      <c r="M5" s="13"/>
    </row>
    <row r="6" spans="1:57" ht="35.25" customHeight="1" x14ac:dyDescent="0.25">
      <c r="A6" s="74"/>
      <c r="B6" s="56"/>
      <c r="C6" s="56"/>
      <c r="D6" s="56"/>
      <c r="E6" s="56"/>
      <c r="F6" s="28" t="s">
        <v>4</v>
      </c>
      <c r="G6" s="28" t="s">
        <v>5</v>
      </c>
      <c r="H6" s="28" t="s">
        <v>6</v>
      </c>
      <c r="I6" s="28" t="s">
        <v>7</v>
      </c>
      <c r="J6" s="28" t="s">
        <v>8</v>
      </c>
      <c r="K6" s="28" t="s">
        <v>9</v>
      </c>
      <c r="L6" s="28" t="s">
        <v>10</v>
      </c>
      <c r="M6" s="13"/>
    </row>
    <row r="7" spans="1:57" s="2" customFormat="1" ht="22.5" customHeight="1" x14ac:dyDescent="0.25">
      <c r="A7" s="113" t="s">
        <v>29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5"/>
      <c r="M7" s="10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4"/>
    </row>
    <row r="8" spans="1:57" s="2" customFormat="1" ht="23.25" customHeight="1" x14ac:dyDescent="0.25">
      <c r="A8" s="113" t="s">
        <v>39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5"/>
      <c r="M8" s="10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4"/>
    </row>
    <row r="9" spans="1:57" s="2" customFormat="1" ht="26.25" customHeight="1" x14ac:dyDescent="0.25">
      <c r="A9" s="113" t="s">
        <v>87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5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4"/>
    </row>
    <row r="10" spans="1:57" ht="28.5" customHeight="1" x14ac:dyDescent="0.25">
      <c r="A10" s="74" t="s">
        <v>14</v>
      </c>
      <c r="B10" s="59" t="s">
        <v>13</v>
      </c>
      <c r="C10" s="56" t="s">
        <v>55</v>
      </c>
      <c r="D10" s="27" t="s">
        <v>3</v>
      </c>
      <c r="E10" s="32">
        <f>E12+E13+E14+E15</f>
        <v>1500403.8166299998</v>
      </c>
      <c r="F10" s="38">
        <f>F11+F12+F13+F14+F15</f>
        <v>3596.8210200000003</v>
      </c>
      <c r="G10" s="39">
        <f t="shared" ref="G10:L10" si="0">G11+G12+G13+G14+G15</f>
        <v>82478.984570000001</v>
      </c>
      <c r="H10" s="39">
        <f t="shared" si="0"/>
        <v>22027.02104</v>
      </c>
      <c r="I10" s="39">
        <f t="shared" si="0"/>
        <v>102587.65999999999</v>
      </c>
      <c r="J10" s="39">
        <f t="shared" si="0"/>
        <v>151217.60999999999</v>
      </c>
      <c r="K10" s="39">
        <f t="shared" si="0"/>
        <v>604845.85</v>
      </c>
      <c r="L10" s="39">
        <f t="shared" si="0"/>
        <v>533649.87</v>
      </c>
    </row>
    <row r="11" spans="1:57" ht="28.5" customHeight="1" x14ac:dyDescent="0.25">
      <c r="A11" s="74"/>
      <c r="B11" s="59"/>
      <c r="C11" s="56"/>
      <c r="D11" s="1" t="s">
        <v>93</v>
      </c>
      <c r="E11" s="34">
        <f>F11+G11+H11+I11+J11+K11+L11</f>
        <v>0</v>
      </c>
      <c r="F11" s="43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57" ht="25.5" customHeight="1" x14ac:dyDescent="0.25">
      <c r="A12" s="74"/>
      <c r="B12" s="59"/>
      <c r="C12" s="56"/>
      <c r="D12" s="1" t="s">
        <v>11</v>
      </c>
      <c r="E12" s="34">
        <f>F12+G12+H12+I12+J12+K12+L12</f>
        <v>5930.4887399999998</v>
      </c>
      <c r="F12" s="43">
        <v>0</v>
      </c>
      <c r="G12" s="40">
        <v>0</v>
      </c>
      <c r="H12" s="34">
        <f>6255.62717-325.13843</f>
        <v>5930.4887399999998</v>
      </c>
      <c r="I12" s="34">
        <v>0</v>
      </c>
      <c r="J12" s="34">
        <v>0</v>
      </c>
      <c r="K12" s="34">
        <v>0</v>
      </c>
      <c r="L12" s="34">
        <v>0</v>
      </c>
    </row>
    <row r="13" spans="1:57" ht="23.25" customHeight="1" x14ac:dyDescent="0.25">
      <c r="A13" s="74"/>
      <c r="B13" s="59"/>
      <c r="C13" s="56"/>
      <c r="D13" s="1" t="s">
        <v>109</v>
      </c>
      <c r="E13" s="34">
        <f>F13+G13+H13+I13+J13+K13+L13</f>
        <v>100842.15258000001</v>
      </c>
      <c r="F13" s="43">
        <v>2266.63571</v>
      </c>
      <c r="G13" s="34">
        <f>5093.63879+9262.72+21439.395+4084.72+3518.48+3176.12+1611.30078+9000+218.89+25076.72-3</f>
        <v>82478.984570000001</v>
      </c>
      <c r="H13" s="34">
        <f>1473-1473+16099.81652-3.28422</f>
        <v>16096.532300000001</v>
      </c>
      <c r="I13" s="34">
        <v>0</v>
      </c>
      <c r="J13" s="34">
        <v>0</v>
      </c>
      <c r="K13" s="34">
        <v>0</v>
      </c>
      <c r="L13" s="34">
        <v>0</v>
      </c>
      <c r="M13" s="15"/>
    </row>
    <row r="14" spans="1:57" ht="34.5" customHeight="1" x14ac:dyDescent="0.25">
      <c r="A14" s="74"/>
      <c r="B14" s="59"/>
      <c r="C14" s="56"/>
      <c r="D14" s="1" t="s">
        <v>91</v>
      </c>
      <c r="E14" s="34">
        <f>F14+G14+H14+I14+J14+K14+L14</f>
        <v>1330.1853100000001</v>
      </c>
      <c r="F14" s="43">
        <v>1330.1853100000001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</row>
    <row r="15" spans="1:57" ht="30.75" customHeight="1" x14ac:dyDescent="0.25">
      <c r="A15" s="74"/>
      <c r="B15" s="59"/>
      <c r="C15" s="56"/>
      <c r="D15" s="1" t="s">
        <v>107</v>
      </c>
      <c r="E15" s="34">
        <f>F15+G15+H15+I15+J15+K15+L15</f>
        <v>1392300.9899999998</v>
      </c>
      <c r="F15" s="43">
        <v>0</v>
      </c>
      <c r="G15" s="34">
        <f>80684.929-9900-13087.249-3030-2984.19-1117.27-4817.54-29158.86-6884.1-9705.72</f>
        <v>0</v>
      </c>
      <c r="H15" s="34">
        <f>400319.5-400319.5</f>
        <v>0</v>
      </c>
      <c r="I15" s="34">
        <f>177311.94+1473-24800.48-51396.8</f>
        <v>102587.65999999999</v>
      </c>
      <c r="J15" s="34">
        <f>94717.27+39348.2+2071+15081.14</f>
        <v>151217.60999999999</v>
      </c>
      <c r="K15" s="34">
        <v>604845.85</v>
      </c>
      <c r="L15" s="34">
        <v>533649.87</v>
      </c>
    </row>
    <row r="16" spans="1:57" ht="24" customHeight="1" x14ac:dyDescent="0.25">
      <c r="A16" s="74" t="s">
        <v>15</v>
      </c>
      <c r="B16" s="59" t="s">
        <v>26</v>
      </c>
      <c r="C16" s="56" t="s">
        <v>101</v>
      </c>
      <c r="D16" s="27" t="s">
        <v>3</v>
      </c>
      <c r="E16" s="32">
        <f t="shared" ref="E16:E21" si="1">SUM(F16:L16)</f>
        <v>794643.90737999999</v>
      </c>
      <c r="F16" s="38">
        <f>F18+F19+F20+F21</f>
        <v>137420.93300000002</v>
      </c>
      <c r="G16" s="41">
        <f t="shared" ref="G16:L16" si="2">G18+G19+G20+G21</f>
        <v>73661.147960000002</v>
      </c>
      <c r="H16" s="32">
        <f t="shared" si="2"/>
        <v>129449.82642</v>
      </c>
      <c r="I16" s="39">
        <f t="shared" si="2"/>
        <v>113528</v>
      </c>
      <c r="J16" s="39">
        <f t="shared" si="2"/>
        <v>113528</v>
      </c>
      <c r="K16" s="32">
        <f t="shared" si="2"/>
        <v>113528</v>
      </c>
      <c r="L16" s="32">
        <f t="shared" si="2"/>
        <v>113528</v>
      </c>
    </row>
    <row r="17" spans="1:15" ht="24" customHeight="1" x14ac:dyDescent="0.25">
      <c r="A17" s="74"/>
      <c r="B17" s="59"/>
      <c r="C17" s="56"/>
      <c r="D17" s="1" t="s">
        <v>93</v>
      </c>
      <c r="E17" s="34">
        <f>F17+G17+H17+I17+J17+K17+L17</f>
        <v>0</v>
      </c>
      <c r="F17" s="43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</row>
    <row r="18" spans="1:15" ht="25.5" customHeight="1" x14ac:dyDescent="0.25">
      <c r="A18" s="74"/>
      <c r="B18" s="59"/>
      <c r="C18" s="56"/>
      <c r="D18" s="1" t="s">
        <v>11</v>
      </c>
      <c r="E18" s="34">
        <f>SUM(F18:L18)</f>
        <v>202717.52766000002</v>
      </c>
      <c r="F18" s="43">
        <v>51009</v>
      </c>
      <c r="G18" s="34">
        <f>26945.9+6300</f>
        <v>33245.9</v>
      </c>
      <c r="H18" s="34">
        <f>58775.8-17185.3605+3574.46893+325.13843+5547.8808</f>
        <v>51037.927660000008</v>
      </c>
      <c r="I18" s="34">
        <v>67424.7</v>
      </c>
      <c r="J18" s="34">
        <v>0</v>
      </c>
      <c r="K18" s="34">
        <v>0</v>
      </c>
      <c r="L18" s="34">
        <v>0</v>
      </c>
      <c r="M18" s="16"/>
    </row>
    <row r="19" spans="1:15" ht="30.75" customHeight="1" x14ac:dyDescent="0.25">
      <c r="A19" s="74"/>
      <c r="B19" s="59"/>
      <c r="C19" s="56"/>
      <c r="D19" s="1" t="s">
        <v>12</v>
      </c>
      <c r="E19" s="34">
        <f t="shared" si="1"/>
        <v>113636.99137</v>
      </c>
      <c r="F19" s="43">
        <v>40998.262999999999</v>
      </c>
      <c r="G19" s="34">
        <f>17871.55912+21064.72+370+428.562+680.40684</f>
        <v>40415.247960000008</v>
      </c>
      <c r="H19" s="34">
        <f>41354.42172-30866.7595-3574.46893+3.28422+ 19.11061-4588.0908+2832.95667</f>
        <v>5180.4539899999982</v>
      </c>
      <c r="I19" s="34">
        <v>27043.026419999998</v>
      </c>
      <c r="J19" s="34">
        <v>0</v>
      </c>
      <c r="K19" s="34">
        <v>0</v>
      </c>
      <c r="L19" s="34">
        <v>0</v>
      </c>
      <c r="M19" s="15"/>
    </row>
    <row r="20" spans="1:15" ht="36" customHeight="1" x14ac:dyDescent="0.25">
      <c r="A20" s="74"/>
      <c r="B20" s="59"/>
      <c r="C20" s="56"/>
      <c r="D20" s="1" t="s">
        <v>91</v>
      </c>
      <c r="E20" s="34">
        <f t="shared" si="1"/>
        <v>646.04300000000001</v>
      </c>
      <c r="F20" s="43">
        <v>646.04300000000001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</row>
    <row r="21" spans="1:15" ht="31.5" customHeight="1" x14ac:dyDescent="0.25">
      <c r="A21" s="74"/>
      <c r="B21" s="59"/>
      <c r="C21" s="56"/>
      <c r="D21" s="1" t="s">
        <v>107</v>
      </c>
      <c r="E21" s="34">
        <f t="shared" si="1"/>
        <v>477643.34534999996</v>
      </c>
      <c r="F21" s="43">
        <v>44767.627</v>
      </c>
      <c r="G21" s="34">
        <f>53600.46788-53600.46788</f>
        <v>0</v>
      </c>
      <c r="H21" s="34">
        <f>29319.6047+17185.3605+30866.7595-325.13843-3.28422-19.11061-5547.8808+4588.0908-2832.95667</f>
        <v>73231.444769999987</v>
      </c>
      <c r="I21" s="34">
        <v>19060.273580000001</v>
      </c>
      <c r="J21" s="34">
        <v>113528</v>
      </c>
      <c r="K21" s="34">
        <v>113528</v>
      </c>
      <c r="L21" s="34">
        <v>113528</v>
      </c>
    </row>
    <row r="22" spans="1:15" ht="33" customHeight="1" x14ac:dyDescent="0.25">
      <c r="A22" s="74" t="s">
        <v>30</v>
      </c>
      <c r="B22" s="78" t="s">
        <v>52</v>
      </c>
      <c r="C22" s="56" t="s">
        <v>56</v>
      </c>
      <c r="D22" s="27" t="s">
        <v>3</v>
      </c>
      <c r="E22" s="32">
        <f>E23+E24+E25+E26+E27</f>
        <v>8356.2000000000007</v>
      </c>
      <c r="F22" s="38">
        <f>F23+F24+F25+F26+F27</f>
        <v>634.5</v>
      </c>
      <c r="G22" s="32">
        <f t="shared" ref="G22:L22" si="3">G23+G24+G25+G26+G27</f>
        <v>721.2</v>
      </c>
      <c r="H22" s="32">
        <f t="shared" si="3"/>
        <v>935.7</v>
      </c>
      <c r="I22" s="32">
        <f t="shared" si="3"/>
        <v>1636.7</v>
      </c>
      <c r="J22" s="32">
        <f t="shared" si="3"/>
        <v>1636.7</v>
      </c>
      <c r="K22" s="32">
        <f t="shared" si="3"/>
        <v>1395.7</v>
      </c>
      <c r="L22" s="32">
        <f t="shared" si="3"/>
        <v>1395.7</v>
      </c>
      <c r="O22" s="17"/>
    </row>
    <row r="23" spans="1:15" ht="33" customHeight="1" x14ac:dyDescent="0.25">
      <c r="A23" s="74"/>
      <c r="B23" s="78"/>
      <c r="C23" s="56"/>
      <c r="D23" s="1" t="s">
        <v>93</v>
      </c>
      <c r="E23" s="34">
        <f>F23+G23+H23+I23+J23+K23+L23</f>
        <v>0</v>
      </c>
      <c r="F23" s="43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</row>
    <row r="24" spans="1:15" ht="32.25" customHeight="1" x14ac:dyDescent="0.25">
      <c r="A24" s="74"/>
      <c r="B24" s="78"/>
      <c r="C24" s="56"/>
      <c r="D24" s="1" t="s">
        <v>11</v>
      </c>
      <c r="E24" s="34">
        <f>F24+G24+H24+I24+J24+K24+L24</f>
        <v>3928.1000000000004</v>
      </c>
      <c r="F24" s="43">
        <v>634.5</v>
      </c>
      <c r="G24" s="34">
        <f>1481.4-760.2</f>
        <v>721.2</v>
      </c>
      <c r="H24" s="34">
        <v>935.7</v>
      </c>
      <c r="I24" s="34">
        <v>1636.7</v>
      </c>
      <c r="J24" s="34">
        <v>0</v>
      </c>
      <c r="K24" s="34">
        <v>0</v>
      </c>
      <c r="L24" s="34">
        <v>0</v>
      </c>
    </row>
    <row r="25" spans="1:15" ht="32.25" customHeight="1" x14ac:dyDescent="0.25">
      <c r="A25" s="74"/>
      <c r="B25" s="78"/>
      <c r="C25" s="56"/>
      <c r="D25" s="1" t="s">
        <v>12</v>
      </c>
      <c r="E25" s="34">
        <f>F25+G25+H25+I25+J25+K25+L25</f>
        <v>0</v>
      </c>
      <c r="F25" s="43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</row>
    <row r="26" spans="1:15" ht="32.25" customHeight="1" x14ac:dyDescent="0.25">
      <c r="A26" s="74"/>
      <c r="B26" s="78"/>
      <c r="C26" s="56"/>
      <c r="D26" s="1" t="s">
        <v>91</v>
      </c>
      <c r="E26" s="34">
        <f>F26+G26+H26+I26+J26+K26+L26</f>
        <v>0</v>
      </c>
      <c r="F26" s="43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</row>
    <row r="27" spans="1:15" ht="29.25" customHeight="1" x14ac:dyDescent="0.25">
      <c r="A27" s="74"/>
      <c r="B27" s="78"/>
      <c r="C27" s="56"/>
      <c r="D27" s="1" t="s">
        <v>107</v>
      </c>
      <c r="E27" s="34">
        <f>SUM(F27:L27)</f>
        <v>4428.1000000000004</v>
      </c>
      <c r="F27" s="43">
        <v>0</v>
      </c>
      <c r="G27" s="34">
        <v>0</v>
      </c>
      <c r="H27" s="34">
        <v>0</v>
      </c>
      <c r="I27" s="34">
        <v>0</v>
      </c>
      <c r="J27" s="34">
        <v>1636.7</v>
      </c>
      <c r="K27" s="34">
        <v>1395.7</v>
      </c>
      <c r="L27" s="34">
        <v>1395.7</v>
      </c>
    </row>
    <row r="28" spans="1:15" ht="33.75" customHeight="1" x14ac:dyDescent="0.25">
      <c r="A28" s="58" t="s">
        <v>46</v>
      </c>
      <c r="B28" s="59" t="s">
        <v>114</v>
      </c>
      <c r="C28" s="56" t="s">
        <v>57</v>
      </c>
      <c r="D28" s="27" t="s">
        <v>3</v>
      </c>
      <c r="E28" s="32">
        <f>E31+E32+E33</f>
        <v>422431.52921000001</v>
      </c>
      <c r="F28" s="38">
        <f>F29+F30+F31+F32+F33</f>
        <v>59539.28125</v>
      </c>
      <c r="G28" s="32">
        <f t="shared" ref="G28:L28" si="4">G29+G30+G31+G32+G33</f>
        <v>64104.828569999998</v>
      </c>
      <c r="H28" s="32">
        <f t="shared" si="4"/>
        <v>55844.401390000006</v>
      </c>
      <c r="I28" s="32">
        <f t="shared" si="4"/>
        <v>62311.209000000003</v>
      </c>
      <c r="J28" s="32">
        <f t="shared" si="4"/>
        <v>62311.209000000003</v>
      </c>
      <c r="K28" s="32">
        <f t="shared" si="4"/>
        <v>59160.3</v>
      </c>
      <c r="L28" s="32">
        <f t="shared" si="4"/>
        <v>59160.3</v>
      </c>
    </row>
    <row r="29" spans="1:15" ht="33.75" customHeight="1" x14ac:dyDescent="0.25">
      <c r="A29" s="58"/>
      <c r="B29" s="59"/>
      <c r="C29" s="56"/>
      <c r="D29" s="1" t="s">
        <v>93</v>
      </c>
      <c r="E29" s="34">
        <f>F29+G29+H29+I29+J29+K29+L29</f>
        <v>0</v>
      </c>
      <c r="F29" s="43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</row>
    <row r="30" spans="1:15" ht="33.75" customHeight="1" x14ac:dyDescent="0.25">
      <c r="A30" s="58"/>
      <c r="B30" s="59"/>
      <c r="C30" s="56"/>
      <c r="D30" s="1" t="s">
        <v>11</v>
      </c>
      <c r="E30" s="34">
        <f>F30+G30+H30+I30+J30+K30+L30</f>
        <v>0</v>
      </c>
      <c r="F30" s="43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</row>
    <row r="31" spans="1:15" ht="35.25" customHeight="1" x14ac:dyDescent="0.25">
      <c r="A31" s="58"/>
      <c r="B31" s="59"/>
      <c r="C31" s="56"/>
      <c r="D31" s="1" t="s">
        <v>12</v>
      </c>
      <c r="E31" s="34">
        <f t="shared" ref="E31:E36" si="5">SUM(F31:L31)</f>
        <v>225245.47216</v>
      </c>
      <c r="F31" s="43">
        <v>46843.78125</v>
      </c>
      <c r="G31" s="34">
        <f>48989.08692+2420.24165+12695.5</f>
        <v>64104.828569999998</v>
      </c>
      <c r="H31" s="34">
        <f>38761.599+3140-3793.2+12695.5-1200+2662.40449-934.568+673.02846-19.11061</f>
        <v>51985.653340000004</v>
      </c>
      <c r="I31" s="34">
        <v>62311.209000000003</v>
      </c>
      <c r="J31" s="34">
        <v>0</v>
      </c>
      <c r="K31" s="34">
        <v>0</v>
      </c>
      <c r="L31" s="34">
        <v>0</v>
      </c>
    </row>
    <row r="32" spans="1:15" ht="35.25" customHeight="1" x14ac:dyDescent="0.25">
      <c r="A32" s="58"/>
      <c r="B32" s="59"/>
      <c r="C32" s="56"/>
      <c r="D32" s="1" t="s">
        <v>91</v>
      </c>
      <c r="E32" s="34">
        <f t="shared" si="5"/>
        <v>12695.5</v>
      </c>
      <c r="F32" s="43">
        <v>12695.5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</row>
    <row r="33" spans="1:12" ht="37.5" customHeight="1" x14ac:dyDescent="0.25">
      <c r="A33" s="58"/>
      <c r="B33" s="59"/>
      <c r="C33" s="56"/>
      <c r="D33" s="1" t="s">
        <v>107</v>
      </c>
      <c r="E33" s="34">
        <f t="shared" si="5"/>
        <v>184490.55705</v>
      </c>
      <c r="F33" s="43">
        <v>0</v>
      </c>
      <c r="G33" s="34">
        <v>0</v>
      </c>
      <c r="H33" s="34">
        <f>8199.613-3140+1200-2662.40449+934.568-673.02846</f>
        <v>3858.7480499999997</v>
      </c>
      <c r="I33" s="34">
        <v>0</v>
      </c>
      <c r="J33" s="34">
        <v>62311.209000000003</v>
      </c>
      <c r="K33" s="34">
        <v>59160.3</v>
      </c>
      <c r="L33" s="34">
        <v>59160.3</v>
      </c>
    </row>
    <row r="34" spans="1:12" ht="37.5" hidden="1" customHeight="1" x14ac:dyDescent="0.25">
      <c r="A34" s="58" t="s">
        <v>50</v>
      </c>
      <c r="B34" s="59" t="s">
        <v>51</v>
      </c>
      <c r="C34" s="56" t="s">
        <v>49</v>
      </c>
      <c r="D34" s="1" t="s">
        <v>3</v>
      </c>
      <c r="E34" s="34">
        <f t="shared" si="5"/>
        <v>0</v>
      </c>
      <c r="F34" s="43">
        <f>F35+F36</f>
        <v>0</v>
      </c>
      <c r="G34" s="34">
        <f t="shared" ref="G34:L34" si="6">G35+G36</f>
        <v>0</v>
      </c>
      <c r="H34" s="34">
        <f t="shared" si="6"/>
        <v>0</v>
      </c>
      <c r="I34" s="34">
        <f t="shared" si="6"/>
        <v>0</v>
      </c>
      <c r="J34" s="34">
        <f t="shared" si="6"/>
        <v>0</v>
      </c>
      <c r="K34" s="34">
        <f t="shared" si="6"/>
        <v>0</v>
      </c>
      <c r="L34" s="34">
        <f t="shared" si="6"/>
        <v>0</v>
      </c>
    </row>
    <row r="35" spans="1:12" ht="37.5" hidden="1" customHeight="1" x14ac:dyDescent="0.25">
      <c r="A35" s="58"/>
      <c r="B35" s="59"/>
      <c r="C35" s="56"/>
      <c r="D35" s="1" t="s">
        <v>12</v>
      </c>
      <c r="E35" s="34">
        <f t="shared" si="5"/>
        <v>0</v>
      </c>
      <c r="F35" s="43"/>
      <c r="G35" s="34"/>
      <c r="H35" s="34"/>
      <c r="I35" s="34"/>
      <c r="J35" s="34"/>
      <c r="K35" s="34"/>
      <c r="L35" s="34"/>
    </row>
    <row r="36" spans="1:12" ht="37.5" hidden="1" customHeight="1" x14ac:dyDescent="0.25">
      <c r="A36" s="58"/>
      <c r="B36" s="59"/>
      <c r="C36" s="56"/>
      <c r="D36" s="1" t="s">
        <v>45</v>
      </c>
      <c r="E36" s="34">
        <f t="shared" si="5"/>
        <v>0</v>
      </c>
      <c r="F36" s="43"/>
      <c r="G36" s="34"/>
      <c r="H36" s="34"/>
      <c r="I36" s="34"/>
      <c r="J36" s="34"/>
      <c r="K36" s="34"/>
      <c r="L36" s="34"/>
    </row>
    <row r="37" spans="1:12" ht="37.5" customHeight="1" x14ac:dyDescent="0.25">
      <c r="A37" s="58" t="s">
        <v>53</v>
      </c>
      <c r="B37" s="59" t="s">
        <v>104</v>
      </c>
      <c r="C37" s="56" t="s">
        <v>68</v>
      </c>
      <c r="D37" s="27" t="s">
        <v>3</v>
      </c>
      <c r="E37" s="32">
        <f t="shared" ref="E37" si="7">E40+E42</f>
        <v>64697.242420000002</v>
      </c>
      <c r="F37" s="38">
        <f>F38+F39+F40+F41+F42</f>
        <v>7877.4344199999996</v>
      </c>
      <c r="G37" s="32">
        <f t="shared" ref="G37:L37" si="8">G38+G39+G40+G41+G42</f>
        <v>8533.0079999999998</v>
      </c>
      <c r="H37" s="32">
        <f t="shared" si="8"/>
        <v>9657.36</v>
      </c>
      <c r="I37" s="32">
        <f t="shared" si="8"/>
        <v>9657.36</v>
      </c>
      <c r="J37" s="32">
        <f t="shared" si="8"/>
        <v>9657.36</v>
      </c>
      <c r="K37" s="32">
        <f t="shared" si="8"/>
        <v>9657.36</v>
      </c>
      <c r="L37" s="32">
        <f t="shared" si="8"/>
        <v>9657.36</v>
      </c>
    </row>
    <row r="38" spans="1:12" ht="37.5" customHeight="1" x14ac:dyDescent="0.25">
      <c r="A38" s="58"/>
      <c r="B38" s="59"/>
      <c r="C38" s="56"/>
      <c r="D38" s="1" t="s">
        <v>93</v>
      </c>
      <c r="E38" s="34">
        <f t="shared" ref="E38:E45" si="9">F38+G38+H38+I38+J38+K38+L38</f>
        <v>0</v>
      </c>
      <c r="F38" s="43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</row>
    <row r="39" spans="1:12" ht="37.5" customHeight="1" x14ac:dyDescent="0.25">
      <c r="A39" s="58"/>
      <c r="B39" s="59"/>
      <c r="C39" s="56"/>
      <c r="D39" s="1" t="s">
        <v>11</v>
      </c>
      <c r="E39" s="34">
        <f t="shared" si="9"/>
        <v>0</v>
      </c>
      <c r="F39" s="43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</row>
    <row r="40" spans="1:12" ht="37.5" customHeight="1" x14ac:dyDescent="0.25">
      <c r="A40" s="58"/>
      <c r="B40" s="59"/>
      <c r="C40" s="56"/>
      <c r="D40" s="1" t="s">
        <v>12</v>
      </c>
      <c r="E40" s="34">
        <f t="shared" si="9"/>
        <v>16410.442419999999</v>
      </c>
      <c r="F40" s="43">
        <v>7877.4344199999996</v>
      </c>
      <c r="G40" s="34">
        <f>7033.008+1500</f>
        <v>8533.0079999999998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</row>
    <row r="41" spans="1:12" ht="37.5" customHeight="1" x14ac:dyDescent="0.25">
      <c r="A41" s="58"/>
      <c r="B41" s="59"/>
      <c r="C41" s="56"/>
      <c r="D41" s="1" t="s">
        <v>91</v>
      </c>
      <c r="E41" s="34">
        <f t="shared" si="9"/>
        <v>0</v>
      </c>
      <c r="F41" s="43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</row>
    <row r="42" spans="1:12" ht="37.5" customHeight="1" x14ac:dyDescent="0.25">
      <c r="A42" s="58"/>
      <c r="B42" s="59"/>
      <c r="C42" s="56"/>
      <c r="D42" s="1" t="s">
        <v>107</v>
      </c>
      <c r="E42" s="34">
        <f t="shared" si="9"/>
        <v>48286.8</v>
      </c>
      <c r="F42" s="43">
        <v>0</v>
      </c>
      <c r="G42" s="34">
        <v>0</v>
      </c>
      <c r="H42" s="34">
        <v>9657.36</v>
      </c>
      <c r="I42" s="34">
        <v>9657.36</v>
      </c>
      <c r="J42" s="34">
        <v>9657.36</v>
      </c>
      <c r="K42" s="34">
        <v>9657.36</v>
      </c>
      <c r="L42" s="34">
        <v>9657.36</v>
      </c>
    </row>
    <row r="43" spans="1:12" ht="37.5" customHeight="1" x14ac:dyDescent="0.25">
      <c r="A43" s="58" t="s">
        <v>94</v>
      </c>
      <c r="B43" s="59" t="s">
        <v>51</v>
      </c>
      <c r="C43" s="56" t="s">
        <v>68</v>
      </c>
      <c r="D43" s="27" t="s">
        <v>3</v>
      </c>
      <c r="E43" s="32">
        <f t="shared" si="9"/>
        <v>174942.33299999998</v>
      </c>
      <c r="F43" s="38">
        <f>F44+F45+F46+F47+F48</f>
        <v>0</v>
      </c>
      <c r="G43" s="32">
        <f t="shared" ref="G43:L43" si="10">G44+G45+G46+G47+G48</f>
        <v>28950.832999999999</v>
      </c>
      <c r="H43" s="32">
        <f t="shared" si="10"/>
        <v>34450.299999999996</v>
      </c>
      <c r="I43" s="32">
        <f t="shared" si="10"/>
        <v>27885.3</v>
      </c>
      <c r="J43" s="32">
        <f t="shared" si="10"/>
        <v>27885.3</v>
      </c>
      <c r="K43" s="32">
        <f t="shared" si="10"/>
        <v>27885.3</v>
      </c>
      <c r="L43" s="32">
        <f t="shared" si="10"/>
        <v>27885.3</v>
      </c>
    </row>
    <row r="44" spans="1:12" ht="37.5" customHeight="1" x14ac:dyDescent="0.25">
      <c r="A44" s="58"/>
      <c r="B44" s="59"/>
      <c r="C44" s="56"/>
      <c r="D44" s="1" t="s">
        <v>93</v>
      </c>
      <c r="E44" s="34">
        <f t="shared" si="9"/>
        <v>0</v>
      </c>
      <c r="F44" s="43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</row>
    <row r="45" spans="1:12" ht="37.5" customHeight="1" x14ac:dyDescent="0.25">
      <c r="A45" s="58"/>
      <c r="B45" s="59"/>
      <c r="C45" s="56"/>
      <c r="D45" s="1" t="s">
        <v>11</v>
      </c>
      <c r="E45" s="34">
        <f t="shared" si="9"/>
        <v>0</v>
      </c>
      <c r="F45" s="43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</row>
    <row r="46" spans="1:12" ht="37.5" customHeight="1" x14ac:dyDescent="0.25">
      <c r="A46" s="58"/>
      <c r="B46" s="59"/>
      <c r="C46" s="56"/>
      <c r="D46" s="1" t="s">
        <v>12</v>
      </c>
      <c r="E46" s="34">
        <f>F46+G46+H46+I46+J46+K46+L46</f>
        <v>86730.89748</v>
      </c>
      <c r="F46" s="43">
        <v>0</v>
      </c>
      <c r="G46" s="34">
        <f>20452.444+1902.68-129.591+2400+4325.3</f>
        <v>28950.832999999999</v>
      </c>
      <c r="H46" s="34">
        <f>23779.17+3596.8-300+1518.79448+1000+300</f>
        <v>29894.764479999998</v>
      </c>
      <c r="I46" s="34">
        <v>27885.3</v>
      </c>
      <c r="J46" s="34">
        <v>0</v>
      </c>
      <c r="K46" s="34">
        <v>0</v>
      </c>
      <c r="L46" s="34">
        <v>0</v>
      </c>
    </row>
    <row r="47" spans="1:12" ht="37.5" customHeight="1" x14ac:dyDescent="0.25">
      <c r="A47" s="58"/>
      <c r="B47" s="59"/>
      <c r="C47" s="56"/>
      <c r="D47" s="1" t="s">
        <v>91</v>
      </c>
      <c r="E47" s="34">
        <f>F47+G47+H47+I47+J47+K47+L47</f>
        <v>0</v>
      </c>
      <c r="F47" s="43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</row>
    <row r="48" spans="1:12" ht="37.5" customHeight="1" x14ac:dyDescent="0.25">
      <c r="A48" s="58"/>
      <c r="B48" s="59"/>
      <c r="C48" s="56"/>
      <c r="D48" s="1" t="s">
        <v>107</v>
      </c>
      <c r="E48" s="34">
        <f>F48+G48+H48+I48+J48+K48+L48</f>
        <v>88211.435519999999</v>
      </c>
      <c r="F48" s="43">
        <v>0</v>
      </c>
      <c r="G48" s="34">
        <v>0</v>
      </c>
      <c r="H48" s="34">
        <f>7074.33+300-1518.79448-1000-300</f>
        <v>4555.5355199999995</v>
      </c>
      <c r="I48" s="34">
        <v>0</v>
      </c>
      <c r="J48" s="34">
        <v>27885.3</v>
      </c>
      <c r="K48" s="34">
        <v>27885.3</v>
      </c>
      <c r="L48" s="34">
        <v>27885.3</v>
      </c>
    </row>
    <row r="49" spans="1:13" ht="37.5" customHeight="1" x14ac:dyDescent="0.25">
      <c r="A49" s="53" t="s">
        <v>67</v>
      </c>
      <c r="B49" s="50" t="s">
        <v>85</v>
      </c>
      <c r="C49" s="56" t="s">
        <v>68</v>
      </c>
      <c r="D49" s="27" t="s">
        <v>3</v>
      </c>
      <c r="E49" s="32">
        <f>E50+E51+E52+E53+E54</f>
        <v>25590.101999999999</v>
      </c>
      <c r="F49" s="38">
        <f>F50+F51+F52+F53+F54</f>
        <v>0</v>
      </c>
      <c r="G49" s="32">
        <f t="shared" ref="G49:L49" si="11">G50+G51+G52+G53+G54</f>
        <v>1832.18</v>
      </c>
      <c r="H49" s="32">
        <f t="shared" si="11"/>
        <v>5375.5429999999997</v>
      </c>
      <c r="I49" s="32">
        <f t="shared" si="11"/>
        <v>13854.841</v>
      </c>
      <c r="J49" s="32">
        <f t="shared" si="11"/>
        <v>4527.5379999999996</v>
      </c>
      <c r="K49" s="32">
        <f t="shared" si="11"/>
        <v>0</v>
      </c>
      <c r="L49" s="32">
        <f t="shared" si="11"/>
        <v>0</v>
      </c>
    </row>
    <row r="50" spans="1:13" ht="37.5" customHeight="1" x14ac:dyDescent="0.25">
      <c r="A50" s="54"/>
      <c r="B50" s="51"/>
      <c r="C50" s="56"/>
      <c r="D50" s="1" t="s">
        <v>93</v>
      </c>
      <c r="E50" s="34">
        <f>F50+G50+H50+I50+J50+K50+L50</f>
        <v>0</v>
      </c>
      <c r="F50" s="38">
        <f t="shared" ref="F50:L67" si="12">F51+F52+F53+F54+F55</f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</row>
    <row r="51" spans="1:13" ht="37.5" customHeight="1" x14ac:dyDescent="0.25">
      <c r="A51" s="54"/>
      <c r="B51" s="51"/>
      <c r="C51" s="56"/>
      <c r="D51" s="1" t="s">
        <v>11</v>
      </c>
      <c r="E51" s="34">
        <f>F51+G51+H51+I51+J51+K51+L51</f>
        <v>0</v>
      </c>
      <c r="F51" s="38">
        <f t="shared" si="12"/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</row>
    <row r="52" spans="1:13" ht="37.5" customHeight="1" x14ac:dyDescent="0.25">
      <c r="A52" s="54"/>
      <c r="B52" s="51"/>
      <c r="C52" s="56"/>
      <c r="D52" s="1" t="s">
        <v>12</v>
      </c>
      <c r="E52" s="34">
        <f>F52+G52+H52+I52+J52+K52+L52</f>
        <v>7207.723</v>
      </c>
      <c r="F52" s="34">
        <v>0</v>
      </c>
      <c r="G52" s="34">
        <v>1832.18</v>
      </c>
      <c r="H52" s="36">
        <v>5375.5429999999997</v>
      </c>
      <c r="I52" s="34">
        <v>0</v>
      </c>
      <c r="J52" s="34">
        <v>0</v>
      </c>
      <c r="K52" s="34">
        <v>0</v>
      </c>
      <c r="L52" s="34">
        <v>0</v>
      </c>
      <c r="M52" s="18"/>
    </row>
    <row r="53" spans="1:13" ht="37.5" customHeight="1" x14ac:dyDescent="0.25">
      <c r="A53" s="54"/>
      <c r="B53" s="51"/>
      <c r="C53" s="56"/>
      <c r="D53" s="1" t="s">
        <v>91</v>
      </c>
      <c r="E53" s="34">
        <f>F53+G53+H53+I53+J53+K53+L53</f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16"/>
    </row>
    <row r="54" spans="1:13" ht="37.5" customHeight="1" x14ac:dyDescent="0.25">
      <c r="A54" s="55"/>
      <c r="B54" s="52"/>
      <c r="C54" s="56"/>
      <c r="D54" s="1" t="s">
        <v>45</v>
      </c>
      <c r="E54" s="34">
        <f>F54+G54+H54+I54+J54+K54+L54</f>
        <v>18382.379000000001</v>
      </c>
      <c r="F54" s="34">
        <v>0</v>
      </c>
      <c r="G54" s="34">
        <v>0</v>
      </c>
      <c r="H54" s="34">
        <v>0</v>
      </c>
      <c r="I54" s="34">
        <v>13854.841</v>
      </c>
      <c r="J54" s="34">
        <v>4527.5379999999996</v>
      </c>
      <c r="K54" s="34">
        <v>0</v>
      </c>
      <c r="L54" s="34">
        <v>0</v>
      </c>
      <c r="M54" s="16"/>
    </row>
    <row r="55" spans="1:13" ht="37.5" customHeight="1" x14ac:dyDescent="0.25">
      <c r="A55" s="53" t="s">
        <v>84</v>
      </c>
      <c r="B55" s="50" t="s">
        <v>88</v>
      </c>
      <c r="C55" s="67" t="s">
        <v>68</v>
      </c>
      <c r="D55" s="27" t="s">
        <v>3</v>
      </c>
      <c r="E55" s="32">
        <f>E56+E57+E58+E59+E60</f>
        <v>900</v>
      </c>
      <c r="F55" s="32">
        <f>F56+F57+F58+F59+F60</f>
        <v>0</v>
      </c>
      <c r="G55" s="32">
        <f>G56+G57+G58+G59+G60</f>
        <v>0</v>
      </c>
      <c r="H55" s="32">
        <f t="shared" ref="H55:L55" si="13">H56+H57+H58+H59+H60</f>
        <v>900</v>
      </c>
      <c r="I55" s="32">
        <f t="shared" si="13"/>
        <v>0</v>
      </c>
      <c r="J55" s="32">
        <f t="shared" si="13"/>
        <v>0</v>
      </c>
      <c r="K55" s="32">
        <f t="shared" si="13"/>
        <v>0</v>
      </c>
      <c r="L55" s="32">
        <f t="shared" si="13"/>
        <v>0</v>
      </c>
      <c r="M55" s="16"/>
    </row>
    <row r="56" spans="1:13" ht="37.5" customHeight="1" x14ac:dyDescent="0.25">
      <c r="A56" s="54"/>
      <c r="B56" s="51"/>
      <c r="C56" s="68"/>
      <c r="D56" s="1" t="s">
        <v>93</v>
      </c>
      <c r="E56" s="34">
        <f>F56+G56+H56+I56+J56+K56+L56</f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16"/>
    </row>
    <row r="57" spans="1:13" ht="37.5" customHeight="1" x14ac:dyDescent="0.25">
      <c r="A57" s="54"/>
      <c r="B57" s="51"/>
      <c r="C57" s="68"/>
      <c r="D57" s="1" t="s">
        <v>11</v>
      </c>
      <c r="E57" s="34">
        <f>F57+G57+H57+I57+J57+K57+L57</f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16"/>
    </row>
    <row r="58" spans="1:13" ht="37.5" customHeight="1" x14ac:dyDescent="0.25">
      <c r="A58" s="54"/>
      <c r="B58" s="51"/>
      <c r="C58" s="68"/>
      <c r="D58" s="1" t="s">
        <v>12</v>
      </c>
      <c r="E58" s="34">
        <f>F58+G58+H58+I58+J58+K58+L58</f>
        <v>900</v>
      </c>
      <c r="F58" s="34">
        <v>0</v>
      </c>
      <c r="G58" s="34">
        <v>0</v>
      </c>
      <c r="H58" s="36">
        <v>900</v>
      </c>
      <c r="I58" s="34">
        <v>0</v>
      </c>
      <c r="J58" s="34">
        <v>0</v>
      </c>
      <c r="K58" s="34">
        <v>0</v>
      </c>
      <c r="L58" s="34">
        <v>0</v>
      </c>
      <c r="M58" s="16"/>
    </row>
    <row r="59" spans="1:13" ht="37.5" customHeight="1" x14ac:dyDescent="0.25">
      <c r="A59" s="54"/>
      <c r="B59" s="51"/>
      <c r="C59" s="68"/>
      <c r="D59" s="1" t="s">
        <v>91</v>
      </c>
      <c r="E59" s="34">
        <f>F59+G59+H59+I59+J59+K59+L59</f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16"/>
    </row>
    <row r="60" spans="1:13" ht="37.5" customHeight="1" x14ac:dyDescent="0.25">
      <c r="A60" s="55"/>
      <c r="B60" s="52"/>
      <c r="C60" s="69"/>
      <c r="D60" s="1" t="s">
        <v>107</v>
      </c>
      <c r="E60" s="34">
        <f>F60+G60+H60+I60+J60+K60+L60</f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16"/>
    </row>
    <row r="61" spans="1:13" ht="37.5" customHeight="1" x14ac:dyDescent="0.25">
      <c r="A61" s="58" t="s">
        <v>103</v>
      </c>
      <c r="B61" s="50" t="s">
        <v>105</v>
      </c>
      <c r="C61" s="56" t="s">
        <v>68</v>
      </c>
      <c r="D61" s="27" t="s">
        <v>3</v>
      </c>
      <c r="E61" s="32">
        <f>E62+E64+E65+E66</f>
        <v>10000</v>
      </c>
      <c r="F61" s="32">
        <f>F62+F63+F64+F65+F66</f>
        <v>0</v>
      </c>
      <c r="G61" s="32">
        <f>G62+G63+G64+G65+G66</f>
        <v>10000</v>
      </c>
      <c r="H61" s="32">
        <f t="shared" ref="H61:L61" si="14">H62+H63+H64+H65+H66</f>
        <v>0</v>
      </c>
      <c r="I61" s="32">
        <f t="shared" si="14"/>
        <v>0</v>
      </c>
      <c r="J61" s="32">
        <f t="shared" si="14"/>
        <v>0</v>
      </c>
      <c r="K61" s="32">
        <f t="shared" si="14"/>
        <v>0</v>
      </c>
      <c r="L61" s="32">
        <f t="shared" si="14"/>
        <v>0</v>
      </c>
      <c r="M61" s="16"/>
    </row>
    <row r="62" spans="1:13" ht="37.5" customHeight="1" x14ac:dyDescent="0.25">
      <c r="A62" s="58"/>
      <c r="B62" s="51"/>
      <c r="C62" s="56"/>
      <c r="D62" s="1" t="s">
        <v>93</v>
      </c>
      <c r="E62" s="34">
        <f>F62+G62+H62+I62+J62+K62+L62</f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16"/>
    </row>
    <row r="63" spans="1:13" ht="37.5" customHeight="1" x14ac:dyDescent="0.25">
      <c r="A63" s="58"/>
      <c r="B63" s="51"/>
      <c r="C63" s="56"/>
      <c r="D63" s="1" t="s">
        <v>11</v>
      </c>
      <c r="E63" s="34">
        <f>F63+G63+H63+I63+J63+K63+L63</f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16"/>
    </row>
    <row r="64" spans="1:13" ht="37.5" customHeight="1" x14ac:dyDescent="0.25">
      <c r="A64" s="58"/>
      <c r="B64" s="51"/>
      <c r="C64" s="56"/>
      <c r="D64" s="1" t="s">
        <v>12</v>
      </c>
      <c r="E64" s="34">
        <f>F64+G64+H64+I64+J64+K64+L64</f>
        <v>10000</v>
      </c>
      <c r="F64" s="34">
        <v>0</v>
      </c>
      <c r="G64" s="34">
        <v>10000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16"/>
    </row>
    <row r="65" spans="1:49" ht="37.5" customHeight="1" x14ac:dyDescent="0.25">
      <c r="A65" s="58"/>
      <c r="B65" s="51"/>
      <c r="C65" s="56"/>
      <c r="D65" s="1" t="s">
        <v>91</v>
      </c>
      <c r="E65" s="34">
        <f>F65+G65+H65+I65+J65+K65+L65</f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16"/>
    </row>
    <row r="66" spans="1:49" ht="37.5" customHeight="1" x14ac:dyDescent="0.25">
      <c r="A66" s="58"/>
      <c r="B66" s="52"/>
      <c r="C66" s="56"/>
      <c r="D66" s="1" t="s">
        <v>107</v>
      </c>
      <c r="E66" s="34">
        <f>F66+G66+H66+I66+J66+K66+L66</f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16"/>
    </row>
    <row r="67" spans="1:49" ht="37.5" customHeight="1" x14ac:dyDescent="0.25">
      <c r="A67" s="53" t="s">
        <v>115</v>
      </c>
      <c r="B67" s="50" t="s">
        <v>116</v>
      </c>
      <c r="C67" s="56" t="s">
        <v>117</v>
      </c>
      <c r="D67" s="27" t="s">
        <v>3</v>
      </c>
      <c r="E67" s="32">
        <f>E68+E69+E70+E71+E72</f>
        <v>15000</v>
      </c>
      <c r="F67" s="32">
        <f t="shared" si="12"/>
        <v>0</v>
      </c>
      <c r="G67" s="32">
        <f t="shared" si="12"/>
        <v>0</v>
      </c>
      <c r="H67" s="32">
        <f t="shared" si="12"/>
        <v>15000</v>
      </c>
      <c r="I67" s="32">
        <f t="shared" si="12"/>
        <v>0</v>
      </c>
      <c r="J67" s="32">
        <f t="shared" si="12"/>
        <v>0</v>
      </c>
      <c r="K67" s="32">
        <f t="shared" si="12"/>
        <v>0</v>
      </c>
      <c r="L67" s="32">
        <f t="shared" si="12"/>
        <v>0</v>
      </c>
      <c r="M67" s="16"/>
    </row>
    <row r="68" spans="1:49" ht="37.5" customHeight="1" x14ac:dyDescent="0.25">
      <c r="A68" s="54"/>
      <c r="B68" s="51"/>
      <c r="C68" s="56"/>
      <c r="D68" s="1" t="s">
        <v>93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16"/>
    </row>
    <row r="69" spans="1:49" ht="37.5" customHeight="1" x14ac:dyDescent="0.25">
      <c r="A69" s="54"/>
      <c r="B69" s="51"/>
      <c r="C69" s="56"/>
      <c r="D69" s="1" t="s">
        <v>11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16"/>
    </row>
    <row r="70" spans="1:49" ht="37.5" customHeight="1" x14ac:dyDescent="0.25">
      <c r="A70" s="54"/>
      <c r="B70" s="51"/>
      <c r="C70" s="56"/>
      <c r="D70" s="1" t="s">
        <v>12</v>
      </c>
      <c r="E70" s="34">
        <f>F70+G70+H70+I70+J70+K70+L70</f>
        <v>15000</v>
      </c>
      <c r="F70" s="34">
        <v>0</v>
      </c>
      <c r="G70" s="34">
        <v>0</v>
      </c>
      <c r="H70" s="34">
        <v>15000</v>
      </c>
      <c r="I70" s="34">
        <v>0</v>
      </c>
      <c r="J70" s="34">
        <v>0</v>
      </c>
      <c r="K70" s="34">
        <v>0</v>
      </c>
      <c r="L70" s="34">
        <v>0</v>
      </c>
      <c r="M70" s="16"/>
    </row>
    <row r="71" spans="1:49" ht="37.5" customHeight="1" x14ac:dyDescent="0.25">
      <c r="A71" s="54"/>
      <c r="B71" s="51"/>
      <c r="C71" s="56"/>
      <c r="D71" s="1" t="s">
        <v>91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16"/>
    </row>
    <row r="72" spans="1:49" ht="37.5" customHeight="1" x14ac:dyDescent="0.25">
      <c r="A72" s="55"/>
      <c r="B72" s="52"/>
      <c r="C72" s="56"/>
      <c r="D72" s="1" t="s">
        <v>107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16"/>
    </row>
    <row r="73" spans="1:49" ht="22.5" customHeight="1" x14ac:dyDescent="0.25">
      <c r="A73" s="44" t="s">
        <v>35</v>
      </c>
      <c r="B73" s="45"/>
      <c r="C73" s="46"/>
      <c r="D73" s="27" t="s">
        <v>3</v>
      </c>
      <c r="E73" s="32">
        <f>E74+E75+E76+E77+E78</f>
        <v>2914926.85164</v>
      </c>
      <c r="F73" s="38">
        <f t="shared" ref="F73:L73" si="15">F75+F76+F77+F78</f>
        <v>209068.96969000003</v>
      </c>
      <c r="G73" s="32">
        <f t="shared" si="15"/>
        <v>270282.18209999998</v>
      </c>
      <c r="H73" s="32">
        <f t="shared" si="15"/>
        <v>273640.15185000002</v>
      </c>
      <c r="I73" s="32">
        <f t="shared" si="15"/>
        <v>317606.22899999999</v>
      </c>
      <c r="J73" s="32">
        <f t="shared" si="15"/>
        <v>338350.87899999996</v>
      </c>
      <c r="K73" s="32">
        <f t="shared" si="15"/>
        <v>788587.21</v>
      </c>
      <c r="L73" s="32">
        <f t="shared" si="15"/>
        <v>717391.23</v>
      </c>
      <c r="M73" s="16"/>
      <c r="N73" s="18"/>
    </row>
    <row r="74" spans="1:49" ht="22.5" customHeight="1" x14ac:dyDescent="0.25">
      <c r="A74" s="47"/>
      <c r="B74" s="48"/>
      <c r="C74" s="49"/>
      <c r="D74" s="1" t="s">
        <v>93</v>
      </c>
      <c r="E74" s="34">
        <f>F74+G74+H74+I74+J74+K74+L74</f>
        <v>0</v>
      </c>
      <c r="F74" s="38">
        <f>F11+F17+F23+F29+F38+F44+F50+F56+F62+F68</f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16"/>
    </row>
    <row r="75" spans="1:49" ht="28.5" customHeight="1" x14ac:dyDescent="0.25">
      <c r="A75" s="47"/>
      <c r="B75" s="48"/>
      <c r="C75" s="49"/>
      <c r="D75" s="1" t="s">
        <v>11</v>
      </c>
      <c r="E75" s="34">
        <f>F75+G75+H75+I75+J75+K75+L75</f>
        <v>212576.1164</v>
      </c>
      <c r="F75" s="34">
        <f>F12+F18+F24+F30+F39+F45+F51+F57+F63+F69</f>
        <v>51643.5</v>
      </c>
      <c r="G75" s="34">
        <f>G12+G18+G24+G30+G39+G45+G51+G57+G63+G69</f>
        <v>33967.1</v>
      </c>
      <c r="H75" s="34">
        <f>H24+H18+H12</f>
        <v>57904.116400000006</v>
      </c>
      <c r="I75" s="34">
        <f>I12+I18+I24+I30+I39+I45+I51+I57</f>
        <v>69061.399999999994</v>
      </c>
      <c r="J75" s="34">
        <f>J12+J18+J24+J30+J39+J45+J51+J57</f>
        <v>0</v>
      </c>
      <c r="K75" s="34">
        <v>0</v>
      </c>
      <c r="L75" s="34">
        <v>0</v>
      </c>
      <c r="M75" s="16"/>
    </row>
    <row r="76" spans="1:49" ht="24" customHeight="1" x14ac:dyDescent="0.25">
      <c r="A76" s="47"/>
      <c r="B76" s="48"/>
      <c r="C76" s="49"/>
      <c r="D76" s="1" t="s">
        <v>12</v>
      </c>
      <c r="E76" s="34">
        <f t="shared" ref="E76:E78" si="16">F76+G76+H76+I76+J76+K76+L76</f>
        <v>575973.67901000008</v>
      </c>
      <c r="F76" s="43">
        <f>F13+F19+F31+F35+F40+F46+F52+F64</f>
        <v>97986.114380000014</v>
      </c>
      <c r="G76" s="34">
        <f>G13+G19+G31+G35+G40+G46+G52+G64</f>
        <v>236315.0821</v>
      </c>
      <c r="H76" s="34">
        <f>H13+H19+H31+H46+H52+H58+H70</f>
        <v>124432.94711000001</v>
      </c>
      <c r="I76" s="34">
        <f>I46+I40+I31+I19+I13+I52+I58</f>
        <v>117239.53542</v>
      </c>
      <c r="J76" s="34">
        <f>J13+J19+J25+J31+J40+J46+J52+J58</f>
        <v>0</v>
      </c>
      <c r="K76" s="34">
        <v>0</v>
      </c>
      <c r="L76" s="34">
        <v>0</v>
      </c>
      <c r="M76" s="16">
        <f>I19+I31+I46+I52+I58+I64-117239.53542</f>
        <v>0</v>
      </c>
    </row>
    <row r="77" spans="1:49" ht="37.5" customHeight="1" x14ac:dyDescent="0.25">
      <c r="A77" s="47"/>
      <c r="B77" s="48"/>
      <c r="C77" s="49"/>
      <c r="D77" s="1" t="s">
        <v>91</v>
      </c>
      <c r="E77" s="34">
        <f t="shared" si="16"/>
        <v>14671.72831</v>
      </c>
      <c r="F77" s="34">
        <f>F14+F20+F32+F47</f>
        <v>14671.72831</v>
      </c>
      <c r="G77" s="34">
        <f>G14+G20+G32+G47</f>
        <v>0</v>
      </c>
      <c r="H77" s="34">
        <f>H14+H20+H26+H32+H41+H47+H53+H59</f>
        <v>0</v>
      </c>
      <c r="I77" s="34">
        <v>0</v>
      </c>
      <c r="J77" s="34">
        <v>0</v>
      </c>
      <c r="K77" s="34">
        <v>0</v>
      </c>
      <c r="L77" s="34">
        <v>0</v>
      </c>
      <c r="M77" s="16"/>
    </row>
    <row r="78" spans="1:49" ht="30.75" customHeight="1" x14ac:dyDescent="0.25">
      <c r="A78" s="47"/>
      <c r="B78" s="48"/>
      <c r="C78" s="49"/>
      <c r="D78" s="1" t="s">
        <v>107</v>
      </c>
      <c r="E78" s="34">
        <f t="shared" si="16"/>
        <v>2111705.3279200001</v>
      </c>
      <c r="F78" s="43">
        <f>F15+F21+F27+F33+F42+F48+F54+F60+F66+F72</f>
        <v>44767.627</v>
      </c>
      <c r="G78" s="34">
        <f>G15+G21+G27+G33+G36+G42+G48+G54</f>
        <v>0</v>
      </c>
      <c r="H78" s="34">
        <f>H15+H21+H27+H33+H36+H42+H48+H54+H60</f>
        <v>91303.088339999988</v>
      </c>
      <c r="I78" s="34">
        <f>I15+I21+I27+I33+I36+I42</f>
        <v>131305.29358</v>
      </c>
      <c r="J78" s="34">
        <f>J15+J21+J27+J33+J36+J42</f>
        <v>338350.87899999996</v>
      </c>
      <c r="K78" s="34">
        <f>K15+K21+K27+K33+K36+K42</f>
        <v>788587.21</v>
      </c>
      <c r="L78" s="34">
        <f>L15+L21+L27+L33+L36+L42</f>
        <v>717391.23</v>
      </c>
      <c r="M78" s="16"/>
    </row>
    <row r="79" spans="1:49" ht="24" customHeight="1" x14ac:dyDescent="0.25">
      <c r="A79" s="71" t="s">
        <v>54</v>
      </c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3"/>
      <c r="M79" s="16"/>
    </row>
    <row r="80" spans="1:49" s="2" customFormat="1" ht="27.75" customHeight="1" x14ac:dyDescent="0.25">
      <c r="A80" s="71" t="s">
        <v>86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3"/>
      <c r="M80" s="16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4"/>
    </row>
    <row r="81" spans="1:13" s="11" customFormat="1" ht="27.75" customHeight="1" x14ac:dyDescent="0.25">
      <c r="A81" s="74" t="s">
        <v>27</v>
      </c>
      <c r="B81" s="59" t="s">
        <v>48</v>
      </c>
      <c r="C81" s="56" t="s">
        <v>60</v>
      </c>
      <c r="D81" s="3" t="s">
        <v>3</v>
      </c>
      <c r="E81" s="32">
        <f>SUM(E83:E86)</f>
        <v>4400.3</v>
      </c>
      <c r="F81" s="32">
        <f>F82+F83+F84+F85+F86</f>
        <v>0</v>
      </c>
      <c r="G81" s="32">
        <f>G82+G83+G84+G85+G86</f>
        <v>1344</v>
      </c>
      <c r="H81" s="32">
        <f>H82+H83+H84+H85+H86</f>
        <v>611.5</v>
      </c>
      <c r="I81" s="32">
        <f t="shared" ref="I81:L81" si="17">I82+I83+I84+I85+I86</f>
        <v>611.20000000000005</v>
      </c>
      <c r="J81" s="32">
        <f t="shared" si="17"/>
        <v>611.20000000000005</v>
      </c>
      <c r="K81" s="32">
        <f t="shared" si="17"/>
        <v>611.20000000000005</v>
      </c>
      <c r="L81" s="32">
        <f t="shared" si="17"/>
        <v>611.20000000000005</v>
      </c>
      <c r="M81" s="16"/>
    </row>
    <row r="82" spans="1:13" s="11" customFormat="1" ht="27.75" customHeight="1" x14ac:dyDescent="0.25">
      <c r="A82" s="74"/>
      <c r="B82" s="59"/>
      <c r="C82" s="56"/>
      <c r="D82" s="1" t="s">
        <v>93</v>
      </c>
      <c r="E82" s="34">
        <f>F82+G82+H82+I82+J82+K82+L82</f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16"/>
    </row>
    <row r="83" spans="1:13" s="11" customFormat="1" ht="27.75" customHeight="1" x14ac:dyDescent="0.25">
      <c r="A83" s="74"/>
      <c r="B83" s="59"/>
      <c r="C83" s="56"/>
      <c r="D83" s="2" t="s">
        <v>11</v>
      </c>
      <c r="E83" s="34">
        <f>F83+G83+H83+I83+J83+K83+L83</f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16"/>
    </row>
    <row r="84" spans="1:13" s="11" customFormat="1" ht="30.75" customHeight="1" x14ac:dyDescent="0.25">
      <c r="A84" s="74"/>
      <c r="B84" s="59"/>
      <c r="C84" s="56"/>
      <c r="D84" s="1" t="s">
        <v>12</v>
      </c>
      <c r="E84" s="34">
        <f>F84+G84+H84+I84+J84+K84</f>
        <v>672</v>
      </c>
      <c r="F84" s="34">
        <v>0</v>
      </c>
      <c r="G84" s="34">
        <v>672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16"/>
    </row>
    <row r="85" spans="1:13" s="11" customFormat="1" ht="27.75" customHeight="1" x14ac:dyDescent="0.25">
      <c r="A85" s="74"/>
      <c r="B85" s="59"/>
      <c r="C85" s="56"/>
      <c r="D85" s="1" t="s">
        <v>91</v>
      </c>
      <c r="E85" s="34">
        <f>F85+G85+H85+I85+J85+K85+L85</f>
        <v>672</v>
      </c>
      <c r="F85" s="34">
        <v>0</v>
      </c>
      <c r="G85" s="34">
        <v>672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16"/>
    </row>
    <row r="86" spans="1:13" s="11" customFormat="1" ht="33.75" customHeight="1" x14ac:dyDescent="0.25">
      <c r="A86" s="74"/>
      <c r="B86" s="59"/>
      <c r="C86" s="56"/>
      <c r="D86" s="1" t="s">
        <v>107</v>
      </c>
      <c r="E86" s="34">
        <f>SUM(F86:L86)</f>
        <v>3056.3</v>
      </c>
      <c r="F86" s="34">
        <v>0</v>
      </c>
      <c r="G86" s="34">
        <v>0</v>
      </c>
      <c r="H86" s="34">
        <v>611.5</v>
      </c>
      <c r="I86" s="34">
        <v>611.20000000000005</v>
      </c>
      <c r="J86" s="34">
        <v>611.20000000000005</v>
      </c>
      <c r="K86" s="34">
        <v>611.20000000000005</v>
      </c>
      <c r="L86" s="34">
        <v>611.20000000000005</v>
      </c>
      <c r="M86" s="16"/>
    </row>
    <row r="87" spans="1:13" ht="30" customHeight="1" x14ac:dyDescent="0.25">
      <c r="A87" s="75" t="s">
        <v>47</v>
      </c>
      <c r="B87" s="50" t="s">
        <v>112</v>
      </c>
      <c r="C87" s="67" t="s">
        <v>102</v>
      </c>
      <c r="D87" s="27" t="s">
        <v>3</v>
      </c>
      <c r="E87" s="32">
        <f>E88+E89+E90+E91+E92</f>
        <v>53334.795229999996</v>
      </c>
      <c r="F87" s="32">
        <f>F88+F89+F90+F91+F92</f>
        <v>29508.774389999999</v>
      </c>
      <c r="G87" s="32">
        <f>G88+G89+G90+G91+G92</f>
        <v>23073.314560000003</v>
      </c>
      <c r="H87" s="32">
        <f t="shared" ref="H87:L87" si="18">H88+H89+H90+H91+H92</f>
        <v>752.70627999999999</v>
      </c>
      <c r="I87" s="32">
        <f t="shared" si="18"/>
        <v>0</v>
      </c>
      <c r="J87" s="32">
        <f t="shared" si="18"/>
        <v>0</v>
      </c>
      <c r="K87" s="32">
        <f t="shared" si="18"/>
        <v>0</v>
      </c>
      <c r="L87" s="32">
        <f t="shared" si="18"/>
        <v>0</v>
      </c>
    </row>
    <row r="88" spans="1:13" ht="30" customHeight="1" x14ac:dyDescent="0.25">
      <c r="A88" s="76"/>
      <c r="B88" s="51"/>
      <c r="C88" s="68"/>
      <c r="D88" s="1" t="s">
        <v>93</v>
      </c>
      <c r="E88" s="34">
        <f>F88+G88+H88+I88+J88+K88+L88</f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</row>
    <row r="89" spans="1:13" ht="27" customHeight="1" x14ac:dyDescent="0.25">
      <c r="A89" s="76"/>
      <c r="B89" s="51"/>
      <c r="C89" s="68"/>
      <c r="D89" s="1" t="s">
        <v>11</v>
      </c>
      <c r="E89" s="37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</row>
    <row r="90" spans="1:13" ht="30" customHeight="1" x14ac:dyDescent="0.25">
      <c r="A90" s="76"/>
      <c r="B90" s="51"/>
      <c r="C90" s="68"/>
      <c r="D90" s="1" t="s">
        <v>12</v>
      </c>
      <c r="E90" s="34">
        <f>SUM(F90:L90)</f>
        <v>1841.7927399999999</v>
      </c>
      <c r="F90" s="34">
        <v>663</v>
      </c>
      <c r="G90" s="34">
        <v>426.08645999999999</v>
      </c>
      <c r="H90" s="34">
        <v>752.70627999999999</v>
      </c>
      <c r="I90" s="34">
        <v>0</v>
      </c>
      <c r="J90" s="34">
        <v>0</v>
      </c>
      <c r="K90" s="34">
        <v>0</v>
      </c>
      <c r="L90" s="34">
        <v>0</v>
      </c>
    </row>
    <row r="91" spans="1:13" ht="30" customHeight="1" x14ac:dyDescent="0.25">
      <c r="A91" s="76"/>
      <c r="B91" s="51"/>
      <c r="C91" s="68"/>
      <c r="D91" s="1" t="s">
        <v>91</v>
      </c>
      <c r="E91" s="34">
        <f>F91+G91+H91+I91+J91+K91+L91</f>
        <v>1320.49046</v>
      </c>
      <c r="F91" s="34">
        <v>894.404</v>
      </c>
      <c r="G91" s="34">
        <v>426.08645999999999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16"/>
    </row>
    <row r="92" spans="1:13" ht="28.5" customHeight="1" x14ac:dyDescent="0.25">
      <c r="A92" s="76"/>
      <c r="B92" s="51"/>
      <c r="C92" s="69"/>
      <c r="D92" s="1" t="s">
        <v>107</v>
      </c>
      <c r="E92" s="34">
        <f>SUM(F92:L92)</f>
        <v>50172.512029999998</v>
      </c>
      <c r="F92" s="34">
        <f>25842.34703+2109.02336</f>
        <v>27951.37039</v>
      </c>
      <c r="G92" s="34">
        <v>22221.141640000002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</row>
    <row r="93" spans="1:13" s="11" customFormat="1" ht="39" customHeight="1" x14ac:dyDescent="0.25">
      <c r="A93" s="74" t="s">
        <v>69</v>
      </c>
      <c r="B93" s="59" t="s">
        <v>113</v>
      </c>
      <c r="C93" s="56" t="s">
        <v>70</v>
      </c>
      <c r="D93" s="3" t="s">
        <v>3</v>
      </c>
      <c r="E93" s="32">
        <f>E94+E95+E96+E97+E98</f>
        <v>24248.36925</v>
      </c>
      <c r="F93" s="32">
        <f>F94+F95+F96+F97+F98</f>
        <v>0</v>
      </c>
      <c r="G93" s="32">
        <f t="shared" ref="G93:L93" si="19">G94+G95+G96+G97+G98</f>
        <v>1320.1252500000001</v>
      </c>
      <c r="H93" s="32">
        <f t="shared" si="19"/>
        <v>10928.244000000001</v>
      </c>
      <c r="I93" s="32">
        <f t="shared" si="19"/>
        <v>3000</v>
      </c>
      <c r="J93" s="32">
        <f t="shared" si="19"/>
        <v>3000</v>
      </c>
      <c r="K93" s="32">
        <f t="shared" si="19"/>
        <v>3000</v>
      </c>
      <c r="L93" s="32">
        <f t="shared" si="19"/>
        <v>3000</v>
      </c>
      <c r="M93" s="10"/>
    </row>
    <row r="94" spans="1:13" s="11" customFormat="1" ht="39" customHeight="1" x14ac:dyDescent="0.25">
      <c r="A94" s="74"/>
      <c r="B94" s="59"/>
      <c r="C94" s="56"/>
      <c r="D94" s="1" t="s">
        <v>93</v>
      </c>
      <c r="E94" s="34">
        <f>F94+G94+H94+I94+J94+K94+L94</f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10"/>
    </row>
    <row r="95" spans="1:13" s="11" customFormat="1" ht="39" customHeight="1" x14ac:dyDescent="0.25">
      <c r="A95" s="74"/>
      <c r="B95" s="59"/>
      <c r="C95" s="56"/>
      <c r="D95" s="1" t="s">
        <v>11</v>
      </c>
      <c r="E95" s="34">
        <f>F95+G95+H95+I95+J95+K95+L95</f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  <c r="L95" s="34">
        <v>0</v>
      </c>
      <c r="M95" s="10"/>
    </row>
    <row r="96" spans="1:13" s="11" customFormat="1" ht="39" customHeight="1" x14ac:dyDescent="0.25">
      <c r="A96" s="74"/>
      <c r="B96" s="59"/>
      <c r="C96" s="56"/>
      <c r="D96" s="1" t="s">
        <v>12</v>
      </c>
      <c r="E96" s="34">
        <f>F96+G96+H96+I96+J96+K96+L96</f>
        <v>2218.6252500000001</v>
      </c>
      <c r="F96" s="34">
        <v>0</v>
      </c>
      <c r="G96" s="34">
        <f>999.315+483.778-162.96775</f>
        <v>1320.1252500000001</v>
      </c>
      <c r="H96" s="34">
        <v>898.5</v>
      </c>
      <c r="I96" s="34">
        <v>0</v>
      </c>
      <c r="J96" s="34">
        <v>0</v>
      </c>
      <c r="K96" s="34">
        <v>0</v>
      </c>
      <c r="L96" s="34">
        <v>0</v>
      </c>
      <c r="M96" s="10"/>
    </row>
    <row r="97" spans="1:76" s="11" customFormat="1" ht="39" customHeight="1" x14ac:dyDescent="0.25">
      <c r="A97" s="74"/>
      <c r="B97" s="59"/>
      <c r="C97" s="56"/>
      <c r="D97" s="1" t="s">
        <v>91</v>
      </c>
      <c r="E97" s="34">
        <f>F97+G97+H97+I97+J97+K97+L97</f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10"/>
    </row>
    <row r="98" spans="1:76" s="11" customFormat="1" ht="39" customHeight="1" x14ac:dyDescent="0.25">
      <c r="A98" s="74"/>
      <c r="B98" s="59"/>
      <c r="C98" s="56"/>
      <c r="D98" s="1" t="s">
        <v>107</v>
      </c>
      <c r="E98" s="34">
        <f>F98+G98+H98+I98+J98+K98+L98</f>
        <v>22029.743999999999</v>
      </c>
      <c r="F98" s="34">
        <v>0</v>
      </c>
      <c r="G98" s="34">
        <v>0</v>
      </c>
      <c r="H98" s="34">
        <f>10928.244-898.5</f>
        <v>10029.744000000001</v>
      </c>
      <c r="I98" s="34">
        <v>3000</v>
      </c>
      <c r="J98" s="34">
        <v>3000</v>
      </c>
      <c r="K98" s="34">
        <v>3000</v>
      </c>
      <c r="L98" s="34">
        <v>3000</v>
      </c>
      <c r="M98" s="10"/>
    </row>
    <row r="99" spans="1:76" s="11" customFormat="1" ht="39" customHeight="1" x14ac:dyDescent="0.25">
      <c r="A99" s="74" t="s">
        <v>99</v>
      </c>
      <c r="B99" s="50" t="s">
        <v>118</v>
      </c>
      <c r="C99" s="56" t="s">
        <v>100</v>
      </c>
      <c r="D99" s="3" t="s">
        <v>3</v>
      </c>
      <c r="E99" s="32">
        <f>E100+E101+E102+E103+E104</f>
        <v>16562.099999999999</v>
      </c>
      <c r="F99" s="32">
        <f>F100+F101+F102+F103+F104</f>
        <v>0</v>
      </c>
      <c r="G99" s="32">
        <f t="shared" ref="G99:L99" si="20">G100+G101+G102+G103+G104</f>
        <v>15700.1</v>
      </c>
      <c r="H99" s="32">
        <f t="shared" si="20"/>
        <v>862</v>
      </c>
      <c r="I99" s="32">
        <f t="shared" si="20"/>
        <v>0</v>
      </c>
      <c r="J99" s="32">
        <f t="shared" si="20"/>
        <v>0</v>
      </c>
      <c r="K99" s="32">
        <f t="shared" si="20"/>
        <v>0</v>
      </c>
      <c r="L99" s="32">
        <f t="shared" si="20"/>
        <v>0</v>
      </c>
      <c r="M99" s="10"/>
    </row>
    <row r="100" spans="1:76" s="11" customFormat="1" ht="39" customHeight="1" x14ac:dyDescent="0.25">
      <c r="A100" s="74"/>
      <c r="B100" s="51"/>
      <c r="C100" s="56"/>
      <c r="D100" s="1" t="s">
        <v>93</v>
      </c>
      <c r="E100" s="34">
        <f>F100+G100+H100+I100+J100+K100+L100</f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10"/>
    </row>
    <row r="101" spans="1:76" s="11" customFormat="1" ht="39" customHeight="1" x14ac:dyDescent="0.25">
      <c r="A101" s="74"/>
      <c r="B101" s="51"/>
      <c r="C101" s="56"/>
      <c r="D101" s="1" t="s">
        <v>11</v>
      </c>
      <c r="E101" s="34">
        <f>F101+G101+H101+I101+J101+K101+L101</f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10"/>
    </row>
    <row r="102" spans="1:76" s="11" customFormat="1" ht="39" customHeight="1" x14ac:dyDescent="0.25">
      <c r="A102" s="74"/>
      <c r="B102" s="51"/>
      <c r="C102" s="56"/>
      <c r="D102" s="1" t="s">
        <v>12</v>
      </c>
      <c r="E102" s="34">
        <f>F102+G102+H102+I102+J102+K102+L102</f>
        <v>16562.099999999999</v>
      </c>
      <c r="F102" s="34">
        <v>0</v>
      </c>
      <c r="G102" s="34">
        <f>15000+700.1</f>
        <v>15700.1</v>
      </c>
      <c r="H102" s="34">
        <v>862</v>
      </c>
      <c r="I102" s="34">
        <v>0</v>
      </c>
      <c r="J102" s="34">
        <v>0</v>
      </c>
      <c r="K102" s="34">
        <v>0</v>
      </c>
      <c r="L102" s="34">
        <v>0</v>
      </c>
      <c r="M102" s="10"/>
    </row>
    <row r="103" spans="1:76" s="11" customFormat="1" ht="39" customHeight="1" x14ac:dyDescent="0.25">
      <c r="A103" s="74"/>
      <c r="B103" s="51"/>
      <c r="C103" s="56"/>
      <c r="D103" s="1" t="s">
        <v>91</v>
      </c>
      <c r="E103" s="34">
        <f>F103+G103+H103+I103+J103+K103+L103</f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10"/>
    </row>
    <row r="104" spans="1:76" s="11" customFormat="1" ht="39" customHeight="1" x14ac:dyDescent="0.25">
      <c r="A104" s="74"/>
      <c r="B104" s="52"/>
      <c r="C104" s="56"/>
      <c r="D104" s="1" t="s">
        <v>107</v>
      </c>
      <c r="E104" s="34">
        <f>F104+G104+H104+I104+J104+K104+L104</f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10"/>
    </row>
    <row r="105" spans="1:76" ht="22.5" customHeight="1" x14ac:dyDescent="0.25">
      <c r="A105" s="44" t="s">
        <v>36</v>
      </c>
      <c r="B105" s="45"/>
      <c r="C105" s="46"/>
      <c r="D105" s="27" t="s">
        <v>3</v>
      </c>
      <c r="E105" s="32">
        <f>E107+E108+E109+E110</f>
        <v>98545.564480000001</v>
      </c>
      <c r="F105" s="32">
        <f>F107+F108+F109+F110</f>
        <v>29508.774389999999</v>
      </c>
      <c r="G105" s="32">
        <f>G106+G107+G108+G109+G110</f>
        <v>41437.539810000002</v>
      </c>
      <c r="H105" s="32">
        <f t="shared" ref="H105:L105" si="21">H106+H107+H108+H109+H110</f>
        <v>13154.450280000001</v>
      </c>
      <c r="I105" s="32">
        <f t="shared" si="21"/>
        <v>3611.2</v>
      </c>
      <c r="J105" s="32">
        <f t="shared" si="21"/>
        <v>3611.2</v>
      </c>
      <c r="K105" s="32">
        <f t="shared" si="21"/>
        <v>3611.2</v>
      </c>
      <c r="L105" s="32">
        <f t="shared" si="21"/>
        <v>3611.2</v>
      </c>
    </row>
    <row r="106" spans="1:76" ht="22.5" customHeight="1" x14ac:dyDescent="0.25">
      <c r="A106" s="47"/>
      <c r="B106" s="48"/>
      <c r="C106" s="49"/>
      <c r="D106" s="1" t="s">
        <v>93</v>
      </c>
      <c r="E106" s="34">
        <f>F106+G106+H106+I106+J106+K106+L106</f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</row>
    <row r="107" spans="1:76" ht="28.5" customHeight="1" x14ac:dyDescent="0.25">
      <c r="A107" s="47"/>
      <c r="B107" s="48"/>
      <c r="C107" s="49"/>
      <c r="D107" s="1" t="s">
        <v>11</v>
      </c>
      <c r="E107" s="34">
        <f>F107+G107+H107+I107+J107+K107+L107</f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</row>
    <row r="108" spans="1:76" ht="28.5" customHeight="1" x14ac:dyDescent="0.25">
      <c r="A108" s="47"/>
      <c r="B108" s="48"/>
      <c r="C108" s="49"/>
      <c r="D108" s="1" t="s">
        <v>12</v>
      </c>
      <c r="E108" s="34">
        <f>F108+G108+H108+I108+J108+K108+L108</f>
        <v>21294.51799</v>
      </c>
      <c r="F108" s="34">
        <f>F84+F90+F96+F102</f>
        <v>663</v>
      </c>
      <c r="G108" s="34">
        <f t="shared" ref="G108:L108" si="22">G84+G90+G96+G102</f>
        <v>18118.311710000002</v>
      </c>
      <c r="H108" s="34">
        <f t="shared" si="22"/>
        <v>2513.2062799999999</v>
      </c>
      <c r="I108" s="34">
        <f t="shared" si="22"/>
        <v>0</v>
      </c>
      <c r="J108" s="34">
        <f t="shared" si="22"/>
        <v>0</v>
      </c>
      <c r="K108" s="34">
        <f t="shared" si="22"/>
        <v>0</v>
      </c>
      <c r="L108" s="34">
        <f t="shared" si="22"/>
        <v>0</v>
      </c>
    </row>
    <row r="109" spans="1:76" ht="36" customHeight="1" x14ac:dyDescent="0.25">
      <c r="A109" s="47"/>
      <c r="B109" s="48"/>
      <c r="C109" s="49"/>
      <c r="D109" s="1" t="s">
        <v>91</v>
      </c>
      <c r="E109" s="34">
        <f>F109+G109+H109+I109+J109+K109+L109</f>
        <v>1992.49046</v>
      </c>
      <c r="F109" s="34">
        <f>F85+F91+F97+F103</f>
        <v>894.404</v>
      </c>
      <c r="G109" s="34">
        <f>G84+G91+G97</f>
        <v>1098.08646</v>
      </c>
      <c r="H109" s="34">
        <v>0</v>
      </c>
      <c r="I109" s="34">
        <v>0</v>
      </c>
      <c r="J109" s="34">
        <v>0</v>
      </c>
      <c r="K109" s="34">
        <v>0</v>
      </c>
      <c r="L109" s="34">
        <v>0</v>
      </c>
    </row>
    <row r="110" spans="1:76" ht="40.5" customHeight="1" x14ac:dyDescent="0.25">
      <c r="A110" s="47"/>
      <c r="B110" s="48"/>
      <c r="C110" s="49"/>
      <c r="D110" s="1" t="s">
        <v>107</v>
      </c>
      <c r="E110" s="34">
        <f>F110+G110+H110+I110+J110+K110+L110</f>
        <v>75258.556029999992</v>
      </c>
      <c r="F110" s="34">
        <f>F86+F92</f>
        <v>27951.37039</v>
      </c>
      <c r="G110" s="34">
        <f>G86+G92</f>
        <v>22221.141640000002</v>
      </c>
      <c r="H110" s="34">
        <f>H86+H92+H98+H104</f>
        <v>10641.244000000001</v>
      </c>
      <c r="I110" s="34">
        <f>I86+I92+I98+I104</f>
        <v>3611.2</v>
      </c>
      <c r="J110" s="34">
        <f>J86+J92+J98+J104</f>
        <v>3611.2</v>
      </c>
      <c r="K110" s="34">
        <f>K86+K92+K98+K104</f>
        <v>3611.2</v>
      </c>
      <c r="L110" s="34">
        <f>L86+L92+L98+L104</f>
        <v>3611.2</v>
      </c>
    </row>
    <row r="111" spans="1:76" ht="27.75" customHeight="1" x14ac:dyDescent="0.25">
      <c r="A111" s="63" t="s">
        <v>31</v>
      </c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5"/>
    </row>
    <row r="112" spans="1:76" s="2" customFormat="1" ht="31.5" customHeight="1" x14ac:dyDescent="0.25">
      <c r="A112" s="63" t="s">
        <v>40</v>
      </c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5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4"/>
    </row>
    <row r="113" spans="1:15" s="11" customFormat="1" ht="27" customHeight="1" x14ac:dyDescent="0.25">
      <c r="A113" s="63" t="s">
        <v>38</v>
      </c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5"/>
    </row>
    <row r="114" spans="1:15" ht="30.75" customHeight="1" x14ac:dyDescent="0.25">
      <c r="A114" s="58" t="s">
        <v>16</v>
      </c>
      <c r="B114" s="59" t="s">
        <v>20</v>
      </c>
      <c r="C114" s="56" t="s">
        <v>58</v>
      </c>
      <c r="D114" s="27" t="s">
        <v>3</v>
      </c>
      <c r="E114" s="32">
        <f t="shared" ref="E114" si="23">E117+E116+E119</f>
        <v>154807.87388999999</v>
      </c>
      <c r="F114" s="32">
        <f>F115+F116+F117+F118+F119</f>
        <v>18135.651249999999</v>
      </c>
      <c r="G114" s="32">
        <f t="shared" ref="G114:L114" si="24">G115+G116+G117+G118+G119</f>
        <v>13623.382</v>
      </c>
      <c r="H114" s="32">
        <f t="shared" si="24"/>
        <v>43540.705000000002</v>
      </c>
      <c r="I114" s="32">
        <f t="shared" si="24"/>
        <v>33958.705000000002</v>
      </c>
      <c r="J114" s="32">
        <f t="shared" si="24"/>
        <v>15145.47688</v>
      </c>
      <c r="K114" s="32">
        <f t="shared" si="24"/>
        <v>15344.47688</v>
      </c>
      <c r="L114" s="32">
        <f t="shared" si="24"/>
        <v>15059.47688</v>
      </c>
      <c r="M114" s="19"/>
      <c r="N114" s="19"/>
      <c r="O114" s="57"/>
    </row>
    <row r="115" spans="1:15" ht="30.75" customHeight="1" x14ac:dyDescent="0.25">
      <c r="A115" s="58"/>
      <c r="B115" s="59"/>
      <c r="C115" s="56"/>
      <c r="D115" s="1" t="s">
        <v>93</v>
      </c>
      <c r="E115" s="30">
        <f>F115+G115+H115+I115+J115+K115+L115</f>
        <v>0</v>
      </c>
      <c r="F115" s="30">
        <f>F121+F127+F133</f>
        <v>0</v>
      </c>
      <c r="G115" s="30">
        <f t="shared" ref="G115:L115" si="25">G121+G127+G133</f>
        <v>0</v>
      </c>
      <c r="H115" s="30">
        <f t="shared" si="25"/>
        <v>0</v>
      </c>
      <c r="I115" s="30">
        <f t="shared" si="25"/>
        <v>0</v>
      </c>
      <c r="J115" s="30">
        <f t="shared" si="25"/>
        <v>0</v>
      </c>
      <c r="K115" s="30">
        <f t="shared" si="25"/>
        <v>0</v>
      </c>
      <c r="L115" s="30">
        <f t="shared" si="25"/>
        <v>0</v>
      </c>
      <c r="M115" s="19"/>
      <c r="N115" s="19"/>
      <c r="O115" s="57"/>
    </row>
    <row r="116" spans="1:15" ht="24.75" customHeight="1" x14ac:dyDescent="0.25">
      <c r="A116" s="58"/>
      <c r="B116" s="59"/>
      <c r="C116" s="56"/>
      <c r="D116" s="1" t="s">
        <v>11</v>
      </c>
      <c r="E116" s="30">
        <f>F116+G116+H116+I116+J116+K116+L116</f>
        <v>0</v>
      </c>
      <c r="F116" s="30">
        <f>F122+F128+F134</f>
        <v>0</v>
      </c>
      <c r="G116" s="30">
        <f t="shared" ref="G116:L116" si="26">G122+G128+G134</f>
        <v>0</v>
      </c>
      <c r="H116" s="30">
        <f t="shared" si="26"/>
        <v>0</v>
      </c>
      <c r="I116" s="30">
        <f t="shared" si="26"/>
        <v>0</v>
      </c>
      <c r="J116" s="30">
        <f t="shared" si="26"/>
        <v>0</v>
      </c>
      <c r="K116" s="30">
        <f t="shared" si="26"/>
        <v>0</v>
      </c>
      <c r="L116" s="30">
        <f t="shared" si="26"/>
        <v>0</v>
      </c>
      <c r="M116" s="19"/>
      <c r="N116" s="19"/>
      <c r="O116" s="57"/>
    </row>
    <row r="117" spans="1:15" ht="27" customHeight="1" x14ac:dyDescent="0.25">
      <c r="A117" s="58"/>
      <c r="B117" s="59"/>
      <c r="C117" s="56"/>
      <c r="D117" s="1" t="s">
        <v>12</v>
      </c>
      <c r="E117" s="34">
        <f>SUM(F117:L117)</f>
        <v>44074.651639999996</v>
      </c>
      <c r="F117" s="34">
        <f>F123+F129+F135</f>
        <v>17135.651249999999</v>
      </c>
      <c r="G117" s="34">
        <f t="shared" ref="G117:L117" si="27">G123+G129+G135</f>
        <v>903.38200000000006</v>
      </c>
      <c r="H117" s="34">
        <f t="shared" si="27"/>
        <v>26035.61839</v>
      </c>
      <c r="I117" s="34">
        <f t="shared" si="27"/>
        <v>0</v>
      </c>
      <c r="J117" s="34">
        <f t="shared" si="27"/>
        <v>0</v>
      </c>
      <c r="K117" s="34">
        <f t="shared" si="27"/>
        <v>0</v>
      </c>
      <c r="L117" s="34">
        <f t="shared" si="27"/>
        <v>0</v>
      </c>
      <c r="M117" s="19"/>
      <c r="N117" s="19"/>
      <c r="O117" s="57"/>
    </row>
    <row r="118" spans="1:15" ht="31.5" customHeight="1" x14ac:dyDescent="0.25">
      <c r="A118" s="58"/>
      <c r="B118" s="59"/>
      <c r="C118" s="56"/>
      <c r="D118" s="1" t="s">
        <v>91</v>
      </c>
      <c r="E118" s="34">
        <f>SUM(F118:L118)</f>
        <v>0</v>
      </c>
      <c r="F118" s="30">
        <f>F124+F130+F136</f>
        <v>0</v>
      </c>
      <c r="G118" s="30">
        <f t="shared" ref="G118:L118" si="28">G124+G130+G136</f>
        <v>0</v>
      </c>
      <c r="H118" s="30">
        <f t="shared" si="28"/>
        <v>0</v>
      </c>
      <c r="I118" s="30">
        <f t="shared" si="28"/>
        <v>0</v>
      </c>
      <c r="J118" s="30">
        <f t="shared" si="28"/>
        <v>0</v>
      </c>
      <c r="K118" s="30">
        <f t="shared" si="28"/>
        <v>0</v>
      </c>
      <c r="L118" s="30">
        <f t="shared" si="28"/>
        <v>0</v>
      </c>
      <c r="M118" s="19"/>
      <c r="N118" s="19"/>
      <c r="O118" s="57"/>
    </row>
    <row r="119" spans="1:15" ht="30.75" customHeight="1" x14ac:dyDescent="0.25">
      <c r="A119" s="58"/>
      <c r="B119" s="59"/>
      <c r="C119" s="56"/>
      <c r="D119" s="1" t="s">
        <v>107</v>
      </c>
      <c r="E119" s="34">
        <f>SUM(F119:L119)</f>
        <v>110733.22225000001</v>
      </c>
      <c r="F119" s="34">
        <f>F125+F131+F137</f>
        <v>1000</v>
      </c>
      <c r="G119" s="34">
        <f t="shared" ref="G119:L119" si="29">G125+G131+G137</f>
        <v>12720</v>
      </c>
      <c r="H119" s="34">
        <f t="shared" si="29"/>
        <v>17505.086609999998</v>
      </c>
      <c r="I119" s="34">
        <f t="shared" si="29"/>
        <v>33958.705000000002</v>
      </c>
      <c r="J119" s="34">
        <f t="shared" si="29"/>
        <v>15145.47688</v>
      </c>
      <c r="K119" s="34">
        <f t="shared" si="29"/>
        <v>15344.47688</v>
      </c>
      <c r="L119" s="34">
        <f t="shared" si="29"/>
        <v>15059.47688</v>
      </c>
      <c r="M119" s="20"/>
      <c r="N119" s="19"/>
      <c r="O119" s="57"/>
    </row>
    <row r="120" spans="1:15" ht="27" customHeight="1" x14ac:dyDescent="0.25">
      <c r="A120" s="58" t="s">
        <v>32</v>
      </c>
      <c r="B120" s="59" t="s">
        <v>21</v>
      </c>
      <c r="C120" s="56"/>
      <c r="D120" s="27" t="s">
        <v>3</v>
      </c>
      <c r="E120" s="33">
        <f>E121+E122+E123+E124+E125</f>
        <v>113854.87389</v>
      </c>
      <c r="F120" s="33">
        <f>F121+F122+F123+F124+F125</f>
        <v>17135.651249999999</v>
      </c>
      <c r="G120" s="33">
        <f t="shared" ref="G120:L120" si="30">G121+G122+G123+G124+G125</f>
        <v>903.38200000000006</v>
      </c>
      <c r="H120" s="33">
        <f t="shared" si="30"/>
        <v>35293.705000000002</v>
      </c>
      <c r="I120" s="33">
        <f t="shared" si="30"/>
        <v>29293.705000000002</v>
      </c>
      <c r="J120" s="33">
        <f t="shared" si="30"/>
        <v>10409.47688</v>
      </c>
      <c r="K120" s="33">
        <f t="shared" si="30"/>
        <v>10409.47688</v>
      </c>
      <c r="L120" s="33">
        <f t="shared" si="30"/>
        <v>10409.47688</v>
      </c>
      <c r="N120" s="10"/>
      <c r="O120" s="21"/>
    </row>
    <row r="121" spans="1:15" ht="27" customHeight="1" x14ac:dyDescent="0.25">
      <c r="A121" s="58"/>
      <c r="B121" s="59"/>
      <c r="C121" s="56"/>
      <c r="D121" s="1" t="s">
        <v>93</v>
      </c>
      <c r="E121" s="30">
        <f>F121+G121+H121+I121+J121+K121+L121</f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>
        <v>0</v>
      </c>
      <c r="N121" s="10"/>
      <c r="O121" s="21"/>
    </row>
    <row r="122" spans="1:15" ht="27" customHeight="1" x14ac:dyDescent="0.25">
      <c r="A122" s="58"/>
      <c r="B122" s="59"/>
      <c r="C122" s="56"/>
      <c r="D122" s="1" t="s">
        <v>11</v>
      </c>
      <c r="E122" s="30">
        <f>F122+G122+H122+I122+J122+K122+L122</f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N122" s="10"/>
      <c r="O122" s="21"/>
    </row>
    <row r="123" spans="1:15" ht="27" customHeight="1" x14ac:dyDescent="0.25">
      <c r="A123" s="58"/>
      <c r="B123" s="59"/>
      <c r="C123" s="56"/>
      <c r="D123" s="1" t="s">
        <v>12</v>
      </c>
      <c r="E123" s="30">
        <f>SUM(F123:L123)</f>
        <v>40492.651639999996</v>
      </c>
      <c r="F123" s="30">
        <v>17135.651249999999</v>
      </c>
      <c r="G123" s="30">
        <f>4097-3193.618</f>
        <v>903.38200000000006</v>
      </c>
      <c r="H123" s="30">
        <f>6000+8193.61839+8260</f>
        <v>22453.61839</v>
      </c>
      <c r="I123" s="30">
        <v>0</v>
      </c>
      <c r="J123" s="30">
        <v>0</v>
      </c>
      <c r="K123" s="30">
        <v>0</v>
      </c>
      <c r="L123" s="30">
        <v>0</v>
      </c>
      <c r="N123" s="10"/>
      <c r="O123" s="21"/>
    </row>
    <row r="124" spans="1:15" ht="36.75" customHeight="1" x14ac:dyDescent="0.25">
      <c r="A124" s="58"/>
      <c r="B124" s="59"/>
      <c r="C124" s="56"/>
      <c r="D124" s="1" t="s">
        <v>91</v>
      </c>
      <c r="E124" s="30">
        <f>F124+G124+H124+I124+J124+K124+L124</f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0</v>
      </c>
      <c r="N124" s="10"/>
      <c r="O124" s="21"/>
    </row>
    <row r="125" spans="1:15" ht="30.75" customHeight="1" x14ac:dyDescent="0.25">
      <c r="A125" s="58"/>
      <c r="B125" s="59"/>
      <c r="C125" s="56"/>
      <c r="D125" s="1" t="s">
        <v>107</v>
      </c>
      <c r="E125" s="30">
        <f>SUM(F125:L125)</f>
        <v>73362.222250000006</v>
      </c>
      <c r="F125" s="30">
        <v>0</v>
      </c>
      <c r="G125" s="30">
        <v>0</v>
      </c>
      <c r="H125" s="30">
        <f>19808.78-6000+15484.925-8193.61839-8260</f>
        <v>12840.086609999998</v>
      </c>
      <c r="I125" s="30">
        <v>29293.705000000002</v>
      </c>
      <c r="J125" s="30">
        <v>10409.47688</v>
      </c>
      <c r="K125" s="30">
        <v>10409.47688</v>
      </c>
      <c r="L125" s="30">
        <v>10409.47688</v>
      </c>
      <c r="N125" s="10"/>
      <c r="O125" s="21"/>
    </row>
    <row r="126" spans="1:15" ht="27" customHeight="1" x14ac:dyDescent="0.25">
      <c r="A126" s="58" t="s">
        <v>42</v>
      </c>
      <c r="B126" s="59" t="s">
        <v>22</v>
      </c>
      <c r="C126" s="56"/>
      <c r="D126" s="27" t="s">
        <v>3</v>
      </c>
      <c r="E126" s="33">
        <f>E127+E128+E129+E130+E131</f>
        <v>3938</v>
      </c>
      <c r="F126" s="32">
        <f>F127+F128+F129+F130+F131</f>
        <v>0</v>
      </c>
      <c r="G126" s="32">
        <f>G127+G128+G129+G130+G131</f>
        <v>0</v>
      </c>
      <c r="H126" s="32">
        <f t="shared" ref="H126:L126" si="31">H127+H128+H129+H130+H131</f>
        <v>3582</v>
      </c>
      <c r="I126" s="32">
        <f t="shared" si="31"/>
        <v>0</v>
      </c>
      <c r="J126" s="32">
        <f t="shared" si="31"/>
        <v>71</v>
      </c>
      <c r="K126" s="32">
        <f t="shared" si="31"/>
        <v>285</v>
      </c>
      <c r="L126" s="32">
        <f t="shared" si="31"/>
        <v>0</v>
      </c>
      <c r="N126" s="10"/>
      <c r="O126" s="21"/>
    </row>
    <row r="127" spans="1:15" ht="27" customHeight="1" x14ac:dyDescent="0.25">
      <c r="A127" s="58"/>
      <c r="B127" s="59"/>
      <c r="C127" s="56"/>
      <c r="D127" s="1" t="s">
        <v>93</v>
      </c>
      <c r="E127" s="30">
        <f>F127+G127+H127+I127+J127+K127+L127</f>
        <v>0</v>
      </c>
      <c r="F127" s="34">
        <v>0</v>
      </c>
      <c r="G127" s="34"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N127" s="10"/>
      <c r="O127" s="21"/>
    </row>
    <row r="128" spans="1:15" ht="22.5" customHeight="1" x14ac:dyDescent="0.25">
      <c r="A128" s="58"/>
      <c r="B128" s="59"/>
      <c r="C128" s="56"/>
      <c r="D128" s="1" t="s">
        <v>11</v>
      </c>
      <c r="E128" s="30">
        <f>F128+G128+H128+I128+J128+K128+L128</f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N128" s="10"/>
      <c r="O128" s="21"/>
    </row>
    <row r="129" spans="1:15" ht="22.5" customHeight="1" x14ac:dyDescent="0.25">
      <c r="A129" s="58"/>
      <c r="B129" s="59"/>
      <c r="C129" s="56"/>
      <c r="D129" s="1" t="s">
        <v>12</v>
      </c>
      <c r="E129" s="30">
        <f>F129+G129+H129+I129+J129+K129+L129</f>
        <v>3582</v>
      </c>
      <c r="F129" s="34">
        <v>0</v>
      </c>
      <c r="G129" s="34">
        <v>0</v>
      </c>
      <c r="H129" s="34">
        <v>3582</v>
      </c>
      <c r="I129" s="34">
        <v>0</v>
      </c>
      <c r="J129" s="34">
        <v>0</v>
      </c>
      <c r="K129" s="34">
        <v>0</v>
      </c>
      <c r="L129" s="34">
        <v>0</v>
      </c>
      <c r="N129" s="10"/>
      <c r="O129" s="21"/>
    </row>
    <row r="130" spans="1:15" ht="33.75" customHeight="1" x14ac:dyDescent="0.25">
      <c r="A130" s="58"/>
      <c r="B130" s="59"/>
      <c r="C130" s="56"/>
      <c r="D130" s="1" t="s">
        <v>91</v>
      </c>
      <c r="E130" s="30">
        <f>F130+G130+H130+I130+J130+K130+L130</f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N130" s="10"/>
      <c r="O130" s="21"/>
    </row>
    <row r="131" spans="1:15" ht="37.5" customHeight="1" x14ac:dyDescent="0.25">
      <c r="A131" s="58"/>
      <c r="B131" s="59"/>
      <c r="C131" s="56"/>
      <c r="D131" s="1" t="s">
        <v>107</v>
      </c>
      <c r="E131" s="30">
        <f>SUM(F131:L131)</f>
        <v>356</v>
      </c>
      <c r="F131" s="34">
        <v>0</v>
      </c>
      <c r="G131" s="34">
        <v>0</v>
      </c>
      <c r="H131" s="34">
        <v>0</v>
      </c>
      <c r="I131" s="34">
        <v>0</v>
      </c>
      <c r="J131" s="34">
        <v>71</v>
      </c>
      <c r="K131" s="34">
        <v>285</v>
      </c>
      <c r="L131" s="34">
        <v>0</v>
      </c>
      <c r="N131" s="10"/>
      <c r="O131" s="21"/>
    </row>
    <row r="132" spans="1:15" ht="27.75" customHeight="1" x14ac:dyDescent="0.25">
      <c r="A132" s="58" t="s">
        <v>43</v>
      </c>
      <c r="B132" s="59" t="s">
        <v>18</v>
      </c>
      <c r="C132" s="56"/>
      <c r="D132" s="27" t="s">
        <v>3</v>
      </c>
      <c r="E132" s="33">
        <f>SUM(E135:E137)</f>
        <v>37015</v>
      </c>
      <c r="F132" s="32">
        <f>F133+F134+F135+F136+F137</f>
        <v>1000</v>
      </c>
      <c r="G132" s="32">
        <f t="shared" ref="G132:L132" si="32">G133+G134+G135+G136+G137</f>
        <v>12720</v>
      </c>
      <c r="H132" s="32">
        <f t="shared" si="32"/>
        <v>4665</v>
      </c>
      <c r="I132" s="32">
        <f t="shared" si="32"/>
        <v>4665</v>
      </c>
      <c r="J132" s="32">
        <f t="shared" si="32"/>
        <v>4665</v>
      </c>
      <c r="K132" s="32">
        <f t="shared" si="32"/>
        <v>4650</v>
      </c>
      <c r="L132" s="32">
        <f t="shared" si="32"/>
        <v>4650</v>
      </c>
      <c r="N132" s="10"/>
      <c r="O132" s="21"/>
    </row>
    <row r="133" spans="1:15" ht="27.75" customHeight="1" x14ac:dyDescent="0.25">
      <c r="A133" s="58"/>
      <c r="B133" s="59"/>
      <c r="C133" s="56"/>
      <c r="D133" s="1" t="s">
        <v>93</v>
      </c>
      <c r="E133" s="30">
        <f>F133+G133+H133+I133+J133+K133+L133</f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N133" s="10"/>
      <c r="O133" s="21"/>
    </row>
    <row r="134" spans="1:15" ht="27.75" customHeight="1" x14ac:dyDescent="0.25">
      <c r="A134" s="58"/>
      <c r="B134" s="59"/>
      <c r="C134" s="56"/>
      <c r="D134" s="1" t="s">
        <v>11</v>
      </c>
      <c r="E134" s="30">
        <f>F134+G134+H134+I134+J134+K134+L134</f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0</v>
      </c>
      <c r="N134" s="10"/>
      <c r="O134" s="21"/>
    </row>
    <row r="135" spans="1:15" ht="25.5" customHeight="1" x14ac:dyDescent="0.25">
      <c r="A135" s="58"/>
      <c r="B135" s="59"/>
      <c r="C135" s="56"/>
      <c r="D135" s="1" t="s">
        <v>12</v>
      </c>
      <c r="E135" s="30">
        <f>F135+G135+H135+I135+J135+K135+L135</f>
        <v>0</v>
      </c>
      <c r="F135" s="34">
        <v>0</v>
      </c>
      <c r="G135" s="34"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N135" s="10"/>
      <c r="O135" s="21"/>
    </row>
    <row r="136" spans="1:15" ht="36.75" customHeight="1" x14ac:dyDescent="0.25">
      <c r="A136" s="58"/>
      <c r="B136" s="59"/>
      <c r="C136" s="56"/>
      <c r="D136" s="1" t="s">
        <v>91</v>
      </c>
      <c r="E136" s="30">
        <f>F136+G136+H136+I136+J136+K136+L136</f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N136" s="10"/>
      <c r="O136" s="21"/>
    </row>
    <row r="137" spans="1:15" ht="33" customHeight="1" x14ac:dyDescent="0.25">
      <c r="A137" s="58"/>
      <c r="B137" s="59"/>
      <c r="C137" s="56"/>
      <c r="D137" s="1" t="s">
        <v>107</v>
      </c>
      <c r="E137" s="30">
        <f>SUM(F137:L137)</f>
        <v>37015</v>
      </c>
      <c r="F137" s="34">
        <v>1000</v>
      </c>
      <c r="G137" s="34">
        <v>12720</v>
      </c>
      <c r="H137" s="34">
        <v>4665</v>
      </c>
      <c r="I137" s="34">
        <v>4665</v>
      </c>
      <c r="J137" s="34">
        <v>4665</v>
      </c>
      <c r="K137" s="34">
        <v>4650</v>
      </c>
      <c r="L137" s="34">
        <v>4650</v>
      </c>
      <c r="N137" s="10"/>
      <c r="O137" s="21"/>
    </row>
    <row r="138" spans="1:15" s="11" customFormat="1" ht="24" customHeight="1" x14ac:dyDescent="0.25">
      <c r="A138" s="74" t="s">
        <v>19</v>
      </c>
      <c r="B138" s="77" t="s">
        <v>71</v>
      </c>
      <c r="C138" s="58" t="s">
        <v>59</v>
      </c>
      <c r="D138" s="27" t="s">
        <v>3</v>
      </c>
      <c r="E138" s="33">
        <f>E139+E140+E141+E142+E143</f>
        <v>4843.5991400000003</v>
      </c>
      <c r="F138" s="32">
        <f>F139+F140+F141+F142+F143</f>
        <v>4843.5991400000003</v>
      </c>
      <c r="G138" s="32">
        <f t="shared" ref="G138:L138" si="33">G139+G140+G141+G142+G143</f>
        <v>0</v>
      </c>
      <c r="H138" s="32">
        <f t="shared" si="33"/>
        <v>0</v>
      </c>
      <c r="I138" s="32">
        <f t="shared" si="33"/>
        <v>0</v>
      </c>
      <c r="J138" s="32">
        <f t="shared" si="33"/>
        <v>0</v>
      </c>
      <c r="K138" s="32">
        <f t="shared" si="33"/>
        <v>0</v>
      </c>
      <c r="L138" s="32">
        <f t="shared" si="33"/>
        <v>0</v>
      </c>
      <c r="M138" s="10"/>
    </row>
    <row r="139" spans="1:15" s="11" customFormat="1" ht="24" customHeight="1" x14ac:dyDescent="0.25">
      <c r="A139" s="74"/>
      <c r="B139" s="77"/>
      <c r="C139" s="58"/>
      <c r="D139" s="1" t="s">
        <v>93</v>
      </c>
      <c r="E139" s="30">
        <f>F139+G139+H139+I139+J139+K139+L139</f>
        <v>0</v>
      </c>
      <c r="F139" s="34">
        <f>F152+F158</f>
        <v>0</v>
      </c>
      <c r="G139" s="34">
        <f t="shared" ref="G139:L139" si="34">G152+G158</f>
        <v>0</v>
      </c>
      <c r="H139" s="34">
        <f t="shared" si="34"/>
        <v>0</v>
      </c>
      <c r="I139" s="34">
        <f t="shared" si="34"/>
        <v>0</v>
      </c>
      <c r="J139" s="34">
        <f t="shared" si="34"/>
        <v>0</v>
      </c>
      <c r="K139" s="34">
        <f t="shared" si="34"/>
        <v>0</v>
      </c>
      <c r="L139" s="34">
        <f t="shared" si="34"/>
        <v>0</v>
      </c>
      <c r="M139" s="10"/>
    </row>
    <row r="140" spans="1:15" s="11" customFormat="1" ht="25.5" customHeight="1" x14ac:dyDescent="0.25">
      <c r="A140" s="74"/>
      <c r="B140" s="77"/>
      <c r="C140" s="58"/>
      <c r="D140" s="1" t="s">
        <v>11</v>
      </c>
      <c r="E140" s="30">
        <f>F140+G140+H140+I140+J140+K140+L140</f>
        <v>0</v>
      </c>
      <c r="F140" s="34">
        <f>F153+F159</f>
        <v>0</v>
      </c>
      <c r="G140" s="34">
        <f t="shared" ref="G140:L140" si="35">G153+G159</f>
        <v>0</v>
      </c>
      <c r="H140" s="34">
        <f t="shared" si="35"/>
        <v>0</v>
      </c>
      <c r="I140" s="34">
        <f t="shared" si="35"/>
        <v>0</v>
      </c>
      <c r="J140" s="34">
        <f t="shared" si="35"/>
        <v>0</v>
      </c>
      <c r="K140" s="34">
        <f t="shared" si="35"/>
        <v>0</v>
      </c>
      <c r="L140" s="34">
        <f t="shared" si="35"/>
        <v>0</v>
      </c>
      <c r="M140" s="10"/>
    </row>
    <row r="141" spans="1:15" s="11" customFormat="1" ht="26.25" customHeight="1" x14ac:dyDescent="0.25">
      <c r="A141" s="74"/>
      <c r="B141" s="77"/>
      <c r="C141" s="58"/>
      <c r="D141" s="1" t="s">
        <v>12</v>
      </c>
      <c r="E141" s="30">
        <f>F141+G141+H141+I141+J141+K141+L141</f>
        <v>4843.5991400000003</v>
      </c>
      <c r="F141" s="34">
        <f>F154+F160</f>
        <v>4843.5991400000003</v>
      </c>
      <c r="G141" s="34">
        <f t="shared" ref="G141:L141" si="36">G154+G160</f>
        <v>0</v>
      </c>
      <c r="H141" s="34">
        <f t="shared" si="36"/>
        <v>0</v>
      </c>
      <c r="I141" s="34">
        <f t="shared" si="36"/>
        <v>0</v>
      </c>
      <c r="J141" s="34">
        <f t="shared" si="36"/>
        <v>0</v>
      </c>
      <c r="K141" s="34">
        <f t="shared" si="36"/>
        <v>0</v>
      </c>
      <c r="L141" s="34">
        <f t="shared" si="36"/>
        <v>0</v>
      </c>
      <c r="M141" s="10"/>
    </row>
    <row r="142" spans="1:15" s="11" customFormat="1" ht="33.75" customHeight="1" x14ac:dyDescent="0.25">
      <c r="A142" s="74"/>
      <c r="B142" s="77"/>
      <c r="C142" s="58"/>
      <c r="D142" s="1" t="s">
        <v>91</v>
      </c>
      <c r="E142" s="30">
        <f>F142+G142+H142+I142+J142+K142+L142</f>
        <v>0</v>
      </c>
      <c r="F142" s="30">
        <f>F155+F161</f>
        <v>0</v>
      </c>
      <c r="G142" s="30">
        <f t="shared" ref="G142:L142" si="37">G155+G161</f>
        <v>0</v>
      </c>
      <c r="H142" s="30">
        <f t="shared" si="37"/>
        <v>0</v>
      </c>
      <c r="I142" s="30">
        <f t="shared" si="37"/>
        <v>0</v>
      </c>
      <c r="J142" s="30">
        <f t="shared" si="37"/>
        <v>0</v>
      </c>
      <c r="K142" s="30">
        <f t="shared" si="37"/>
        <v>0</v>
      </c>
      <c r="L142" s="30">
        <f t="shared" si="37"/>
        <v>0</v>
      </c>
      <c r="M142" s="10"/>
    </row>
    <row r="143" spans="1:15" s="11" customFormat="1" ht="29.25" customHeight="1" x14ac:dyDescent="0.25">
      <c r="A143" s="74"/>
      <c r="B143" s="77"/>
      <c r="C143" s="58"/>
      <c r="D143" s="1" t="s">
        <v>107</v>
      </c>
      <c r="E143" s="30">
        <f>F143+G143+H143+I143+J143+K143+L143</f>
        <v>0</v>
      </c>
      <c r="F143" s="34">
        <f>F156+F162</f>
        <v>0</v>
      </c>
      <c r="G143" s="34">
        <f t="shared" ref="G143:L143" si="38">G156+G162</f>
        <v>0</v>
      </c>
      <c r="H143" s="34">
        <f t="shared" si="38"/>
        <v>0</v>
      </c>
      <c r="I143" s="34">
        <f t="shared" si="38"/>
        <v>0</v>
      </c>
      <c r="J143" s="34">
        <f t="shared" si="38"/>
        <v>0</v>
      </c>
      <c r="K143" s="34">
        <f t="shared" si="38"/>
        <v>0</v>
      </c>
      <c r="L143" s="34">
        <f t="shared" si="38"/>
        <v>0</v>
      </c>
      <c r="M143" s="10"/>
    </row>
    <row r="144" spans="1:15" s="11" customFormat="1" ht="45.75" hidden="1" customHeight="1" x14ac:dyDescent="0.25">
      <c r="A144" s="58" t="s">
        <v>33</v>
      </c>
      <c r="B144" s="59" t="s">
        <v>23</v>
      </c>
      <c r="C144" s="58"/>
      <c r="D144" s="1" t="s">
        <v>45</v>
      </c>
      <c r="E144" s="30">
        <f>F144+G144</f>
        <v>15213.449999999999</v>
      </c>
      <c r="F144" s="34">
        <f>F145+F146+F147</f>
        <v>12000.05</v>
      </c>
      <c r="G144" s="34">
        <f>G145+G146+G147</f>
        <v>3213.4</v>
      </c>
      <c r="H144" s="34" t="s">
        <v>76</v>
      </c>
      <c r="I144" s="34" t="s">
        <v>76</v>
      </c>
      <c r="J144" s="34" t="s">
        <v>76</v>
      </c>
      <c r="K144" s="34" t="s">
        <v>76</v>
      </c>
      <c r="L144" s="34" t="s">
        <v>76</v>
      </c>
      <c r="M144" s="19"/>
    </row>
    <row r="145" spans="1:13" s="11" customFormat="1" ht="36.75" hidden="1" customHeight="1" x14ac:dyDescent="0.25">
      <c r="A145" s="58"/>
      <c r="B145" s="59"/>
      <c r="C145" s="58"/>
      <c r="D145" s="1" t="s">
        <v>11</v>
      </c>
      <c r="E145" s="30">
        <f>G145</f>
        <v>3213.4</v>
      </c>
      <c r="F145" s="34"/>
      <c r="G145" s="34">
        <v>3213.4</v>
      </c>
      <c r="H145" s="34" t="s">
        <v>76</v>
      </c>
      <c r="I145" s="34" t="s">
        <v>76</v>
      </c>
      <c r="J145" s="34" t="s">
        <v>76</v>
      </c>
      <c r="K145" s="34" t="s">
        <v>76</v>
      </c>
      <c r="L145" s="34" t="s">
        <v>76</v>
      </c>
      <c r="M145" s="19"/>
    </row>
    <row r="146" spans="1:13" s="11" customFormat="1" ht="42" hidden="1" customHeight="1" x14ac:dyDescent="0.25">
      <c r="A146" s="58"/>
      <c r="B146" s="59"/>
      <c r="C146" s="58"/>
      <c r="D146" s="1" t="s">
        <v>12</v>
      </c>
      <c r="E146" s="30">
        <f>F146</f>
        <v>0</v>
      </c>
      <c r="F146" s="34">
        <v>0</v>
      </c>
      <c r="G146" s="34"/>
      <c r="H146" s="34" t="s">
        <v>76</v>
      </c>
      <c r="I146" s="34" t="s">
        <v>76</v>
      </c>
      <c r="J146" s="34" t="s">
        <v>76</v>
      </c>
      <c r="K146" s="34" t="s">
        <v>76</v>
      </c>
      <c r="L146" s="34" t="s">
        <v>76</v>
      </c>
      <c r="M146" s="19"/>
    </row>
    <row r="147" spans="1:13" s="11" customFormat="1" ht="36.75" hidden="1" customHeight="1" x14ac:dyDescent="0.25">
      <c r="A147" s="58"/>
      <c r="B147" s="59"/>
      <c r="C147" s="58"/>
      <c r="D147" s="1" t="s">
        <v>45</v>
      </c>
      <c r="E147" s="30">
        <f>F147+G147</f>
        <v>12000.05</v>
      </c>
      <c r="F147" s="34">
        <v>12000.05</v>
      </c>
      <c r="G147" s="34"/>
      <c r="H147" s="34" t="s">
        <v>76</v>
      </c>
      <c r="I147" s="34" t="s">
        <v>76</v>
      </c>
      <c r="J147" s="34" t="s">
        <v>76</v>
      </c>
      <c r="K147" s="34" t="s">
        <v>76</v>
      </c>
      <c r="L147" s="34" t="s">
        <v>76</v>
      </c>
      <c r="M147" s="10"/>
    </row>
    <row r="148" spans="1:13" s="11" customFormat="1" ht="31.5" hidden="1" customHeight="1" x14ac:dyDescent="0.25">
      <c r="A148" s="58" t="s">
        <v>34</v>
      </c>
      <c r="B148" s="59" t="s">
        <v>24</v>
      </c>
      <c r="C148" s="58"/>
      <c r="D148" s="1" t="s">
        <v>25</v>
      </c>
      <c r="E148" s="30">
        <f>F148+G148</f>
        <v>7000</v>
      </c>
      <c r="F148" s="34">
        <f>F149+F150</f>
        <v>7000</v>
      </c>
      <c r="G148" s="34"/>
      <c r="H148" s="34" t="s">
        <v>76</v>
      </c>
      <c r="I148" s="34" t="s">
        <v>76</v>
      </c>
      <c r="J148" s="34" t="s">
        <v>76</v>
      </c>
      <c r="K148" s="34" t="s">
        <v>76</v>
      </c>
      <c r="L148" s="34" t="s">
        <v>76</v>
      </c>
      <c r="M148" s="19"/>
    </row>
    <row r="149" spans="1:13" s="11" customFormat="1" ht="46.5" hidden="1" customHeight="1" x14ac:dyDescent="0.25">
      <c r="A149" s="58"/>
      <c r="B149" s="59"/>
      <c r="C149" s="58"/>
      <c r="D149" s="1" t="s">
        <v>12</v>
      </c>
      <c r="E149" s="30">
        <f>F149</f>
        <v>437.05</v>
      </c>
      <c r="F149" s="34">
        <v>437.05</v>
      </c>
      <c r="G149" s="34"/>
      <c r="H149" s="34" t="s">
        <v>76</v>
      </c>
      <c r="I149" s="34" t="s">
        <v>76</v>
      </c>
      <c r="J149" s="34" t="s">
        <v>76</v>
      </c>
      <c r="K149" s="34" t="s">
        <v>76</v>
      </c>
      <c r="L149" s="34" t="s">
        <v>76</v>
      </c>
      <c r="M149" s="19"/>
    </row>
    <row r="150" spans="1:13" s="11" customFormat="1" ht="27" hidden="1" customHeight="1" x14ac:dyDescent="0.25">
      <c r="A150" s="58"/>
      <c r="B150" s="59"/>
      <c r="C150" s="58"/>
      <c r="D150" s="1" t="s">
        <v>45</v>
      </c>
      <c r="E150" s="30">
        <f>F150+G150+H150+I150+J150+K150+L150</f>
        <v>6562.95</v>
      </c>
      <c r="F150" s="34">
        <v>6562.95</v>
      </c>
      <c r="G150" s="34"/>
      <c r="H150" s="34" t="s">
        <v>76</v>
      </c>
      <c r="I150" s="34" t="s">
        <v>76</v>
      </c>
      <c r="J150" s="34" t="s">
        <v>76</v>
      </c>
      <c r="K150" s="34" t="s">
        <v>76</v>
      </c>
      <c r="L150" s="34" t="s">
        <v>76</v>
      </c>
      <c r="M150" s="10"/>
    </row>
    <row r="151" spans="1:13" s="11" customFormat="1" ht="27" customHeight="1" x14ac:dyDescent="0.25">
      <c r="A151" s="58" t="s">
        <v>33</v>
      </c>
      <c r="B151" s="59" t="s">
        <v>121</v>
      </c>
      <c r="C151" s="58" t="s">
        <v>59</v>
      </c>
      <c r="D151" s="27" t="s">
        <v>3</v>
      </c>
      <c r="E151" s="33">
        <f>E152+E153+E154+E155+E156</f>
        <v>3180.03006</v>
      </c>
      <c r="F151" s="33">
        <f t="shared" ref="F151:L151" si="39">F152+F153+F154+F155+F156</f>
        <v>3180.03006</v>
      </c>
      <c r="G151" s="33">
        <f t="shared" si="39"/>
        <v>0</v>
      </c>
      <c r="H151" s="33">
        <f t="shared" si="39"/>
        <v>0</v>
      </c>
      <c r="I151" s="33">
        <f t="shared" si="39"/>
        <v>0</v>
      </c>
      <c r="J151" s="33">
        <f t="shared" si="39"/>
        <v>0</v>
      </c>
      <c r="K151" s="33">
        <f t="shared" si="39"/>
        <v>0</v>
      </c>
      <c r="L151" s="33">
        <f t="shared" si="39"/>
        <v>0</v>
      </c>
      <c r="M151" s="10"/>
    </row>
    <row r="152" spans="1:13" s="11" customFormat="1" ht="27" customHeight="1" x14ac:dyDescent="0.25">
      <c r="A152" s="58"/>
      <c r="B152" s="59"/>
      <c r="C152" s="58"/>
      <c r="D152" s="1" t="s">
        <v>93</v>
      </c>
      <c r="E152" s="30">
        <f t="shared" ref="E152:E162" si="40">F152+G152+H152+I152+J152+K152+L152</f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10"/>
    </row>
    <row r="153" spans="1:13" s="11" customFormat="1" ht="27" customHeight="1" x14ac:dyDescent="0.25">
      <c r="A153" s="58"/>
      <c r="B153" s="59"/>
      <c r="C153" s="58"/>
      <c r="D153" s="1" t="s">
        <v>11</v>
      </c>
      <c r="E153" s="30">
        <f t="shared" si="40"/>
        <v>0</v>
      </c>
      <c r="F153" s="34">
        <v>0</v>
      </c>
      <c r="G153" s="34">
        <f>2749.7-841.7-1908</f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10"/>
    </row>
    <row r="154" spans="1:13" s="11" customFormat="1" ht="27" customHeight="1" x14ac:dyDescent="0.25">
      <c r="A154" s="58"/>
      <c r="B154" s="59"/>
      <c r="C154" s="58"/>
      <c r="D154" s="1" t="s">
        <v>12</v>
      </c>
      <c r="E154" s="30">
        <f t="shared" si="40"/>
        <v>3180.03006</v>
      </c>
      <c r="F154" s="34">
        <v>3180.03006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10"/>
    </row>
    <row r="155" spans="1:13" s="11" customFormat="1" ht="36.75" customHeight="1" x14ac:dyDescent="0.25">
      <c r="A155" s="58"/>
      <c r="B155" s="59"/>
      <c r="C155" s="58"/>
      <c r="D155" s="1" t="s">
        <v>91</v>
      </c>
      <c r="E155" s="30">
        <f t="shared" si="40"/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10"/>
    </row>
    <row r="156" spans="1:13" s="11" customFormat="1" ht="27" customHeight="1" x14ac:dyDescent="0.25">
      <c r="A156" s="58"/>
      <c r="B156" s="59"/>
      <c r="C156" s="58"/>
      <c r="D156" s="1" t="s">
        <v>107</v>
      </c>
      <c r="E156" s="30">
        <f t="shared" si="40"/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10"/>
    </row>
    <row r="157" spans="1:13" s="11" customFormat="1" ht="27" customHeight="1" x14ac:dyDescent="0.25">
      <c r="A157" s="58" t="s">
        <v>110</v>
      </c>
      <c r="B157" s="59" t="s">
        <v>122</v>
      </c>
      <c r="C157" s="58" t="s">
        <v>59</v>
      </c>
      <c r="D157" s="27" t="s">
        <v>3</v>
      </c>
      <c r="E157" s="33">
        <f>E158+E159+E160+E161+E162</f>
        <v>1663.56908</v>
      </c>
      <c r="F157" s="33">
        <f t="shared" ref="F157:L157" si="41">F158+F159+F160+F161+F162</f>
        <v>1663.56908</v>
      </c>
      <c r="G157" s="33">
        <f t="shared" si="41"/>
        <v>0</v>
      </c>
      <c r="H157" s="33">
        <f t="shared" si="41"/>
        <v>0</v>
      </c>
      <c r="I157" s="33">
        <f t="shared" si="41"/>
        <v>0</v>
      </c>
      <c r="J157" s="33">
        <f t="shared" si="41"/>
        <v>0</v>
      </c>
      <c r="K157" s="33">
        <f t="shared" si="41"/>
        <v>0</v>
      </c>
      <c r="L157" s="33">
        <f t="shared" si="41"/>
        <v>0</v>
      </c>
      <c r="M157" s="10"/>
    </row>
    <row r="158" spans="1:13" s="11" customFormat="1" ht="27" customHeight="1" x14ac:dyDescent="0.25">
      <c r="A158" s="58"/>
      <c r="B158" s="59"/>
      <c r="C158" s="58"/>
      <c r="D158" s="1" t="s">
        <v>93</v>
      </c>
      <c r="E158" s="30">
        <f t="shared" si="40"/>
        <v>0</v>
      </c>
      <c r="F158" s="34">
        <v>0</v>
      </c>
      <c r="G158" s="34"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10"/>
    </row>
    <row r="159" spans="1:13" s="11" customFormat="1" ht="27" customHeight="1" x14ac:dyDescent="0.25">
      <c r="A159" s="58"/>
      <c r="B159" s="59"/>
      <c r="C159" s="58"/>
      <c r="D159" s="1" t="s">
        <v>11</v>
      </c>
      <c r="E159" s="30">
        <f t="shared" si="40"/>
        <v>0</v>
      </c>
      <c r="F159" s="34">
        <v>0</v>
      </c>
      <c r="G159" s="34"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10"/>
    </row>
    <row r="160" spans="1:13" s="11" customFormat="1" ht="27" customHeight="1" x14ac:dyDescent="0.25">
      <c r="A160" s="58"/>
      <c r="B160" s="59"/>
      <c r="C160" s="58"/>
      <c r="D160" s="1" t="s">
        <v>12</v>
      </c>
      <c r="E160" s="30">
        <f t="shared" si="40"/>
        <v>1663.56908</v>
      </c>
      <c r="F160" s="34">
        <v>1663.56908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10"/>
    </row>
    <row r="161" spans="1:13" s="11" customFormat="1" ht="35.25" customHeight="1" x14ac:dyDescent="0.25">
      <c r="A161" s="58"/>
      <c r="B161" s="59"/>
      <c r="C161" s="58"/>
      <c r="D161" s="1" t="s">
        <v>91</v>
      </c>
      <c r="E161" s="30">
        <f t="shared" si="40"/>
        <v>0</v>
      </c>
      <c r="F161" s="34">
        <v>0</v>
      </c>
      <c r="G161" s="34"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10"/>
    </row>
    <row r="162" spans="1:13" s="11" customFormat="1" ht="27" customHeight="1" x14ac:dyDescent="0.25">
      <c r="A162" s="58"/>
      <c r="B162" s="59"/>
      <c r="C162" s="58"/>
      <c r="D162" s="1" t="s">
        <v>107</v>
      </c>
      <c r="E162" s="30">
        <f t="shared" si="40"/>
        <v>0</v>
      </c>
      <c r="F162" s="34">
        <v>0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10"/>
    </row>
    <row r="163" spans="1:13" s="11" customFormat="1" ht="33.75" customHeight="1" x14ac:dyDescent="0.25">
      <c r="A163" s="58" t="s">
        <v>111</v>
      </c>
      <c r="B163" s="59" t="s">
        <v>73</v>
      </c>
      <c r="C163" s="56" t="s">
        <v>72</v>
      </c>
      <c r="D163" s="27" t="s">
        <v>3</v>
      </c>
      <c r="E163" s="32">
        <f>E167+E168</f>
        <v>0</v>
      </c>
      <c r="F163" s="32">
        <f>F167+F168</f>
        <v>0</v>
      </c>
      <c r="G163" s="32">
        <f t="shared" ref="G163:L163" si="42">G167+G168</f>
        <v>0</v>
      </c>
      <c r="H163" s="32">
        <f t="shared" si="42"/>
        <v>0</v>
      </c>
      <c r="I163" s="32">
        <f t="shared" si="42"/>
        <v>0</v>
      </c>
      <c r="J163" s="32">
        <f t="shared" si="42"/>
        <v>0</v>
      </c>
      <c r="K163" s="32">
        <f t="shared" si="42"/>
        <v>0</v>
      </c>
      <c r="L163" s="32">
        <f t="shared" si="42"/>
        <v>0</v>
      </c>
      <c r="M163" s="10"/>
    </row>
    <row r="164" spans="1:13" s="11" customFormat="1" ht="33.75" customHeight="1" x14ac:dyDescent="0.25">
      <c r="A164" s="58"/>
      <c r="B164" s="59"/>
      <c r="C164" s="56"/>
      <c r="D164" s="1" t="s">
        <v>93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10"/>
    </row>
    <row r="165" spans="1:13" s="11" customFormat="1" ht="33.75" customHeight="1" x14ac:dyDescent="0.25">
      <c r="A165" s="58"/>
      <c r="B165" s="59"/>
      <c r="C165" s="56"/>
      <c r="D165" s="1" t="s">
        <v>11</v>
      </c>
      <c r="E165" s="34">
        <v>0</v>
      </c>
      <c r="F165" s="34">
        <v>0</v>
      </c>
      <c r="G165" s="34"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10"/>
    </row>
    <row r="166" spans="1:13" s="11" customFormat="1" ht="33.75" customHeight="1" x14ac:dyDescent="0.25">
      <c r="A166" s="58"/>
      <c r="B166" s="59"/>
      <c r="C166" s="56"/>
      <c r="D166" s="1" t="s">
        <v>12</v>
      </c>
      <c r="E166" s="34">
        <v>0</v>
      </c>
      <c r="F166" s="34">
        <v>0</v>
      </c>
      <c r="G166" s="34">
        <v>0</v>
      </c>
      <c r="H166" s="34">
        <v>0</v>
      </c>
      <c r="I166" s="34">
        <v>0</v>
      </c>
      <c r="J166" s="34">
        <v>0</v>
      </c>
      <c r="K166" s="34">
        <v>0</v>
      </c>
      <c r="L166" s="34">
        <v>0</v>
      </c>
      <c r="M166" s="10"/>
    </row>
    <row r="167" spans="1:13" s="11" customFormat="1" ht="33.75" customHeight="1" x14ac:dyDescent="0.25">
      <c r="A167" s="58"/>
      <c r="B167" s="59"/>
      <c r="C167" s="56"/>
      <c r="D167" s="1" t="s">
        <v>91</v>
      </c>
      <c r="E167" s="34">
        <v>0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10"/>
    </row>
    <row r="168" spans="1:13" s="11" customFormat="1" ht="33.75" customHeight="1" x14ac:dyDescent="0.25">
      <c r="A168" s="58"/>
      <c r="B168" s="59"/>
      <c r="C168" s="56"/>
      <c r="D168" s="1" t="s">
        <v>107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10"/>
    </row>
    <row r="169" spans="1:13" s="11" customFormat="1" ht="33.75" customHeight="1" x14ac:dyDescent="0.25">
      <c r="A169" s="53" t="s">
        <v>95</v>
      </c>
      <c r="B169" s="50" t="s">
        <v>81</v>
      </c>
      <c r="C169" s="67" t="s">
        <v>68</v>
      </c>
      <c r="D169" s="27" t="s">
        <v>3</v>
      </c>
      <c r="E169" s="32">
        <f>E172+E173+E174</f>
        <v>0</v>
      </c>
      <c r="F169" s="32">
        <f>F172+F173+F174</f>
        <v>0</v>
      </c>
      <c r="G169" s="32">
        <f t="shared" ref="G169:L169" si="43">G172+G173+G174</f>
        <v>0</v>
      </c>
      <c r="H169" s="32">
        <f t="shared" si="43"/>
        <v>0</v>
      </c>
      <c r="I169" s="32">
        <f t="shared" si="43"/>
        <v>0</v>
      </c>
      <c r="J169" s="32">
        <f t="shared" si="43"/>
        <v>0</v>
      </c>
      <c r="K169" s="32">
        <f t="shared" si="43"/>
        <v>0</v>
      </c>
      <c r="L169" s="32">
        <f t="shared" si="43"/>
        <v>0</v>
      </c>
      <c r="M169" s="10"/>
    </row>
    <row r="170" spans="1:13" s="11" customFormat="1" ht="33.75" customHeight="1" x14ac:dyDescent="0.25">
      <c r="A170" s="54"/>
      <c r="B170" s="51"/>
      <c r="C170" s="68"/>
      <c r="D170" s="1" t="s">
        <v>93</v>
      </c>
      <c r="E170" s="34">
        <f t="shared" ref="E170:L170" si="44">F170+G170+H170+I170+J170+K170+L170</f>
        <v>0</v>
      </c>
      <c r="F170" s="34">
        <f t="shared" si="44"/>
        <v>0</v>
      </c>
      <c r="G170" s="34">
        <f t="shared" si="44"/>
        <v>0</v>
      </c>
      <c r="H170" s="34">
        <f t="shared" si="44"/>
        <v>0</v>
      </c>
      <c r="I170" s="34">
        <f t="shared" si="44"/>
        <v>0</v>
      </c>
      <c r="J170" s="34">
        <f t="shared" si="44"/>
        <v>0</v>
      </c>
      <c r="K170" s="34">
        <f t="shared" si="44"/>
        <v>0</v>
      </c>
      <c r="L170" s="34">
        <f t="shared" si="44"/>
        <v>0</v>
      </c>
      <c r="M170" s="10"/>
    </row>
    <row r="171" spans="1:13" s="11" customFormat="1" ht="33.75" customHeight="1" x14ac:dyDescent="0.25">
      <c r="A171" s="54"/>
      <c r="B171" s="51"/>
      <c r="C171" s="68"/>
      <c r="D171" s="1" t="s">
        <v>11</v>
      </c>
      <c r="E171" s="34">
        <f t="shared" ref="E171:L171" si="45">F171+G171+H171+I171+J171+K171+L171</f>
        <v>0</v>
      </c>
      <c r="F171" s="34">
        <f t="shared" si="45"/>
        <v>0</v>
      </c>
      <c r="G171" s="34">
        <f t="shared" si="45"/>
        <v>0</v>
      </c>
      <c r="H171" s="34">
        <f t="shared" si="45"/>
        <v>0</v>
      </c>
      <c r="I171" s="34">
        <f t="shared" si="45"/>
        <v>0</v>
      </c>
      <c r="J171" s="34">
        <f t="shared" si="45"/>
        <v>0</v>
      </c>
      <c r="K171" s="34">
        <f t="shared" si="45"/>
        <v>0</v>
      </c>
      <c r="L171" s="34">
        <f t="shared" si="45"/>
        <v>0</v>
      </c>
      <c r="M171" s="10"/>
    </row>
    <row r="172" spans="1:13" s="11" customFormat="1" ht="33.75" customHeight="1" x14ac:dyDescent="0.25">
      <c r="A172" s="54"/>
      <c r="B172" s="51"/>
      <c r="C172" s="68"/>
      <c r="D172" s="1" t="s">
        <v>12</v>
      </c>
      <c r="E172" s="34">
        <f>F172+G172+H172+I172+J172+K172+L172</f>
        <v>0</v>
      </c>
      <c r="F172" s="34">
        <v>0</v>
      </c>
      <c r="G172" s="34">
        <v>0</v>
      </c>
      <c r="H172" s="34">
        <v>0</v>
      </c>
      <c r="I172" s="34">
        <v>0</v>
      </c>
      <c r="J172" s="34">
        <v>0</v>
      </c>
      <c r="K172" s="34">
        <v>0</v>
      </c>
      <c r="L172" s="34">
        <v>0</v>
      </c>
      <c r="M172" s="10"/>
    </row>
    <row r="173" spans="1:13" s="11" customFormat="1" ht="33.75" customHeight="1" x14ac:dyDescent="0.25">
      <c r="A173" s="54"/>
      <c r="B173" s="51"/>
      <c r="C173" s="68"/>
      <c r="D173" s="1" t="s">
        <v>91</v>
      </c>
      <c r="E173" s="34">
        <f>F173+G173+H173+I173+J173+K173+L173</f>
        <v>0</v>
      </c>
      <c r="F173" s="34">
        <v>0</v>
      </c>
      <c r="G173" s="34"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10"/>
    </row>
    <row r="174" spans="1:13" s="11" customFormat="1" ht="33.75" customHeight="1" x14ac:dyDescent="0.25">
      <c r="A174" s="55"/>
      <c r="B174" s="52"/>
      <c r="C174" s="69"/>
      <c r="D174" s="1" t="s">
        <v>107</v>
      </c>
      <c r="E174" s="34">
        <f>F174+G174+H174+I174+J174+K174+L174</f>
        <v>0</v>
      </c>
      <c r="F174" s="34">
        <v>0</v>
      </c>
      <c r="G174" s="34"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10"/>
    </row>
    <row r="175" spans="1:13" s="11" customFormat="1" ht="33.75" customHeight="1" x14ac:dyDescent="0.25">
      <c r="A175" s="53" t="s">
        <v>96</v>
      </c>
      <c r="B175" s="50" t="s">
        <v>82</v>
      </c>
      <c r="C175" s="67" t="s">
        <v>83</v>
      </c>
      <c r="D175" s="27" t="s">
        <v>3</v>
      </c>
      <c r="E175" s="32">
        <f>E176+E177+E178+E179+E180</f>
        <v>139240.1</v>
      </c>
      <c r="F175" s="32">
        <f t="shared" ref="F175:L175" si="46">F176+F177+F178+F179+F180</f>
        <v>46252.9</v>
      </c>
      <c r="G175" s="32">
        <f t="shared" si="46"/>
        <v>46084.2</v>
      </c>
      <c r="H175" s="32">
        <f t="shared" si="46"/>
        <v>22867</v>
      </c>
      <c r="I175" s="32">
        <f t="shared" si="46"/>
        <v>24036</v>
      </c>
      <c r="J175" s="32">
        <f t="shared" si="46"/>
        <v>0</v>
      </c>
      <c r="K175" s="32">
        <f t="shared" si="46"/>
        <v>0</v>
      </c>
      <c r="L175" s="32">
        <f t="shared" si="46"/>
        <v>0</v>
      </c>
      <c r="M175" s="10"/>
    </row>
    <row r="176" spans="1:13" s="11" customFormat="1" ht="33.75" customHeight="1" x14ac:dyDescent="0.25">
      <c r="A176" s="54"/>
      <c r="B176" s="51"/>
      <c r="C176" s="68"/>
      <c r="D176" s="1" t="s">
        <v>93</v>
      </c>
      <c r="E176" s="34">
        <f>F176+G176+H176+I176+J176+K176+L176</f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10"/>
    </row>
    <row r="177" spans="1:13" s="11" customFormat="1" ht="33.75" customHeight="1" x14ac:dyDescent="0.25">
      <c r="A177" s="54"/>
      <c r="B177" s="51"/>
      <c r="C177" s="68"/>
      <c r="D177" s="1" t="s">
        <v>11</v>
      </c>
      <c r="E177" s="34">
        <f>F177+G177+H177+I177+J177+K177+L177</f>
        <v>0</v>
      </c>
      <c r="F177" s="34">
        <v>0</v>
      </c>
      <c r="G177" s="34"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10"/>
    </row>
    <row r="178" spans="1:13" s="11" customFormat="1" ht="33.75" customHeight="1" x14ac:dyDescent="0.25">
      <c r="A178" s="54"/>
      <c r="B178" s="51"/>
      <c r="C178" s="68"/>
      <c r="D178" s="1" t="s">
        <v>12</v>
      </c>
      <c r="E178" s="34">
        <f>F178+G178+H178+I178+J178+K178+L178</f>
        <v>0</v>
      </c>
      <c r="F178" s="34">
        <v>0</v>
      </c>
      <c r="G178" s="34">
        <v>0</v>
      </c>
      <c r="H178" s="34">
        <v>0</v>
      </c>
      <c r="I178" s="34">
        <v>0</v>
      </c>
      <c r="J178" s="34">
        <v>0</v>
      </c>
      <c r="K178" s="34">
        <v>0</v>
      </c>
      <c r="L178" s="34">
        <v>0</v>
      </c>
      <c r="M178" s="10"/>
    </row>
    <row r="179" spans="1:13" s="11" customFormat="1" ht="33.75" customHeight="1" x14ac:dyDescent="0.25">
      <c r="A179" s="54"/>
      <c r="B179" s="51"/>
      <c r="C179" s="68"/>
      <c r="D179" s="1" t="s">
        <v>91</v>
      </c>
      <c r="E179" s="34">
        <f>F179+G179+H179+I179+J179+K179+L179</f>
        <v>0</v>
      </c>
      <c r="F179" s="34">
        <v>0</v>
      </c>
      <c r="G179" s="34"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10"/>
    </row>
    <row r="180" spans="1:13" s="11" customFormat="1" ht="33.75" customHeight="1" x14ac:dyDescent="0.25">
      <c r="A180" s="55"/>
      <c r="B180" s="52"/>
      <c r="C180" s="69"/>
      <c r="D180" s="1" t="s">
        <v>107</v>
      </c>
      <c r="E180" s="34">
        <f>F180+G180+H180+I180+J180+K180+L180</f>
        <v>139240.1</v>
      </c>
      <c r="F180" s="34">
        <v>46252.9</v>
      </c>
      <c r="G180" s="34">
        <v>46084.2</v>
      </c>
      <c r="H180" s="34">
        <v>22867</v>
      </c>
      <c r="I180" s="34">
        <v>24036</v>
      </c>
      <c r="J180" s="34">
        <v>0</v>
      </c>
      <c r="K180" s="34">
        <v>0</v>
      </c>
      <c r="L180" s="34">
        <v>0</v>
      </c>
      <c r="M180" s="10"/>
    </row>
    <row r="181" spans="1:13" s="11" customFormat="1" ht="33.75" customHeight="1" x14ac:dyDescent="0.25">
      <c r="A181" s="53" t="s">
        <v>97</v>
      </c>
      <c r="B181" s="50" t="s">
        <v>119</v>
      </c>
      <c r="C181" s="67" t="s">
        <v>92</v>
      </c>
      <c r="D181" s="27" t="s">
        <v>3</v>
      </c>
      <c r="E181" s="32">
        <f>E182+E183+E184+E185+E186</f>
        <v>600</v>
      </c>
      <c r="F181" s="32">
        <f t="shared" ref="F181:L181" si="47">F182+F183+F184+F185+F186</f>
        <v>0</v>
      </c>
      <c r="G181" s="32">
        <f t="shared" si="47"/>
        <v>600</v>
      </c>
      <c r="H181" s="32">
        <f t="shared" si="47"/>
        <v>0</v>
      </c>
      <c r="I181" s="32">
        <f t="shared" si="47"/>
        <v>0</v>
      </c>
      <c r="J181" s="32">
        <f t="shared" si="47"/>
        <v>0</v>
      </c>
      <c r="K181" s="32">
        <f t="shared" si="47"/>
        <v>0</v>
      </c>
      <c r="L181" s="32">
        <f t="shared" si="47"/>
        <v>0</v>
      </c>
      <c r="M181" s="10"/>
    </row>
    <row r="182" spans="1:13" s="11" customFormat="1" ht="33.75" customHeight="1" x14ac:dyDescent="0.25">
      <c r="A182" s="54"/>
      <c r="B182" s="51"/>
      <c r="C182" s="68"/>
      <c r="D182" s="1" t="s">
        <v>93</v>
      </c>
      <c r="E182" s="34">
        <f>F182+G182+H182+I182+J182+K182+L182</f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10"/>
    </row>
    <row r="183" spans="1:13" s="11" customFormat="1" ht="33.75" customHeight="1" x14ac:dyDescent="0.25">
      <c r="A183" s="54"/>
      <c r="B183" s="51"/>
      <c r="C183" s="68"/>
      <c r="D183" s="1" t="s">
        <v>11</v>
      </c>
      <c r="E183" s="34">
        <f>F183+G183+H183+I183+J183+K183+L183</f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10"/>
    </row>
    <row r="184" spans="1:13" s="11" customFormat="1" ht="33.75" customHeight="1" x14ac:dyDescent="0.25">
      <c r="A184" s="54"/>
      <c r="B184" s="51"/>
      <c r="C184" s="68"/>
      <c r="D184" s="1" t="s">
        <v>12</v>
      </c>
      <c r="E184" s="34">
        <f>F184+G184+H184+I184+J184+K184+L184</f>
        <v>600</v>
      </c>
      <c r="F184" s="34">
        <v>0</v>
      </c>
      <c r="G184" s="34">
        <v>600</v>
      </c>
      <c r="H184" s="34">
        <v>0</v>
      </c>
      <c r="I184" s="34">
        <v>0</v>
      </c>
      <c r="J184" s="34">
        <v>0</v>
      </c>
      <c r="K184" s="34">
        <v>0</v>
      </c>
      <c r="L184" s="34">
        <v>0</v>
      </c>
      <c r="M184" s="10"/>
    </row>
    <row r="185" spans="1:13" s="11" customFormat="1" ht="33.75" customHeight="1" x14ac:dyDescent="0.25">
      <c r="A185" s="54"/>
      <c r="B185" s="51"/>
      <c r="C185" s="68"/>
      <c r="D185" s="1" t="s">
        <v>91</v>
      </c>
      <c r="E185" s="34">
        <f>F185+G185+H185+I185+J185+K185+L185</f>
        <v>0</v>
      </c>
      <c r="F185" s="34">
        <v>0</v>
      </c>
      <c r="G185" s="34"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10"/>
    </row>
    <row r="186" spans="1:13" s="11" customFormat="1" ht="33.75" customHeight="1" x14ac:dyDescent="0.25">
      <c r="A186" s="55"/>
      <c r="B186" s="52"/>
      <c r="C186" s="69"/>
      <c r="D186" s="1" t="s">
        <v>107</v>
      </c>
      <c r="E186" s="34">
        <f>F186+G186+H186+I186+J186+K186+L186</f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10"/>
    </row>
    <row r="187" spans="1:13" s="11" customFormat="1" ht="33.75" customHeight="1" x14ac:dyDescent="0.25">
      <c r="A187" s="53" t="s">
        <v>98</v>
      </c>
      <c r="B187" s="50" t="s">
        <v>106</v>
      </c>
      <c r="C187" s="58" t="s">
        <v>59</v>
      </c>
      <c r="D187" s="27" t="s">
        <v>3</v>
      </c>
      <c r="E187" s="32">
        <f>E188+E189+E190+E191+E192</f>
        <v>4896.13</v>
      </c>
      <c r="F187" s="32">
        <f t="shared" ref="F187:L187" si="48">F188+F189+F190+F191+F192</f>
        <v>0</v>
      </c>
      <c r="G187" s="32">
        <f t="shared" si="48"/>
        <v>0</v>
      </c>
      <c r="H187" s="32">
        <f t="shared" si="48"/>
        <v>1978</v>
      </c>
      <c r="I187" s="32">
        <f t="shared" si="48"/>
        <v>752.35199999999998</v>
      </c>
      <c r="J187" s="32">
        <f t="shared" si="48"/>
        <v>1252.998</v>
      </c>
      <c r="K187" s="32">
        <f t="shared" si="48"/>
        <v>395.53800000000001</v>
      </c>
      <c r="L187" s="32">
        <f t="shared" si="48"/>
        <v>517.24199999999996</v>
      </c>
      <c r="M187" s="10"/>
    </row>
    <row r="188" spans="1:13" s="11" customFormat="1" ht="33.75" customHeight="1" x14ac:dyDescent="0.25">
      <c r="A188" s="54"/>
      <c r="B188" s="51"/>
      <c r="C188" s="58"/>
      <c r="D188" s="1" t="s">
        <v>93</v>
      </c>
      <c r="E188" s="34">
        <f>F188+G188+H188+I188+J188+K188+L188</f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10"/>
    </row>
    <row r="189" spans="1:13" s="11" customFormat="1" ht="33.75" customHeight="1" x14ac:dyDescent="0.25">
      <c r="A189" s="54"/>
      <c r="B189" s="51"/>
      <c r="C189" s="58"/>
      <c r="D189" s="1" t="s">
        <v>11</v>
      </c>
      <c r="E189" s="34">
        <f t="shared" ref="E189:E192" si="49">F189+G189+H189+I189+J189+K189+L189</f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10"/>
    </row>
    <row r="190" spans="1:13" s="11" customFormat="1" ht="33.75" customHeight="1" x14ac:dyDescent="0.25">
      <c r="A190" s="54"/>
      <c r="B190" s="51"/>
      <c r="C190" s="58"/>
      <c r="D190" s="1" t="s">
        <v>12</v>
      </c>
      <c r="E190" s="34">
        <f t="shared" si="49"/>
        <v>1978</v>
      </c>
      <c r="F190" s="34">
        <v>0</v>
      </c>
      <c r="G190" s="34">
        <v>0</v>
      </c>
      <c r="H190" s="34">
        <f>1473+505</f>
        <v>1978</v>
      </c>
      <c r="I190" s="34">
        <v>0</v>
      </c>
      <c r="J190" s="34">
        <v>0</v>
      </c>
      <c r="K190" s="34">
        <v>0</v>
      </c>
      <c r="L190" s="34">
        <v>0</v>
      </c>
      <c r="M190" s="10"/>
    </row>
    <row r="191" spans="1:13" s="11" customFormat="1" ht="33.75" customHeight="1" x14ac:dyDescent="0.25">
      <c r="A191" s="54"/>
      <c r="B191" s="51"/>
      <c r="C191" s="58"/>
      <c r="D191" s="1" t="s">
        <v>91</v>
      </c>
      <c r="E191" s="34">
        <f t="shared" si="49"/>
        <v>0</v>
      </c>
      <c r="F191" s="34">
        <v>0</v>
      </c>
      <c r="G191" s="34"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0</v>
      </c>
      <c r="M191" s="10"/>
    </row>
    <row r="192" spans="1:13" s="11" customFormat="1" ht="33.75" customHeight="1" x14ac:dyDescent="0.25">
      <c r="A192" s="55"/>
      <c r="B192" s="52"/>
      <c r="C192" s="58"/>
      <c r="D192" s="1" t="s">
        <v>107</v>
      </c>
      <c r="E192" s="34">
        <f t="shared" si="49"/>
        <v>2918.13</v>
      </c>
      <c r="F192" s="34">
        <v>0</v>
      </c>
      <c r="G192" s="34">
        <v>0</v>
      </c>
      <c r="H192" s="34">
        <v>0</v>
      </c>
      <c r="I192" s="36">
        <v>752.35199999999998</v>
      </c>
      <c r="J192" s="36">
        <v>1252.998</v>
      </c>
      <c r="K192" s="36">
        <v>395.53800000000001</v>
      </c>
      <c r="L192" s="36">
        <v>517.24199999999996</v>
      </c>
      <c r="M192" s="10"/>
    </row>
    <row r="193" spans="1:12" ht="19.5" customHeight="1" x14ac:dyDescent="0.25">
      <c r="A193" s="70" t="s">
        <v>37</v>
      </c>
      <c r="B193" s="70"/>
      <c r="C193" s="70"/>
      <c r="D193" s="27" t="s">
        <v>3</v>
      </c>
      <c r="E193" s="32">
        <f>E194+E196+E197+E198</f>
        <v>304387.70302999998</v>
      </c>
      <c r="F193" s="32">
        <f t="shared" ref="F193:L193" si="50">F194+F196+F197+F198</f>
        <v>69232.150389999995</v>
      </c>
      <c r="G193" s="32">
        <f t="shared" si="50"/>
        <v>60307.581999999995</v>
      </c>
      <c r="H193" s="32">
        <f t="shared" si="50"/>
        <v>68385.705000000002</v>
      </c>
      <c r="I193" s="32">
        <f t="shared" si="50"/>
        <v>58747.057000000001</v>
      </c>
      <c r="J193" s="32">
        <f t="shared" si="50"/>
        <v>16398.474880000002</v>
      </c>
      <c r="K193" s="32">
        <f t="shared" si="50"/>
        <v>15740.014880000001</v>
      </c>
      <c r="L193" s="32">
        <f t="shared" si="50"/>
        <v>15576.71888</v>
      </c>
    </row>
    <row r="194" spans="1:12" ht="34.5" customHeight="1" x14ac:dyDescent="0.25">
      <c r="A194" s="70"/>
      <c r="B194" s="70"/>
      <c r="C194" s="70"/>
      <c r="D194" s="1" t="s">
        <v>93</v>
      </c>
      <c r="E194" s="34">
        <f>F194+G194+H194+I194+J194+K194+L194</f>
        <v>0</v>
      </c>
      <c r="F194" s="34">
        <f t="shared" ref="F194:L195" si="51">F115+F139+F176+F182</f>
        <v>0</v>
      </c>
      <c r="G194" s="34">
        <f t="shared" si="51"/>
        <v>0</v>
      </c>
      <c r="H194" s="34">
        <f t="shared" si="51"/>
        <v>0</v>
      </c>
      <c r="I194" s="34">
        <f t="shared" si="51"/>
        <v>0</v>
      </c>
      <c r="J194" s="34">
        <f t="shared" si="51"/>
        <v>0</v>
      </c>
      <c r="K194" s="34">
        <f t="shared" si="51"/>
        <v>0</v>
      </c>
      <c r="L194" s="34">
        <f t="shared" si="51"/>
        <v>0</v>
      </c>
    </row>
    <row r="195" spans="1:12" ht="35.25" customHeight="1" x14ac:dyDescent="0.25">
      <c r="A195" s="70"/>
      <c r="B195" s="70"/>
      <c r="C195" s="70"/>
      <c r="D195" s="1" t="s">
        <v>11</v>
      </c>
      <c r="E195" s="34">
        <f t="shared" ref="E195:E198" si="52">F195+G195+H195+I195+J195+K195+L195</f>
        <v>0</v>
      </c>
      <c r="F195" s="34">
        <f t="shared" si="51"/>
        <v>0</v>
      </c>
      <c r="G195" s="34">
        <f t="shared" si="51"/>
        <v>0</v>
      </c>
      <c r="H195" s="34">
        <f t="shared" si="51"/>
        <v>0</v>
      </c>
      <c r="I195" s="34">
        <f t="shared" si="51"/>
        <v>0</v>
      </c>
      <c r="J195" s="34">
        <f t="shared" si="51"/>
        <v>0</v>
      </c>
      <c r="K195" s="34">
        <f t="shared" si="51"/>
        <v>0</v>
      </c>
      <c r="L195" s="34">
        <f t="shared" si="51"/>
        <v>0</v>
      </c>
    </row>
    <row r="196" spans="1:12" ht="30" customHeight="1" x14ac:dyDescent="0.25">
      <c r="A196" s="70"/>
      <c r="B196" s="70"/>
      <c r="C196" s="70"/>
      <c r="D196" s="1" t="s">
        <v>12</v>
      </c>
      <c r="E196" s="34">
        <f t="shared" si="52"/>
        <v>51496.250780000002</v>
      </c>
      <c r="F196" s="34">
        <f t="shared" ref="F196:G197" si="53">F117+F141+F178+F184</f>
        <v>21979.250390000001</v>
      </c>
      <c r="G196" s="34">
        <f t="shared" si="53"/>
        <v>1503.3820000000001</v>
      </c>
      <c r="H196" s="34">
        <f>H117+H141+H178+H184+H190</f>
        <v>28013.61839</v>
      </c>
      <c r="I196" s="34">
        <f t="shared" ref="I196:L197" si="54">I117+I141+I178+I184</f>
        <v>0</v>
      </c>
      <c r="J196" s="34">
        <f t="shared" si="54"/>
        <v>0</v>
      </c>
      <c r="K196" s="34">
        <f t="shared" si="54"/>
        <v>0</v>
      </c>
      <c r="L196" s="34">
        <f t="shared" si="54"/>
        <v>0</v>
      </c>
    </row>
    <row r="197" spans="1:12" ht="30" customHeight="1" x14ac:dyDescent="0.25">
      <c r="A197" s="70"/>
      <c r="B197" s="70"/>
      <c r="C197" s="70"/>
      <c r="D197" s="1" t="s">
        <v>91</v>
      </c>
      <c r="E197" s="34">
        <f t="shared" si="52"/>
        <v>0</v>
      </c>
      <c r="F197" s="34">
        <f t="shared" si="53"/>
        <v>0</v>
      </c>
      <c r="G197" s="34">
        <f t="shared" si="53"/>
        <v>0</v>
      </c>
      <c r="H197" s="34">
        <f>H118+H142+H179+H185</f>
        <v>0</v>
      </c>
      <c r="I197" s="34">
        <f t="shared" si="54"/>
        <v>0</v>
      </c>
      <c r="J197" s="34">
        <f t="shared" si="54"/>
        <v>0</v>
      </c>
      <c r="K197" s="34">
        <f t="shared" si="54"/>
        <v>0</v>
      </c>
      <c r="L197" s="34">
        <f t="shared" si="54"/>
        <v>0</v>
      </c>
    </row>
    <row r="198" spans="1:12" ht="39.75" customHeight="1" x14ac:dyDescent="0.25">
      <c r="A198" s="70"/>
      <c r="B198" s="70"/>
      <c r="C198" s="70"/>
      <c r="D198" s="1" t="s">
        <v>107</v>
      </c>
      <c r="E198" s="34">
        <f t="shared" si="52"/>
        <v>252891.45225</v>
      </c>
      <c r="F198" s="34">
        <f>F119+F143+F180+F186+F192</f>
        <v>47252.9</v>
      </c>
      <c r="G198" s="34">
        <f t="shared" ref="G198:L198" si="55">G119+G143+G180+G186+G192</f>
        <v>58804.2</v>
      </c>
      <c r="H198" s="34">
        <f t="shared" si="55"/>
        <v>40372.086609999998</v>
      </c>
      <c r="I198" s="34">
        <f t="shared" si="55"/>
        <v>58747.057000000001</v>
      </c>
      <c r="J198" s="34">
        <f t="shared" si="55"/>
        <v>16398.474880000002</v>
      </c>
      <c r="K198" s="34">
        <f t="shared" si="55"/>
        <v>15740.014880000001</v>
      </c>
      <c r="L198" s="34">
        <f t="shared" si="55"/>
        <v>15576.71888</v>
      </c>
    </row>
    <row r="199" spans="1:12" ht="22.5" customHeight="1" x14ac:dyDescent="0.25">
      <c r="A199" s="63" t="s">
        <v>78</v>
      </c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5"/>
    </row>
    <row r="200" spans="1:12" ht="22.5" customHeight="1" x14ac:dyDescent="0.25">
      <c r="A200" s="66" t="s">
        <v>61</v>
      </c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</row>
    <row r="201" spans="1:12" ht="22.5" customHeight="1" x14ac:dyDescent="0.25">
      <c r="A201" s="63" t="s">
        <v>77</v>
      </c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5"/>
    </row>
    <row r="202" spans="1:12" ht="22.5" customHeight="1" x14ac:dyDescent="0.25">
      <c r="A202" s="67" t="s">
        <v>62</v>
      </c>
      <c r="B202" s="50" t="s">
        <v>64</v>
      </c>
      <c r="C202" s="67" t="s">
        <v>59</v>
      </c>
      <c r="D202" s="27" t="s">
        <v>3</v>
      </c>
      <c r="E202" s="32">
        <f>E203+E204+E205+E206+E207</f>
        <v>170.35</v>
      </c>
      <c r="F202" s="34">
        <f>F203+F204+F205+F206+F207</f>
        <v>0</v>
      </c>
      <c r="G202" s="34">
        <f t="shared" ref="G202:L202" si="56">G203+G204+G205+G206+G207</f>
        <v>24.72</v>
      </c>
      <c r="H202" s="34">
        <f t="shared" si="56"/>
        <v>27.19</v>
      </c>
      <c r="I202" s="34">
        <f t="shared" si="56"/>
        <v>29.61</v>
      </c>
      <c r="J202" s="34">
        <f t="shared" si="56"/>
        <v>29.61</v>
      </c>
      <c r="K202" s="34">
        <f t="shared" si="56"/>
        <v>29.61</v>
      </c>
      <c r="L202" s="34">
        <f t="shared" si="56"/>
        <v>29.61</v>
      </c>
    </row>
    <row r="203" spans="1:12" ht="22.5" customHeight="1" x14ac:dyDescent="0.25">
      <c r="A203" s="68"/>
      <c r="B203" s="51"/>
      <c r="C203" s="68"/>
      <c r="D203" s="1" t="s">
        <v>93</v>
      </c>
      <c r="E203" s="34">
        <f>F203+G203+H203+I203+J203+K203+L203</f>
        <v>0</v>
      </c>
      <c r="F203" s="34">
        <v>0</v>
      </c>
      <c r="G203" s="30"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0</v>
      </c>
    </row>
    <row r="204" spans="1:12" ht="22.5" customHeight="1" x14ac:dyDescent="0.25">
      <c r="A204" s="68"/>
      <c r="B204" s="51"/>
      <c r="C204" s="68"/>
      <c r="D204" s="1" t="s">
        <v>11</v>
      </c>
      <c r="E204" s="34">
        <f>F204+G204+H204+I204+J204+K204+L204</f>
        <v>0</v>
      </c>
      <c r="F204" s="34">
        <v>0</v>
      </c>
      <c r="G204" s="30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</row>
    <row r="205" spans="1:12" ht="21" customHeight="1" x14ac:dyDescent="0.25">
      <c r="A205" s="68"/>
      <c r="B205" s="51"/>
      <c r="C205" s="68"/>
      <c r="D205" s="1" t="s">
        <v>12</v>
      </c>
      <c r="E205" s="34">
        <f>F205+G205+H205+I205+J205+K205+L205</f>
        <v>81.52</v>
      </c>
      <c r="F205" s="34">
        <v>0</v>
      </c>
      <c r="G205" s="30">
        <v>24.72</v>
      </c>
      <c r="H205" s="31">
        <v>27.19</v>
      </c>
      <c r="I205" s="31">
        <v>29.61</v>
      </c>
      <c r="J205" s="31">
        <v>0</v>
      </c>
      <c r="K205" s="34">
        <v>0</v>
      </c>
      <c r="L205" s="34">
        <v>0</v>
      </c>
    </row>
    <row r="206" spans="1:12" ht="32.25" customHeight="1" x14ac:dyDescent="0.25">
      <c r="A206" s="68"/>
      <c r="B206" s="51"/>
      <c r="C206" s="68"/>
      <c r="D206" s="1" t="s">
        <v>91</v>
      </c>
      <c r="E206" s="34">
        <f t="shared" ref="E206:E207" si="57">F206+G206+H206+I206+J206+K206+L206</f>
        <v>0</v>
      </c>
      <c r="F206" s="34">
        <v>0</v>
      </c>
      <c r="G206" s="30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</row>
    <row r="207" spans="1:12" ht="30" customHeight="1" x14ac:dyDescent="0.25">
      <c r="A207" s="69"/>
      <c r="B207" s="52"/>
      <c r="C207" s="69"/>
      <c r="D207" s="1" t="s">
        <v>107</v>
      </c>
      <c r="E207" s="34">
        <f t="shared" si="57"/>
        <v>88.83</v>
      </c>
      <c r="F207" s="34">
        <v>0</v>
      </c>
      <c r="G207" s="30">
        <v>0</v>
      </c>
      <c r="H207" s="34">
        <v>0</v>
      </c>
      <c r="I207" s="34">
        <v>0</v>
      </c>
      <c r="J207" s="34">
        <v>29.61</v>
      </c>
      <c r="K207" s="34">
        <v>29.61</v>
      </c>
      <c r="L207" s="34">
        <v>29.61</v>
      </c>
    </row>
    <row r="208" spans="1:12" ht="30" customHeight="1" x14ac:dyDescent="0.25">
      <c r="A208" s="67" t="s">
        <v>63</v>
      </c>
      <c r="B208" s="50" t="s">
        <v>65</v>
      </c>
      <c r="C208" s="67" t="s">
        <v>59</v>
      </c>
      <c r="D208" s="27" t="s">
        <v>3</v>
      </c>
      <c r="E208" s="32">
        <f t="shared" ref="E208:L208" si="58">E209+E210+E211+E212+E213</f>
        <v>36.65</v>
      </c>
      <c r="F208" s="32">
        <f t="shared" si="58"/>
        <v>0</v>
      </c>
      <c r="G208" s="33">
        <f t="shared" si="58"/>
        <v>5.28</v>
      </c>
      <c r="H208" s="32">
        <f t="shared" si="58"/>
        <v>5.81</v>
      </c>
      <c r="I208" s="32">
        <f t="shared" si="58"/>
        <v>6.39</v>
      </c>
      <c r="J208" s="32">
        <f t="shared" si="58"/>
        <v>6.39</v>
      </c>
      <c r="K208" s="32">
        <f t="shared" si="58"/>
        <v>6.39</v>
      </c>
      <c r="L208" s="32">
        <f t="shared" si="58"/>
        <v>6.39</v>
      </c>
    </row>
    <row r="209" spans="1:16" ht="34.5" customHeight="1" x14ac:dyDescent="0.25">
      <c r="A209" s="68"/>
      <c r="B209" s="51"/>
      <c r="C209" s="68"/>
      <c r="D209" s="1" t="s">
        <v>93</v>
      </c>
      <c r="E209" s="34">
        <f>F209+G209+H209+I209+J209+K209+L209</f>
        <v>0</v>
      </c>
      <c r="F209" s="34">
        <v>0</v>
      </c>
      <c r="G209" s="30"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</row>
    <row r="210" spans="1:16" ht="27.75" customHeight="1" x14ac:dyDescent="0.25">
      <c r="A210" s="68"/>
      <c r="B210" s="51"/>
      <c r="C210" s="68"/>
      <c r="D210" s="1" t="s">
        <v>11</v>
      </c>
      <c r="E210" s="34">
        <f>F210+G210+H210+I210+J210+K210+L210</f>
        <v>0</v>
      </c>
      <c r="F210" s="34">
        <v>0</v>
      </c>
      <c r="G210" s="30">
        <v>0</v>
      </c>
      <c r="H210" s="34">
        <v>0</v>
      </c>
      <c r="I210" s="34">
        <v>0</v>
      </c>
      <c r="J210" s="34">
        <v>0</v>
      </c>
      <c r="K210" s="34">
        <v>0</v>
      </c>
      <c r="L210" s="34">
        <v>0</v>
      </c>
    </row>
    <row r="211" spans="1:16" ht="26.25" customHeight="1" x14ac:dyDescent="0.25">
      <c r="A211" s="68"/>
      <c r="B211" s="51"/>
      <c r="C211" s="68"/>
      <c r="D211" s="1" t="s">
        <v>12</v>
      </c>
      <c r="E211" s="34">
        <f>F211+G211+H211+I211+J211+K211+L211</f>
        <v>17.48</v>
      </c>
      <c r="F211" s="34">
        <v>0</v>
      </c>
      <c r="G211" s="30">
        <v>5.28</v>
      </c>
      <c r="H211" s="34">
        <v>5.81</v>
      </c>
      <c r="I211" s="34">
        <v>6.39</v>
      </c>
      <c r="J211" s="34">
        <v>0</v>
      </c>
      <c r="K211" s="34">
        <v>0</v>
      </c>
      <c r="L211" s="34">
        <v>0</v>
      </c>
    </row>
    <row r="212" spans="1:16" ht="39.75" customHeight="1" x14ac:dyDescent="0.25">
      <c r="A212" s="68"/>
      <c r="B212" s="51"/>
      <c r="C212" s="68"/>
      <c r="D212" s="1" t="s">
        <v>91</v>
      </c>
      <c r="E212" s="34">
        <f>F212+G212+H212+I212+J212+K212+L212</f>
        <v>0</v>
      </c>
      <c r="F212" s="34">
        <v>0</v>
      </c>
      <c r="G212" s="30"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</row>
    <row r="213" spans="1:16" ht="39" customHeight="1" x14ac:dyDescent="0.25">
      <c r="A213" s="69"/>
      <c r="B213" s="52"/>
      <c r="C213" s="69"/>
      <c r="D213" s="1" t="s">
        <v>107</v>
      </c>
      <c r="E213" s="34">
        <f>F213+G213+H213+I213+J213+K213+L213</f>
        <v>19.169999999999998</v>
      </c>
      <c r="F213" s="34">
        <v>0</v>
      </c>
      <c r="G213" s="30">
        <v>0</v>
      </c>
      <c r="H213" s="34">
        <v>0</v>
      </c>
      <c r="I213" s="34">
        <v>0</v>
      </c>
      <c r="J213" s="34">
        <v>6.39</v>
      </c>
      <c r="K213" s="34">
        <v>6.39</v>
      </c>
      <c r="L213" s="34">
        <v>6.39</v>
      </c>
    </row>
    <row r="214" spans="1:16" ht="24" customHeight="1" x14ac:dyDescent="0.25">
      <c r="A214" s="44" t="s">
        <v>66</v>
      </c>
      <c r="B214" s="45"/>
      <c r="C214" s="46"/>
      <c r="D214" s="27" t="s">
        <v>3</v>
      </c>
      <c r="E214" s="32">
        <f>E215+E216+E217+E218+E219</f>
        <v>207</v>
      </c>
      <c r="F214" s="35">
        <f>F215+F216+F217+F218+F219</f>
        <v>0</v>
      </c>
      <c r="G214" s="30">
        <f t="shared" ref="G214:L214" si="59">G215+G216+G217+G218+G219</f>
        <v>30</v>
      </c>
      <c r="H214" s="35">
        <f t="shared" si="59"/>
        <v>33</v>
      </c>
      <c r="I214" s="35">
        <f t="shared" si="59"/>
        <v>36</v>
      </c>
      <c r="J214" s="35">
        <f t="shared" si="59"/>
        <v>36</v>
      </c>
      <c r="K214" s="35">
        <f t="shared" si="59"/>
        <v>36</v>
      </c>
      <c r="L214" s="35">
        <f t="shared" si="59"/>
        <v>36</v>
      </c>
    </row>
    <row r="215" spans="1:16" ht="24.75" customHeight="1" x14ac:dyDescent="0.25">
      <c r="A215" s="47"/>
      <c r="B215" s="48"/>
      <c r="C215" s="49"/>
      <c r="D215" s="1" t="s">
        <v>93</v>
      </c>
      <c r="E215" s="34">
        <f>E203+E209</f>
        <v>0</v>
      </c>
      <c r="F215" s="34">
        <f>F203+F209</f>
        <v>0</v>
      </c>
      <c r="G215" s="34">
        <f t="shared" ref="G215:L215" si="60">G203+G209</f>
        <v>0</v>
      </c>
      <c r="H215" s="34">
        <f t="shared" si="60"/>
        <v>0</v>
      </c>
      <c r="I215" s="34">
        <f t="shared" si="60"/>
        <v>0</v>
      </c>
      <c r="J215" s="34">
        <f t="shared" si="60"/>
        <v>0</v>
      </c>
      <c r="K215" s="34">
        <f t="shared" si="60"/>
        <v>0</v>
      </c>
      <c r="L215" s="34">
        <f t="shared" si="60"/>
        <v>0</v>
      </c>
      <c r="N215" s="42"/>
    </row>
    <row r="216" spans="1:16" ht="28.5" customHeight="1" x14ac:dyDescent="0.25">
      <c r="A216" s="47"/>
      <c r="B216" s="48"/>
      <c r="C216" s="49"/>
      <c r="D216" s="1" t="s">
        <v>11</v>
      </c>
      <c r="E216" s="34">
        <f>E204+E210</f>
        <v>0</v>
      </c>
      <c r="F216" s="34">
        <f>F204+F210</f>
        <v>0</v>
      </c>
      <c r="G216" s="34">
        <f t="shared" ref="G216:L216" si="61">G204+G210</f>
        <v>0</v>
      </c>
      <c r="H216" s="34">
        <f t="shared" si="61"/>
        <v>0</v>
      </c>
      <c r="I216" s="34">
        <f t="shared" si="61"/>
        <v>0</v>
      </c>
      <c r="J216" s="34">
        <f t="shared" si="61"/>
        <v>0</v>
      </c>
      <c r="K216" s="34">
        <f t="shared" si="61"/>
        <v>0</v>
      </c>
      <c r="L216" s="34">
        <f t="shared" si="61"/>
        <v>0</v>
      </c>
    </row>
    <row r="217" spans="1:16" ht="27" customHeight="1" x14ac:dyDescent="0.25">
      <c r="A217" s="47"/>
      <c r="B217" s="48"/>
      <c r="C217" s="49"/>
      <c r="D217" s="1" t="s">
        <v>12</v>
      </c>
      <c r="E217" s="34">
        <f>E205+E211</f>
        <v>99</v>
      </c>
      <c r="F217" s="34">
        <f t="shared" ref="F217:L217" si="62">F205+F211</f>
        <v>0</v>
      </c>
      <c r="G217" s="34">
        <f t="shared" si="62"/>
        <v>30</v>
      </c>
      <c r="H217" s="34">
        <f t="shared" si="62"/>
        <v>33</v>
      </c>
      <c r="I217" s="34">
        <f t="shared" si="62"/>
        <v>36</v>
      </c>
      <c r="J217" s="34">
        <f t="shared" si="62"/>
        <v>0</v>
      </c>
      <c r="K217" s="34">
        <f t="shared" si="62"/>
        <v>0</v>
      </c>
      <c r="L217" s="34">
        <f t="shared" si="62"/>
        <v>0</v>
      </c>
    </row>
    <row r="218" spans="1:16" ht="33.75" customHeight="1" x14ac:dyDescent="0.25">
      <c r="A218" s="47"/>
      <c r="B218" s="48"/>
      <c r="C218" s="49"/>
      <c r="D218" s="1" t="s">
        <v>91</v>
      </c>
      <c r="E218" s="34">
        <f>E206+E212</f>
        <v>0</v>
      </c>
      <c r="F218" s="34">
        <f t="shared" ref="F218:L218" si="63">F206+F212</f>
        <v>0</v>
      </c>
      <c r="G218" s="34">
        <f t="shared" si="63"/>
        <v>0</v>
      </c>
      <c r="H218" s="34">
        <f t="shared" si="63"/>
        <v>0</v>
      </c>
      <c r="I218" s="34">
        <f t="shared" si="63"/>
        <v>0</v>
      </c>
      <c r="J218" s="34">
        <f t="shared" si="63"/>
        <v>0</v>
      </c>
      <c r="K218" s="34">
        <f t="shared" si="63"/>
        <v>0</v>
      </c>
      <c r="L218" s="34">
        <f t="shared" si="63"/>
        <v>0</v>
      </c>
    </row>
    <row r="219" spans="1:16" ht="40.5" customHeight="1" x14ac:dyDescent="0.25">
      <c r="A219" s="60"/>
      <c r="B219" s="61"/>
      <c r="C219" s="62"/>
      <c r="D219" s="1" t="s">
        <v>107</v>
      </c>
      <c r="E219" s="34">
        <f>E207+E213</f>
        <v>108</v>
      </c>
      <c r="F219" s="34">
        <f t="shared" ref="F219:L219" si="64">F207+F213</f>
        <v>0</v>
      </c>
      <c r="G219" s="34">
        <f t="shared" si="64"/>
        <v>0</v>
      </c>
      <c r="H219" s="34">
        <f t="shared" si="64"/>
        <v>0</v>
      </c>
      <c r="I219" s="34">
        <f t="shared" si="64"/>
        <v>0</v>
      </c>
      <c r="J219" s="34">
        <f t="shared" si="64"/>
        <v>36</v>
      </c>
      <c r="K219" s="34">
        <f t="shared" si="64"/>
        <v>36</v>
      </c>
      <c r="L219" s="34">
        <f t="shared" si="64"/>
        <v>36</v>
      </c>
    </row>
    <row r="220" spans="1:16" ht="28.5" customHeight="1" x14ac:dyDescent="0.25">
      <c r="A220" s="44" t="s">
        <v>44</v>
      </c>
      <c r="B220" s="45"/>
      <c r="C220" s="46"/>
      <c r="D220" s="27" t="s">
        <v>3</v>
      </c>
      <c r="E220" s="32">
        <f>E221+E222+E223+E224+E225</f>
        <v>3318067.1191499997</v>
      </c>
      <c r="F220" s="32">
        <f>F222+F223+F224+F225</f>
        <v>307809.89447</v>
      </c>
      <c r="G220" s="32">
        <f>G222+G223+G225+G224</f>
        <v>372057.30391000002</v>
      </c>
      <c r="H220" s="32">
        <f>H222+H223+H225+H224</f>
        <v>355213.30712999997</v>
      </c>
      <c r="I220" s="32">
        <f>I222+I223+I225</f>
        <v>380000.48600000003</v>
      </c>
      <c r="J220" s="32">
        <f>J222+J223+J225</f>
        <v>358396.55387999996</v>
      </c>
      <c r="K220" s="32">
        <f>K222+K223+K225</f>
        <v>807974.42487999995</v>
      </c>
      <c r="L220" s="32">
        <f>L222+L223+L225</f>
        <v>736615.14887999999</v>
      </c>
      <c r="M220" s="8"/>
      <c r="N220" s="8"/>
      <c r="O220" s="8"/>
      <c r="P220" s="8"/>
    </row>
    <row r="221" spans="1:16" ht="28.5" customHeight="1" x14ac:dyDescent="0.25">
      <c r="A221" s="47"/>
      <c r="B221" s="48"/>
      <c r="C221" s="49"/>
      <c r="D221" s="1" t="s">
        <v>93</v>
      </c>
      <c r="E221" s="34">
        <f>F221+G221+H221+I221+J221+K221+L221</f>
        <v>0</v>
      </c>
      <c r="F221" s="34">
        <f>F74+F106+F194+F215</f>
        <v>0</v>
      </c>
      <c r="G221" s="34">
        <f t="shared" ref="G221:L221" si="65">G74+G106+G194+G215</f>
        <v>0</v>
      </c>
      <c r="H221" s="34">
        <f t="shared" si="65"/>
        <v>0</v>
      </c>
      <c r="I221" s="34">
        <f t="shared" si="65"/>
        <v>0</v>
      </c>
      <c r="J221" s="34">
        <f t="shared" si="65"/>
        <v>0</v>
      </c>
      <c r="K221" s="34">
        <f t="shared" si="65"/>
        <v>0</v>
      </c>
      <c r="L221" s="34">
        <f t="shared" si="65"/>
        <v>0</v>
      </c>
      <c r="M221" s="8"/>
      <c r="N221" s="8"/>
      <c r="O221" s="8"/>
      <c r="P221" s="8"/>
    </row>
    <row r="222" spans="1:16" ht="31.5" customHeight="1" x14ac:dyDescent="0.25">
      <c r="A222" s="47"/>
      <c r="B222" s="48"/>
      <c r="C222" s="49"/>
      <c r="D222" s="1" t="s">
        <v>11</v>
      </c>
      <c r="E222" s="34">
        <f t="shared" ref="E222:E225" si="66">F222+G222+H222+I222+J222+K222+L222</f>
        <v>212576.1164</v>
      </c>
      <c r="F222" s="34">
        <f>F75+F107+F195+F216</f>
        <v>51643.5</v>
      </c>
      <c r="G222" s="34">
        <f t="shared" ref="G222:L222" si="67">G75+G107+G195+G216</f>
        <v>33967.1</v>
      </c>
      <c r="H222" s="34">
        <f t="shared" si="67"/>
        <v>57904.116400000006</v>
      </c>
      <c r="I222" s="34">
        <f t="shared" si="67"/>
        <v>69061.399999999994</v>
      </c>
      <c r="J222" s="34">
        <f t="shared" si="67"/>
        <v>0</v>
      </c>
      <c r="K222" s="34">
        <f t="shared" si="67"/>
        <v>0</v>
      </c>
      <c r="L222" s="34">
        <f t="shared" si="67"/>
        <v>0</v>
      </c>
    </row>
    <row r="223" spans="1:16" ht="26.25" customHeight="1" x14ac:dyDescent="0.25">
      <c r="A223" s="47"/>
      <c r="B223" s="48"/>
      <c r="C223" s="49"/>
      <c r="D223" s="1" t="s">
        <v>12</v>
      </c>
      <c r="E223" s="34">
        <f t="shared" si="66"/>
        <v>648863.44777999993</v>
      </c>
      <c r="F223" s="34">
        <f>F76+F108+F196+F217</f>
        <v>120628.36477000001</v>
      </c>
      <c r="G223" s="34">
        <f t="shared" ref="G223:L223" si="68">G76+G108+G196+G217</f>
        <v>255966.77581000002</v>
      </c>
      <c r="H223" s="34">
        <f t="shared" si="68"/>
        <v>154992.77178000001</v>
      </c>
      <c r="I223" s="34">
        <f t="shared" si="68"/>
        <v>117275.53542</v>
      </c>
      <c r="J223" s="34">
        <f t="shared" si="68"/>
        <v>0</v>
      </c>
      <c r="K223" s="34">
        <f t="shared" si="68"/>
        <v>0</v>
      </c>
      <c r="L223" s="34">
        <f t="shared" si="68"/>
        <v>0</v>
      </c>
    </row>
    <row r="224" spans="1:16" ht="42" customHeight="1" x14ac:dyDescent="0.25">
      <c r="A224" s="47"/>
      <c r="B224" s="48"/>
      <c r="C224" s="49"/>
      <c r="D224" s="1" t="s">
        <v>91</v>
      </c>
      <c r="E224" s="34">
        <f t="shared" si="66"/>
        <v>16664.218769999999</v>
      </c>
      <c r="F224" s="34">
        <f>F77+F109+F197+F218</f>
        <v>15566.132310000001</v>
      </c>
      <c r="G224" s="34">
        <f t="shared" ref="G224:L224" si="69">G77+G109+G197+G218</f>
        <v>1098.08646</v>
      </c>
      <c r="H224" s="34">
        <f t="shared" si="69"/>
        <v>0</v>
      </c>
      <c r="I224" s="34">
        <f t="shared" si="69"/>
        <v>0</v>
      </c>
      <c r="J224" s="34">
        <f t="shared" si="69"/>
        <v>0</v>
      </c>
      <c r="K224" s="34">
        <f t="shared" si="69"/>
        <v>0</v>
      </c>
      <c r="L224" s="34">
        <f t="shared" si="69"/>
        <v>0</v>
      </c>
    </row>
    <row r="225" spans="1:99" ht="36.75" customHeight="1" x14ac:dyDescent="0.25">
      <c r="A225" s="47"/>
      <c r="B225" s="48"/>
      <c r="C225" s="49"/>
      <c r="D225" s="1" t="s">
        <v>107</v>
      </c>
      <c r="E225" s="34">
        <f t="shared" si="66"/>
        <v>2439963.3361999998</v>
      </c>
      <c r="F225" s="34">
        <f>F78+F110+F198+F219</f>
        <v>119971.89739</v>
      </c>
      <c r="G225" s="34">
        <f t="shared" ref="G225:L225" si="70">G78+G110+G198+G219</f>
        <v>81025.341639999999</v>
      </c>
      <c r="H225" s="34">
        <f t="shared" si="70"/>
        <v>142316.41894999999</v>
      </c>
      <c r="I225" s="34">
        <f t="shared" si="70"/>
        <v>193663.55058000001</v>
      </c>
      <c r="J225" s="34">
        <f t="shared" si="70"/>
        <v>358396.55387999996</v>
      </c>
      <c r="K225" s="34">
        <f t="shared" si="70"/>
        <v>807974.42487999995</v>
      </c>
      <c r="L225" s="34">
        <f t="shared" si="70"/>
        <v>736615.14887999999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</row>
    <row r="226" spans="1:99" s="2" customFormat="1" ht="15" hidden="1" customHeight="1" x14ac:dyDescent="0.25">
      <c r="A226" s="47"/>
      <c r="B226" s="48"/>
      <c r="C226" s="49"/>
      <c r="D226" s="22"/>
      <c r="E226" s="30"/>
      <c r="F226" s="34"/>
      <c r="G226" s="34"/>
      <c r="H226" s="34"/>
      <c r="I226" s="34"/>
      <c r="J226" s="34"/>
      <c r="K226" s="34"/>
      <c r="L226" s="34"/>
      <c r="M226" s="10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  <c r="BL226" s="11"/>
      <c r="BM226" s="11"/>
      <c r="BN226" s="11"/>
      <c r="BO226" s="11"/>
      <c r="BP226" s="11"/>
      <c r="BQ226" s="11"/>
      <c r="BR226" s="11"/>
      <c r="BS226" s="11"/>
      <c r="BT226" s="11"/>
      <c r="BU226" s="11"/>
      <c r="BV226" s="11"/>
      <c r="BW226" s="11"/>
      <c r="BX226" s="11"/>
      <c r="BY226" s="11"/>
      <c r="BZ226" s="11"/>
      <c r="CA226" s="11"/>
      <c r="CB226" s="11"/>
      <c r="CC226" s="11"/>
      <c r="CD226" s="11"/>
      <c r="CE226" s="11"/>
      <c r="CF226" s="11"/>
      <c r="CG226" s="11"/>
      <c r="CH226" s="11"/>
      <c r="CI226" s="11"/>
      <c r="CJ226" s="11"/>
      <c r="CK226" s="11"/>
      <c r="CL226" s="11"/>
      <c r="CM226" s="11"/>
      <c r="CN226" s="11"/>
      <c r="CO226" s="11"/>
      <c r="CP226" s="11"/>
      <c r="CQ226" s="11"/>
      <c r="CR226" s="11"/>
      <c r="CS226" s="11"/>
      <c r="CT226" s="11"/>
      <c r="CU226" s="14"/>
    </row>
    <row r="227" spans="1:99" ht="18.75" hidden="1" customHeight="1" x14ac:dyDescent="0.25">
      <c r="A227" s="47"/>
      <c r="B227" s="48"/>
      <c r="C227" s="49"/>
      <c r="D227" s="27" t="s">
        <v>3</v>
      </c>
      <c r="E227" s="30"/>
      <c r="F227" s="34"/>
      <c r="G227" s="34"/>
      <c r="H227" s="34"/>
      <c r="I227" s="34"/>
      <c r="J227" s="34"/>
      <c r="K227" s="34"/>
      <c r="L227" s="34"/>
      <c r="M227" s="8"/>
      <c r="N227" s="8"/>
      <c r="O227" s="8"/>
      <c r="P227" s="8"/>
      <c r="Q227" s="8"/>
      <c r="R227" s="8"/>
      <c r="S227" s="8"/>
      <c r="T227" s="8"/>
    </row>
    <row r="228" spans="1:99" ht="18.75" hidden="1" customHeight="1" x14ac:dyDescent="0.25">
      <c r="A228" s="47"/>
      <c r="B228" s="48"/>
      <c r="C228" s="49"/>
      <c r="D228" s="27" t="s">
        <v>11</v>
      </c>
      <c r="E228" s="30"/>
      <c r="F228" s="34"/>
      <c r="G228" s="34"/>
      <c r="H228" s="34"/>
      <c r="I228" s="34"/>
      <c r="J228" s="34"/>
      <c r="K228" s="34"/>
      <c r="L228" s="34"/>
      <c r="M228" s="8"/>
      <c r="N228" s="8"/>
      <c r="O228" s="8"/>
      <c r="P228" s="8"/>
      <c r="Q228" s="8"/>
      <c r="R228" s="8"/>
      <c r="S228" s="8"/>
      <c r="T228" s="8"/>
    </row>
    <row r="229" spans="1:99" ht="18.75" hidden="1" customHeight="1" x14ac:dyDescent="0.25">
      <c r="A229" s="47"/>
      <c r="B229" s="48"/>
      <c r="C229" s="49"/>
      <c r="D229" s="27" t="s">
        <v>12</v>
      </c>
      <c r="E229" s="30"/>
      <c r="F229" s="34"/>
      <c r="G229" s="34"/>
      <c r="H229" s="34"/>
      <c r="I229" s="34"/>
      <c r="J229" s="34"/>
      <c r="K229" s="34"/>
      <c r="L229" s="34"/>
      <c r="M229" s="8"/>
      <c r="N229" s="8"/>
      <c r="O229" s="8"/>
      <c r="P229" s="8"/>
      <c r="Q229" s="8"/>
      <c r="R229" s="8"/>
      <c r="S229" s="8"/>
      <c r="T229" s="8"/>
    </row>
    <row r="230" spans="1:99" ht="18.75" hidden="1" customHeight="1" x14ac:dyDescent="0.25">
      <c r="A230" s="47"/>
      <c r="B230" s="48"/>
      <c r="C230" s="49"/>
      <c r="D230" s="27" t="s">
        <v>17</v>
      </c>
      <c r="E230" s="30"/>
      <c r="F230" s="34"/>
      <c r="G230" s="34"/>
      <c r="H230" s="34"/>
      <c r="I230" s="34"/>
      <c r="J230" s="34"/>
      <c r="K230" s="34"/>
      <c r="L230" s="34"/>
      <c r="M230" s="8"/>
      <c r="N230" s="8"/>
      <c r="O230" s="8"/>
      <c r="P230" s="8"/>
      <c r="Q230" s="8"/>
      <c r="R230" s="8"/>
      <c r="S230" s="8"/>
      <c r="T230" s="8"/>
    </row>
    <row r="231" spans="1:99" ht="21" hidden="1" customHeight="1" x14ac:dyDescent="0.25">
      <c r="A231" s="47"/>
      <c r="B231" s="48"/>
      <c r="C231" s="49"/>
      <c r="D231" s="27" t="s">
        <v>45</v>
      </c>
      <c r="E231" s="30"/>
      <c r="F231" s="34"/>
      <c r="G231" s="34"/>
      <c r="H231" s="34"/>
      <c r="I231" s="34"/>
      <c r="J231" s="34"/>
      <c r="K231" s="34"/>
      <c r="L231" s="34"/>
      <c r="M231" s="8"/>
      <c r="N231" s="8"/>
      <c r="O231" s="8"/>
      <c r="P231" s="8"/>
      <c r="Q231" s="8"/>
      <c r="R231" s="8"/>
      <c r="S231" s="8"/>
      <c r="T231" s="8"/>
    </row>
    <row r="232" spans="1:99" ht="16.5" hidden="1" customHeight="1" x14ac:dyDescent="0.25">
      <c r="A232" s="47"/>
      <c r="B232" s="48"/>
      <c r="C232" s="49"/>
      <c r="D232" s="27" t="s">
        <v>3</v>
      </c>
      <c r="E232" s="30"/>
      <c r="F232" s="34"/>
      <c r="G232" s="34"/>
      <c r="H232" s="34"/>
      <c r="I232" s="34"/>
      <c r="J232" s="34"/>
      <c r="K232" s="34"/>
      <c r="L232" s="34"/>
      <c r="M232" s="8"/>
      <c r="N232" s="8"/>
      <c r="O232" s="8"/>
      <c r="P232" s="8"/>
      <c r="Q232" s="8"/>
      <c r="R232" s="8"/>
      <c r="S232" s="8"/>
      <c r="T232" s="8"/>
    </row>
    <row r="233" spans="1:99" ht="21" hidden="1" customHeight="1" x14ac:dyDescent="0.25">
      <c r="A233" s="47"/>
      <c r="B233" s="48"/>
      <c r="C233" s="49"/>
      <c r="D233" s="27" t="s">
        <v>11</v>
      </c>
      <c r="E233" s="30"/>
      <c r="F233" s="34"/>
      <c r="G233" s="34"/>
      <c r="H233" s="34"/>
      <c r="I233" s="34"/>
      <c r="J233" s="34"/>
      <c r="K233" s="34"/>
      <c r="L233" s="34"/>
      <c r="M233" s="8"/>
      <c r="N233" s="8"/>
      <c r="O233" s="8"/>
      <c r="P233" s="8"/>
      <c r="Q233" s="8"/>
      <c r="R233" s="8"/>
      <c r="S233" s="8"/>
      <c r="T233" s="8"/>
    </row>
    <row r="234" spans="1:99" ht="21" hidden="1" customHeight="1" x14ac:dyDescent="0.25">
      <c r="A234" s="47"/>
      <c r="B234" s="48"/>
      <c r="C234" s="49"/>
      <c r="D234" s="27" t="s">
        <v>12</v>
      </c>
      <c r="E234" s="30"/>
      <c r="F234" s="34"/>
      <c r="G234" s="34"/>
      <c r="H234" s="34"/>
      <c r="I234" s="34"/>
      <c r="J234" s="34"/>
      <c r="K234" s="34"/>
      <c r="L234" s="34"/>
      <c r="M234" s="8"/>
      <c r="N234" s="8"/>
      <c r="O234" s="8"/>
      <c r="P234" s="8"/>
      <c r="Q234" s="8"/>
      <c r="R234" s="8"/>
      <c r="S234" s="8"/>
      <c r="T234" s="8"/>
    </row>
    <row r="235" spans="1:99" ht="19.5" hidden="1" customHeight="1" x14ac:dyDescent="0.25">
      <c r="A235" s="47"/>
      <c r="B235" s="48"/>
      <c r="C235" s="49"/>
      <c r="D235" s="27" t="s">
        <v>17</v>
      </c>
      <c r="E235" s="30"/>
      <c r="F235" s="34"/>
      <c r="G235" s="34"/>
      <c r="H235" s="34"/>
      <c r="I235" s="34"/>
      <c r="J235" s="34"/>
      <c r="K235" s="34"/>
      <c r="L235" s="34"/>
      <c r="M235" s="8"/>
      <c r="N235" s="8"/>
      <c r="O235" s="8"/>
      <c r="P235" s="8"/>
      <c r="Q235" s="8"/>
      <c r="R235" s="8"/>
      <c r="S235" s="8"/>
      <c r="T235" s="8"/>
    </row>
    <row r="236" spans="1:99" ht="22.5" hidden="1" customHeight="1" x14ac:dyDescent="0.25">
      <c r="A236" s="47"/>
      <c r="B236" s="48"/>
      <c r="C236" s="49"/>
      <c r="D236" s="27" t="s">
        <v>45</v>
      </c>
      <c r="E236" s="30"/>
      <c r="F236" s="34"/>
      <c r="G236" s="34"/>
      <c r="H236" s="34"/>
      <c r="I236" s="34"/>
      <c r="J236" s="34"/>
      <c r="K236" s="34"/>
      <c r="L236" s="34"/>
      <c r="M236" s="8"/>
      <c r="N236" s="8"/>
      <c r="O236" s="8"/>
      <c r="P236" s="8"/>
      <c r="Q236" s="8"/>
      <c r="R236" s="8"/>
      <c r="S236" s="8"/>
      <c r="T236" s="8"/>
    </row>
    <row r="237" spans="1:99" ht="15" customHeight="1" x14ac:dyDescent="0.25">
      <c r="A237" s="79" t="s">
        <v>74</v>
      </c>
      <c r="B237" s="80"/>
      <c r="C237" s="81"/>
      <c r="D237" s="27"/>
      <c r="E237" s="30"/>
      <c r="F237" s="34"/>
      <c r="G237" s="34"/>
      <c r="H237" s="34"/>
      <c r="I237" s="34"/>
      <c r="J237" s="34"/>
      <c r="K237" s="34"/>
      <c r="L237" s="34"/>
      <c r="M237" s="8"/>
      <c r="N237" s="8"/>
      <c r="O237" s="8"/>
      <c r="P237" s="8"/>
      <c r="Q237" s="8"/>
      <c r="R237" s="8"/>
      <c r="S237" s="8"/>
      <c r="T237" s="8"/>
    </row>
    <row r="238" spans="1:99" ht="22.5" customHeight="1" x14ac:dyDescent="0.25">
      <c r="A238" s="82" t="s">
        <v>108</v>
      </c>
      <c r="B238" s="83"/>
      <c r="C238" s="84"/>
      <c r="D238" s="27" t="s">
        <v>3</v>
      </c>
      <c r="E238" s="33">
        <f>E239+E240+E241+E242+E243</f>
        <v>1500403.8166299998</v>
      </c>
      <c r="F238" s="32">
        <f>F239+F240+F241+F242+F243</f>
        <v>3596.8210200000003</v>
      </c>
      <c r="G238" s="32">
        <f t="shared" ref="G238:L238" si="71">G239+G240+G241+G242+G243</f>
        <v>82478.984570000001</v>
      </c>
      <c r="H238" s="32">
        <f t="shared" si="71"/>
        <v>22027.02104</v>
      </c>
      <c r="I238" s="32">
        <f t="shared" si="71"/>
        <v>102587.65999999999</v>
      </c>
      <c r="J238" s="32">
        <f t="shared" si="71"/>
        <v>151217.60999999999</v>
      </c>
      <c r="K238" s="32">
        <f t="shared" si="71"/>
        <v>604845.85</v>
      </c>
      <c r="L238" s="32">
        <f t="shared" si="71"/>
        <v>533649.87</v>
      </c>
      <c r="M238" s="8"/>
      <c r="N238" s="8"/>
      <c r="O238" s="8"/>
      <c r="P238" s="8"/>
      <c r="Q238" s="8"/>
      <c r="R238" s="8"/>
      <c r="S238" s="8"/>
      <c r="T238" s="8"/>
    </row>
    <row r="239" spans="1:99" ht="22.5" customHeight="1" x14ac:dyDescent="0.25">
      <c r="A239" s="85"/>
      <c r="B239" s="86"/>
      <c r="C239" s="87"/>
      <c r="D239" s="1" t="s">
        <v>93</v>
      </c>
      <c r="E239" s="34">
        <f t="shared" ref="E239" si="72">E11</f>
        <v>0</v>
      </c>
      <c r="F239" s="34">
        <f>F11</f>
        <v>0</v>
      </c>
      <c r="G239" s="34">
        <f t="shared" ref="G239:L239" si="73">G11</f>
        <v>0</v>
      </c>
      <c r="H239" s="34">
        <f t="shared" si="73"/>
        <v>0</v>
      </c>
      <c r="I239" s="34">
        <f t="shared" si="73"/>
        <v>0</v>
      </c>
      <c r="J239" s="34">
        <f t="shared" si="73"/>
        <v>0</v>
      </c>
      <c r="K239" s="34">
        <f t="shared" si="73"/>
        <v>0</v>
      </c>
      <c r="L239" s="34">
        <f t="shared" si="73"/>
        <v>0</v>
      </c>
      <c r="M239" s="8"/>
      <c r="N239" s="8"/>
      <c r="O239" s="8"/>
      <c r="P239" s="8"/>
      <c r="Q239" s="8"/>
      <c r="R239" s="8"/>
      <c r="S239" s="8"/>
      <c r="T239" s="8"/>
    </row>
    <row r="240" spans="1:99" ht="22.5" customHeight="1" x14ac:dyDescent="0.25">
      <c r="A240" s="85"/>
      <c r="B240" s="86"/>
      <c r="C240" s="87"/>
      <c r="D240" s="1" t="s">
        <v>11</v>
      </c>
      <c r="E240" s="30">
        <f>F240+G240+H240+I240+J240+K240+L240</f>
        <v>5930.4887399999998</v>
      </c>
      <c r="F240" s="34">
        <f t="shared" ref="F240:F243" si="74">F12</f>
        <v>0</v>
      </c>
      <c r="G240" s="34">
        <f t="shared" ref="G240:L243" si="75">G12</f>
        <v>0</v>
      </c>
      <c r="H240" s="34">
        <f t="shared" si="75"/>
        <v>5930.4887399999998</v>
      </c>
      <c r="I240" s="34">
        <f t="shared" si="75"/>
        <v>0</v>
      </c>
      <c r="J240" s="34">
        <f t="shared" si="75"/>
        <v>0</v>
      </c>
      <c r="K240" s="34">
        <f t="shared" si="75"/>
        <v>0</v>
      </c>
      <c r="L240" s="34">
        <f t="shared" si="75"/>
        <v>0</v>
      </c>
      <c r="M240" s="23"/>
      <c r="N240" s="8"/>
      <c r="O240" s="8"/>
      <c r="P240" s="8"/>
      <c r="Q240" s="8"/>
      <c r="R240" s="8"/>
      <c r="S240" s="8"/>
      <c r="T240" s="8"/>
    </row>
    <row r="241" spans="1:20" ht="22.5" customHeight="1" x14ac:dyDescent="0.25">
      <c r="A241" s="85"/>
      <c r="B241" s="86"/>
      <c r="C241" s="87"/>
      <c r="D241" s="1" t="s">
        <v>12</v>
      </c>
      <c r="E241" s="30">
        <f>F241+G241+H241+I241+J241+K241+L241</f>
        <v>100842.15258000001</v>
      </c>
      <c r="F241" s="34">
        <f t="shared" si="74"/>
        <v>2266.63571</v>
      </c>
      <c r="G241" s="34">
        <f t="shared" si="75"/>
        <v>82478.984570000001</v>
      </c>
      <c r="H241" s="34">
        <f t="shared" si="75"/>
        <v>16096.532300000001</v>
      </c>
      <c r="I241" s="34">
        <f t="shared" si="75"/>
        <v>0</v>
      </c>
      <c r="J241" s="34">
        <f t="shared" si="75"/>
        <v>0</v>
      </c>
      <c r="K241" s="34">
        <f t="shared" si="75"/>
        <v>0</v>
      </c>
      <c r="L241" s="34">
        <f t="shared" si="75"/>
        <v>0</v>
      </c>
      <c r="M241" s="23"/>
      <c r="N241" s="8"/>
      <c r="O241" s="8"/>
      <c r="P241" s="8"/>
      <c r="Q241" s="8"/>
      <c r="R241" s="8"/>
      <c r="S241" s="8"/>
      <c r="T241" s="8"/>
    </row>
    <row r="242" spans="1:20" ht="37.5" customHeight="1" x14ac:dyDescent="0.25">
      <c r="A242" s="85"/>
      <c r="B242" s="86"/>
      <c r="C242" s="87"/>
      <c r="D242" s="1" t="s">
        <v>91</v>
      </c>
      <c r="E242" s="30">
        <f>F242+G242+H242+I242+J242+K242+L242</f>
        <v>1330.1853100000001</v>
      </c>
      <c r="F242" s="34">
        <f t="shared" si="74"/>
        <v>1330.1853100000001</v>
      </c>
      <c r="G242" s="34">
        <f t="shared" si="75"/>
        <v>0</v>
      </c>
      <c r="H242" s="34">
        <f t="shared" si="75"/>
        <v>0</v>
      </c>
      <c r="I242" s="34">
        <f t="shared" si="75"/>
        <v>0</v>
      </c>
      <c r="J242" s="34">
        <f t="shared" si="75"/>
        <v>0</v>
      </c>
      <c r="K242" s="34">
        <f t="shared" si="75"/>
        <v>0</v>
      </c>
      <c r="L242" s="34">
        <f t="shared" si="75"/>
        <v>0</v>
      </c>
      <c r="M242" s="25"/>
      <c r="N242" s="8"/>
      <c r="O242" s="8"/>
      <c r="P242" s="8"/>
      <c r="Q242" s="8"/>
      <c r="R242" s="8"/>
      <c r="S242" s="8"/>
      <c r="T242" s="8"/>
    </row>
    <row r="243" spans="1:20" ht="33.75" customHeight="1" x14ac:dyDescent="0.25">
      <c r="A243" s="88"/>
      <c r="B243" s="89"/>
      <c r="C243" s="90"/>
      <c r="D243" s="1" t="s">
        <v>107</v>
      </c>
      <c r="E243" s="30">
        <f>F243+G243+H243+I243+J243+K243+L243</f>
        <v>1392300.9899999998</v>
      </c>
      <c r="F243" s="34">
        <f t="shared" si="74"/>
        <v>0</v>
      </c>
      <c r="G243" s="34">
        <f t="shared" si="75"/>
        <v>0</v>
      </c>
      <c r="H243" s="34">
        <f t="shared" si="75"/>
        <v>0</v>
      </c>
      <c r="I243" s="34">
        <f t="shared" si="75"/>
        <v>102587.65999999999</v>
      </c>
      <c r="J243" s="34">
        <f t="shared" si="75"/>
        <v>151217.60999999999</v>
      </c>
      <c r="K243" s="34">
        <f t="shared" si="75"/>
        <v>604845.85</v>
      </c>
      <c r="L243" s="34">
        <f t="shared" si="75"/>
        <v>533649.87</v>
      </c>
      <c r="M243" s="8"/>
      <c r="N243" s="8"/>
      <c r="O243" s="8"/>
      <c r="P243" s="8"/>
      <c r="Q243" s="8"/>
      <c r="R243" s="8"/>
      <c r="S243" s="8"/>
      <c r="T243" s="8"/>
    </row>
    <row r="244" spans="1:20" ht="33.75" customHeight="1" x14ac:dyDescent="0.25">
      <c r="A244" s="82" t="s">
        <v>75</v>
      </c>
      <c r="B244" s="83"/>
      <c r="C244" s="84"/>
      <c r="D244" s="27" t="s">
        <v>3</v>
      </c>
      <c r="E244" s="33">
        <f>E245+E246+E247+E248+E249</f>
        <v>1817663.3025199999</v>
      </c>
      <c r="F244" s="32">
        <f>F245+F246+F247+F248+F249</f>
        <v>304213.07345000003</v>
      </c>
      <c r="G244" s="32">
        <f t="shared" ref="G244:L244" si="76">G245+G246+G247+G248+G249</f>
        <v>289578.31934000005</v>
      </c>
      <c r="H244" s="32">
        <f t="shared" si="76"/>
        <v>333186.28609000001</v>
      </c>
      <c r="I244" s="32">
        <f t="shared" si="76"/>
        <v>277412.826</v>
      </c>
      <c r="J244" s="32">
        <f t="shared" si="76"/>
        <v>207178.94387999998</v>
      </c>
      <c r="K244" s="32">
        <f t="shared" si="76"/>
        <v>203128.57487999997</v>
      </c>
      <c r="L244" s="32">
        <f t="shared" si="76"/>
        <v>202965.27888</v>
      </c>
      <c r="M244" s="23"/>
      <c r="N244" s="8"/>
      <c r="O244" s="8"/>
      <c r="P244" s="8"/>
      <c r="Q244" s="8"/>
      <c r="R244" s="8"/>
      <c r="S244" s="8"/>
      <c r="T244" s="8"/>
    </row>
    <row r="245" spans="1:20" ht="22.5" customHeight="1" x14ac:dyDescent="0.25">
      <c r="A245" s="85"/>
      <c r="B245" s="86"/>
      <c r="C245" s="87"/>
      <c r="D245" s="1" t="s">
        <v>93</v>
      </c>
      <c r="E245" s="34">
        <f t="shared" ref="E245:L245" si="77">E17</f>
        <v>0</v>
      </c>
      <c r="F245" s="34">
        <f t="shared" si="77"/>
        <v>0</v>
      </c>
      <c r="G245" s="34">
        <f t="shared" si="77"/>
        <v>0</v>
      </c>
      <c r="H245" s="34">
        <f t="shared" si="77"/>
        <v>0</v>
      </c>
      <c r="I245" s="34">
        <f t="shared" si="77"/>
        <v>0</v>
      </c>
      <c r="J245" s="34">
        <f t="shared" si="77"/>
        <v>0</v>
      </c>
      <c r="K245" s="34">
        <f t="shared" si="77"/>
        <v>0</v>
      </c>
      <c r="L245" s="34">
        <f t="shared" si="77"/>
        <v>0</v>
      </c>
      <c r="M245" s="23"/>
      <c r="N245" s="8"/>
      <c r="O245" s="8"/>
      <c r="P245" s="8"/>
      <c r="Q245" s="8"/>
      <c r="R245" s="8"/>
      <c r="S245" s="8"/>
      <c r="T245" s="8"/>
    </row>
    <row r="246" spans="1:20" ht="33.75" customHeight="1" x14ac:dyDescent="0.25">
      <c r="A246" s="85"/>
      <c r="B246" s="86"/>
      <c r="C246" s="87"/>
      <c r="D246" s="1" t="s">
        <v>11</v>
      </c>
      <c r="E246" s="30">
        <f>F246+G246+H246+I246+J246+K246+L246</f>
        <v>206645.62766</v>
      </c>
      <c r="F246" s="34">
        <f>F222-F240</f>
        <v>51643.5</v>
      </c>
      <c r="G246" s="34">
        <f t="shared" ref="G246:L246" si="78">G222-G12</f>
        <v>33967.1</v>
      </c>
      <c r="H246" s="34">
        <f t="shared" si="78"/>
        <v>51973.627660000006</v>
      </c>
      <c r="I246" s="34">
        <f t="shared" si="78"/>
        <v>69061.399999999994</v>
      </c>
      <c r="J246" s="34">
        <f t="shared" si="78"/>
        <v>0</v>
      </c>
      <c r="K246" s="34">
        <f t="shared" si="78"/>
        <v>0</v>
      </c>
      <c r="L246" s="34">
        <f t="shared" si="78"/>
        <v>0</v>
      </c>
      <c r="M246" s="23"/>
      <c r="N246" s="8"/>
      <c r="O246" s="8"/>
      <c r="P246" s="8"/>
      <c r="Q246" s="8"/>
      <c r="R246" s="8"/>
      <c r="S246" s="8"/>
      <c r="T246" s="8"/>
    </row>
    <row r="247" spans="1:20" ht="24" customHeight="1" x14ac:dyDescent="0.25">
      <c r="A247" s="85"/>
      <c r="B247" s="86"/>
      <c r="C247" s="87"/>
      <c r="D247" s="1" t="s">
        <v>12</v>
      </c>
      <c r="E247" s="30">
        <f>F247+G247+H247+I247+J247+K247+L247</f>
        <v>548021.29520000005</v>
      </c>
      <c r="F247" s="34">
        <f>F223-F241</f>
        <v>118361.72906000001</v>
      </c>
      <c r="G247" s="34">
        <f t="shared" ref="G247:L247" si="79">G223-G241</f>
        <v>173487.79124000002</v>
      </c>
      <c r="H247" s="34">
        <f t="shared" si="79"/>
        <v>138896.23948000002</v>
      </c>
      <c r="I247" s="34">
        <f t="shared" si="79"/>
        <v>117275.53542</v>
      </c>
      <c r="J247" s="34">
        <f t="shared" si="79"/>
        <v>0</v>
      </c>
      <c r="K247" s="34">
        <f t="shared" si="79"/>
        <v>0</v>
      </c>
      <c r="L247" s="34">
        <f t="shared" si="79"/>
        <v>0</v>
      </c>
      <c r="M247" s="23"/>
      <c r="N247" s="8"/>
      <c r="O247" s="8"/>
      <c r="P247" s="8"/>
      <c r="Q247" s="8"/>
      <c r="R247" s="8"/>
      <c r="S247" s="8"/>
      <c r="T247" s="8"/>
    </row>
    <row r="248" spans="1:20" ht="33.75" customHeight="1" x14ac:dyDescent="0.25">
      <c r="A248" s="85"/>
      <c r="B248" s="86"/>
      <c r="C248" s="87"/>
      <c r="D248" s="1" t="s">
        <v>91</v>
      </c>
      <c r="E248" s="30">
        <f>F248+G248+H248+I248+J248+K248+L248</f>
        <v>15334.033460000001</v>
      </c>
      <c r="F248" s="34">
        <f>F224-F242</f>
        <v>14235.947</v>
      </c>
      <c r="G248" s="34">
        <f t="shared" ref="G248:L248" si="80">G224-G242</f>
        <v>1098.08646</v>
      </c>
      <c r="H248" s="34">
        <f t="shared" si="80"/>
        <v>0</v>
      </c>
      <c r="I248" s="34">
        <f t="shared" si="80"/>
        <v>0</v>
      </c>
      <c r="J248" s="34">
        <f t="shared" si="80"/>
        <v>0</v>
      </c>
      <c r="K248" s="34">
        <f t="shared" si="80"/>
        <v>0</v>
      </c>
      <c r="L248" s="34">
        <f t="shared" si="80"/>
        <v>0</v>
      </c>
      <c r="M248" s="23"/>
      <c r="N248" s="8"/>
      <c r="O248" s="8"/>
      <c r="P248" s="8"/>
      <c r="Q248" s="8"/>
      <c r="R248" s="8"/>
      <c r="S248" s="8"/>
      <c r="T248" s="8"/>
    </row>
    <row r="249" spans="1:20" ht="32.25" customHeight="1" x14ac:dyDescent="0.25">
      <c r="A249" s="88"/>
      <c r="B249" s="89"/>
      <c r="C249" s="90"/>
      <c r="D249" s="1" t="s">
        <v>107</v>
      </c>
      <c r="E249" s="30">
        <f>F249+G249+H249+I249+J249+K249+L249</f>
        <v>1047662.3461999999</v>
      </c>
      <c r="F249" s="34">
        <f>F225-F243</f>
        <v>119971.89739</v>
      </c>
      <c r="G249" s="34">
        <f t="shared" ref="G249:L249" si="81">G225-G243</f>
        <v>81025.341639999999</v>
      </c>
      <c r="H249" s="34">
        <f t="shared" si="81"/>
        <v>142316.41894999999</v>
      </c>
      <c r="I249" s="34">
        <f t="shared" si="81"/>
        <v>91075.890580000021</v>
      </c>
      <c r="J249" s="34">
        <f t="shared" si="81"/>
        <v>207178.94387999998</v>
      </c>
      <c r="K249" s="34">
        <f t="shared" si="81"/>
        <v>203128.57487999997</v>
      </c>
      <c r="L249" s="34">
        <f t="shared" si="81"/>
        <v>202965.27888</v>
      </c>
      <c r="M249" s="8"/>
      <c r="N249" s="8"/>
      <c r="O249" s="8"/>
      <c r="P249" s="8"/>
      <c r="Q249" s="8"/>
      <c r="R249" s="8"/>
      <c r="S249" s="8"/>
      <c r="T249" s="8"/>
    </row>
    <row r="250" spans="1:20" ht="18.75" x14ac:dyDescent="0.25">
      <c r="A250" s="79" t="s">
        <v>74</v>
      </c>
      <c r="B250" s="80"/>
      <c r="C250" s="81"/>
      <c r="D250" s="1"/>
      <c r="E250" s="30"/>
      <c r="F250" s="34"/>
      <c r="G250" s="34"/>
      <c r="H250" s="34"/>
      <c r="I250" s="34"/>
      <c r="J250" s="34"/>
      <c r="K250" s="34"/>
      <c r="L250" s="34"/>
      <c r="M250" s="8"/>
      <c r="N250" s="8"/>
      <c r="O250" s="8"/>
      <c r="P250" s="8"/>
      <c r="Q250" s="8"/>
      <c r="R250" s="8"/>
      <c r="S250" s="8"/>
      <c r="T250" s="8"/>
    </row>
    <row r="251" spans="1:20" ht="18" customHeight="1" x14ac:dyDescent="0.25">
      <c r="A251" s="91" t="s">
        <v>68</v>
      </c>
      <c r="B251" s="92"/>
      <c r="C251" s="93"/>
      <c r="D251" s="27" t="s">
        <v>3</v>
      </c>
      <c r="E251" s="33">
        <f t="shared" ref="E251:L251" si="82">E253+E254+E255+E256</f>
        <v>3182516.11687</v>
      </c>
      <c r="F251" s="32">
        <f t="shared" si="82"/>
        <v>305543.25876</v>
      </c>
      <c r="G251" s="32">
        <f t="shared" si="82"/>
        <v>238772.93734</v>
      </c>
      <c r="H251" s="32">
        <f t="shared" si="82"/>
        <v>355213.30712999997</v>
      </c>
      <c r="I251" s="32">
        <f t="shared" si="82"/>
        <v>380000.48600000003</v>
      </c>
      <c r="J251" s="32">
        <f t="shared" si="82"/>
        <v>358396.55387999996</v>
      </c>
      <c r="K251" s="32">
        <f t="shared" si="82"/>
        <v>807974.42487999995</v>
      </c>
      <c r="L251" s="32">
        <f t="shared" si="82"/>
        <v>736615.14887999999</v>
      </c>
      <c r="M251" s="24"/>
      <c r="N251" s="8"/>
      <c r="O251" s="8"/>
      <c r="P251" s="8"/>
      <c r="Q251" s="8"/>
      <c r="R251" s="8"/>
      <c r="S251" s="8"/>
      <c r="T251" s="8"/>
    </row>
    <row r="252" spans="1:20" ht="27.75" customHeight="1" x14ac:dyDescent="0.25">
      <c r="A252" s="94"/>
      <c r="B252" s="95"/>
      <c r="C252" s="96"/>
      <c r="D252" s="1" t="s">
        <v>93</v>
      </c>
      <c r="E252" s="34">
        <v>0</v>
      </c>
      <c r="F252" s="34">
        <v>0</v>
      </c>
      <c r="G252" s="34"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0</v>
      </c>
      <c r="M252" s="24"/>
      <c r="N252" s="8"/>
      <c r="O252" s="8"/>
      <c r="P252" s="8"/>
      <c r="Q252" s="8"/>
      <c r="R252" s="8"/>
      <c r="S252" s="8"/>
      <c r="T252" s="8"/>
    </row>
    <row r="253" spans="1:20" ht="30.75" customHeight="1" x14ac:dyDescent="0.25">
      <c r="A253" s="94"/>
      <c r="B253" s="95"/>
      <c r="C253" s="96"/>
      <c r="D253" s="1" t="s">
        <v>11</v>
      </c>
      <c r="E253" s="30">
        <f>F253+G253+H253+I253+J253+K253+L253</f>
        <v>212576.1164</v>
      </c>
      <c r="F253" s="34">
        <f>F222-F259</f>
        <v>51643.5</v>
      </c>
      <c r="G253" s="34">
        <f>G222</f>
        <v>33967.1</v>
      </c>
      <c r="H253" s="34">
        <f>H222</f>
        <v>57904.116400000006</v>
      </c>
      <c r="I253" s="34">
        <f>I222</f>
        <v>69061.399999999994</v>
      </c>
      <c r="J253" s="34">
        <f>J222</f>
        <v>0</v>
      </c>
      <c r="K253" s="34">
        <v>0</v>
      </c>
      <c r="L253" s="34">
        <v>0</v>
      </c>
      <c r="M253" s="8"/>
      <c r="N253" s="8"/>
      <c r="O253" s="8"/>
      <c r="P253" s="8"/>
      <c r="Q253" s="8"/>
      <c r="R253" s="8"/>
      <c r="S253" s="8"/>
      <c r="T253" s="8"/>
    </row>
    <row r="254" spans="1:20" ht="30.75" customHeight="1" x14ac:dyDescent="0.25">
      <c r="A254" s="94"/>
      <c r="B254" s="95"/>
      <c r="C254" s="96"/>
      <c r="D254" s="1" t="s">
        <v>12</v>
      </c>
      <c r="E254" s="30">
        <f>F254+G254+H254+I254+J254+K254+L254</f>
        <v>513312.44550000003</v>
      </c>
      <c r="F254" s="34">
        <f>F223-F241-F260</f>
        <v>118361.72906000001</v>
      </c>
      <c r="G254" s="34">
        <f>G223-G241-G266</f>
        <v>122682.40924000002</v>
      </c>
      <c r="H254" s="34">
        <f>H223</f>
        <v>154992.77178000001</v>
      </c>
      <c r="I254" s="34">
        <f>I223</f>
        <v>117275.53542</v>
      </c>
      <c r="J254" s="34">
        <f>J223</f>
        <v>0</v>
      </c>
      <c r="K254" s="34">
        <v>0</v>
      </c>
      <c r="L254" s="34">
        <v>0</v>
      </c>
      <c r="M254" s="8"/>
      <c r="N254" s="8"/>
      <c r="O254" s="8"/>
      <c r="P254" s="8"/>
      <c r="Q254" s="8"/>
      <c r="R254" s="8"/>
      <c r="S254" s="8"/>
      <c r="T254" s="8"/>
    </row>
    <row r="255" spans="1:20" ht="35.25" customHeight="1" x14ac:dyDescent="0.25">
      <c r="A255" s="94"/>
      <c r="B255" s="95"/>
      <c r="C255" s="96"/>
      <c r="D255" s="1" t="s">
        <v>91</v>
      </c>
      <c r="E255" s="30">
        <f>F255+G255+H255+I255+J255+K255+L255</f>
        <v>16664.218769999999</v>
      </c>
      <c r="F255" s="34">
        <f t="shared" ref="F255:L256" si="83">F224</f>
        <v>15566.132310000001</v>
      </c>
      <c r="G255" s="34">
        <f>G224-G242</f>
        <v>1098.08646</v>
      </c>
      <c r="H255" s="34">
        <f t="shared" si="83"/>
        <v>0</v>
      </c>
      <c r="I255" s="34">
        <f t="shared" si="83"/>
        <v>0</v>
      </c>
      <c r="J255" s="34">
        <f t="shared" si="83"/>
        <v>0</v>
      </c>
      <c r="K255" s="34">
        <v>0</v>
      </c>
      <c r="L255" s="34">
        <v>0</v>
      </c>
      <c r="M255" s="8"/>
      <c r="N255" s="8"/>
      <c r="O255" s="8"/>
      <c r="P255" s="8"/>
      <c r="Q255" s="8"/>
      <c r="R255" s="8"/>
      <c r="S255" s="8"/>
      <c r="T255" s="8"/>
    </row>
    <row r="256" spans="1:20" ht="36" customHeight="1" x14ac:dyDescent="0.25">
      <c r="A256" s="97"/>
      <c r="B256" s="98"/>
      <c r="C256" s="99"/>
      <c r="D256" s="1" t="s">
        <v>107</v>
      </c>
      <c r="E256" s="30">
        <f>F256+G256+H256+I256+J256+K256+L256</f>
        <v>2439963.3361999998</v>
      </c>
      <c r="F256" s="34">
        <f t="shared" si="83"/>
        <v>119971.89739</v>
      </c>
      <c r="G256" s="34">
        <f t="shared" si="83"/>
        <v>81025.341639999999</v>
      </c>
      <c r="H256" s="34">
        <f t="shared" si="83"/>
        <v>142316.41894999999</v>
      </c>
      <c r="I256" s="34">
        <f t="shared" si="83"/>
        <v>193663.55058000001</v>
      </c>
      <c r="J256" s="34">
        <f t="shared" si="83"/>
        <v>358396.55387999996</v>
      </c>
      <c r="K256" s="34">
        <f t="shared" si="83"/>
        <v>807974.42487999995</v>
      </c>
      <c r="L256" s="34">
        <f t="shared" si="83"/>
        <v>736615.14887999999</v>
      </c>
      <c r="M256" s="8"/>
      <c r="N256" s="8"/>
      <c r="O256" s="8"/>
      <c r="P256" s="8"/>
      <c r="Q256" s="8"/>
      <c r="R256" s="8"/>
      <c r="S256" s="8"/>
      <c r="T256" s="8"/>
    </row>
    <row r="257" spans="1:20" ht="15" customHeight="1" x14ac:dyDescent="0.25">
      <c r="A257" s="100" t="s">
        <v>80</v>
      </c>
      <c r="B257" s="101"/>
      <c r="C257" s="102"/>
      <c r="D257" s="27" t="s">
        <v>3</v>
      </c>
      <c r="E257" s="33">
        <f>F257</f>
        <v>894.404</v>
      </c>
      <c r="F257" s="32">
        <f>F258+F259+F260+F261+F262</f>
        <v>894.404</v>
      </c>
      <c r="G257" s="32">
        <f t="shared" ref="G257:L257" si="84">G258+G259+G260+G261+G262</f>
        <v>0</v>
      </c>
      <c r="H257" s="32">
        <f t="shared" si="84"/>
        <v>0</v>
      </c>
      <c r="I257" s="32">
        <f t="shared" si="84"/>
        <v>0</v>
      </c>
      <c r="J257" s="32">
        <f t="shared" si="84"/>
        <v>0</v>
      </c>
      <c r="K257" s="32">
        <f t="shared" si="84"/>
        <v>0</v>
      </c>
      <c r="L257" s="32">
        <f t="shared" si="84"/>
        <v>0</v>
      </c>
      <c r="M257" s="8"/>
      <c r="N257" s="8"/>
      <c r="O257" s="8"/>
      <c r="P257" s="8"/>
      <c r="Q257" s="8"/>
      <c r="R257" s="8"/>
      <c r="S257" s="8"/>
      <c r="T257" s="8"/>
    </row>
    <row r="258" spans="1:20" ht="26.25" customHeight="1" x14ac:dyDescent="0.25">
      <c r="A258" s="103"/>
      <c r="B258" s="104"/>
      <c r="C258" s="105"/>
      <c r="D258" s="1" t="s">
        <v>93</v>
      </c>
      <c r="E258" s="30">
        <f>F258</f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8"/>
      <c r="N258" s="8"/>
      <c r="O258" s="8"/>
      <c r="P258" s="8"/>
      <c r="Q258" s="8"/>
      <c r="R258" s="8"/>
      <c r="S258" s="8"/>
      <c r="T258" s="8"/>
    </row>
    <row r="259" spans="1:20" ht="26.25" customHeight="1" x14ac:dyDescent="0.25">
      <c r="A259" s="103"/>
      <c r="B259" s="104"/>
      <c r="C259" s="105"/>
      <c r="D259" s="1" t="s">
        <v>11</v>
      </c>
      <c r="E259" s="30">
        <f>F259</f>
        <v>0</v>
      </c>
      <c r="F259" s="34">
        <v>0</v>
      </c>
      <c r="G259" s="34">
        <v>0</v>
      </c>
      <c r="H259" s="34">
        <v>0</v>
      </c>
      <c r="I259" s="34">
        <v>0</v>
      </c>
      <c r="J259" s="34">
        <v>0</v>
      </c>
      <c r="K259" s="34">
        <v>0</v>
      </c>
      <c r="L259" s="34">
        <v>0</v>
      </c>
      <c r="M259" s="8"/>
      <c r="N259" s="8"/>
      <c r="O259" s="8"/>
      <c r="P259" s="8"/>
      <c r="Q259" s="8"/>
      <c r="R259" s="8"/>
      <c r="S259" s="8"/>
      <c r="T259" s="8"/>
    </row>
    <row r="260" spans="1:20" ht="26.25" customHeight="1" x14ac:dyDescent="0.25">
      <c r="A260" s="103"/>
      <c r="B260" s="104"/>
      <c r="C260" s="105"/>
      <c r="D260" s="1" t="s">
        <v>12</v>
      </c>
      <c r="E260" s="30">
        <f>F260</f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8"/>
      <c r="N260" s="8"/>
      <c r="O260" s="8"/>
      <c r="P260" s="8"/>
      <c r="Q260" s="8"/>
      <c r="R260" s="8"/>
      <c r="S260" s="8"/>
      <c r="T260" s="8"/>
    </row>
    <row r="261" spans="1:20" ht="26.25" customHeight="1" x14ac:dyDescent="0.25">
      <c r="A261" s="103"/>
      <c r="B261" s="104"/>
      <c r="C261" s="105"/>
      <c r="D261" s="1" t="s">
        <v>91</v>
      </c>
      <c r="E261" s="30">
        <v>0</v>
      </c>
      <c r="F261" s="30">
        <v>894.404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8"/>
      <c r="N261" s="8"/>
      <c r="O261" s="8"/>
      <c r="P261" s="8"/>
      <c r="Q261" s="8"/>
      <c r="R261" s="8"/>
      <c r="S261" s="8"/>
      <c r="T261" s="8"/>
    </row>
    <row r="262" spans="1:20" ht="26.25" customHeight="1" x14ac:dyDescent="0.25">
      <c r="A262" s="106"/>
      <c r="B262" s="107"/>
      <c r="C262" s="108"/>
      <c r="D262" s="1" t="s">
        <v>45</v>
      </c>
      <c r="E262" s="30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8"/>
      <c r="N262" s="8"/>
      <c r="O262" s="8"/>
      <c r="P262" s="8"/>
      <c r="Q262" s="8"/>
      <c r="R262" s="8"/>
      <c r="S262" s="8"/>
      <c r="T262" s="8"/>
    </row>
    <row r="263" spans="1:20" ht="15" customHeight="1" x14ac:dyDescent="0.25">
      <c r="A263" s="91" t="s">
        <v>100</v>
      </c>
      <c r="B263" s="92"/>
      <c r="C263" s="93"/>
      <c r="D263" s="27" t="s">
        <v>3</v>
      </c>
      <c r="E263" s="33">
        <f t="shared" ref="E263:L263" si="85">E265+E266+E267+E268</f>
        <v>50805.381999999998</v>
      </c>
      <c r="F263" s="33">
        <f t="shared" si="85"/>
        <v>0</v>
      </c>
      <c r="G263" s="32">
        <f t="shared" si="85"/>
        <v>50805.381999999998</v>
      </c>
      <c r="H263" s="34">
        <f t="shared" si="85"/>
        <v>0</v>
      </c>
      <c r="I263" s="34">
        <f t="shared" si="85"/>
        <v>0</v>
      </c>
      <c r="J263" s="34">
        <f t="shared" si="85"/>
        <v>0</v>
      </c>
      <c r="K263" s="34">
        <f t="shared" si="85"/>
        <v>0</v>
      </c>
      <c r="L263" s="34">
        <f t="shared" si="85"/>
        <v>0</v>
      </c>
      <c r="M263" s="8"/>
      <c r="N263" s="8"/>
      <c r="O263" s="8"/>
      <c r="P263" s="8"/>
      <c r="Q263" s="8"/>
      <c r="R263" s="8"/>
      <c r="S263" s="8"/>
      <c r="T263" s="8"/>
    </row>
    <row r="264" spans="1:20" ht="14.25" customHeight="1" x14ac:dyDescent="0.25">
      <c r="A264" s="94"/>
      <c r="B264" s="95"/>
      <c r="C264" s="96"/>
      <c r="D264" s="1" t="s">
        <v>93</v>
      </c>
      <c r="E264" s="32">
        <f>F264+G264+H264+I264+J264+K264+L264</f>
        <v>0</v>
      </c>
      <c r="F264" s="34">
        <v>0</v>
      </c>
      <c r="G264" s="34"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25"/>
      <c r="N264" s="8"/>
      <c r="O264" s="8"/>
      <c r="P264" s="8"/>
      <c r="Q264" s="8"/>
      <c r="R264" s="8"/>
      <c r="S264" s="8"/>
      <c r="T264" s="8"/>
    </row>
    <row r="265" spans="1:20" ht="18.75" x14ac:dyDescent="0.25">
      <c r="A265" s="94"/>
      <c r="B265" s="95"/>
      <c r="C265" s="96"/>
      <c r="D265" s="1" t="s">
        <v>11</v>
      </c>
      <c r="E265" s="32">
        <f>F265+G265+H265+I265+J265+K265+L265</f>
        <v>0</v>
      </c>
      <c r="F265" s="34">
        <v>0</v>
      </c>
      <c r="G265" s="34">
        <v>0</v>
      </c>
      <c r="H265" s="34">
        <v>0</v>
      </c>
      <c r="I265" s="34">
        <v>0</v>
      </c>
      <c r="J265" s="34">
        <v>0</v>
      </c>
      <c r="K265" s="34">
        <v>0</v>
      </c>
      <c r="L265" s="34">
        <v>0</v>
      </c>
      <c r="M265" s="25"/>
      <c r="N265" s="8"/>
      <c r="O265" s="8"/>
      <c r="P265" s="8"/>
      <c r="Q265" s="8"/>
      <c r="R265" s="8"/>
      <c r="S265" s="8"/>
      <c r="T265" s="8"/>
    </row>
    <row r="266" spans="1:20" ht="18.75" x14ac:dyDescent="0.25">
      <c r="A266" s="94"/>
      <c r="B266" s="95"/>
      <c r="C266" s="96"/>
      <c r="D266" s="1" t="s">
        <v>12</v>
      </c>
      <c r="E266" s="32">
        <f>F266+G266+H266+I266+J266+K266+L266</f>
        <v>50805.381999999998</v>
      </c>
      <c r="F266" s="34">
        <v>0</v>
      </c>
      <c r="G266" s="34">
        <f>G184+G102+9000+25076.72+428.562</f>
        <v>50805.381999999998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8"/>
      <c r="N266" s="8"/>
      <c r="O266" s="8"/>
      <c r="P266" s="8"/>
      <c r="Q266" s="8"/>
      <c r="R266" s="8"/>
      <c r="S266" s="8"/>
      <c r="T266" s="8"/>
    </row>
    <row r="267" spans="1:20" ht="31.5" customHeight="1" x14ac:dyDescent="0.25">
      <c r="A267" s="94"/>
      <c r="B267" s="95"/>
      <c r="C267" s="96"/>
      <c r="D267" s="1" t="s">
        <v>91</v>
      </c>
      <c r="E267" s="32">
        <f>F267+G267+H267+I267+J267+K267+L267</f>
        <v>0</v>
      </c>
      <c r="F267" s="34">
        <v>0</v>
      </c>
      <c r="G267" s="34">
        <v>0</v>
      </c>
      <c r="H267" s="34">
        <v>0</v>
      </c>
      <c r="I267" s="34">
        <v>0</v>
      </c>
      <c r="J267" s="34">
        <v>0</v>
      </c>
      <c r="K267" s="34">
        <v>0</v>
      </c>
      <c r="L267" s="34">
        <v>0</v>
      </c>
      <c r="M267" s="8"/>
      <c r="N267" s="8"/>
      <c r="O267" s="8"/>
      <c r="P267" s="8"/>
      <c r="Q267" s="8"/>
      <c r="R267" s="8"/>
      <c r="S267" s="8"/>
      <c r="T267" s="8"/>
    </row>
    <row r="268" spans="1:20" ht="28.5" customHeight="1" x14ac:dyDescent="0.25">
      <c r="A268" s="97"/>
      <c r="B268" s="98"/>
      <c r="C268" s="99"/>
      <c r="D268" s="1" t="s">
        <v>107</v>
      </c>
      <c r="E268" s="32">
        <f>F268+G268+H268+I268+J268+K268+L268</f>
        <v>0</v>
      </c>
      <c r="F268" s="34">
        <v>0</v>
      </c>
      <c r="G268" s="34">
        <v>0</v>
      </c>
      <c r="H268" s="34">
        <v>0</v>
      </c>
      <c r="I268" s="34">
        <v>0</v>
      </c>
      <c r="J268" s="34">
        <v>0</v>
      </c>
      <c r="K268" s="34">
        <v>0</v>
      </c>
      <c r="L268" s="34">
        <v>0</v>
      </c>
      <c r="M268" s="8"/>
      <c r="N268" s="8"/>
      <c r="O268" s="8"/>
      <c r="P268" s="8"/>
      <c r="Q268" s="8"/>
      <c r="R268" s="8"/>
      <c r="S268" s="8"/>
      <c r="T268" s="8"/>
    </row>
    <row r="269" spans="1:20" ht="27" customHeight="1" x14ac:dyDescent="0.25">
      <c r="A269" s="6" t="s">
        <v>120</v>
      </c>
      <c r="B269" s="5"/>
      <c r="C269" s="5"/>
      <c r="D269" s="5"/>
      <c r="E269" s="11"/>
      <c r="F269" s="10"/>
      <c r="G269" s="10"/>
      <c r="H269" s="10"/>
      <c r="I269" s="10"/>
      <c r="J269" s="10"/>
      <c r="K269" s="10"/>
      <c r="L269" s="10"/>
      <c r="M269" s="8"/>
      <c r="N269" s="8"/>
      <c r="O269" s="8"/>
      <c r="P269" s="8"/>
      <c r="Q269" s="8"/>
      <c r="R269" s="8"/>
      <c r="S269" s="8"/>
      <c r="T269" s="8"/>
    </row>
    <row r="270" spans="1:20" x14ac:dyDescent="0.25">
      <c r="A270" s="4"/>
      <c r="B270" s="5"/>
      <c r="C270" s="5"/>
      <c r="D270" s="5"/>
      <c r="E270" s="10"/>
      <c r="F270" s="10"/>
      <c r="G270" s="10"/>
      <c r="H270" s="10"/>
      <c r="I270" s="10"/>
      <c r="J270" s="10"/>
      <c r="K270" s="10"/>
      <c r="L270" s="10"/>
      <c r="M270" s="8"/>
      <c r="N270" s="8"/>
      <c r="O270" s="8"/>
      <c r="P270" s="8"/>
      <c r="Q270" s="8"/>
      <c r="R270" s="8"/>
      <c r="S270" s="8"/>
      <c r="T270" s="8"/>
    </row>
    <row r="271" spans="1:20" x14ac:dyDescent="0.25">
      <c r="A271" s="4"/>
      <c r="B271" s="5"/>
      <c r="C271" s="5"/>
      <c r="D271" s="5"/>
      <c r="E271" s="10"/>
      <c r="F271" s="10"/>
      <c r="G271" s="10"/>
      <c r="H271" s="10"/>
      <c r="I271" s="10"/>
      <c r="J271" s="10"/>
      <c r="K271" s="10"/>
      <c r="L271" s="10"/>
      <c r="M271" s="8"/>
      <c r="N271" s="8"/>
      <c r="O271" s="8"/>
      <c r="P271" s="8"/>
      <c r="Q271" s="8"/>
      <c r="R271" s="8"/>
      <c r="S271" s="8"/>
      <c r="T271" s="8"/>
    </row>
    <row r="272" spans="1:20" x14ac:dyDescent="0.25">
      <c r="A272" s="4"/>
      <c r="B272" s="5"/>
      <c r="C272" s="5"/>
      <c r="D272" s="5"/>
      <c r="E272" s="11"/>
      <c r="F272" s="10"/>
      <c r="G272" s="10"/>
      <c r="H272" s="10"/>
      <c r="I272" s="10"/>
      <c r="J272" s="10"/>
      <c r="K272" s="10"/>
      <c r="L272" s="10"/>
      <c r="M272" s="8"/>
      <c r="N272" s="8"/>
      <c r="O272" s="8"/>
      <c r="P272" s="8"/>
      <c r="Q272" s="8"/>
      <c r="R272" s="8"/>
      <c r="S272" s="8"/>
      <c r="T272" s="8"/>
    </row>
    <row r="273" spans="1:20" x14ac:dyDescent="0.25">
      <c r="A273" s="4"/>
      <c r="B273" s="5"/>
      <c r="C273" s="5"/>
      <c r="D273" s="5"/>
      <c r="E273" s="11"/>
      <c r="F273" s="10"/>
      <c r="G273" s="10"/>
      <c r="H273" s="10"/>
      <c r="I273" s="10"/>
      <c r="J273" s="10"/>
      <c r="K273" s="10"/>
      <c r="L273" s="10"/>
      <c r="M273" s="8"/>
      <c r="N273" s="8"/>
      <c r="O273" s="8"/>
      <c r="P273" s="8"/>
      <c r="Q273" s="8"/>
      <c r="R273" s="8"/>
      <c r="S273" s="8"/>
      <c r="T273" s="8"/>
    </row>
    <row r="274" spans="1:20" x14ac:dyDescent="0.25">
      <c r="A274" s="4"/>
      <c r="B274" s="5"/>
      <c r="C274" s="5"/>
      <c r="D274" s="5"/>
      <c r="E274" s="11"/>
      <c r="F274" s="10"/>
      <c r="G274" s="10"/>
      <c r="H274" s="10"/>
      <c r="I274" s="10"/>
      <c r="J274" s="10"/>
      <c r="K274" s="10"/>
      <c r="L274" s="10"/>
      <c r="M274" s="8"/>
      <c r="N274" s="8"/>
      <c r="O274" s="8"/>
      <c r="P274" s="8"/>
      <c r="Q274" s="8"/>
      <c r="R274" s="8"/>
      <c r="S274" s="8"/>
      <c r="T274" s="8"/>
    </row>
    <row r="275" spans="1:20" x14ac:dyDescent="0.25">
      <c r="A275" s="4"/>
      <c r="B275" s="5"/>
      <c r="C275" s="5"/>
      <c r="D275" s="5"/>
      <c r="E275" s="11"/>
      <c r="F275" s="10"/>
      <c r="G275" s="10"/>
      <c r="H275" s="10"/>
      <c r="I275" s="10"/>
      <c r="J275" s="10"/>
      <c r="K275" s="10"/>
      <c r="L275" s="10"/>
      <c r="M275" s="8"/>
      <c r="N275" s="8"/>
      <c r="O275" s="8"/>
      <c r="P275" s="8"/>
      <c r="Q275" s="8"/>
      <c r="R275" s="8"/>
      <c r="S275" s="8"/>
      <c r="T275" s="8"/>
    </row>
    <row r="276" spans="1:20" x14ac:dyDescent="0.25">
      <c r="A276" s="4"/>
      <c r="B276" s="5"/>
      <c r="C276" s="5"/>
      <c r="D276" s="5"/>
      <c r="E276" s="11"/>
      <c r="F276" s="10"/>
      <c r="G276" s="10"/>
      <c r="H276" s="10"/>
      <c r="I276" s="10"/>
      <c r="J276" s="10"/>
      <c r="K276" s="10"/>
      <c r="L276" s="10"/>
      <c r="M276" s="8"/>
      <c r="N276" s="8"/>
      <c r="O276" s="8"/>
      <c r="P276" s="8"/>
      <c r="Q276" s="8"/>
      <c r="R276" s="8"/>
      <c r="S276" s="8"/>
      <c r="T276" s="8"/>
    </row>
    <row r="277" spans="1:20" x14ac:dyDescent="0.25">
      <c r="A277" s="4"/>
      <c r="B277" s="5"/>
      <c r="C277" s="5"/>
      <c r="D277" s="5"/>
      <c r="E277" s="11"/>
      <c r="F277" s="10"/>
      <c r="G277" s="10"/>
      <c r="H277" s="10"/>
      <c r="I277" s="10"/>
      <c r="J277" s="10"/>
      <c r="K277" s="10"/>
      <c r="L277" s="10"/>
      <c r="M277" s="8"/>
      <c r="N277" s="8"/>
      <c r="O277" s="8"/>
      <c r="P277" s="8"/>
      <c r="Q277" s="8"/>
      <c r="R277" s="8"/>
      <c r="S277" s="8"/>
      <c r="T277" s="8"/>
    </row>
    <row r="278" spans="1:20" x14ac:dyDescent="0.25">
      <c r="A278" s="4"/>
      <c r="B278" s="5"/>
      <c r="C278" s="5"/>
      <c r="D278" s="5"/>
      <c r="E278" s="11"/>
      <c r="F278" s="10"/>
      <c r="G278" s="10"/>
      <c r="H278" s="10"/>
      <c r="I278" s="10"/>
      <c r="J278" s="10"/>
      <c r="K278" s="10"/>
      <c r="L278" s="10"/>
      <c r="M278" s="8"/>
      <c r="N278" s="8"/>
      <c r="O278" s="8"/>
      <c r="P278" s="8"/>
      <c r="Q278" s="8"/>
      <c r="R278" s="8"/>
      <c r="S278" s="8"/>
      <c r="T278" s="8"/>
    </row>
    <row r="279" spans="1:20" x14ac:dyDescent="0.25">
      <c r="A279" s="4"/>
      <c r="B279" s="5"/>
      <c r="C279" s="5"/>
      <c r="D279" s="5"/>
      <c r="E279" s="11"/>
      <c r="F279" s="10"/>
      <c r="G279" s="10"/>
      <c r="H279" s="10"/>
      <c r="I279" s="10"/>
      <c r="J279" s="10"/>
      <c r="K279" s="10"/>
      <c r="L279" s="10"/>
      <c r="M279" s="8"/>
      <c r="N279" s="8"/>
      <c r="O279" s="8"/>
      <c r="P279" s="8"/>
      <c r="Q279" s="8"/>
      <c r="R279" s="8"/>
      <c r="S279" s="8"/>
      <c r="T279" s="8"/>
    </row>
    <row r="280" spans="1:20" s="11" customFormat="1" x14ac:dyDescent="0.25">
      <c r="A280" s="4"/>
      <c r="B280" s="5"/>
      <c r="C280" s="5"/>
      <c r="D280" s="5"/>
      <c r="F280" s="10"/>
      <c r="G280" s="10"/>
      <c r="H280" s="10"/>
      <c r="I280" s="10"/>
      <c r="J280" s="10"/>
      <c r="K280" s="10"/>
      <c r="L280" s="10"/>
    </row>
    <row r="281" spans="1:20" s="11" customFormat="1" x14ac:dyDescent="0.25">
      <c r="A281" s="4"/>
      <c r="B281" s="5"/>
      <c r="C281" s="5"/>
      <c r="D281" s="5"/>
      <c r="F281" s="10"/>
      <c r="G281" s="10"/>
      <c r="H281" s="10"/>
      <c r="I281" s="10"/>
      <c r="J281" s="10"/>
      <c r="K281" s="10"/>
      <c r="L281" s="10"/>
    </row>
    <row r="282" spans="1:20" s="11" customFormat="1" x14ac:dyDescent="0.25">
      <c r="A282" s="4"/>
      <c r="B282" s="5"/>
      <c r="C282" s="5"/>
      <c r="D282" s="5"/>
      <c r="F282" s="10"/>
      <c r="G282" s="10"/>
      <c r="H282" s="10"/>
      <c r="I282" s="10"/>
      <c r="J282" s="10"/>
      <c r="K282" s="10"/>
      <c r="L282" s="10"/>
      <c r="M282" s="10"/>
    </row>
    <row r="283" spans="1:20" s="11" customFormat="1" x14ac:dyDescent="0.25">
      <c r="A283" s="4"/>
      <c r="B283" s="5"/>
      <c r="C283" s="5"/>
      <c r="D283" s="5"/>
      <c r="F283" s="10"/>
      <c r="G283" s="10"/>
      <c r="H283" s="10"/>
      <c r="I283" s="10"/>
      <c r="J283" s="10"/>
      <c r="K283" s="10"/>
      <c r="L283" s="10"/>
      <c r="M283" s="10"/>
    </row>
    <row r="284" spans="1:20" s="11" customFormat="1" x14ac:dyDescent="0.25">
      <c r="A284" s="4"/>
      <c r="B284" s="5"/>
      <c r="C284" s="5"/>
      <c r="D284" s="5"/>
      <c r="E284" s="10"/>
      <c r="F284" s="10"/>
      <c r="G284" s="10"/>
      <c r="H284" s="10"/>
      <c r="I284" s="10"/>
      <c r="J284" s="10"/>
      <c r="K284" s="10"/>
      <c r="L284" s="10"/>
    </row>
    <row r="285" spans="1:20" s="11" customFormat="1" x14ac:dyDescent="0.25">
      <c r="A285" s="4"/>
      <c r="B285" s="5"/>
      <c r="C285" s="5"/>
      <c r="D285" s="5"/>
      <c r="F285" s="10"/>
      <c r="G285" s="10"/>
      <c r="H285" s="10"/>
      <c r="I285" s="10"/>
      <c r="J285" s="10"/>
      <c r="K285" s="10"/>
      <c r="L285" s="10"/>
      <c r="M285" s="10"/>
    </row>
    <row r="286" spans="1:20" s="11" customFormat="1" x14ac:dyDescent="0.25">
      <c r="A286" s="4"/>
      <c r="B286" s="5"/>
      <c r="C286" s="5"/>
      <c r="D286" s="5"/>
      <c r="F286" s="10"/>
      <c r="G286" s="10"/>
      <c r="H286" s="10"/>
      <c r="I286" s="10"/>
      <c r="J286" s="10"/>
      <c r="K286" s="10"/>
      <c r="L286" s="10"/>
      <c r="M286" s="10"/>
    </row>
    <row r="287" spans="1:20" s="11" customFormat="1" x14ac:dyDescent="0.25">
      <c r="A287" s="4"/>
      <c r="B287" s="5"/>
      <c r="C287" s="5"/>
      <c r="D287" s="5"/>
      <c r="F287" s="10"/>
      <c r="G287" s="10"/>
      <c r="H287" s="10"/>
      <c r="I287" s="10"/>
      <c r="J287" s="10"/>
      <c r="K287" s="10"/>
      <c r="L287" s="10"/>
      <c r="M287" s="10"/>
    </row>
    <row r="288" spans="1:20" s="11" customFormat="1" x14ac:dyDescent="0.25">
      <c r="A288" s="4"/>
      <c r="B288" s="5"/>
      <c r="C288" s="5"/>
      <c r="D288" s="5"/>
      <c r="F288" s="10"/>
      <c r="G288" s="10"/>
      <c r="H288" s="10"/>
      <c r="I288" s="10"/>
      <c r="J288" s="10"/>
      <c r="K288" s="10"/>
      <c r="L288" s="10"/>
      <c r="M288" s="10"/>
    </row>
    <row r="289" spans="1:13" s="11" customFormat="1" x14ac:dyDescent="0.25">
      <c r="A289" s="4"/>
      <c r="B289" s="5"/>
      <c r="C289" s="5"/>
      <c r="D289" s="5"/>
      <c r="F289" s="10"/>
      <c r="G289" s="10"/>
      <c r="H289" s="10"/>
      <c r="I289" s="10"/>
      <c r="J289" s="10"/>
      <c r="K289" s="10"/>
      <c r="L289" s="10"/>
      <c r="M289" s="10"/>
    </row>
    <row r="290" spans="1:13" s="11" customFormat="1" x14ac:dyDescent="0.25">
      <c r="A290" s="4"/>
      <c r="B290" s="5"/>
      <c r="C290" s="5"/>
      <c r="D290" s="5"/>
      <c r="F290" s="10"/>
      <c r="G290" s="10"/>
      <c r="H290" s="10"/>
      <c r="I290" s="10"/>
      <c r="J290" s="10"/>
      <c r="K290" s="10"/>
      <c r="L290" s="10"/>
      <c r="M290" s="10"/>
    </row>
    <row r="291" spans="1:13" s="11" customFormat="1" x14ac:dyDescent="0.25">
      <c r="A291" s="4"/>
      <c r="B291" s="5"/>
      <c r="C291" s="5"/>
      <c r="D291" s="5"/>
      <c r="F291" s="10"/>
      <c r="G291" s="10"/>
      <c r="H291" s="10"/>
      <c r="I291" s="10"/>
      <c r="J291" s="10"/>
      <c r="K291" s="10"/>
      <c r="L291" s="10"/>
      <c r="M291" s="10"/>
    </row>
    <row r="292" spans="1:13" s="11" customFormat="1" x14ac:dyDescent="0.25">
      <c r="A292" s="4"/>
      <c r="B292" s="5"/>
      <c r="C292" s="5"/>
      <c r="D292" s="5"/>
      <c r="F292" s="10"/>
      <c r="G292" s="10"/>
      <c r="H292" s="10"/>
      <c r="I292" s="10"/>
      <c r="J292" s="10"/>
      <c r="K292" s="10"/>
      <c r="L292" s="10"/>
      <c r="M292" s="10"/>
    </row>
    <row r="293" spans="1:13" s="11" customFormat="1" x14ac:dyDescent="0.25">
      <c r="A293" s="4"/>
      <c r="B293" s="5"/>
      <c r="C293" s="5"/>
      <c r="D293" s="5"/>
      <c r="F293" s="10"/>
      <c r="G293" s="10"/>
      <c r="H293" s="10"/>
      <c r="I293" s="10"/>
      <c r="J293" s="10"/>
      <c r="K293" s="10"/>
      <c r="L293" s="10"/>
      <c r="M293" s="10"/>
    </row>
    <row r="294" spans="1:13" s="11" customFormat="1" x14ac:dyDescent="0.25">
      <c r="A294" s="4"/>
      <c r="B294" s="5"/>
      <c r="C294" s="5"/>
      <c r="D294" s="5"/>
      <c r="F294" s="10"/>
      <c r="G294" s="10"/>
      <c r="H294" s="10"/>
      <c r="I294" s="10"/>
      <c r="J294" s="10"/>
      <c r="K294" s="10"/>
      <c r="L294" s="10"/>
      <c r="M294" s="10"/>
    </row>
    <row r="295" spans="1:13" s="11" customFormat="1" x14ac:dyDescent="0.25">
      <c r="A295" s="4"/>
      <c r="B295" s="5"/>
      <c r="C295" s="5"/>
      <c r="D295" s="5"/>
      <c r="F295" s="10"/>
      <c r="G295" s="10"/>
      <c r="H295" s="10"/>
      <c r="I295" s="10"/>
      <c r="J295" s="10"/>
      <c r="K295" s="10"/>
      <c r="L295" s="10"/>
      <c r="M295" s="10"/>
    </row>
    <row r="296" spans="1:13" s="11" customFormat="1" x14ac:dyDescent="0.25">
      <c r="A296" s="4"/>
      <c r="B296" s="5"/>
      <c r="C296" s="5"/>
      <c r="D296" s="5"/>
      <c r="F296" s="10"/>
      <c r="G296" s="10"/>
      <c r="H296" s="10"/>
      <c r="I296" s="10"/>
      <c r="J296" s="10"/>
      <c r="K296" s="10"/>
      <c r="L296" s="10"/>
      <c r="M296" s="10"/>
    </row>
    <row r="297" spans="1:13" s="11" customFormat="1" x14ac:dyDescent="0.25">
      <c r="A297" s="4"/>
      <c r="B297" s="5"/>
      <c r="C297" s="5"/>
      <c r="D297" s="5"/>
      <c r="F297" s="10"/>
      <c r="G297" s="10"/>
      <c r="H297" s="10"/>
      <c r="I297" s="10"/>
      <c r="J297" s="10"/>
      <c r="K297" s="10"/>
      <c r="L297" s="10"/>
      <c r="M297" s="10"/>
    </row>
    <row r="298" spans="1:13" s="11" customFormat="1" x14ac:dyDescent="0.25">
      <c r="A298" s="4"/>
      <c r="B298" s="5"/>
      <c r="C298" s="5"/>
      <c r="D298" s="5"/>
      <c r="F298" s="10"/>
      <c r="G298" s="10"/>
      <c r="H298" s="10"/>
      <c r="I298" s="10"/>
      <c r="J298" s="10"/>
      <c r="K298" s="10"/>
      <c r="L298" s="10"/>
      <c r="M298" s="10"/>
    </row>
    <row r="299" spans="1:13" s="11" customFormat="1" x14ac:dyDescent="0.25">
      <c r="A299" s="4"/>
      <c r="B299" s="5"/>
      <c r="C299" s="5"/>
      <c r="D299" s="5"/>
      <c r="F299" s="10"/>
      <c r="G299" s="10"/>
      <c r="H299" s="10"/>
      <c r="I299" s="10"/>
      <c r="J299" s="10"/>
      <c r="K299" s="10"/>
      <c r="L299" s="10"/>
      <c r="M299" s="10"/>
    </row>
    <row r="300" spans="1:13" s="11" customFormat="1" x14ac:dyDescent="0.25">
      <c r="A300" s="4"/>
      <c r="B300" s="5"/>
      <c r="C300" s="5"/>
      <c r="D300" s="5"/>
      <c r="F300" s="10"/>
      <c r="G300" s="10"/>
      <c r="H300" s="10"/>
      <c r="I300" s="10"/>
      <c r="J300" s="10"/>
      <c r="K300" s="10"/>
      <c r="L300" s="10"/>
      <c r="M300" s="10"/>
    </row>
    <row r="301" spans="1:13" s="11" customFormat="1" x14ac:dyDescent="0.25">
      <c r="A301" s="4"/>
      <c r="B301" s="5"/>
      <c r="C301" s="5"/>
      <c r="D301" s="5"/>
      <c r="F301" s="10"/>
      <c r="G301" s="10"/>
      <c r="H301" s="10"/>
      <c r="I301" s="10"/>
      <c r="J301" s="10"/>
      <c r="K301" s="10"/>
      <c r="L301" s="10"/>
      <c r="M301" s="10"/>
    </row>
    <row r="302" spans="1:13" s="11" customFormat="1" x14ac:dyDescent="0.25">
      <c r="A302" s="4"/>
      <c r="B302" s="5"/>
      <c r="C302" s="5"/>
      <c r="D302" s="5"/>
      <c r="F302" s="10"/>
      <c r="G302" s="10"/>
      <c r="H302" s="10"/>
      <c r="I302" s="10"/>
      <c r="J302" s="10"/>
      <c r="K302" s="10"/>
      <c r="L302" s="10"/>
      <c r="M302" s="10"/>
    </row>
    <row r="303" spans="1:13" s="11" customFormat="1" x14ac:dyDescent="0.25">
      <c r="A303" s="4"/>
      <c r="B303" s="5"/>
      <c r="C303" s="5"/>
      <c r="D303" s="5"/>
      <c r="F303" s="10"/>
      <c r="G303" s="10"/>
      <c r="H303" s="10"/>
      <c r="I303" s="10"/>
      <c r="J303" s="10"/>
      <c r="K303" s="10"/>
      <c r="L303" s="10"/>
      <c r="M303" s="10"/>
    </row>
    <row r="304" spans="1:13" s="11" customFormat="1" x14ac:dyDescent="0.25">
      <c r="A304" s="4"/>
      <c r="B304" s="5"/>
      <c r="C304" s="5"/>
      <c r="D304" s="5"/>
      <c r="F304" s="10"/>
      <c r="G304" s="10"/>
      <c r="H304" s="10"/>
      <c r="I304" s="10"/>
      <c r="J304" s="10"/>
      <c r="K304" s="10"/>
      <c r="L304" s="10"/>
      <c r="M304" s="10"/>
    </row>
    <row r="305" spans="1:13" s="11" customFormat="1" x14ac:dyDescent="0.25">
      <c r="A305" s="4"/>
      <c r="B305" s="5"/>
      <c r="C305" s="5"/>
      <c r="D305" s="5"/>
      <c r="F305" s="10"/>
      <c r="G305" s="10"/>
      <c r="H305" s="10"/>
      <c r="I305" s="10"/>
      <c r="J305" s="10"/>
      <c r="K305" s="10"/>
      <c r="L305" s="10"/>
      <c r="M305" s="10"/>
    </row>
    <row r="306" spans="1:13" s="11" customFormat="1" x14ac:dyDescent="0.25">
      <c r="A306" s="4"/>
      <c r="B306" s="5"/>
      <c r="C306" s="5"/>
      <c r="D306" s="5"/>
      <c r="F306" s="10"/>
      <c r="G306" s="10"/>
      <c r="H306" s="10"/>
      <c r="I306" s="10"/>
      <c r="J306" s="10"/>
      <c r="K306" s="10"/>
      <c r="L306" s="10"/>
      <c r="M306" s="10"/>
    </row>
    <row r="307" spans="1:13" s="11" customFormat="1" x14ac:dyDescent="0.25">
      <c r="A307" s="4"/>
      <c r="B307" s="5"/>
      <c r="C307" s="5"/>
      <c r="D307" s="5"/>
      <c r="F307" s="10"/>
      <c r="G307" s="10"/>
      <c r="H307" s="10"/>
      <c r="I307" s="10"/>
      <c r="J307" s="10"/>
      <c r="K307" s="10"/>
      <c r="L307" s="10"/>
      <c r="M307" s="10"/>
    </row>
    <row r="308" spans="1:13" s="11" customFormat="1" x14ac:dyDescent="0.25">
      <c r="A308" s="4"/>
      <c r="B308" s="5"/>
      <c r="C308" s="5"/>
      <c r="D308" s="5"/>
      <c r="F308" s="10"/>
      <c r="G308" s="10"/>
      <c r="H308" s="10"/>
      <c r="I308" s="10"/>
      <c r="J308" s="10"/>
      <c r="K308" s="10"/>
      <c r="L308" s="10"/>
      <c r="M308" s="10"/>
    </row>
    <row r="309" spans="1:13" s="11" customFormat="1" x14ac:dyDescent="0.25">
      <c r="A309" s="4"/>
      <c r="B309" s="5"/>
      <c r="C309" s="5"/>
      <c r="D309" s="5"/>
      <c r="F309" s="10"/>
      <c r="G309" s="10"/>
      <c r="H309" s="10"/>
      <c r="I309" s="10"/>
      <c r="J309" s="10"/>
      <c r="K309" s="10"/>
      <c r="L309" s="10"/>
      <c r="M309" s="10"/>
    </row>
    <row r="310" spans="1:13" s="11" customFormat="1" x14ac:dyDescent="0.25">
      <c r="A310" s="4"/>
      <c r="B310" s="5"/>
      <c r="C310" s="5"/>
      <c r="D310" s="5"/>
      <c r="F310" s="10"/>
      <c r="G310" s="10"/>
      <c r="H310" s="10"/>
      <c r="I310" s="10"/>
      <c r="J310" s="10"/>
      <c r="K310" s="10"/>
      <c r="L310" s="10"/>
      <c r="M310" s="10"/>
    </row>
    <row r="311" spans="1:13" s="11" customFormat="1" x14ac:dyDescent="0.25">
      <c r="A311" s="4"/>
      <c r="B311" s="5"/>
      <c r="C311" s="5"/>
      <c r="D311" s="5"/>
      <c r="F311" s="10"/>
      <c r="G311" s="10"/>
      <c r="H311" s="10"/>
      <c r="I311" s="10"/>
      <c r="J311" s="10"/>
      <c r="K311" s="10"/>
      <c r="L311" s="10"/>
      <c r="M311" s="10"/>
    </row>
    <row r="312" spans="1:13" s="11" customFormat="1" x14ac:dyDescent="0.25">
      <c r="A312" s="4"/>
      <c r="B312" s="5"/>
      <c r="C312" s="5"/>
      <c r="D312" s="5"/>
      <c r="F312" s="10"/>
      <c r="G312" s="10"/>
      <c r="H312" s="10"/>
      <c r="I312" s="10"/>
      <c r="J312" s="10"/>
      <c r="K312" s="10"/>
      <c r="L312" s="10"/>
      <c r="M312" s="10"/>
    </row>
    <row r="313" spans="1:13" s="11" customFormat="1" x14ac:dyDescent="0.25">
      <c r="A313" s="4"/>
      <c r="B313" s="5"/>
      <c r="C313" s="5"/>
      <c r="D313" s="5"/>
      <c r="F313" s="10"/>
      <c r="G313" s="10"/>
      <c r="H313" s="10"/>
      <c r="I313" s="10"/>
      <c r="J313" s="10"/>
      <c r="K313" s="10"/>
      <c r="L313" s="10"/>
      <c r="M313" s="10"/>
    </row>
    <row r="314" spans="1:13" s="11" customFormat="1" x14ac:dyDescent="0.25">
      <c r="A314" s="4"/>
      <c r="B314" s="5"/>
      <c r="C314" s="5"/>
      <c r="D314" s="5"/>
      <c r="F314" s="10"/>
      <c r="G314" s="10"/>
      <c r="H314" s="10"/>
      <c r="I314" s="10"/>
      <c r="J314" s="10"/>
      <c r="K314" s="10"/>
      <c r="L314" s="10"/>
      <c r="M314" s="10"/>
    </row>
    <row r="315" spans="1:13" s="11" customFormat="1" x14ac:dyDescent="0.25">
      <c r="A315" s="4"/>
      <c r="B315" s="5"/>
      <c r="C315" s="5"/>
      <c r="D315" s="5"/>
      <c r="F315" s="10"/>
      <c r="G315" s="10"/>
      <c r="H315" s="10"/>
      <c r="I315" s="10"/>
      <c r="J315" s="10"/>
      <c r="K315" s="10"/>
      <c r="L315" s="10"/>
      <c r="M315" s="10"/>
    </row>
    <row r="316" spans="1:13" s="11" customFormat="1" x14ac:dyDescent="0.25">
      <c r="A316" s="4"/>
      <c r="B316" s="5"/>
      <c r="C316" s="5"/>
      <c r="D316" s="5"/>
      <c r="F316" s="10"/>
      <c r="G316" s="10"/>
      <c r="H316" s="10"/>
      <c r="I316" s="10"/>
      <c r="J316" s="10"/>
      <c r="K316" s="10"/>
      <c r="L316" s="10"/>
      <c r="M316" s="10"/>
    </row>
    <row r="317" spans="1:13" s="11" customFormat="1" x14ac:dyDescent="0.25">
      <c r="A317" s="4"/>
      <c r="B317" s="5"/>
      <c r="C317" s="5"/>
      <c r="D317" s="5"/>
      <c r="F317" s="10"/>
      <c r="G317" s="10"/>
      <c r="H317" s="10"/>
      <c r="I317" s="10"/>
      <c r="J317" s="10"/>
      <c r="K317" s="10"/>
      <c r="L317" s="10"/>
      <c r="M317" s="10"/>
    </row>
    <row r="318" spans="1:13" s="11" customFormat="1" x14ac:dyDescent="0.25">
      <c r="A318" s="4"/>
      <c r="B318" s="5"/>
      <c r="C318" s="5"/>
      <c r="D318" s="5"/>
      <c r="F318" s="10"/>
      <c r="G318" s="10"/>
      <c r="H318" s="10"/>
      <c r="I318" s="10"/>
      <c r="J318" s="10"/>
      <c r="K318" s="10"/>
      <c r="L318" s="10"/>
      <c r="M318" s="10"/>
    </row>
    <row r="319" spans="1:13" s="11" customFormat="1" x14ac:dyDescent="0.25">
      <c r="A319" s="4"/>
      <c r="B319" s="5"/>
      <c r="C319" s="5"/>
      <c r="D319" s="5"/>
      <c r="F319" s="10"/>
      <c r="G319" s="10"/>
      <c r="H319" s="10"/>
      <c r="I319" s="10"/>
      <c r="J319" s="10"/>
      <c r="K319" s="10"/>
      <c r="L319" s="10"/>
      <c r="M319" s="10"/>
    </row>
    <row r="320" spans="1:13" s="11" customFormat="1" x14ac:dyDescent="0.25">
      <c r="A320" s="4"/>
      <c r="B320" s="5"/>
      <c r="C320" s="5"/>
      <c r="D320" s="5"/>
      <c r="F320" s="10"/>
      <c r="G320" s="10"/>
      <c r="H320" s="10"/>
      <c r="I320" s="10"/>
      <c r="J320" s="10"/>
      <c r="K320" s="10"/>
      <c r="L320" s="10"/>
      <c r="M320" s="10"/>
    </row>
    <row r="321" spans="1:13" s="11" customFormat="1" x14ac:dyDescent="0.25">
      <c r="A321" s="4"/>
      <c r="B321" s="5"/>
      <c r="C321" s="5"/>
      <c r="D321" s="5"/>
      <c r="F321" s="10"/>
      <c r="G321" s="10"/>
      <c r="H321" s="10"/>
      <c r="I321" s="10"/>
      <c r="J321" s="10"/>
      <c r="K321" s="10"/>
      <c r="L321" s="10"/>
      <c r="M321" s="10"/>
    </row>
    <row r="322" spans="1:13" s="11" customFormat="1" x14ac:dyDescent="0.25">
      <c r="A322" s="4"/>
      <c r="B322" s="5"/>
      <c r="C322" s="5"/>
      <c r="D322" s="5"/>
      <c r="F322" s="10"/>
      <c r="G322" s="10"/>
      <c r="H322" s="10"/>
      <c r="I322" s="10"/>
      <c r="J322" s="10"/>
      <c r="K322" s="10"/>
      <c r="L322" s="10"/>
      <c r="M322" s="10"/>
    </row>
    <row r="323" spans="1:13" s="11" customFormat="1" x14ac:dyDescent="0.25">
      <c r="A323" s="4"/>
      <c r="B323" s="5"/>
      <c r="C323" s="5"/>
      <c r="D323" s="5"/>
      <c r="F323" s="10"/>
      <c r="G323" s="10"/>
      <c r="H323" s="10"/>
      <c r="I323" s="10"/>
      <c r="J323" s="10"/>
      <c r="K323" s="10"/>
      <c r="L323" s="10"/>
      <c r="M323" s="10"/>
    </row>
    <row r="324" spans="1:13" s="11" customFormat="1" x14ac:dyDescent="0.25">
      <c r="A324" s="4"/>
      <c r="B324" s="5"/>
      <c r="C324" s="5"/>
      <c r="D324" s="5"/>
      <c r="F324" s="10"/>
      <c r="G324" s="10"/>
      <c r="H324" s="10"/>
      <c r="I324" s="10"/>
      <c r="J324" s="10"/>
      <c r="K324" s="10"/>
      <c r="L324" s="10"/>
      <c r="M324" s="10"/>
    </row>
    <row r="325" spans="1:13" s="11" customFormat="1" x14ac:dyDescent="0.25">
      <c r="A325" s="4"/>
      <c r="B325" s="5"/>
      <c r="C325" s="5"/>
      <c r="D325" s="5"/>
      <c r="F325" s="10"/>
      <c r="G325" s="10"/>
      <c r="H325" s="10"/>
      <c r="I325" s="10"/>
      <c r="J325" s="10"/>
      <c r="K325" s="10"/>
      <c r="L325" s="10"/>
      <c r="M325" s="10"/>
    </row>
    <row r="326" spans="1:13" s="11" customFormat="1" x14ac:dyDescent="0.25">
      <c r="A326" s="4"/>
      <c r="B326" s="5"/>
      <c r="C326" s="5"/>
      <c r="D326" s="5"/>
      <c r="F326" s="10"/>
      <c r="G326" s="10"/>
      <c r="H326" s="10"/>
      <c r="I326" s="10"/>
      <c r="J326" s="10"/>
      <c r="K326" s="10"/>
      <c r="L326" s="10"/>
      <c r="M326" s="10"/>
    </row>
    <row r="327" spans="1:13" s="11" customFormat="1" x14ac:dyDescent="0.25">
      <c r="A327" s="4"/>
      <c r="B327" s="5"/>
      <c r="C327" s="5"/>
      <c r="D327" s="5"/>
      <c r="F327" s="10"/>
      <c r="G327" s="10"/>
      <c r="H327" s="10"/>
      <c r="I327" s="10"/>
      <c r="J327" s="10"/>
      <c r="K327" s="10"/>
      <c r="L327" s="10"/>
      <c r="M327" s="10"/>
    </row>
    <row r="328" spans="1:13" s="11" customFormat="1" x14ac:dyDescent="0.25">
      <c r="A328" s="4"/>
      <c r="B328" s="5"/>
      <c r="C328" s="5"/>
      <c r="D328" s="5"/>
      <c r="F328" s="10"/>
      <c r="G328" s="10"/>
      <c r="H328" s="10"/>
      <c r="I328" s="10"/>
      <c r="J328" s="10"/>
      <c r="K328" s="10"/>
      <c r="L328" s="10"/>
      <c r="M328" s="10"/>
    </row>
    <row r="329" spans="1:13" s="11" customFormat="1" x14ac:dyDescent="0.25">
      <c r="A329" s="4"/>
      <c r="B329" s="5"/>
      <c r="C329" s="5"/>
      <c r="D329" s="5"/>
      <c r="F329" s="10"/>
      <c r="G329" s="10"/>
      <c r="H329" s="10"/>
      <c r="I329" s="10"/>
      <c r="J329" s="10"/>
      <c r="K329" s="10"/>
      <c r="L329" s="10"/>
      <c r="M329" s="10"/>
    </row>
    <row r="330" spans="1:13" s="11" customFormat="1" x14ac:dyDescent="0.25">
      <c r="A330" s="4"/>
      <c r="B330" s="5"/>
      <c r="C330" s="5"/>
      <c r="D330" s="5"/>
      <c r="F330" s="10"/>
      <c r="G330" s="10"/>
      <c r="H330" s="10"/>
      <c r="I330" s="10"/>
      <c r="J330" s="10"/>
      <c r="K330" s="10"/>
      <c r="L330" s="10"/>
      <c r="M330" s="10"/>
    </row>
    <row r="331" spans="1:13" s="11" customFormat="1" x14ac:dyDescent="0.25">
      <c r="A331" s="4"/>
      <c r="B331" s="5"/>
      <c r="C331" s="5"/>
      <c r="D331" s="5"/>
      <c r="F331" s="10"/>
      <c r="G331" s="10"/>
      <c r="H331" s="10"/>
      <c r="I331" s="10"/>
      <c r="J331" s="10"/>
      <c r="K331" s="10"/>
      <c r="L331" s="10"/>
      <c r="M331" s="10"/>
    </row>
    <row r="332" spans="1:13" s="11" customFormat="1" x14ac:dyDescent="0.25">
      <c r="A332" s="4"/>
      <c r="B332" s="5"/>
      <c r="C332" s="5"/>
      <c r="D332" s="5"/>
      <c r="F332" s="10"/>
      <c r="G332" s="10"/>
      <c r="H332" s="10"/>
      <c r="I332" s="10"/>
      <c r="J332" s="10"/>
      <c r="K332" s="10"/>
      <c r="L332" s="10"/>
      <c r="M332" s="10"/>
    </row>
    <row r="333" spans="1:13" s="11" customFormat="1" x14ac:dyDescent="0.25">
      <c r="A333" s="4"/>
      <c r="B333" s="5"/>
      <c r="C333" s="5"/>
      <c r="D333" s="5"/>
      <c r="F333" s="10"/>
      <c r="G333" s="10"/>
      <c r="H333" s="10"/>
      <c r="I333" s="10"/>
      <c r="J333" s="10"/>
      <c r="K333" s="10"/>
      <c r="L333" s="10"/>
      <c r="M333" s="10"/>
    </row>
    <row r="334" spans="1:13" s="11" customFormat="1" x14ac:dyDescent="0.25">
      <c r="A334" s="4"/>
      <c r="B334" s="5"/>
      <c r="C334" s="5"/>
      <c r="D334" s="5"/>
      <c r="F334" s="10"/>
      <c r="G334" s="10"/>
      <c r="H334" s="10"/>
      <c r="I334" s="10"/>
      <c r="J334" s="10"/>
      <c r="K334" s="10"/>
      <c r="L334" s="10"/>
      <c r="M334" s="10"/>
    </row>
    <row r="335" spans="1:13" s="11" customFormat="1" x14ac:dyDescent="0.25">
      <c r="A335" s="4"/>
      <c r="B335" s="5"/>
      <c r="C335" s="5"/>
      <c r="D335" s="5"/>
      <c r="F335" s="10"/>
      <c r="G335" s="10"/>
      <c r="H335" s="10"/>
      <c r="I335" s="10"/>
      <c r="J335" s="10"/>
      <c r="K335" s="10"/>
      <c r="L335" s="10"/>
      <c r="M335" s="10"/>
    </row>
    <row r="336" spans="1:13" s="11" customFormat="1" x14ac:dyDescent="0.25">
      <c r="A336" s="4"/>
      <c r="B336" s="5"/>
      <c r="C336" s="5"/>
      <c r="D336" s="5"/>
      <c r="F336" s="10"/>
      <c r="G336" s="10"/>
      <c r="H336" s="10"/>
      <c r="I336" s="10"/>
      <c r="J336" s="10"/>
      <c r="K336" s="10"/>
      <c r="L336" s="10"/>
      <c r="M336" s="10"/>
    </row>
    <row r="337" spans="1:13" s="11" customFormat="1" x14ac:dyDescent="0.25">
      <c r="A337" s="4"/>
      <c r="B337" s="5"/>
      <c r="C337" s="5"/>
      <c r="D337" s="5"/>
      <c r="F337" s="10"/>
      <c r="G337" s="10"/>
      <c r="H337" s="10"/>
      <c r="I337" s="10"/>
      <c r="J337" s="10"/>
      <c r="K337" s="10"/>
      <c r="L337" s="10"/>
      <c r="M337" s="10"/>
    </row>
    <row r="338" spans="1:13" s="11" customFormat="1" x14ac:dyDescent="0.25">
      <c r="A338" s="4"/>
      <c r="B338" s="5"/>
      <c r="C338" s="5"/>
      <c r="D338" s="5"/>
      <c r="F338" s="10"/>
      <c r="G338" s="10"/>
      <c r="H338" s="10"/>
      <c r="I338" s="10"/>
      <c r="J338" s="10"/>
      <c r="K338" s="10"/>
      <c r="L338" s="10"/>
      <c r="M338" s="10"/>
    </row>
    <row r="339" spans="1:13" s="11" customFormat="1" x14ac:dyDescent="0.25">
      <c r="A339" s="4"/>
      <c r="B339" s="5"/>
      <c r="C339" s="5"/>
      <c r="D339" s="5"/>
      <c r="F339" s="10"/>
      <c r="G339" s="10"/>
      <c r="H339" s="10"/>
      <c r="I339" s="10"/>
      <c r="J339" s="10"/>
      <c r="K339" s="10"/>
      <c r="L339" s="10"/>
      <c r="M339" s="10"/>
    </row>
    <row r="340" spans="1:13" s="11" customFormat="1" x14ac:dyDescent="0.25">
      <c r="A340" s="4"/>
      <c r="B340" s="5"/>
      <c r="C340" s="5"/>
      <c r="D340" s="5"/>
      <c r="F340" s="10"/>
      <c r="G340" s="10"/>
      <c r="H340" s="10"/>
      <c r="I340" s="10"/>
      <c r="J340" s="10"/>
      <c r="K340" s="10"/>
      <c r="L340" s="10"/>
      <c r="M340" s="10"/>
    </row>
    <row r="341" spans="1:13" s="11" customFormat="1" x14ac:dyDescent="0.25">
      <c r="A341" s="4"/>
      <c r="B341" s="5"/>
      <c r="C341" s="5"/>
      <c r="D341" s="5"/>
      <c r="F341" s="10"/>
      <c r="G341" s="10"/>
      <c r="H341" s="10"/>
      <c r="I341" s="10"/>
      <c r="J341" s="10"/>
      <c r="K341" s="10"/>
      <c r="L341" s="10"/>
      <c r="M341" s="10"/>
    </row>
    <row r="342" spans="1:13" s="11" customFormat="1" x14ac:dyDescent="0.25">
      <c r="A342" s="4"/>
      <c r="B342" s="5"/>
      <c r="C342" s="5"/>
      <c r="D342" s="5"/>
      <c r="F342" s="10"/>
      <c r="G342" s="10"/>
      <c r="H342" s="10"/>
      <c r="I342" s="10"/>
      <c r="J342" s="10"/>
      <c r="K342" s="10"/>
      <c r="L342" s="10"/>
      <c r="M342" s="10"/>
    </row>
    <row r="343" spans="1:13" s="11" customFormat="1" x14ac:dyDescent="0.25">
      <c r="A343" s="4"/>
      <c r="B343" s="5"/>
      <c r="C343" s="5"/>
      <c r="D343" s="5"/>
      <c r="F343" s="10"/>
      <c r="G343" s="10"/>
      <c r="H343" s="10"/>
      <c r="I343" s="10"/>
      <c r="J343" s="10"/>
      <c r="K343" s="10"/>
      <c r="L343" s="10"/>
      <c r="M343" s="10"/>
    </row>
    <row r="344" spans="1:13" s="11" customFormat="1" x14ac:dyDescent="0.25">
      <c r="A344" s="4"/>
      <c r="B344" s="5"/>
      <c r="C344" s="5"/>
      <c r="D344" s="5"/>
      <c r="F344" s="10"/>
      <c r="G344" s="10"/>
      <c r="H344" s="10"/>
      <c r="I344" s="10"/>
      <c r="J344" s="10"/>
      <c r="K344" s="10"/>
      <c r="L344" s="10"/>
      <c r="M344" s="10"/>
    </row>
    <row r="345" spans="1:13" s="11" customFormat="1" x14ac:dyDescent="0.25">
      <c r="A345" s="4"/>
      <c r="B345" s="5"/>
      <c r="C345" s="5"/>
      <c r="D345" s="5"/>
      <c r="F345" s="10"/>
      <c r="G345" s="10"/>
      <c r="H345" s="10"/>
      <c r="I345" s="10"/>
      <c r="J345" s="10"/>
      <c r="K345" s="10"/>
      <c r="L345" s="10"/>
      <c r="M345" s="10"/>
    </row>
    <row r="346" spans="1:13" s="11" customFormat="1" x14ac:dyDescent="0.25">
      <c r="A346" s="4"/>
      <c r="B346" s="5"/>
      <c r="C346" s="5"/>
      <c r="D346" s="5"/>
      <c r="F346" s="10"/>
      <c r="G346" s="10"/>
      <c r="H346" s="10"/>
      <c r="I346" s="10"/>
      <c r="J346" s="10"/>
      <c r="K346" s="10"/>
      <c r="L346" s="10"/>
      <c r="M346" s="10"/>
    </row>
    <row r="347" spans="1:13" s="11" customFormat="1" x14ac:dyDescent="0.25">
      <c r="A347" s="4"/>
      <c r="B347" s="5"/>
      <c r="C347" s="5"/>
      <c r="D347" s="5"/>
      <c r="F347" s="10"/>
      <c r="G347" s="10"/>
      <c r="H347" s="10"/>
      <c r="I347" s="10"/>
      <c r="J347" s="10"/>
      <c r="K347" s="10"/>
      <c r="L347" s="10"/>
      <c r="M347" s="10"/>
    </row>
    <row r="348" spans="1:13" s="11" customFormat="1" x14ac:dyDescent="0.25">
      <c r="A348" s="4"/>
      <c r="B348" s="5"/>
      <c r="C348" s="5"/>
      <c r="D348" s="5"/>
      <c r="F348" s="10"/>
      <c r="G348" s="10"/>
      <c r="H348" s="10"/>
      <c r="I348" s="10"/>
      <c r="J348" s="10"/>
      <c r="K348" s="10"/>
      <c r="L348" s="10"/>
      <c r="M348" s="10"/>
    </row>
    <row r="349" spans="1:13" s="11" customFormat="1" x14ac:dyDescent="0.25">
      <c r="A349" s="4"/>
      <c r="B349" s="5"/>
      <c r="C349" s="5"/>
      <c r="D349" s="5"/>
      <c r="F349" s="10"/>
      <c r="G349" s="10"/>
      <c r="H349" s="10"/>
      <c r="I349" s="10"/>
      <c r="J349" s="10"/>
      <c r="K349" s="10"/>
      <c r="L349" s="10"/>
      <c r="M349" s="10"/>
    </row>
    <row r="350" spans="1:13" s="11" customFormat="1" x14ac:dyDescent="0.25">
      <c r="A350" s="4"/>
      <c r="B350" s="5"/>
      <c r="C350" s="5"/>
      <c r="D350" s="5"/>
      <c r="F350" s="10"/>
      <c r="G350" s="10"/>
      <c r="H350" s="10"/>
      <c r="I350" s="10"/>
      <c r="J350" s="10"/>
      <c r="K350" s="10"/>
      <c r="L350" s="10"/>
      <c r="M350" s="10"/>
    </row>
    <row r="351" spans="1:13" s="11" customFormat="1" x14ac:dyDescent="0.25">
      <c r="A351" s="4"/>
      <c r="B351" s="5"/>
      <c r="C351" s="5"/>
      <c r="D351" s="5"/>
      <c r="F351" s="10"/>
      <c r="G351" s="10"/>
      <c r="H351" s="10"/>
      <c r="I351" s="10"/>
      <c r="J351" s="10"/>
      <c r="K351" s="10"/>
      <c r="L351" s="10"/>
      <c r="M351" s="10"/>
    </row>
    <row r="352" spans="1:13" s="11" customFormat="1" x14ac:dyDescent="0.25">
      <c r="A352" s="4"/>
      <c r="B352" s="5"/>
      <c r="C352" s="5"/>
      <c r="D352" s="5"/>
      <c r="F352" s="10"/>
      <c r="G352" s="10"/>
      <c r="H352" s="10"/>
      <c r="I352" s="10"/>
      <c r="J352" s="10"/>
      <c r="K352" s="10"/>
      <c r="L352" s="10"/>
      <c r="M352" s="10"/>
    </row>
    <row r="353" spans="1:13" s="11" customFormat="1" x14ac:dyDescent="0.25">
      <c r="A353" s="4"/>
      <c r="B353" s="5"/>
      <c r="C353" s="5"/>
      <c r="D353" s="5"/>
      <c r="F353" s="10"/>
      <c r="G353" s="10"/>
      <c r="H353" s="10"/>
      <c r="I353" s="10"/>
      <c r="J353" s="10"/>
      <c r="K353" s="10"/>
      <c r="L353" s="10"/>
      <c r="M353" s="10"/>
    </row>
    <row r="354" spans="1:13" s="11" customFormat="1" x14ac:dyDescent="0.25">
      <c r="A354" s="4"/>
      <c r="B354" s="5"/>
      <c r="C354" s="5"/>
      <c r="D354" s="5"/>
      <c r="F354" s="10"/>
      <c r="G354" s="10"/>
      <c r="H354" s="10"/>
      <c r="I354" s="10"/>
      <c r="J354" s="10"/>
      <c r="K354" s="10"/>
      <c r="L354" s="10"/>
      <c r="M354" s="10"/>
    </row>
    <row r="355" spans="1:13" s="11" customFormat="1" x14ac:dyDescent="0.25">
      <c r="A355" s="4"/>
      <c r="B355" s="5"/>
      <c r="C355" s="5"/>
      <c r="D355" s="5"/>
      <c r="F355" s="10"/>
      <c r="G355" s="10"/>
      <c r="H355" s="10"/>
      <c r="I355" s="10"/>
      <c r="J355" s="10"/>
      <c r="K355" s="10"/>
      <c r="L355" s="10"/>
      <c r="M355" s="10"/>
    </row>
    <row r="356" spans="1:13" s="11" customFormat="1" x14ac:dyDescent="0.25">
      <c r="A356" s="4"/>
      <c r="B356" s="5"/>
      <c r="C356" s="5"/>
      <c r="D356" s="5"/>
      <c r="F356" s="10"/>
      <c r="G356" s="10"/>
      <c r="H356" s="10"/>
      <c r="I356" s="10"/>
      <c r="J356" s="10"/>
      <c r="K356" s="10"/>
      <c r="L356" s="10"/>
      <c r="M356" s="10"/>
    </row>
    <row r="357" spans="1:13" s="11" customFormat="1" x14ac:dyDescent="0.25">
      <c r="A357" s="4"/>
      <c r="B357" s="5"/>
      <c r="C357" s="5"/>
      <c r="D357" s="5"/>
      <c r="F357" s="10"/>
      <c r="G357" s="10"/>
      <c r="H357" s="10"/>
      <c r="I357" s="10"/>
      <c r="J357" s="10"/>
      <c r="K357" s="10"/>
      <c r="L357" s="10"/>
      <c r="M357" s="10"/>
    </row>
    <row r="358" spans="1:13" s="11" customFormat="1" x14ac:dyDescent="0.25">
      <c r="A358" s="4"/>
      <c r="B358" s="5"/>
      <c r="C358" s="5"/>
      <c r="D358" s="5"/>
      <c r="F358" s="10"/>
      <c r="G358" s="10"/>
      <c r="H358" s="10"/>
      <c r="I358" s="10"/>
      <c r="J358" s="10"/>
      <c r="K358" s="10"/>
      <c r="L358" s="10"/>
      <c r="M358" s="10"/>
    </row>
    <row r="359" spans="1:13" s="11" customFormat="1" x14ac:dyDescent="0.25">
      <c r="A359" s="4"/>
      <c r="B359" s="5"/>
      <c r="C359" s="5"/>
      <c r="D359" s="5"/>
      <c r="F359" s="10"/>
      <c r="G359" s="10"/>
      <c r="H359" s="10"/>
      <c r="I359" s="10"/>
      <c r="J359" s="10"/>
      <c r="K359" s="10"/>
      <c r="L359" s="10"/>
      <c r="M359" s="10"/>
    </row>
    <row r="360" spans="1:13" s="11" customFormat="1" x14ac:dyDescent="0.25">
      <c r="A360" s="4"/>
      <c r="B360" s="5"/>
      <c r="C360" s="5"/>
      <c r="D360" s="5"/>
      <c r="F360" s="10"/>
      <c r="G360" s="10"/>
      <c r="H360" s="10"/>
      <c r="I360" s="10"/>
      <c r="J360" s="10"/>
      <c r="K360" s="10"/>
      <c r="L360" s="10"/>
      <c r="M360" s="10"/>
    </row>
    <row r="361" spans="1:13" s="11" customFormat="1" x14ac:dyDescent="0.25">
      <c r="A361" s="4"/>
      <c r="B361" s="5"/>
      <c r="C361" s="5"/>
      <c r="D361" s="5"/>
      <c r="F361" s="10"/>
      <c r="G361" s="10"/>
      <c r="H361" s="10"/>
      <c r="I361" s="10"/>
      <c r="J361" s="10"/>
      <c r="K361" s="10"/>
      <c r="L361" s="10"/>
      <c r="M361" s="10"/>
    </row>
    <row r="362" spans="1:13" s="11" customFormat="1" x14ac:dyDescent="0.25">
      <c r="A362" s="4"/>
      <c r="B362" s="5"/>
      <c r="C362" s="5"/>
      <c r="D362" s="5"/>
      <c r="F362" s="10"/>
      <c r="G362" s="10"/>
      <c r="H362" s="10"/>
      <c r="I362" s="10"/>
      <c r="J362" s="10"/>
      <c r="K362" s="10"/>
      <c r="L362" s="10"/>
      <c r="M362" s="10"/>
    </row>
    <row r="363" spans="1:13" s="11" customFormat="1" x14ac:dyDescent="0.25">
      <c r="A363" s="4"/>
      <c r="B363" s="5"/>
      <c r="C363" s="5"/>
      <c r="D363" s="5"/>
      <c r="F363" s="10"/>
      <c r="G363" s="10"/>
      <c r="H363" s="10"/>
      <c r="I363" s="10"/>
      <c r="J363" s="10"/>
      <c r="K363" s="10"/>
      <c r="L363" s="10"/>
      <c r="M363" s="10"/>
    </row>
    <row r="364" spans="1:13" s="11" customFormat="1" x14ac:dyDescent="0.25">
      <c r="A364" s="4"/>
      <c r="B364" s="5"/>
      <c r="C364" s="5"/>
      <c r="D364" s="5"/>
      <c r="F364" s="10"/>
      <c r="G364" s="10"/>
      <c r="H364" s="10"/>
      <c r="I364" s="10"/>
      <c r="J364" s="10"/>
      <c r="K364" s="10"/>
      <c r="L364" s="10"/>
      <c r="M364" s="10"/>
    </row>
    <row r="365" spans="1:13" s="11" customFormat="1" x14ac:dyDescent="0.25">
      <c r="A365" s="4"/>
      <c r="B365" s="5"/>
      <c r="C365" s="5"/>
      <c r="D365" s="5"/>
      <c r="F365" s="10"/>
      <c r="G365" s="10"/>
      <c r="H365" s="10"/>
      <c r="I365" s="10"/>
      <c r="J365" s="10"/>
      <c r="K365" s="10"/>
      <c r="L365" s="10"/>
      <c r="M365" s="10"/>
    </row>
    <row r="366" spans="1:13" s="11" customFormat="1" x14ac:dyDescent="0.25">
      <c r="A366" s="4"/>
      <c r="B366" s="5"/>
      <c r="C366" s="5"/>
      <c r="D366" s="5"/>
      <c r="F366" s="10"/>
      <c r="G366" s="10"/>
      <c r="H366" s="10"/>
      <c r="I366" s="10"/>
      <c r="J366" s="10"/>
      <c r="K366" s="10"/>
      <c r="L366" s="10"/>
      <c r="M366" s="10"/>
    </row>
    <row r="367" spans="1:13" s="11" customFormat="1" x14ac:dyDescent="0.25">
      <c r="A367" s="4"/>
      <c r="B367" s="5"/>
      <c r="C367" s="5"/>
      <c r="D367" s="5"/>
      <c r="F367" s="10"/>
      <c r="G367" s="10"/>
      <c r="H367" s="10"/>
      <c r="I367" s="10"/>
      <c r="J367" s="10"/>
      <c r="K367" s="10"/>
      <c r="L367" s="10"/>
      <c r="M367" s="10"/>
    </row>
    <row r="368" spans="1:13" s="11" customFormat="1" x14ac:dyDescent="0.25">
      <c r="A368" s="4"/>
      <c r="B368" s="5"/>
      <c r="C368" s="5"/>
      <c r="D368" s="5"/>
      <c r="F368" s="10"/>
      <c r="G368" s="10"/>
      <c r="H368" s="10"/>
      <c r="I368" s="10"/>
      <c r="J368" s="10"/>
      <c r="K368" s="10"/>
      <c r="L368" s="10"/>
      <c r="M368" s="10"/>
    </row>
    <row r="369" spans="1:13" s="11" customFormat="1" x14ac:dyDescent="0.25">
      <c r="A369" s="4"/>
      <c r="B369" s="5"/>
      <c r="C369" s="5"/>
      <c r="D369" s="5"/>
      <c r="F369" s="10"/>
      <c r="G369" s="10"/>
      <c r="H369" s="10"/>
      <c r="I369" s="10"/>
      <c r="J369" s="10"/>
      <c r="K369" s="10"/>
      <c r="L369" s="10"/>
      <c r="M369" s="10"/>
    </row>
    <row r="370" spans="1:13" s="11" customFormat="1" x14ac:dyDescent="0.25">
      <c r="A370" s="4"/>
      <c r="B370" s="5"/>
      <c r="C370" s="5"/>
      <c r="D370" s="5"/>
      <c r="F370" s="10"/>
      <c r="G370" s="10"/>
      <c r="H370" s="10"/>
      <c r="I370" s="10"/>
      <c r="J370" s="10"/>
      <c r="K370" s="10"/>
      <c r="L370" s="10"/>
      <c r="M370" s="10"/>
    </row>
    <row r="371" spans="1:13" s="11" customFormat="1" x14ac:dyDescent="0.25">
      <c r="A371" s="4"/>
      <c r="B371" s="5"/>
      <c r="C371" s="5"/>
      <c r="D371" s="5"/>
      <c r="F371" s="10"/>
      <c r="G371" s="10"/>
      <c r="H371" s="10"/>
      <c r="I371" s="10"/>
      <c r="J371" s="10"/>
      <c r="K371" s="10"/>
      <c r="L371" s="10"/>
      <c r="M371" s="10"/>
    </row>
    <row r="372" spans="1:13" s="11" customFormat="1" x14ac:dyDescent="0.25">
      <c r="A372" s="4"/>
      <c r="B372" s="5"/>
      <c r="C372" s="5"/>
      <c r="D372" s="5"/>
      <c r="F372" s="10"/>
      <c r="G372" s="10"/>
      <c r="H372" s="10"/>
      <c r="I372" s="10"/>
      <c r="J372" s="10"/>
      <c r="K372" s="10"/>
      <c r="L372" s="10"/>
      <c r="M372" s="10"/>
    </row>
    <row r="373" spans="1:13" s="11" customFormat="1" x14ac:dyDescent="0.25">
      <c r="A373" s="4"/>
      <c r="B373" s="5"/>
      <c r="C373" s="5"/>
      <c r="D373" s="5"/>
      <c r="F373" s="10"/>
      <c r="G373" s="10"/>
      <c r="H373" s="10"/>
      <c r="I373" s="10"/>
      <c r="J373" s="10"/>
      <c r="K373" s="10"/>
      <c r="L373" s="10"/>
      <c r="M373" s="10"/>
    </row>
    <row r="374" spans="1:13" s="11" customFormat="1" x14ac:dyDescent="0.25">
      <c r="A374" s="4"/>
      <c r="B374" s="5"/>
      <c r="C374" s="5"/>
      <c r="D374" s="5"/>
      <c r="F374" s="10"/>
      <c r="G374" s="10"/>
      <c r="H374" s="10"/>
      <c r="I374" s="10"/>
      <c r="J374" s="10"/>
      <c r="K374" s="10"/>
      <c r="L374" s="10"/>
      <c r="M374" s="10"/>
    </row>
    <row r="375" spans="1:13" s="11" customFormat="1" x14ac:dyDescent="0.25">
      <c r="A375" s="4"/>
      <c r="B375" s="5"/>
      <c r="C375" s="5"/>
      <c r="D375" s="5"/>
      <c r="F375" s="10"/>
      <c r="G375" s="10"/>
      <c r="H375" s="10"/>
      <c r="I375" s="10"/>
      <c r="J375" s="10"/>
      <c r="K375" s="10"/>
      <c r="L375" s="10"/>
      <c r="M375" s="10"/>
    </row>
    <row r="376" spans="1:13" s="11" customFormat="1" x14ac:dyDescent="0.25">
      <c r="A376" s="4"/>
      <c r="B376" s="5"/>
      <c r="C376" s="5"/>
      <c r="D376" s="5"/>
      <c r="F376" s="10"/>
      <c r="G376" s="10"/>
      <c r="H376" s="10"/>
      <c r="I376" s="10"/>
      <c r="J376" s="10"/>
      <c r="K376" s="10"/>
      <c r="L376" s="10"/>
      <c r="M376" s="10"/>
    </row>
    <row r="377" spans="1:13" s="11" customFormat="1" x14ac:dyDescent="0.25">
      <c r="A377" s="4"/>
      <c r="B377" s="5"/>
      <c r="C377" s="5"/>
      <c r="D377" s="5"/>
      <c r="F377" s="10"/>
      <c r="G377" s="10"/>
      <c r="H377" s="10"/>
      <c r="I377" s="10"/>
      <c r="J377" s="10"/>
      <c r="K377" s="10"/>
      <c r="L377" s="10"/>
      <c r="M377" s="10"/>
    </row>
    <row r="378" spans="1:13" s="11" customFormat="1" x14ac:dyDescent="0.25">
      <c r="A378" s="4"/>
      <c r="B378" s="5"/>
      <c r="C378" s="5"/>
      <c r="D378" s="5"/>
      <c r="F378" s="10"/>
      <c r="G378" s="10"/>
      <c r="H378" s="10"/>
      <c r="I378" s="10"/>
      <c r="J378" s="10"/>
      <c r="K378" s="10"/>
      <c r="L378" s="10"/>
      <c r="M378" s="10"/>
    </row>
    <row r="379" spans="1:13" s="11" customFormat="1" x14ac:dyDescent="0.25">
      <c r="A379" s="4"/>
      <c r="B379" s="5"/>
      <c r="C379" s="5"/>
      <c r="D379" s="5"/>
      <c r="F379" s="10"/>
      <c r="G379" s="10"/>
      <c r="H379" s="10"/>
      <c r="I379" s="10"/>
      <c r="J379" s="10"/>
      <c r="K379" s="10"/>
      <c r="L379" s="10"/>
      <c r="M379" s="10"/>
    </row>
    <row r="380" spans="1:13" s="11" customFormat="1" x14ac:dyDescent="0.25">
      <c r="A380" s="4"/>
      <c r="B380" s="5"/>
      <c r="C380" s="5"/>
      <c r="D380" s="5"/>
      <c r="F380" s="10"/>
      <c r="G380" s="10"/>
      <c r="H380" s="10"/>
      <c r="I380" s="10"/>
      <c r="J380" s="10"/>
      <c r="K380" s="10"/>
      <c r="L380" s="10"/>
      <c r="M380" s="10"/>
    </row>
    <row r="381" spans="1:13" s="11" customFormat="1" x14ac:dyDescent="0.25">
      <c r="A381" s="4"/>
      <c r="B381" s="5"/>
      <c r="C381" s="5"/>
      <c r="D381" s="5"/>
      <c r="F381" s="10"/>
      <c r="G381" s="10"/>
      <c r="H381" s="10"/>
      <c r="I381" s="10"/>
      <c r="J381" s="10"/>
      <c r="K381" s="10"/>
      <c r="L381" s="10"/>
      <c r="M381" s="10"/>
    </row>
    <row r="382" spans="1:13" s="11" customFormat="1" x14ac:dyDescent="0.25">
      <c r="A382" s="4"/>
      <c r="B382" s="5"/>
      <c r="C382" s="5"/>
      <c r="D382" s="5"/>
      <c r="F382" s="10"/>
      <c r="G382" s="10"/>
      <c r="H382" s="10"/>
      <c r="I382" s="10"/>
      <c r="J382" s="10"/>
      <c r="K382" s="10"/>
      <c r="L382" s="10"/>
      <c r="M382" s="10"/>
    </row>
    <row r="383" spans="1:13" s="11" customFormat="1" x14ac:dyDescent="0.25">
      <c r="A383" s="4"/>
      <c r="B383" s="5"/>
      <c r="C383" s="5"/>
      <c r="D383" s="5"/>
      <c r="F383" s="10"/>
      <c r="G383" s="10"/>
      <c r="H383" s="10"/>
      <c r="I383" s="10"/>
      <c r="J383" s="10"/>
      <c r="K383" s="10"/>
      <c r="L383" s="10"/>
      <c r="M383" s="10"/>
    </row>
    <row r="384" spans="1:13" s="11" customFormat="1" x14ac:dyDescent="0.25">
      <c r="A384" s="4"/>
      <c r="B384" s="5"/>
      <c r="C384" s="5"/>
      <c r="D384" s="5"/>
      <c r="F384" s="10"/>
      <c r="G384" s="10"/>
      <c r="H384" s="10"/>
      <c r="I384" s="10"/>
      <c r="J384" s="10"/>
      <c r="K384" s="10"/>
      <c r="L384" s="10"/>
      <c r="M384" s="10"/>
    </row>
    <row r="385" spans="1:13" s="11" customFormat="1" x14ac:dyDescent="0.25">
      <c r="A385" s="4"/>
      <c r="B385" s="5"/>
      <c r="C385" s="5"/>
      <c r="D385" s="5"/>
      <c r="F385" s="10"/>
      <c r="G385" s="10"/>
      <c r="H385" s="10"/>
      <c r="I385" s="10"/>
      <c r="J385" s="10"/>
      <c r="K385" s="10"/>
      <c r="L385" s="10"/>
      <c r="M385" s="10"/>
    </row>
    <row r="386" spans="1:13" s="11" customFormat="1" x14ac:dyDescent="0.25">
      <c r="A386" s="4"/>
      <c r="B386" s="5"/>
      <c r="C386" s="5"/>
      <c r="D386" s="5"/>
      <c r="F386" s="10"/>
      <c r="G386" s="10"/>
      <c r="H386" s="10"/>
      <c r="I386" s="10"/>
      <c r="J386" s="10"/>
      <c r="K386" s="10"/>
      <c r="L386" s="10"/>
      <c r="M386" s="10"/>
    </row>
    <row r="387" spans="1:13" s="11" customFormat="1" x14ac:dyDescent="0.25">
      <c r="A387" s="4"/>
      <c r="B387" s="5"/>
      <c r="C387" s="5"/>
      <c r="D387" s="5"/>
      <c r="F387" s="10"/>
      <c r="G387" s="10"/>
      <c r="H387" s="10"/>
      <c r="I387" s="10"/>
      <c r="J387" s="10"/>
      <c r="K387" s="10"/>
      <c r="L387" s="10"/>
      <c r="M387" s="10"/>
    </row>
    <row r="388" spans="1:13" s="11" customFormat="1" x14ac:dyDescent="0.25">
      <c r="A388" s="4"/>
      <c r="B388" s="5"/>
      <c r="C388" s="5"/>
      <c r="D388" s="5"/>
      <c r="F388" s="10"/>
      <c r="G388" s="10"/>
      <c r="H388" s="10"/>
      <c r="I388" s="10"/>
      <c r="J388" s="10"/>
      <c r="K388" s="10"/>
      <c r="L388" s="10"/>
      <c r="M388" s="10"/>
    </row>
    <row r="389" spans="1:13" s="11" customFormat="1" x14ac:dyDescent="0.25">
      <c r="A389" s="4"/>
      <c r="B389" s="5"/>
      <c r="C389" s="5"/>
      <c r="D389" s="5"/>
      <c r="F389" s="10"/>
      <c r="G389" s="10"/>
      <c r="H389" s="10"/>
      <c r="I389" s="10"/>
      <c r="J389" s="10"/>
      <c r="K389" s="10"/>
      <c r="L389" s="10"/>
      <c r="M389" s="10"/>
    </row>
    <row r="390" spans="1:13" s="11" customFormat="1" x14ac:dyDescent="0.25">
      <c r="A390" s="4"/>
      <c r="B390" s="5"/>
      <c r="C390" s="5"/>
      <c r="D390" s="5"/>
      <c r="F390" s="10"/>
      <c r="G390" s="10"/>
      <c r="H390" s="10"/>
      <c r="I390" s="10"/>
      <c r="J390" s="10"/>
      <c r="K390" s="10"/>
      <c r="L390" s="10"/>
      <c r="M390" s="10"/>
    </row>
    <row r="391" spans="1:13" s="11" customFormat="1" x14ac:dyDescent="0.25">
      <c r="A391" s="4"/>
      <c r="B391" s="5"/>
      <c r="C391" s="5"/>
      <c r="D391" s="5"/>
      <c r="F391" s="10"/>
      <c r="G391" s="10"/>
      <c r="H391" s="10"/>
      <c r="I391" s="10"/>
      <c r="J391" s="10"/>
      <c r="K391" s="10"/>
      <c r="L391" s="10"/>
      <c r="M391" s="10"/>
    </row>
    <row r="392" spans="1:13" s="11" customFormat="1" x14ac:dyDescent="0.25">
      <c r="A392" s="4"/>
      <c r="B392" s="5"/>
      <c r="C392" s="5"/>
      <c r="D392" s="5"/>
      <c r="F392" s="10"/>
      <c r="G392" s="10"/>
      <c r="H392" s="10"/>
      <c r="I392" s="10"/>
      <c r="J392" s="10"/>
      <c r="K392" s="10"/>
      <c r="L392" s="10"/>
      <c r="M392" s="10"/>
    </row>
    <row r="393" spans="1:13" s="11" customFormat="1" x14ac:dyDescent="0.25">
      <c r="A393" s="4"/>
      <c r="B393" s="5"/>
      <c r="C393" s="5"/>
      <c r="D393" s="5"/>
      <c r="F393" s="10"/>
      <c r="G393" s="10"/>
      <c r="H393" s="10"/>
      <c r="I393" s="10"/>
      <c r="J393" s="10"/>
      <c r="K393" s="10"/>
      <c r="L393" s="10"/>
      <c r="M393" s="10"/>
    </row>
    <row r="394" spans="1:13" s="11" customFormat="1" x14ac:dyDescent="0.25">
      <c r="A394" s="4"/>
      <c r="B394" s="5"/>
      <c r="C394" s="5"/>
      <c r="D394" s="5"/>
      <c r="F394" s="10"/>
      <c r="G394" s="10"/>
      <c r="H394" s="10"/>
      <c r="I394" s="10"/>
      <c r="J394" s="10"/>
      <c r="K394" s="10"/>
      <c r="L394" s="10"/>
      <c r="M394" s="10"/>
    </row>
    <row r="395" spans="1:13" s="11" customFormat="1" x14ac:dyDescent="0.25">
      <c r="A395" s="4"/>
      <c r="B395" s="5"/>
      <c r="C395" s="5"/>
      <c r="D395" s="5"/>
      <c r="F395" s="10"/>
      <c r="G395" s="10"/>
      <c r="H395" s="10"/>
      <c r="I395" s="10"/>
      <c r="J395" s="10"/>
      <c r="K395" s="10"/>
      <c r="L395" s="10"/>
      <c r="M395" s="10"/>
    </row>
    <row r="396" spans="1:13" s="11" customFormat="1" x14ac:dyDescent="0.25">
      <c r="A396" s="4"/>
      <c r="B396" s="5"/>
      <c r="C396" s="5"/>
      <c r="D396" s="5"/>
      <c r="F396" s="10"/>
      <c r="G396" s="10"/>
      <c r="H396" s="10"/>
      <c r="I396" s="10"/>
      <c r="J396" s="10"/>
      <c r="K396" s="10"/>
      <c r="L396" s="10"/>
      <c r="M396" s="10"/>
    </row>
    <row r="397" spans="1:13" s="11" customFormat="1" x14ac:dyDescent="0.25">
      <c r="A397" s="4"/>
      <c r="B397" s="5"/>
      <c r="C397" s="5"/>
      <c r="D397" s="5"/>
      <c r="F397" s="10"/>
      <c r="G397" s="10"/>
      <c r="H397" s="10"/>
      <c r="I397" s="10"/>
      <c r="J397" s="10"/>
      <c r="K397" s="10"/>
      <c r="L397" s="10"/>
      <c r="M397" s="10"/>
    </row>
    <row r="398" spans="1:13" s="11" customFormat="1" x14ac:dyDescent="0.25">
      <c r="A398" s="4"/>
      <c r="B398" s="5"/>
      <c r="C398" s="5"/>
      <c r="D398" s="5"/>
      <c r="F398" s="10"/>
      <c r="G398" s="10"/>
      <c r="H398" s="10"/>
      <c r="I398" s="10"/>
      <c r="J398" s="10"/>
      <c r="K398" s="10"/>
      <c r="L398" s="10"/>
      <c r="M398" s="10"/>
    </row>
    <row r="399" spans="1:13" s="11" customFormat="1" x14ac:dyDescent="0.25">
      <c r="A399" s="4"/>
      <c r="B399" s="5"/>
      <c r="C399" s="5"/>
      <c r="D399" s="5"/>
      <c r="F399" s="10"/>
      <c r="G399" s="10"/>
      <c r="H399" s="10"/>
      <c r="I399" s="10"/>
      <c r="J399" s="10"/>
      <c r="K399" s="10"/>
      <c r="L399" s="10"/>
      <c r="M399" s="10"/>
    </row>
    <row r="400" spans="1:13" s="11" customFormat="1" x14ac:dyDescent="0.25">
      <c r="A400" s="4"/>
      <c r="B400" s="5"/>
      <c r="C400" s="5"/>
      <c r="D400" s="5"/>
      <c r="F400" s="10"/>
      <c r="G400" s="10"/>
      <c r="H400" s="10"/>
      <c r="I400" s="10"/>
      <c r="J400" s="10"/>
      <c r="K400" s="10"/>
      <c r="L400" s="10"/>
      <c r="M400" s="10"/>
    </row>
    <row r="401" spans="1:13" s="11" customFormat="1" x14ac:dyDescent="0.25">
      <c r="A401" s="4"/>
      <c r="B401" s="5"/>
      <c r="C401" s="5"/>
      <c r="D401" s="5"/>
      <c r="F401" s="10"/>
      <c r="G401" s="10"/>
      <c r="H401" s="10"/>
      <c r="I401" s="10"/>
      <c r="J401" s="10"/>
      <c r="K401" s="10"/>
      <c r="L401" s="10"/>
      <c r="M401" s="10"/>
    </row>
    <row r="402" spans="1:13" s="11" customFormat="1" x14ac:dyDescent="0.25">
      <c r="A402" s="4"/>
      <c r="B402" s="5"/>
      <c r="C402" s="5"/>
      <c r="D402" s="5"/>
      <c r="F402" s="10"/>
      <c r="G402" s="10"/>
      <c r="H402" s="10"/>
      <c r="I402" s="10"/>
      <c r="J402" s="10"/>
      <c r="K402" s="10"/>
      <c r="L402" s="10"/>
      <c r="M402" s="10"/>
    </row>
    <row r="403" spans="1:13" s="11" customFormat="1" x14ac:dyDescent="0.25">
      <c r="A403" s="4"/>
      <c r="B403" s="5"/>
      <c r="C403" s="5"/>
      <c r="D403" s="5"/>
      <c r="F403" s="10"/>
      <c r="G403" s="10"/>
      <c r="H403" s="10"/>
      <c r="I403" s="10"/>
      <c r="J403" s="10"/>
      <c r="K403" s="10"/>
      <c r="L403" s="10"/>
      <c r="M403" s="10"/>
    </row>
    <row r="404" spans="1:13" s="11" customFormat="1" x14ac:dyDescent="0.25">
      <c r="A404" s="4"/>
      <c r="B404" s="5"/>
      <c r="C404" s="5"/>
      <c r="D404" s="5"/>
      <c r="F404" s="10"/>
      <c r="G404" s="10"/>
      <c r="H404" s="10"/>
      <c r="I404" s="10"/>
      <c r="J404" s="10"/>
      <c r="K404" s="10"/>
      <c r="L404" s="10"/>
      <c r="M404" s="10"/>
    </row>
    <row r="405" spans="1:13" s="11" customFormat="1" x14ac:dyDescent="0.25">
      <c r="A405" s="4"/>
      <c r="B405" s="5"/>
      <c r="C405" s="5"/>
      <c r="D405" s="5"/>
      <c r="F405" s="10"/>
      <c r="G405" s="10"/>
      <c r="H405" s="10"/>
      <c r="I405" s="10"/>
      <c r="J405" s="10"/>
      <c r="K405" s="10"/>
      <c r="L405" s="10"/>
      <c r="M405" s="10"/>
    </row>
    <row r="406" spans="1:13" s="11" customFormat="1" x14ac:dyDescent="0.25">
      <c r="A406" s="4"/>
      <c r="B406" s="5"/>
      <c r="C406" s="5"/>
      <c r="D406" s="5"/>
      <c r="F406" s="10"/>
      <c r="G406" s="10"/>
      <c r="H406" s="10"/>
      <c r="I406" s="10"/>
      <c r="J406" s="10"/>
      <c r="K406" s="10"/>
      <c r="L406" s="10"/>
      <c r="M406" s="10"/>
    </row>
    <row r="407" spans="1:13" s="11" customFormat="1" x14ac:dyDescent="0.25">
      <c r="A407" s="4"/>
      <c r="B407" s="5"/>
      <c r="C407" s="5"/>
      <c r="D407" s="5"/>
      <c r="F407" s="10"/>
      <c r="G407" s="10"/>
      <c r="H407" s="10"/>
      <c r="I407" s="10"/>
      <c r="J407" s="10"/>
      <c r="K407" s="10"/>
      <c r="L407" s="10"/>
      <c r="M407" s="10"/>
    </row>
    <row r="408" spans="1:13" s="11" customFormat="1" x14ac:dyDescent="0.25">
      <c r="A408" s="4"/>
      <c r="B408" s="5"/>
      <c r="C408" s="5"/>
      <c r="D408" s="5"/>
      <c r="F408" s="10"/>
      <c r="G408" s="10"/>
      <c r="H408" s="10"/>
      <c r="I408" s="10"/>
      <c r="J408" s="10"/>
      <c r="K408" s="10"/>
      <c r="L408" s="10"/>
      <c r="M408" s="10"/>
    </row>
    <row r="409" spans="1:13" s="11" customFormat="1" x14ac:dyDescent="0.25">
      <c r="A409" s="4"/>
      <c r="B409" s="5"/>
      <c r="C409" s="5"/>
      <c r="D409" s="5"/>
      <c r="F409" s="10"/>
      <c r="G409" s="10"/>
      <c r="H409" s="10"/>
      <c r="I409" s="10"/>
      <c r="J409" s="10"/>
      <c r="K409" s="10"/>
      <c r="L409" s="10"/>
      <c r="M409" s="10"/>
    </row>
    <row r="410" spans="1:13" s="11" customFormat="1" x14ac:dyDescent="0.25">
      <c r="A410" s="4"/>
      <c r="B410" s="5"/>
      <c r="C410" s="5"/>
      <c r="D410" s="5"/>
      <c r="F410" s="10"/>
      <c r="G410" s="10"/>
      <c r="H410" s="10"/>
      <c r="I410" s="10"/>
      <c r="J410" s="10"/>
      <c r="K410" s="10"/>
      <c r="L410" s="10"/>
      <c r="M410" s="10"/>
    </row>
    <row r="411" spans="1:13" s="11" customFormat="1" x14ac:dyDescent="0.25">
      <c r="A411" s="4"/>
      <c r="B411" s="5"/>
      <c r="C411" s="5"/>
      <c r="D411" s="5"/>
      <c r="F411" s="10"/>
      <c r="G411" s="10"/>
      <c r="H411" s="10"/>
      <c r="I411" s="10"/>
      <c r="J411" s="10"/>
      <c r="K411" s="10"/>
      <c r="L411" s="10"/>
      <c r="M411" s="10"/>
    </row>
    <row r="412" spans="1:13" s="11" customFormat="1" x14ac:dyDescent="0.25">
      <c r="A412" s="4"/>
      <c r="B412" s="5"/>
      <c r="C412" s="5"/>
      <c r="D412" s="5"/>
      <c r="F412" s="10"/>
      <c r="G412" s="10"/>
      <c r="H412" s="10"/>
      <c r="I412" s="10"/>
      <c r="J412" s="10"/>
      <c r="K412" s="10"/>
      <c r="L412" s="10"/>
      <c r="M412" s="10"/>
    </row>
    <row r="413" spans="1:13" s="11" customFormat="1" x14ac:dyDescent="0.25">
      <c r="A413" s="4"/>
      <c r="B413" s="5"/>
      <c r="C413" s="5"/>
      <c r="D413" s="5"/>
      <c r="F413" s="10"/>
      <c r="G413" s="10"/>
      <c r="H413" s="10"/>
      <c r="I413" s="10"/>
      <c r="J413" s="10"/>
      <c r="K413" s="10"/>
      <c r="L413" s="10"/>
      <c r="M413" s="10"/>
    </row>
    <row r="414" spans="1:13" s="11" customFormat="1" x14ac:dyDescent="0.25">
      <c r="A414" s="4"/>
      <c r="B414" s="5"/>
      <c r="C414" s="5"/>
      <c r="D414" s="5"/>
      <c r="F414" s="10"/>
      <c r="G414" s="10"/>
      <c r="H414" s="10"/>
      <c r="I414" s="10"/>
      <c r="J414" s="10"/>
      <c r="K414" s="10"/>
      <c r="L414" s="10"/>
      <c r="M414" s="10"/>
    </row>
    <row r="415" spans="1:13" s="11" customFormat="1" x14ac:dyDescent="0.25">
      <c r="A415" s="4"/>
      <c r="B415" s="5"/>
      <c r="C415" s="5"/>
      <c r="D415" s="5"/>
      <c r="F415" s="10"/>
      <c r="G415" s="10"/>
      <c r="H415" s="10"/>
      <c r="I415" s="10"/>
      <c r="J415" s="10"/>
      <c r="K415" s="10"/>
      <c r="L415" s="10"/>
      <c r="M415" s="10"/>
    </row>
    <row r="416" spans="1:13" s="11" customFormat="1" x14ac:dyDescent="0.25">
      <c r="A416" s="4"/>
      <c r="B416" s="5"/>
      <c r="C416" s="5"/>
      <c r="D416" s="5"/>
      <c r="F416" s="10"/>
      <c r="G416" s="10"/>
      <c r="H416" s="10"/>
      <c r="I416" s="10"/>
      <c r="J416" s="10"/>
      <c r="K416" s="10"/>
      <c r="L416" s="10"/>
      <c r="M416" s="10"/>
    </row>
    <row r="417" spans="1:13" s="11" customFormat="1" x14ac:dyDescent="0.25">
      <c r="A417" s="4"/>
      <c r="B417" s="5"/>
      <c r="C417" s="5"/>
      <c r="D417" s="5"/>
      <c r="F417" s="10"/>
      <c r="G417" s="10"/>
      <c r="H417" s="10"/>
      <c r="I417" s="10"/>
      <c r="J417" s="10"/>
      <c r="K417" s="10"/>
      <c r="L417" s="10"/>
      <c r="M417" s="10"/>
    </row>
    <row r="418" spans="1:13" s="11" customFormat="1" x14ac:dyDescent="0.25">
      <c r="A418" s="4"/>
      <c r="B418" s="5"/>
      <c r="C418" s="5"/>
      <c r="D418" s="5"/>
      <c r="F418" s="10"/>
      <c r="G418" s="10"/>
      <c r="H418" s="10"/>
      <c r="I418" s="10"/>
      <c r="J418" s="10"/>
      <c r="K418" s="10"/>
      <c r="L418" s="10"/>
      <c r="M418" s="10"/>
    </row>
    <row r="419" spans="1:13" s="11" customFormat="1" x14ac:dyDescent="0.25">
      <c r="A419" s="4"/>
      <c r="B419" s="5"/>
      <c r="C419" s="5"/>
      <c r="D419" s="5"/>
      <c r="F419" s="10"/>
      <c r="G419" s="10"/>
      <c r="H419" s="10"/>
      <c r="I419" s="10"/>
      <c r="J419" s="10"/>
      <c r="K419" s="10"/>
      <c r="L419" s="10"/>
      <c r="M419" s="10"/>
    </row>
    <row r="420" spans="1:13" s="11" customFormat="1" x14ac:dyDescent="0.25">
      <c r="A420" s="4"/>
      <c r="B420" s="5"/>
      <c r="C420" s="5"/>
      <c r="D420" s="5"/>
      <c r="F420" s="10"/>
      <c r="G420" s="10"/>
      <c r="H420" s="10"/>
      <c r="I420" s="10"/>
      <c r="J420" s="10"/>
      <c r="K420" s="10"/>
      <c r="L420" s="10"/>
      <c r="M420" s="10"/>
    </row>
    <row r="421" spans="1:13" s="11" customFormat="1" x14ac:dyDescent="0.25">
      <c r="A421" s="4"/>
      <c r="B421" s="5"/>
      <c r="C421" s="5"/>
      <c r="D421" s="5"/>
      <c r="F421" s="10"/>
      <c r="G421" s="10"/>
      <c r="H421" s="10"/>
      <c r="I421" s="10"/>
      <c r="J421" s="10"/>
      <c r="K421" s="10"/>
      <c r="L421" s="10"/>
      <c r="M421" s="10"/>
    </row>
    <row r="422" spans="1:13" s="11" customFormat="1" x14ac:dyDescent="0.25">
      <c r="A422" s="4"/>
      <c r="B422" s="5"/>
      <c r="C422" s="5"/>
      <c r="D422" s="5"/>
      <c r="F422" s="10"/>
      <c r="G422" s="10"/>
      <c r="H422" s="10"/>
      <c r="I422" s="10"/>
      <c r="J422" s="10"/>
      <c r="K422" s="10"/>
      <c r="L422" s="10"/>
      <c r="M422" s="10"/>
    </row>
    <row r="423" spans="1:13" s="11" customFormat="1" x14ac:dyDescent="0.25">
      <c r="A423" s="4"/>
      <c r="B423" s="5"/>
      <c r="C423" s="5"/>
      <c r="D423" s="5"/>
      <c r="F423" s="10"/>
      <c r="G423" s="10"/>
      <c r="H423" s="10"/>
      <c r="I423" s="10"/>
      <c r="J423" s="10"/>
      <c r="K423" s="10"/>
      <c r="L423" s="10"/>
      <c r="M423" s="10"/>
    </row>
    <row r="424" spans="1:13" s="11" customFormat="1" x14ac:dyDescent="0.25">
      <c r="A424" s="4"/>
      <c r="B424" s="5"/>
      <c r="C424" s="5"/>
      <c r="D424" s="5"/>
      <c r="F424" s="10"/>
      <c r="G424" s="10"/>
      <c r="H424" s="10"/>
      <c r="I424" s="10"/>
      <c r="J424" s="10"/>
      <c r="K424" s="10"/>
      <c r="L424" s="10"/>
      <c r="M424" s="10"/>
    </row>
    <row r="425" spans="1:13" s="11" customFormat="1" x14ac:dyDescent="0.25">
      <c r="A425" s="4"/>
      <c r="B425" s="5"/>
      <c r="C425" s="5"/>
      <c r="D425" s="5"/>
      <c r="F425" s="10"/>
      <c r="G425" s="10"/>
      <c r="H425" s="10"/>
      <c r="I425" s="10"/>
      <c r="J425" s="10"/>
      <c r="K425" s="10"/>
      <c r="L425" s="10"/>
      <c r="M425" s="10"/>
    </row>
    <row r="426" spans="1:13" s="11" customFormat="1" x14ac:dyDescent="0.25">
      <c r="A426" s="4"/>
      <c r="B426" s="5"/>
      <c r="C426" s="5"/>
      <c r="D426" s="5"/>
      <c r="F426" s="10"/>
      <c r="G426" s="10"/>
      <c r="H426" s="10"/>
      <c r="I426" s="10"/>
      <c r="J426" s="10"/>
      <c r="K426" s="10"/>
      <c r="L426" s="10"/>
      <c r="M426" s="10"/>
    </row>
    <row r="427" spans="1:13" s="11" customFormat="1" x14ac:dyDescent="0.25">
      <c r="A427" s="4"/>
      <c r="B427" s="5"/>
      <c r="C427" s="5"/>
      <c r="D427" s="5"/>
      <c r="F427" s="10"/>
      <c r="G427" s="10"/>
      <c r="H427" s="10"/>
      <c r="I427" s="10"/>
      <c r="J427" s="10"/>
      <c r="K427" s="10"/>
      <c r="L427" s="10"/>
      <c r="M427" s="10"/>
    </row>
    <row r="428" spans="1:13" s="11" customFormat="1" x14ac:dyDescent="0.25">
      <c r="A428" s="4"/>
      <c r="B428" s="5"/>
      <c r="C428" s="5"/>
      <c r="D428" s="5"/>
      <c r="F428" s="10"/>
      <c r="G428" s="10"/>
      <c r="H428" s="10"/>
      <c r="I428" s="10"/>
      <c r="J428" s="10"/>
      <c r="K428" s="10"/>
      <c r="L428" s="10"/>
      <c r="M428" s="10"/>
    </row>
    <row r="429" spans="1:13" s="11" customFormat="1" x14ac:dyDescent="0.25">
      <c r="A429" s="4"/>
      <c r="B429" s="5"/>
      <c r="C429" s="5"/>
      <c r="D429" s="5"/>
      <c r="F429" s="10"/>
      <c r="G429" s="10"/>
      <c r="H429" s="10"/>
      <c r="I429" s="10"/>
      <c r="J429" s="10"/>
      <c r="K429" s="10"/>
      <c r="L429" s="10"/>
      <c r="M429" s="10"/>
    </row>
    <row r="430" spans="1:13" s="11" customFormat="1" x14ac:dyDescent="0.25">
      <c r="A430" s="4"/>
      <c r="B430" s="5"/>
      <c r="C430" s="5"/>
      <c r="D430" s="5"/>
      <c r="F430" s="10"/>
      <c r="G430" s="10"/>
      <c r="H430" s="10"/>
      <c r="I430" s="10"/>
      <c r="J430" s="10"/>
      <c r="K430" s="10"/>
      <c r="L430" s="10"/>
      <c r="M430" s="10"/>
    </row>
    <row r="431" spans="1:13" s="11" customFormat="1" x14ac:dyDescent="0.25">
      <c r="A431" s="4"/>
      <c r="B431" s="5"/>
      <c r="C431" s="5"/>
      <c r="D431" s="5"/>
      <c r="F431" s="10"/>
      <c r="G431" s="10"/>
      <c r="H431" s="10"/>
      <c r="I431" s="10"/>
      <c r="J431" s="10"/>
      <c r="K431" s="10"/>
      <c r="L431" s="10"/>
      <c r="M431" s="10"/>
    </row>
    <row r="432" spans="1:13" s="11" customFormat="1" x14ac:dyDescent="0.25">
      <c r="A432" s="4"/>
      <c r="B432" s="5"/>
      <c r="C432" s="5"/>
      <c r="D432" s="5"/>
      <c r="F432" s="10"/>
      <c r="G432" s="10"/>
      <c r="H432" s="10"/>
      <c r="I432" s="10"/>
      <c r="J432" s="10"/>
      <c r="K432" s="10"/>
      <c r="L432" s="10"/>
      <c r="M432" s="10"/>
    </row>
    <row r="433" spans="1:13" s="11" customFormat="1" x14ac:dyDescent="0.25">
      <c r="A433" s="4"/>
      <c r="B433" s="5"/>
      <c r="C433" s="5"/>
      <c r="D433" s="5"/>
      <c r="F433" s="10"/>
      <c r="G433" s="10"/>
      <c r="H433" s="10"/>
      <c r="I433" s="10"/>
      <c r="J433" s="10"/>
      <c r="K433" s="10"/>
      <c r="L433" s="10"/>
      <c r="M433" s="10"/>
    </row>
    <row r="434" spans="1:13" s="11" customFormat="1" x14ac:dyDescent="0.25">
      <c r="A434" s="4"/>
      <c r="B434" s="5"/>
      <c r="C434" s="5"/>
      <c r="D434" s="5"/>
      <c r="F434" s="10"/>
      <c r="G434" s="10"/>
      <c r="H434" s="10"/>
      <c r="I434" s="10"/>
      <c r="J434" s="10"/>
      <c r="K434" s="10"/>
      <c r="L434" s="10"/>
      <c r="M434" s="10"/>
    </row>
    <row r="435" spans="1:13" s="11" customFormat="1" x14ac:dyDescent="0.25">
      <c r="A435" s="4"/>
      <c r="B435" s="5"/>
      <c r="C435" s="5"/>
      <c r="D435" s="5"/>
      <c r="F435" s="10"/>
      <c r="G435" s="10"/>
      <c r="H435" s="10"/>
      <c r="I435" s="10"/>
      <c r="J435" s="10"/>
      <c r="K435" s="10"/>
      <c r="L435" s="10"/>
      <c r="M435" s="10"/>
    </row>
    <row r="436" spans="1:13" s="11" customFormat="1" x14ac:dyDescent="0.25">
      <c r="A436" s="4"/>
      <c r="B436" s="5"/>
      <c r="C436" s="5"/>
      <c r="D436" s="5"/>
      <c r="F436" s="10"/>
      <c r="G436" s="10"/>
      <c r="H436" s="10"/>
      <c r="I436" s="10"/>
      <c r="J436" s="10"/>
      <c r="K436" s="10"/>
      <c r="L436" s="10"/>
      <c r="M436" s="10"/>
    </row>
    <row r="437" spans="1:13" s="11" customFormat="1" x14ac:dyDescent="0.25">
      <c r="A437" s="4"/>
      <c r="B437" s="5"/>
      <c r="C437" s="5"/>
      <c r="D437" s="5"/>
      <c r="F437" s="10"/>
      <c r="G437" s="10"/>
      <c r="H437" s="10"/>
      <c r="I437" s="10"/>
      <c r="J437" s="10"/>
      <c r="K437" s="10"/>
      <c r="L437" s="10"/>
      <c r="M437" s="10"/>
    </row>
    <row r="438" spans="1:13" s="11" customFormat="1" x14ac:dyDescent="0.25">
      <c r="A438" s="4"/>
      <c r="B438" s="5"/>
      <c r="C438" s="5"/>
      <c r="D438" s="5"/>
      <c r="F438" s="10"/>
      <c r="G438" s="10"/>
      <c r="H438" s="10"/>
      <c r="I438" s="10"/>
      <c r="J438" s="10"/>
      <c r="K438" s="10"/>
      <c r="L438" s="10"/>
      <c r="M438" s="10"/>
    </row>
    <row r="439" spans="1:13" s="11" customFormat="1" x14ac:dyDescent="0.25">
      <c r="A439" s="4"/>
      <c r="B439" s="5"/>
      <c r="C439" s="5"/>
      <c r="D439" s="5"/>
      <c r="F439" s="10"/>
      <c r="G439" s="10"/>
      <c r="H439" s="10"/>
      <c r="I439" s="10"/>
      <c r="J439" s="10"/>
      <c r="K439" s="10"/>
      <c r="L439" s="10"/>
      <c r="M439" s="10"/>
    </row>
    <row r="440" spans="1:13" s="11" customFormat="1" x14ac:dyDescent="0.25">
      <c r="A440" s="4"/>
      <c r="B440" s="5"/>
      <c r="C440" s="5"/>
      <c r="D440" s="5"/>
      <c r="F440" s="10"/>
      <c r="G440" s="10"/>
      <c r="H440" s="10"/>
      <c r="I440" s="10"/>
      <c r="J440" s="10"/>
      <c r="K440" s="10"/>
      <c r="L440" s="10"/>
      <c r="M440" s="10"/>
    </row>
    <row r="441" spans="1:13" s="11" customFormat="1" x14ac:dyDescent="0.25">
      <c r="A441" s="4"/>
      <c r="B441" s="5"/>
      <c r="C441" s="5"/>
      <c r="D441" s="5"/>
      <c r="F441" s="10"/>
      <c r="G441" s="10"/>
      <c r="H441" s="10"/>
      <c r="I441" s="10"/>
      <c r="J441" s="10"/>
      <c r="K441" s="10"/>
      <c r="L441" s="10"/>
      <c r="M441" s="10"/>
    </row>
    <row r="442" spans="1:13" s="11" customFormat="1" x14ac:dyDescent="0.25">
      <c r="A442" s="4"/>
      <c r="B442" s="5"/>
      <c r="C442" s="5"/>
      <c r="D442" s="5"/>
      <c r="F442" s="10"/>
      <c r="G442" s="10"/>
      <c r="H442" s="10"/>
      <c r="I442" s="10"/>
      <c r="J442" s="10"/>
      <c r="K442" s="10"/>
      <c r="L442" s="10"/>
      <c r="M442" s="10"/>
    </row>
    <row r="443" spans="1:13" s="11" customFormat="1" x14ac:dyDescent="0.25">
      <c r="A443" s="4"/>
      <c r="B443" s="5"/>
      <c r="C443" s="5"/>
      <c r="D443" s="5"/>
      <c r="F443" s="10"/>
      <c r="G443" s="10"/>
      <c r="H443" s="10"/>
      <c r="I443" s="10"/>
      <c r="J443" s="10"/>
      <c r="K443" s="10"/>
      <c r="L443" s="10"/>
      <c r="M443" s="10"/>
    </row>
    <row r="444" spans="1:13" s="11" customFormat="1" x14ac:dyDescent="0.25">
      <c r="A444" s="4"/>
      <c r="B444" s="5"/>
      <c r="C444" s="5"/>
      <c r="D444" s="5"/>
      <c r="F444" s="10"/>
      <c r="G444" s="10"/>
      <c r="H444" s="10"/>
      <c r="I444" s="10"/>
      <c r="J444" s="10"/>
      <c r="K444" s="10"/>
      <c r="L444" s="10"/>
      <c r="M444" s="10"/>
    </row>
    <row r="445" spans="1:13" s="11" customFormat="1" x14ac:dyDescent="0.25">
      <c r="A445" s="4"/>
      <c r="B445" s="5"/>
      <c r="C445" s="5"/>
      <c r="D445" s="5"/>
      <c r="F445" s="10"/>
      <c r="G445" s="10"/>
      <c r="H445" s="10"/>
      <c r="I445" s="10"/>
      <c r="J445" s="10"/>
      <c r="K445" s="10"/>
      <c r="L445" s="10"/>
      <c r="M445" s="10"/>
    </row>
    <row r="446" spans="1:13" s="11" customFormat="1" x14ac:dyDescent="0.25">
      <c r="A446" s="4"/>
      <c r="B446" s="5"/>
      <c r="C446" s="5"/>
      <c r="D446" s="5"/>
      <c r="F446" s="10"/>
      <c r="G446" s="10"/>
      <c r="H446" s="10"/>
      <c r="I446" s="10"/>
      <c r="J446" s="10"/>
      <c r="K446" s="10"/>
      <c r="L446" s="10"/>
      <c r="M446" s="10"/>
    </row>
    <row r="447" spans="1:13" s="11" customFormat="1" x14ac:dyDescent="0.25">
      <c r="A447" s="4"/>
      <c r="B447" s="5"/>
      <c r="C447" s="5"/>
      <c r="D447" s="5"/>
      <c r="F447" s="10"/>
      <c r="G447" s="10"/>
      <c r="H447" s="10"/>
      <c r="I447" s="10"/>
      <c r="J447" s="10"/>
      <c r="K447" s="10"/>
      <c r="L447" s="10"/>
      <c r="M447" s="10"/>
    </row>
    <row r="448" spans="1:13" s="11" customFormat="1" x14ac:dyDescent="0.25">
      <c r="A448" s="4"/>
      <c r="B448" s="5"/>
      <c r="C448" s="5"/>
      <c r="D448" s="5"/>
      <c r="F448" s="10"/>
      <c r="G448" s="10"/>
      <c r="H448" s="10"/>
      <c r="I448" s="10"/>
      <c r="J448" s="10"/>
      <c r="K448" s="10"/>
      <c r="L448" s="10"/>
      <c r="M448" s="10"/>
    </row>
    <row r="449" spans="1:13" s="11" customFormat="1" x14ac:dyDescent="0.25">
      <c r="A449" s="4"/>
      <c r="B449" s="5"/>
      <c r="C449" s="5"/>
      <c r="D449" s="5"/>
      <c r="F449" s="10"/>
      <c r="G449" s="10"/>
      <c r="H449" s="10"/>
      <c r="I449" s="10"/>
      <c r="J449" s="10"/>
      <c r="K449" s="10"/>
      <c r="L449" s="10"/>
      <c r="M449" s="10"/>
    </row>
    <row r="450" spans="1:13" s="11" customFormat="1" x14ac:dyDescent="0.25">
      <c r="A450" s="4"/>
      <c r="B450" s="5"/>
      <c r="C450" s="5"/>
      <c r="D450" s="5"/>
      <c r="F450" s="10"/>
      <c r="G450" s="10"/>
      <c r="H450" s="10"/>
      <c r="I450" s="10"/>
      <c r="J450" s="10"/>
      <c r="K450" s="10"/>
      <c r="L450" s="10"/>
      <c r="M450" s="10"/>
    </row>
    <row r="451" spans="1:13" s="11" customFormat="1" x14ac:dyDescent="0.25">
      <c r="A451" s="4"/>
      <c r="B451" s="5"/>
      <c r="C451" s="5"/>
      <c r="D451" s="5"/>
      <c r="F451" s="10"/>
      <c r="G451" s="10"/>
      <c r="H451" s="10"/>
      <c r="I451" s="10"/>
      <c r="J451" s="10"/>
      <c r="K451" s="10"/>
      <c r="L451" s="10"/>
      <c r="M451" s="10"/>
    </row>
    <row r="452" spans="1:13" s="11" customFormat="1" x14ac:dyDescent="0.25">
      <c r="A452" s="4"/>
      <c r="B452" s="5"/>
      <c r="C452" s="5"/>
      <c r="D452" s="5"/>
      <c r="F452" s="10"/>
      <c r="G452" s="10"/>
      <c r="H452" s="10"/>
      <c r="I452" s="10"/>
      <c r="J452" s="10"/>
      <c r="K452" s="10"/>
      <c r="L452" s="10"/>
      <c r="M452" s="10"/>
    </row>
    <row r="453" spans="1:13" s="11" customFormat="1" x14ac:dyDescent="0.25">
      <c r="A453" s="4"/>
      <c r="B453" s="5"/>
      <c r="C453" s="5"/>
      <c r="D453" s="5"/>
      <c r="F453" s="10"/>
      <c r="G453" s="10"/>
      <c r="H453" s="10"/>
      <c r="I453" s="10"/>
      <c r="J453" s="10"/>
      <c r="K453" s="10"/>
      <c r="L453" s="10"/>
      <c r="M453" s="10"/>
    </row>
    <row r="454" spans="1:13" s="11" customFormat="1" x14ac:dyDescent="0.25">
      <c r="A454" s="4"/>
      <c r="B454" s="5"/>
      <c r="C454" s="5"/>
      <c r="D454" s="5"/>
      <c r="F454" s="10"/>
      <c r="G454" s="10"/>
      <c r="H454" s="10"/>
      <c r="I454" s="10"/>
      <c r="J454" s="10"/>
      <c r="K454" s="10"/>
      <c r="L454" s="10"/>
      <c r="M454" s="10"/>
    </row>
    <row r="455" spans="1:13" s="11" customFormat="1" x14ac:dyDescent="0.25">
      <c r="A455" s="4"/>
      <c r="B455" s="5"/>
      <c r="C455" s="5"/>
      <c r="D455" s="5"/>
      <c r="F455" s="10"/>
      <c r="G455" s="10"/>
      <c r="H455" s="10"/>
      <c r="I455" s="10"/>
      <c r="J455" s="10"/>
      <c r="K455" s="10"/>
      <c r="L455" s="10"/>
      <c r="M455" s="10"/>
    </row>
    <row r="456" spans="1:13" s="11" customFormat="1" x14ac:dyDescent="0.25">
      <c r="A456" s="4"/>
      <c r="B456" s="5"/>
      <c r="C456" s="5"/>
      <c r="D456" s="5"/>
      <c r="F456" s="10"/>
      <c r="G456" s="10"/>
      <c r="H456" s="10"/>
      <c r="I456" s="10"/>
      <c r="J456" s="10"/>
      <c r="K456" s="10"/>
      <c r="L456" s="10"/>
      <c r="M456" s="10"/>
    </row>
    <row r="457" spans="1:13" s="11" customFormat="1" x14ac:dyDescent="0.25">
      <c r="A457" s="4"/>
      <c r="B457" s="5"/>
      <c r="C457" s="5"/>
      <c r="D457" s="5"/>
      <c r="F457" s="10"/>
      <c r="G457" s="10"/>
      <c r="H457" s="10"/>
      <c r="I457" s="10"/>
      <c r="J457" s="10"/>
      <c r="K457" s="10"/>
      <c r="L457" s="10"/>
      <c r="M457" s="10"/>
    </row>
    <row r="458" spans="1:13" s="11" customFormat="1" x14ac:dyDescent="0.25">
      <c r="A458" s="4"/>
      <c r="B458" s="5"/>
      <c r="C458" s="5"/>
      <c r="D458" s="5"/>
      <c r="F458" s="10"/>
      <c r="G458" s="10"/>
      <c r="H458" s="10"/>
      <c r="I458" s="10"/>
      <c r="J458" s="10"/>
      <c r="K458" s="10"/>
      <c r="L458" s="10"/>
      <c r="M458" s="10"/>
    </row>
    <row r="459" spans="1:13" s="11" customFormat="1" x14ac:dyDescent="0.25">
      <c r="A459" s="4"/>
      <c r="B459" s="5"/>
      <c r="C459" s="5"/>
      <c r="D459" s="5"/>
      <c r="F459" s="10"/>
      <c r="G459" s="10"/>
      <c r="H459" s="10"/>
      <c r="I459" s="10"/>
      <c r="J459" s="10"/>
      <c r="K459" s="10"/>
      <c r="L459" s="10"/>
      <c r="M459" s="10"/>
    </row>
    <row r="460" spans="1:13" s="11" customFormat="1" x14ac:dyDescent="0.25">
      <c r="A460" s="4"/>
      <c r="B460" s="5"/>
      <c r="C460" s="5"/>
      <c r="D460" s="5"/>
      <c r="F460" s="10"/>
      <c r="G460" s="10"/>
      <c r="H460" s="10"/>
      <c r="I460" s="10"/>
      <c r="J460" s="10"/>
      <c r="K460" s="10"/>
      <c r="L460" s="10"/>
      <c r="M460" s="10"/>
    </row>
    <row r="461" spans="1:13" s="11" customFormat="1" x14ac:dyDescent="0.25">
      <c r="A461" s="4"/>
      <c r="B461" s="5"/>
      <c r="C461" s="5"/>
      <c r="D461" s="5"/>
      <c r="F461" s="10"/>
      <c r="G461" s="10"/>
      <c r="H461" s="10"/>
      <c r="I461" s="10"/>
      <c r="J461" s="10"/>
      <c r="K461" s="10"/>
      <c r="L461" s="10"/>
      <c r="M461" s="10"/>
    </row>
    <row r="462" spans="1:13" s="11" customFormat="1" x14ac:dyDescent="0.25">
      <c r="A462" s="4"/>
      <c r="B462" s="5"/>
      <c r="C462" s="5"/>
      <c r="D462" s="5"/>
      <c r="F462" s="10"/>
      <c r="G462" s="10"/>
      <c r="H462" s="10"/>
      <c r="I462" s="10"/>
      <c r="J462" s="10"/>
      <c r="K462" s="10"/>
      <c r="L462" s="10"/>
      <c r="M462" s="10"/>
    </row>
    <row r="463" spans="1:13" s="11" customFormat="1" x14ac:dyDescent="0.25">
      <c r="A463" s="4"/>
      <c r="B463" s="5"/>
      <c r="C463" s="5"/>
      <c r="D463" s="5"/>
      <c r="F463" s="10"/>
      <c r="G463" s="10"/>
      <c r="H463" s="10"/>
      <c r="I463" s="10"/>
      <c r="J463" s="10"/>
      <c r="K463" s="10"/>
      <c r="L463" s="10"/>
      <c r="M463" s="10"/>
    </row>
    <row r="464" spans="1:13" s="11" customFormat="1" x14ac:dyDescent="0.25">
      <c r="A464" s="4"/>
      <c r="B464" s="5"/>
      <c r="C464" s="5"/>
      <c r="D464" s="5"/>
      <c r="F464" s="10"/>
      <c r="G464" s="10"/>
      <c r="H464" s="10"/>
      <c r="I464" s="10"/>
      <c r="J464" s="10"/>
      <c r="K464" s="10"/>
      <c r="L464" s="10"/>
      <c r="M464" s="10"/>
    </row>
    <row r="465" spans="1:13" s="11" customFormat="1" x14ac:dyDescent="0.25">
      <c r="A465" s="4"/>
      <c r="B465" s="5"/>
      <c r="C465" s="5"/>
      <c r="D465" s="5"/>
      <c r="F465" s="10"/>
      <c r="G465" s="10"/>
      <c r="H465" s="10"/>
      <c r="I465" s="10"/>
      <c r="J465" s="10"/>
      <c r="K465" s="10"/>
      <c r="L465" s="10"/>
      <c r="M465" s="10"/>
    </row>
    <row r="466" spans="1:13" s="11" customFormat="1" x14ac:dyDescent="0.25">
      <c r="A466" s="4"/>
      <c r="B466" s="5"/>
      <c r="C466" s="5"/>
      <c r="D466" s="5"/>
      <c r="F466" s="10"/>
      <c r="G466" s="10"/>
      <c r="H466" s="10"/>
      <c r="I466" s="10"/>
      <c r="J466" s="10"/>
      <c r="K466" s="10"/>
      <c r="L466" s="10"/>
      <c r="M466" s="10"/>
    </row>
    <row r="467" spans="1:13" s="11" customFormat="1" x14ac:dyDescent="0.25">
      <c r="A467" s="4"/>
      <c r="B467" s="5"/>
      <c r="C467" s="5"/>
      <c r="D467" s="5"/>
      <c r="F467" s="10"/>
      <c r="G467" s="10"/>
      <c r="H467" s="10"/>
      <c r="I467" s="10"/>
      <c r="J467" s="10"/>
      <c r="K467" s="10"/>
      <c r="L467" s="10"/>
      <c r="M467" s="10"/>
    </row>
    <row r="468" spans="1:13" s="11" customFormat="1" x14ac:dyDescent="0.25">
      <c r="A468" s="4"/>
      <c r="B468" s="5"/>
      <c r="C468" s="5"/>
      <c r="D468" s="5"/>
      <c r="F468" s="10"/>
      <c r="G468" s="10"/>
      <c r="H468" s="10"/>
      <c r="I468" s="10"/>
      <c r="J468" s="10"/>
      <c r="K468" s="10"/>
      <c r="L468" s="10"/>
      <c r="M468" s="10"/>
    </row>
    <row r="469" spans="1:13" s="11" customFormat="1" x14ac:dyDescent="0.25">
      <c r="A469" s="4"/>
      <c r="B469" s="5"/>
      <c r="C469" s="5"/>
      <c r="D469" s="5"/>
      <c r="F469" s="10"/>
      <c r="G469" s="10"/>
      <c r="H469" s="10"/>
      <c r="I469" s="10"/>
      <c r="J469" s="10"/>
      <c r="K469" s="10"/>
      <c r="L469" s="10"/>
      <c r="M469" s="10"/>
    </row>
    <row r="470" spans="1:13" s="11" customFormat="1" x14ac:dyDescent="0.25">
      <c r="A470" s="4"/>
      <c r="B470" s="5"/>
      <c r="C470" s="5"/>
      <c r="D470" s="5"/>
      <c r="F470" s="10"/>
      <c r="G470" s="10"/>
      <c r="H470" s="10"/>
      <c r="I470" s="10"/>
      <c r="J470" s="10"/>
      <c r="K470" s="10"/>
      <c r="L470" s="10"/>
      <c r="M470" s="10"/>
    </row>
    <row r="471" spans="1:13" s="11" customFormat="1" x14ac:dyDescent="0.25">
      <c r="A471" s="4"/>
      <c r="B471" s="5"/>
      <c r="C471" s="5"/>
      <c r="D471" s="5"/>
      <c r="F471" s="10"/>
      <c r="G471" s="10"/>
      <c r="H471" s="10"/>
      <c r="I471" s="10"/>
      <c r="J471" s="10"/>
      <c r="K471" s="10"/>
      <c r="L471" s="10"/>
      <c r="M471" s="10"/>
    </row>
    <row r="472" spans="1:13" s="11" customFormat="1" x14ac:dyDescent="0.25">
      <c r="A472" s="4"/>
      <c r="B472" s="5"/>
      <c r="C472" s="5"/>
      <c r="D472" s="5"/>
      <c r="F472" s="10"/>
      <c r="G472" s="10"/>
      <c r="H472" s="10"/>
      <c r="I472" s="10"/>
      <c r="J472" s="10"/>
      <c r="K472" s="10"/>
      <c r="L472" s="10"/>
      <c r="M472" s="10"/>
    </row>
    <row r="473" spans="1:13" s="11" customFormat="1" x14ac:dyDescent="0.25">
      <c r="A473" s="4"/>
      <c r="B473" s="5"/>
      <c r="C473" s="5"/>
      <c r="D473" s="5"/>
      <c r="F473" s="10"/>
      <c r="G473" s="10"/>
      <c r="H473" s="10"/>
      <c r="I473" s="10"/>
      <c r="J473" s="10"/>
      <c r="K473" s="10"/>
      <c r="L473" s="10"/>
      <c r="M473" s="10"/>
    </row>
    <row r="474" spans="1:13" s="11" customFormat="1" x14ac:dyDescent="0.25">
      <c r="A474" s="4"/>
      <c r="B474" s="5"/>
      <c r="C474" s="5"/>
      <c r="D474" s="5"/>
      <c r="F474" s="10"/>
      <c r="G474" s="10"/>
      <c r="H474" s="10"/>
      <c r="I474" s="10"/>
      <c r="J474" s="10"/>
      <c r="K474" s="10"/>
      <c r="L474" s="10"/>
      <c r="M474" s="10"/>
    </row>
    <row r="475" spans="1:13" s="11" customFormat="1" x14ac:dyDescent="0.25">
      <c r="A475" s="4"/>
      <c r="B475" s="5"/>
      <c r="C475" s="5"/>
      <c r="D475" s="5"/>
      <c r="F475" s="10"/>
      <c r="G475" s="10"/>
      <c r="H475" s="10"/>
      <c r="I475" s="10"/>
      <c r="J475" s="10"/>
      <c r="K475" s="10"/>
      <c r="L475" s="10"/>
      <c r="M475" s="10"/>
    </row>
    <row r="476" spans="1:13" s="11" customFormat="1" x14ac:dyDescent="0.25">
      <c r="A476" s="4"/>
      <c r="B476" s="5"/>
      <c r="C476" s="5"/>
      <c r="D476" s="5"/>
      <c r="F476" s="10"/>
      <c r="G476" s="10"/>
      <c r="H476" s="10"/>
      <c r="I476" s="10"/>
      <c r="J476" s="10"/>
      <c r="K476" s="10"/>
      <c r="L476" s="10"/>
      <c r="M476" s="10"/>
    </row>
    <row r="477" spans="1:13" s="11" customFormat="1" x14ac:dyDescent="0.25">
      <c r="A477" s="4"/>
      <c r="B477" s="5"/>
      <c r="C477" s="5"/>
      <c r="D477" s="5"/>
      <c r="F477" s="10"/>
      <c r="G477" s="10"/>
      <c r="H477" s="10"/>
      <c r="I477" s="10"/>
      <c r="J477" s="10"/>
      <c r="K477" s="10"/>
      <c r="L477" s="10"/>
      <c r="M477" s="10"/>
    </row>
    <row r="478" spans="1:13" s="11" customFormat="1" x14ac:dyDescent="0.25">
      <c r="A478" s="4"/>
      <c r="B478" s="5"/>
      <c r="C478" s="5"/>
      <c r="D478" s="5"/>
      <c r="F478" s="10"/>
      <c r="G478" s="10"/>
      <c r="H478" s="10"/>
      <c r="I478" s="10"/>
      <c r="J478" s="10"/>
      <c r="K478" s="10"/>
      <c r="L478" s="10"/>
      <c r="M478" s="10"/>
    </row>
    <row r="479" spans="1:13" s="11" customFormat="1" x14ac:dyDescent="0.25">
      <c r="A479" s="4"/>
      <c r="B479" s="5"/>
      <c r="C479" s="5"/>
      <c r="D479" s="5"/>
      <c r="F479" s="10"/>
      <c r="G479" s="10"/>
      <c r="H479" s="10"/>
      <c r="I479" s="10"/>
      <c r="J479" s="10"/>
      <c r="K479" s="10"/>
      <c r="L479" s="10"/>
      <c r="M479" s="10"/>
    </row>
    <row r="480" spans="1:13" s="11" customFormat="1" x14ac:dyDescent="0.25">
      <c r="A480" s="4"/>
      <c r="B480" s="5"/>
      <c r="C480" s="5"/>
      <c r="D480" s="5"/>
      <c r="F480" s="10"/>
      <c r="G480" s="10"/>
      <c r="H480" s="10"/>
      <c r="I480" s="10"/>
      <c r="J480" s="10"/>
      <c r="K480" s="10"/>
      <c r="L480" s="10"/>
      <c r="M480" s="10"/>
    </row>
    <row r="481" spans="1:13" s="11" customFormat="1" x14ac:dyDescent="0.25">
      <c r="A481" s="4"/>
      <c r="B481" s="5"/>
      <c r="C481" s="5"/>
      <c r="D481" s="5"/>
      <c r="F481" s="10"/>
      <c r="G481" s="10"/>
      <c r="H481" s="10"/>
      <c r="I481" s="10"/>
      <c r="J481" s="10"/>
      <c r="K481" s="10"/>
      <c r="L481" s="10"/>
      <c r="M481" s="10"/>
    </row>
    <row r="482" spans="1:13" s="11" customFormat="1" x14ac:dyDescent="0.25">
      <c r="A482" s="4"/>
      <c r="B482" s="5"/>
      <c r="C482" s="5"/>
      <c r="D482" s="5"/>
      <c r="F482" s="10"/>
      <c r="G482" s="10"/>
      <c r="H482" s="10"/>
      <c r="I482" s="10"/>
      <c r="J482" s="10"/>
      <c r="K482" s="10"/>
      <c r="L482" s="10"/>
      <c r="M482" s="10"/>
    </row>
    <row r="483" spans="1:13" s="11" customFormat="1" x14ac:dyDescent="0.25">
      <c r="A483" s="4"/>
      <c r="B483" s="5"/>
      <c r="C483" s="5"/>
      <c r="D483" s="5"/>
      <c r="F483" s="10"/>
      <c r="G483" s="10"/>
      <c r="H483" s="10"/>
      <c r="I483" s="10"/>
      <c r="J483" s="10"/>
      <c r="K483" s="10"/>
      <c r="L483" s="10"/>
      <c r="M483" s="10"/>
    </row>
    <row r="484" spans="1:13" s="11" customFormat="1" x14ac:dyDescent="0.25">
      <c r="A484" s="4"/>
      <c r="B484" s="5"/>
      <c r="C484" s="5"/>
      <c r="D484" s="5"/>
      <c r="F484" s="10"/>
      <c r="G484" s="10"/>
      <c r="H484" s="10"/>
      <c r="I484" s="10"/>
      <c r="J484" s="10"/>
      <c r="K484" s="10"/>
      <c r="L484" s="10"/>
      <c r="M484" s="10"/>
    </row>
    <row r="485" spans="1:13" s="11" customFormat="1" x14ac:dyDescent="0.25">
      <c r="A485" s="4"/>
      <c r="B485" s="5"/>
      <c r="C485" s="5"/>
      <c r="D485" s="5"/>
      <c r="F485" s="10"/>
      <c r="G485" s="10"/>
      <c r="H485" s="10"/>
      <c r="I485" s="10"/>
      <c r="J485" s="10"/>
      <c r="K485" s="10"/>
      <c r="L485" s="10"/>
      <c r="M485" s="10"/>
    </row>
    <row r="486" spans="1:13" s="11" customFormat="1" x14ac:dyDescent="0.25">
      <c r="A486" s="4"/>
      <c r="B486" s="5"/>
      <c r="C486" s="5"/>
      <c r="D486" s="5"/>
      <c r="F486" s="10"/>
      <c r="G486" s="10"/>
      <c r="H486" s="10"/>
      <c r="I486" s="10"/>
      <c r="J486" s="10"/>
      <c r="K486" s="10"/>
      <c r="L486" s="10"/>
      <c r="M486" s="10"/>
    </row>
    <row r="487" spans="1:13" s="11" customFormat="1" x14ac:dyDescent="0.25">
      <c r="A487" s="4"/>
      <c r="B487" s="5"/>
      <c r="C487" s="5"/>
      <c r="D487" s="5"/>
      <c r="F487" s="10"/>
      <c r="G487" s="10"/>
      <c r="H487" s="10"/>
      <c r="I487" s="10"/>
      <c r="J487" s="10"/>
      <c r="K487" s="10"/>
      <c r="L487" s="10"/>
      <c r="M487" s="10"/>
    </row>
    <row r="488" spans="1:13" s="11" customFormat="1" x14ac:dyDescent="0.25">
      <c r="A488" s="4"/>
      <c r="B488" s="5"/>
      <c r="C488" s="5"/>
      <c r="D488" s="5"/>
      <c r="F488" s="10"/>
      <c r="G488" s="10"/>
      <c r="H488" s="10"/>
      <c r="I488" s="10"/>
      <c r="J488" s="10"/>
      <c r="K488" s="10"/>
      <c r="L488" s="10"/>
      <c r="M488" s="10"/>
    </row>
    <row r="489" spans="1:13" s="11" customFormat="1" x14ac:dyDescent="0.25">
      <c r="A489" s="4"/>
      <c r="B489" s="5"/>
      <c r="C489" s="5"/>
      <c r="D489" s="5"/>
      <c r="F489" s="10"/>
      <c r="G489" s="10"/>
      <c r="H489" s="10"/>
      <c r="I489" s="10"/>
      <c r="J489" s="10"/>
      <c r="K489" s="10"/>
      <c r="L489" s="10"/>
      <c r="M489" s="10"/>
    </row>
    <row r="490" spans="1:13" s="11" customFormat="1" x14ac:dyDescent="0.25">
      <c r="A490" s="4"/>
      <c r="B490" s="5"/>
      <c r="C490" s="5"/>
      <c r="D490" s="5"/>
      <c r="F490" s="10"/>
      <c r="G490" s="10"/>
      <c r="H490" s="10"/>
      <c r="I490" s="10"/>
      <c r="J490" s="10"/>
      <c r="K490" s="10"/>
      <c r="L490" s="10"/>
      <c r="M490" s="10"/>
    </row>
    <row r="491" spans="1:13" s="11" customFormat="1" x14ac:dyDescent="0.25">
      <c r="A491" s="4"/>
      <c r="B491" s="5"/>
      <c r="C491" s="5"/>
      <c r="D491" s="5"/>
      <c r="F491" s="10"/>
      <c r="G491" s="10"/>
      <c r="H491" s="10"/>
      <c r="I491" s="10"/>
      <c r="J491" s="10"/>
      <c r="K491" s="10"/>
      <c r="L491" s="10"/>
      <c r="M491" s="10"/>
    </row>
    <row r="492" spans="1:13" s="11" customFormat="1" x14ac:dyDescent="0.25">
      <c r="A492" s="4"/>
      <c r="B492" s="5"/>
      <c r="C492" s="5"/>
      <c r="D492" s="5"/>
      <c r="F492" s="10"/>
      <c r="G492" s="10"/>
      <c r="H492" s="10"/>
      <c r="I492" s="10"/>
      <c r="J492" s="10"/>
      <c r="K492" s="10"/>
      <c r="L492" s="10"/>
      <c r="M492" s="10"/>
    </row>
    <row r="493" spans="1:13" s="11" customFormat="1" x14ac:dyDescent="0.25">
      <c r="A493" s="4"/>
      <c r="B493" s="5"/>
      <c r="C493" s="5"/>
      <c r="D493" s="5"/>
      <c r="F493" s="10"/>
      <c r="G493" s="10"/>
      <c r="H493" s="10"/>
      <c r="I493" s="10"/>
      <c r="J493" s="10"/>
      <c r="K493" s="10"/>
      <c r="L493" s="10"/>
      <c r="M493" s="10"/>
    </row>
    <row r="494" spans="1:13" s="11" customFormat="1" x14ac:dyDescent="0.25">
      <c r="A494" s="4"/>
      <c r="B494" s="5"/>
      <c r="C494" s="5"/>
      <c r="D494" s="5"/>
      <c r="F494" s="10"/>
      <c r="G494" s="10"/>
      <c r="H494" s="10"/>
      <c r="I494" s="10"/>
      <c r="J494" s="10"/>
      <c r="K494" s="10"/>
      <c r="L494" s="10"/>
      <c r="M494" s="10"/>
    </row>
    <row r="495" spans="1:13" s="11" customFormat="1" x14ac:dyDescent="0.25">
      <c r="A495" s="4"/>
      <c r="B495" s="5"/>
      <c r="C495" s="5"/>
      <c r="D495" s="5"/>
      <c r="F495" s="10"/>
      <c r="G495" s="10"/>
      <c r="H495" s="10"/>
      <c r="I495" s="10"/>
      <c r="J495" s="10"/>
      <c r="K495" s="10"/>
      <c r="L495" s="10"/>
      <c r="M495" s="10"/>
    </row>
    <row r="496" spans="1:13" s="11" customFormat="1" x14ac:dyDescent="0.25">
      <c r="A496" s="4"/>
      <c r="B496" s="5"/>
      <c r="C496" s="5"/>
      <c r="D496" s="5"/>
      <c r="F496" s="10"/>
      <c r="G496" s="10"/>
      <c r="H496" s="10"/>
      <c r="I496" s="10"/>
      <c r="J496" s="10"/>
      <c r="K496" s="10"/>
      <c r="L496" s="10"/>
      <c r="M496" s="10"/>
    </row>
    <row r="497" spans="1:13" s="11" customFormat="1" x14ac:dyDescent="0.25">
      <c r="A497" s="4"/>
      <c r="B497" s="5"/>
      <c r="C497" s="5"/>
      <c r="D497" s="5"/>
      <c r="F497" s="10"/>
      <c r="G497" s="10"/>
      <c r="H497" s="10"/>
      <c r="I497" s="10"/>
      <c r="J497" s="10"/>
      <c r="K497" s="10"/>
      <c r="L497" s="10"/>
      <c r="M497" s="10"/>
    </row>
    <row r="498" spans="1:13" s="11" customFormat="1" x14ac:dyDescent="0.25">
      <c r="A498" s="4"/>
      <c r="B498" s="5"/>
      <c r="C498" s="5"/>
      <c r="D498" s="5"/>
      <c r="F498" s="10"/>
      <c r="G498" s="10"/>
      <c r="H498" s="10"/>
      <c r="I498" s="10"/>
      <c r="J498" s="10"/>
      <c r="K498" s="10"/>
      <c r="L498" s="10"/>
      <c r="M498" s="10"/>
    </row>
    <row r="499" spans="1:13" s="11" customFormat="1" x14ac:dyDescent="0.25">
      <c r="A499" s="4"/>
      <c r="B499" s="5"/>
      <c r="C499" s="5"/>
      <c r="D499" s="5"/>
      <c r="F499" s="10"/>
      <c r="G499" s="10"/>
      <c r="H499" s="10"/>
      <c r="I499" s="10"/>
      <c r="J499" s="10"/>
      <c r="K499" s="10"/>
      <c r="L499" s="10"/>
      <c r="M499" s="10"/>
    </row>
    <row r="500" spans="1:13" s="11" customFormat="1" x14ac:dyDescent="0.25">
      <c r="A500" s="4"/>
      <c r="B500" s="5"/>
      <c r="C500" s="5"/>
      <c r="D500" s="5"/>
      <c r="F500" s="10"/>
      <c r="G500" s="10"/>
      <c r="H500" s="10"/>
      <c r="I500" s="10"/>
      <c r="J500" s="10"/>
      <c r="K500" s="10"/>
      <c r="L500" s="10"/>
      <c r="M500" s="10"/>
    </row>
    <row r="501" spans="1:13" s="11" customFormat="1" x14ac:dyDescent="0.25">
      <c r="A501" s="4"/>
      <c r="B501" s="5"/>
      <c r="C501" s="5"/>
      <c r="D501" s="5"/>
      <c r="F501" s="10"/>
      <c r="G501" s="10"/>
      <c r="H501" s="10"/>
      <c r="I501" s="10"/>
      <c r="J501" s="10"/>
      <c r="K501" s="10"/>
      <c r="L501" s="10"/>
      <c r="M501" s="10"/>
    </row>
    <row r="502" spans="1:13" s="11" customFormat="1" x14ac:dyDescent="0.25">
      <c r="A502" s="4"/>
      <c r="B502" s="5"/>
      <c r="C502" s="5"/>
      <c r="D502" s="5"/>
      <c r="F502" s="10"/>
      <c r="G502" s="10"/>
      <c r="H502" s="10"/>
      <c r="I502" s="10"/>
      <c r="J502" s="10"/>
      <c r="K502" s="10"/>
      <c r="L502" s="10"/>
      <c r="M502" s="10"/>
    </row>
    <row r="503" spans="1:13" s="11" customFormat="1" x14ac:dyDescent="0.25">
      <c r="A503" s="4"/>
      <c r="B503" s="5"/>
      <c r="C503" s="5"/>
      <c r="D503" s="5"/>
      <c r="F503" s="10"/>
      <c r="G503" s="10"/>
      <c r="H503" s="10"/>
      <c r="I503" s="10"/>
      <c r="J503" s="10"/>
      <c r="K503" s="10"/>
      <c r="L503" s="10"/>
      <c r="M503" s="10"/>
    </row>
    <row r="504" spans="1:13" s="11" customFormat="1" x14ac:dyDescent="0.25">
      <c r="A504" s="4"/>
      <c r="B504" s="5"/>
      <c r="C504" s="5"/>
      <c r="D504" s="5"/>
      <c r="F504" s="10"/>
      <c r="G504" s="10"/>
      <c r="H504" s="10"/>
      <c r="I504" s="10"/>
      <c r="J504" s="10"/>
      <c r="K504" s="10"/>
      <c r="L504" s="10"/>
      <c r="M504" s="10"/>
    </row>
    <row r="505" spans="1:13" s="11" customFormat="1" x14ac:dyDescent="0.25">
      <c r="A505" s="4"/>
      <c r="B505" s="5"/>
      <c r="C505" s="5"/>
      <c r="D505" s="5"/>
      <c r="F505" s="10"/>
      <c r="G505" s="10"/>
      <c r="H505" s="10"/>
      <c r="I505" s="10"/>
      <c r="J505" s="10"/>
      <c r="K505" s="10"/>
      <c r="L505" s="10"/>
      <c r="M505" s="10"/>
    </row>
    <row r="506" spans="1:13" s="11" customFormat="1" x14ac:dyDescent="0.25">
      <c r="A506" s="4"/>
      <c r="B506" s="5"/>
      <c r="C506" s="5"/>
      <c r="D506" s="5"/>
      <c r="F506" s="10"/>
      <c r="G506" s="10"/>
      <c r="H506" s="10"/>
      <c r="I506" s="10"/>
      <c r="J506" s="10"/>
      <c r="K506" s="10"/>
      <c r="L506" s="10"/>
      <c r="M506" s="10"/>
    </row>
    <row r="507" spans="1:13" s="11" customFormat="1" x14ac:dyDescent="0.25">
      <c r="A507" s="4"/>
      <c r="B507" s="5"/>
      <c r="C507" s="5"/>
      <c r="D507" s="5"/>
      <c r="F507" s="10"/>
      <c r="G507" s="10"/>
      <c r="H507" s="10"/>
      <c r="I507" s="10"/>
      <c r="J507" s="10"/>
      <c r="K507" s="10"/>
      <c r="L507" s="10"/>
      <c r="M507" s="10"/>
    </row>
    <row r="508" spans="1:13" s="11" customFormat="1" x14ac:dyDescent="0.25">
      <c r="A508" s="4"/>
      <c r="B508" s="5"/>
      <c r="C508" s="5"/>
      <c r="D508" s="5"/>
      <c r="F508" s="10"/>
      <c r="G508" s="10"/>
      <c r="H508" s="10"/>
      <c r="I508" s="10"/>
      <c r="J508" s="10"/>
      <c r="K508" s="10"/>
      <c r="L508" s="10"/>
      <c r="M508" s="10"/>
    </row>
    <row r="509" spans="1:13" s="11" customFormat="1" x14ac:dyDescent="0.25">
      <c r="A509" s="4"/>
      <c r="B509" s="5"/>
      <c r="C509" s="5"/>
      <c r="D509" s="5"/>
      <c r="F509" s="10"/>
      <c r="G509" s="10"/>
      <c r="H509" s="10"/>
      <c r="I509" s="10"/>
      <c r="J509" s="10"/>
      <c r="K509" s="10"/>
      <c r="L509" s="10"/>
      <c r="M509" s="10"/>
    </row>
    <row r="510" spans="1:13" s="11" customFormat="1" x14ac:dyDescent="0.25">
      <c r="A510" s="4"/>
      <c r="B510" s="5"/>
      <c r="C510" s="5"/>
      <c r="D510" s="5"/>
      <c r="F510" s="10"/>
      <c r="G510" s="10"/>
      <c r="H510" s="10"/>
      <c r="I510" s="10"/>
      <c r="J510" s="10"/>
      <c r="K510" s="10"/>
      <c r="L510" s="10"/>
      <c r="M510" s="10"/>
    </row>
    <row r="511" spans="1:13" s="11" customFormat="1" x14ac:dyDescent="0.25">
      <c r="A511" s="4"/>
      <c r="B511" s="5"/>
      <c r="C511" s="5"/>
      <c r="D511" s="5"/>
      <c r="F511" s="10"/>
      <c r="G511" s="10"/>
      <c r="H511" s="10"/>
      <c r="I511" s="10"/>
      <c r="J511" s="10"/>
      <c r="K511" s="10"/>
      <c r="L511" s="10"/>
      <c r="M511" s="10"/>
    </row>
    <row r="512" spans="1:13" s="11" customFormat="1" x14ac:dyDescent="0.25">
      <c r="A512" s="4"/>
      <c r="B512" s="5"/>
      <c r="C512" s="5"/>
      <c r="D512" s="5"/>
      <c r="F512" s="10"/>
      <c r="G512" s="10"/>
      <c r="H512" s="10"/>
      <c r="I512" s="10"/>
      <c r="J512" s="10"/>
      <c r="K512" s="10"/>
      <c r="L512" s="10"/>
      <c r="M512" s="10"/>
    </row>
    <row r="513" spans="1:13" s="11" customFormat="1" x14ac:dyDescent="0.25">
      <c r="A513" s="4"/>
      <c r="B513" s="5"/>
      <c r="C513" s="5"/>
      <c r="D513" s="5"/>
      <c r="F513" s="10"/>
      <c r="G513" s="10"/>
      <c r="H513" s="10"/>
      <c r="I513" s="10"/>
      <c r="J513" s="10"/>
      <c r="K513" s="10"/>
      <c r="L513" s="10"/>
      <c r="M513" s="10"/>
    </row>
    <row r="514" spans="1:13" s="11" customFormat="1" x14ac:dyDescent="0.25">
      <c r="A514" s="4"/>
      <c r="B514" s="5"/>
      <c r="C514" s="5"/>
      <c r="D514" s="5"/>
      <c r="F514" s="10"/>
      <c r="G514" s="10"/>
      <c r="H514" s="10"/>
      <c r="I514" s="10"/>
      <c r="J514" s="10"/>
      <c r="K514" s="10"/>
      <c r="L514" s="10"/>
      <c r="M514" s="10"/>
    </row>
    <row r="515" spans="1:13" s="11" customFormat="1" x14ac:dyDescent="0.25">
      <c r="A515" s="4"/>
      <c r="B515" s="5"/>
      <c r="C515" s="5"/>
      <c r="D515" s="5"/>
      <c r="F515" s="10"/>
      <c r="G515" s="10"/>
      <c r="H515" s="10"/>
      <c r="I515" s="10"/>
      <c r="J515" s="10"/>
      <c r="K515" s="10"/>
      <c r="L515" s="10"/>
      <c r="M515" s="10"/>
    </row>
    <row r="516" spans="1:13" s="11" customFormat="1" x14ac:dyDescent="0.25">
      <c r="A516" s="4"/>
      <c r="B516" s="5"/>
      <c r="C516" s="5"/>
      <c r="D516" s="5"/>
      <c r="F516" s="10"/>
      <c r="G516" s="10"/>
      <c r="H516" s="10"/>
      <c r="I516" s="10"/>
      <c r="J516" s="10"/>
      <c r="K516" s="10"/>
      <c r="L516" s="10"/>
      <c r="M516" s="10"/>
    </row>
    <row r="517" spans="1:13" s="11" customFormat="1" x14ac:dyDescent="0.25">
      <c r="A517" s="4"/>
      <c r="B517" s="5"/>
      <c r="C517" s="5"/>
      <c r="D517" s="5"/>
      <c r="F517" s="10"/>
      <c r="G517" s="10"/>
      <c r="H517" s="10"/>
      <c r="I517" s="10"/>
      <c r="J517" s="10"/>
      <c r="K517" s="10"/>
      <c r="L517" s="10"/>
      <c r="M517" s="10"/>
    </row>
    <row r="518" spans="1:13" s="11" customFormat="1" x14ac:dyDescent="0.25">
      <c r="A518" s="4"/>
      <c r="B518" s="5"/>
      <c r="C518" s="5"/>
      <c r="D518" s="5"/>
      <c r="F518" s="10"/>
      <c r="G518" s="10"/>
      <c r="H518" s="10"/>
      <c r="I518" s="10"/>
      <c r="J518" s="10"/>
      <c r="K518" s="10"/>
      <c r="L518" s="10"/>
      <c r="M518" s="10"/>
    </row>
    <row r="519" spans="1:13" s="11" customFormat="1" x14ac:dyDescent="0.25">
      <c r="A519" s="4"/>
      <c r="B519" s="5"/>
      <c r="C519" s="5"/>
      <c r="D519" s="5"/>
      <c r="F519" s="10"/>
      <c r="G519" s="10"/>
      <c r="H519" s="10"/>
      <c r="I519" s="10"/>
      <c r="J519" s="10"/>
      <c r="K519" s="10"/>
      <c r="L519" s="10"/>
      <c r="M519" s="10"/>
    </row>
    <row r="520" spans="1:13" s="11" customFormat="1" x14ac:dyDescent="0.25">
      <c r="A520" s="4"/>
      <c r="B520" s="5"/>
      <c r="C520" s="5"/>
      <c r="D520" s="5"/>
      <c r="F520" s="10"/>
      <c r="G520" s="10"/>
      <c r="H520" s="10"/>
      <c r="I520" s="10"/>
      <c r="J520" s="10"/>
      <c r="K520" s="10"/>
      <c r="L520" s="10"/>
      <c r="M520" s="10"/>
    </row>
    <row r="521" spans="1:13" s="11" customFormat="1" x14ac:dyDescent="0.25">
      <c r="A521" s="4"/>
      <c r="B521" s="5"/>
      <c r="C521" s="5"/>
      <c r="D521" s="5"/>
      <c r="F521" s="10"/>
      <c r="G521" s="10"/>
      <c r="H521" s="10"/>
      <c r="I521" s="10"/>
      <c r="J521" s="10"/>
      <c r="K521" s="10"/>
      <c r="L521" s="10"/>
      <c r="M521" s="10"/>
    </row>
    <row r="522" spans="1:13" s="11" customFormat="1" x14ac:dyDescent="0.25">
      <c r="A522" s="4"/>
      <c r="B522" s="5"/>
      <c r="C522" s="5"/>
      <c r="D522" s="5"/>
      <c r="F522" s="10"/>
      <c r="G522" s="10"/>
      <c r="H522" s="10"/>
      <c r="I522" s="10"/>
      <c r="J522" s="10"/>
      <c r="K522" s="10"/>
      <c r="L522" s="10"/>
      <c r="M522" s="10"/>
    </row>
    <row r="523" spans="1:13" s="11" customFormat="1" x14ac:dyDescent="0.25">
      <c r="A523" s="4"/>
      <c r="B523" s="5"/>
      <c r="C523" s="5"/>
      <c r="D523" s="5"/>
      <c r="F523" s="10"/>
      <c r="G523" s="10"/>
      <c r="H523" s="10"/>
      <c r="I523" s="10"/>
      <c r="J523" s="10"/>
      <c r="K523" s="10"/>
      <c r="L523" s="10"/>
      <c r="M523" s="10"/>
    </row>
    <row r="524" spans="1:13" s="11" customFormat="1" x14ac:dyDescent="0.25">
      <c r="A524" s="4"/>
      <c r="B524" s="5"/>
      <c r="C524" s="5"/>
      <c r="D524" s="5"/>
      <c r="F524" s="10"/>
      <c r="G524" s="10"/>
      <c r="H524" s="10"/>
      <c r="I524" s="10"/>
      <c r="J524" s="10"/>
      <c r="K524" s="10"/>
      <c r="L524" s="10"/>
      <c r="M524" s="10"/>
    </row>
    <row r="525" spans="1:13" s="11" customFormat="1" x14ac:dyDescent="0.25">
      <c r="A525" s="4"/>
      <c r="B525" s="5"/>
      <c r="C525" s="5"/>
      <c r="D525" s="5"/>
      <c r="F525" s="10"/>
      <c r="G525" s="10"/>
      <c r="H525" s="10"/>
      <c r="I525" s="10"/>
      <c r="J525" s="10"/>
      <c r="K525" s="10"/>
      <c r="L525" s="10"/>
      <c r="M525" s="10"/>
    </row>
    <row r="526" spans="1:13" s="11" customFormat="1" x14ac:dyDescent="0.25">
      <c r="A526" s="4"/>
      <c r="B526" s="5"/>
      <c r="C526" s="5"/>
      <c r="D526" s="5"/>
      <c r="F526" s="10"/>
      <c r="G526" s="10"/>
      <c r="H526" s="10"/>
      <c r="I526" s="10"/>
      <c r="J526" s="10"/>
      <c r="K526" s="10"/>
      <c r="L526" s="10"/>
      <c r="M526" s="10"/>
    </row>
    <row r="527" spans="1:13" s="11" customFormat="1" x14ac:dyDescent="0.25">
      <c r="A527" s="4"/>
      <c r="B527" s="5"/>
      <c r="C527" s="5"/>
      <c r="D527" s="5"/>
      <c r="F527" s="10"/>
      <c r="G527" s="10"/>
      <c r="H527" s="10"/>
      <c r="I527" s="10"/>
      <c r="J527" s="10"/>
      <c r="K527" s="10"/>
      <c r="L527" s="10"/>
      <c r="M527" s="10"/>
    </row>
    <row r="528" spans="1:13" s="11" customFormat="1" x14ac:dyDescent="0.25">
      <c r="A528" s="4"/>
      <c r="B528" s="5"/>
      <c r="C528" s="5"/>
      <c r="D528" s="5"/>
      <c r="F528" s="10"/>
      <c r="G528" s="10"/>
      <c r="H528" s="10"/>
      <c r="I528" s="10"/>
      <c r="J528" s="10"/>
      <c r="K528" s="10"/>
      <c r="L528" s="10"/>
      <c r="M528" s="10"/>
    </row>
    <row r="529" spans="1:13" s="11" customFormat="1" x14ac:dyDescent="0.25">
      <c r="A529" s="4"/>
      <c r="B529" s="5"/>
      <c r="C529" s="5"/>
      <c r="D529" s="5"/>
      <c r="F529" s="10"/>
      <c r="G529" s="10"/>
      <c r="H529" s="10"/>
      <c r="I529" s="10"/>
      <c r="J529" s="10"/>
      <c r="K529" s="10"/>
      <c r="L529" s="10"/>
      <c r="M529" s="10"/>
    </row>
    <row r="530" spans="1:13" s="11" customFormat="1" x14ac:dyDescent="0.25">
      <c r="A530" s="4"/>
      <c r="B530" s="5"/>
      <c r="C530" s="5"/>
      <c r="D530" s="5"/>
      <c r="F530" s="10"/>
      <c r="G530" s="10"/>
      <c r="H530" s="10"/>
      <c r="I530" s="10"/>
      <c r="J530" s="10"/>
      <c r="K530" s="10"/>
      <c r="L530" s="10"/>
      <c r="M530" s="10"/>
    </row>
  </sheetData>
  <mergeCells count="121">
    <mergeCell ref="A199:L199"/>
    <mergeCell ref="A237:C237"/>
    <mergeCell ref="A238:C243"/>
    <mergeCell ref="A244:C249"/>
    <mergeCell ref="A250:C250"/>
    <mergeCell ref="A251:C256"/>
    <mergeCell ref="A257:C262"/>
    <mergeCell ref="A263:C268"/>
    <mergeCell ref="A2:L2"/>
    <mergeCell ref="B10:B15"/>
    <mergeCell ref="B4:B6"/>
    <mergeCell ref="C4:C6"/>
    <mergeCell ref="E4:L4"/>
    <mergeCell ref="F5:L5"/>
    <mergeCell ref="D4:D6"/>
    <mergeCell ref="J3:L3"/>
    <mergeCell ref="E5:E6"/>
    <mergeCell ref="C10:C15"/>
    <mergeCell ref="A4:A6"/>
    <mergeCell ref="A10:A15"/>
    <mergeCell ref="A7:L7"/>
    <mergeCell ref="A8:L8"/>
    <mergeCell ref="A9:L9"/>
    <mergeCell ref="A49:A54"/>
    <mergeCell ref="B49:B54"/>
    <mergeCell ref="A43:A48"/>
    <mergeCell ref="B43:B48"/>
    <mergeCell ref="C37:C42"/>
    <mergeCell ref="A37:A42"/>
    <mergeCell ref="B37:B42"/>
    <mergeCell ref="C49:C54"/>
    <mergeCell ref="C43:C48"/>
    <mergeCell ref="C16:C21"/>
    <mergeCell ref="B22:B27"/>
    <mergeCell ref="C22:C27"/>
    <mergeCell ref="A22:A27"/>
    <mergeCell ref="A28:A33"/>
    <mergeCell ref="B28:B33"/>
    <mergeCell ref="A34:A36"/>
    <mergeCell ref="B34:B36"/>
    <mergeCell ref="C34:C36"/>
    <mergeCell ref="B16:B21"/>
    <mergeCell ref="A16:A21"/>
    <mergeCell ref="C28:C33"/>
    <mergeCell ref="B163:B168"/>
    <mergeCell ref="C163:C168"/>
    <mergeCell ref="B144:B147"/>
    <mergeCell ref="A157:A162"/>
    <mergeCell ref="B157:B162"/>
    <mergeCell ref="C157:C162"/>
    <mergeCell ref="A105:C110"/>
    <mergeCell ref="A120:A125"/>
    <mergeCell ref="A126:A131"/>
    <mergeCell ref="B148:B150"/>
    <mergeCell ref="A138:A143"/>
    <mergeCell ref="B138:B143"/>
    <mergeCell ref="B151:B156"/>
    <mergeCell ref="C151:C156"/>
    <mergeCell ref="A113:L113"/>
    <mergeCell ref="A111:L111"/>
    <mergeCell ref="A163:A168"/>
    <mergeCell ref="A148:A150"/>
    <mergeCell ref="A151:A156"/>
    <mergeCell ref="A79:L79"/>
    <mergeCell ref="B55:B60"/>
    <mergeCell ref="B61:B66"/>
    <mergeCell ref="A73:C78"/>
    <mergeCell ref="C61:C66"/>
    <mergeCell ref="B126:B131"/>
    <mergeCell ref="B120:B125"/>
    <mergeCell ref="A93:A98"/>
    <mergeCell ref="B93:B98"/>
    <mergeCell ref="A112:L112"/>
    <mergeCell ref="A80:L80"/>
    <mergeCell ref="A81:A86"/>
    <mergeCell ref="A99:A104"/>
    <mergeCell ref="B99:B104"/>
    <mergeCell ref="C99:C104"/>
    <mergeCell ref="A55:A60"/>
    <mergeCell ref="C55:C60"/>
    <mergeCell ref="A61:A66"/>
    <mergeCell ref="C81:C86"/>
    <mergeCell ref="B81:B86"/>
    <mergeCell ref="C93:C98"/>
    <mergeCell ref="A87:A92"/>
    <mergeCell ref="B87:B92"/>
    <mergeCell ref="C87:C92"/>
    <mergeCell ref="B187:B192"/>
    <mergeCell ref="B175:B180"/>
    <mergeCell ref="C175:C180"/>
    <mergeCell ref="A193:C198"/>
    <mergeCell ref="C169:C174"/>
    <mergeCell ref="A181:A186"/>
    <mergeCell ref="B181:B186"/>
    <mergeCell ref="C181:C186"/>
    <mergeCell ref="C187:C192"/>
    <mergeCell ref="A175:A180"/>
    <mergeCell ref="A220:C236"/>
    <mergeCell ref="B67:B72"/>
    <mergeCell ref="A67:A72"/>
    <mergeCell ref="C67:C72"/>
    <mergeCell ref="O114:O119"/>
    <mergeCell ref="A114:A119"/>
    <mergeCell ref="B114:B119"/>
    <mergeCell ref="A144:A147"/>
    <mergeCell ref="A132:A137"/>
    <mergeCell ref="B132:B137"/>
    <mergeCell ref="C114:C137"/>
    <mergeCell ref="C138:C150"/>
    <mergeCell ref="A214:C219"/>
    <mergeCell ref="A201:L201"/>
    <mergeCell ref="A200:L200"/>
    <mergeCell ref="A202:A207"/>
    <mergeCell ref="B202:B207"/>
    <mergeCell ref="A208:A213"/>
    <mergeCell ref="C208:C213"/>
    <mergeCell ref="B208:B213"/>
    <mergeCell ref="C202:C207"/>
    <mergeCell ref="A169:A174"/>
    <mergeCell ref="B169:B174"/>
    <mergeCell ref="A187:A192"/>
  </mergeCells>
  <phoneticPr fontId="0" type="noConversion"/>
  <pageMargins left="0.2" right="0.15748031496062992" top="0.27559055118110237" bottom="0.23622047244094491" header="0.15748031496062992" footer="0.15748031496062992"/>
  <pageSetup paperSize="9" scale="52" fitToHeight="9" orientation="landscape" r:id="rId1"/>
  <rowBreaks count="1" manualBreakCount="1">
    <brk id="20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</vt:lpstr>
      <vt:lpstr>Мероприятия!Область_печати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OstapenkoEV</dc:creator>
  <cp:lastModifiedBy>Горячева Ольга Константиновна</cp:lastModifiedBy>
  <cp:lastPrinted>2016-04-27T05:48:39Z</cp:lastPrinted>
  <dcterms:created xsi:type="dcterms:W3CDTF">2013-07-02T09:58:10Z</dcterms:created>
  <dcterms:modified xsi:type="dcterms:W3CDTF">2016-05-11T05:15:10Z</dcterms:modified>
</cp:coreProperties>
</file>