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25" windowWidth="9720" windowHeight="11160"/>
  </bookViews>
  <sheets>
    <sheet name="Таблица 2" sheetId="2" r:id="rId1"/>
  </sheets>
  <definedNames>
    <definedName name="_xlnm._FilterDatabase" localSheetId="0" hidden="1">'Таблица 2'!$A$7:$WUY$303</definedName>
    <definedName name="_xlnm.Print_Titles" localSheetId="0">'Таблица 2'!$4:$6</definedName>
    <definedName name="_xlnm.Print_Area" localSheetId="0">'Таблица 2'!$A$1:$L$309</definedName>
  </definedNames>
  <calcPr calcId="144525" refMode="R1C1"/>
</workbook>
</file>

<file path=xl/calcChain.xml><?xml version="1.0" encoding="utf-8"?>
<calcChain xmlns="http://schemas.openxmlformats.org/spreadsheetml/2006/main">
  <c r="H32" i="2" l="1"/>
  <c r="H14" i="2"/>
  <c r="H75" i="2" l="1"/>
  <c r="H220" i="2" l="1"/>
  <c r="L275" i="2" l="1"/>
  <c r="L276" i="2"/>
  <c r="L277" i="2"/>
  <c r="L278" i="2"/>
  <c r="L279" i="2"/>
  <c r="K275" i="2"/>
  <c r="K276" i="2"/>
  <c r="K277" i="2"/>
  <c r="K278" i="2"/>
  <c r="K279" i="2"/>
  <c r="J275" i="2"/>
  <c r="J276" i="2"/>
  <c r="J277" i="2"/>
  <c r="J278" i="2"/>
  <c r="J279" i="2"/>
  <c r="I275" i="2"/>
  <c r="I276" i="2"/>
  <c r="I277" i="2"/>
  <c r="I278" i="2"/>
  <c r="I279" i="2"/>
  <c r="H275" i="2"/>
  <c r="H276" i="2"/>
  <c r="H277" i="2"/>
  <c r="H278" i="2"/>
  <c r="H279" i="2"/>
  <c r="G275" i="2"/>
  <c r="G276" i="2"/>
  <c r="G277" i="2"/>
  <c r="G278" i="2"/>
  <c r="G279" i="2"/>
  <c r="F275" i="2"/>
  <c r="F276" i="2"/>
  <c r="F277" i="2"/>
  <c r="F278" i="2"/>
  <c r="F279" i="2"/>
  <c r="E275" i="2"/>
  <c r="E276" i="2"/>
  <c r="E277" i="2"/>
  <c r="E278" i="2"/>
  <c r="E279" i="2"/>
  <c r="F274" i="2"/>
  <c r="G274" i="2"/>
  <c r="H274" i="2"/>
  <c r="I274" i="2"/>
  <c r="J274" i="2"/>
  <c r="K274" i="2"/>
  <c r="L274" i="2"/>
  <c r="E274" i="2"/>
  <c r="K305" i="2"/>
  <c r="K306" i="2"/>
  <c r="K307" i="2"/>
  <c r="K308" i="2"/>
  <c r="K309" i="2"/>
  <c r="L305" i="2"/>
  <c r="L306" i="2"/>
  <c r="L307" i="2"/>
  <c r="L308" i="2"/>
  <c r="L309" i="2"/>
  <c r="J305" i="2"/>
  <c r="J306" i="2"/>
  <c r="J307" i="2"/>
  <c r="J308" i="2"/>
  <c r="J309" i="2"/>
  <c r="I305" i="2"/>
  <c r="I306" i="2"/>
  <c r="I307" i="2"/>
  <c r="I308" i="2"/>
  <c r="I309" i="2"/>
  <c r="H305" i="2"/>
  <c r="H306" i="2"/>
  <c r="H307" i="2"/>
  <c r="H308" i="2"/>
  <c r="H309" i="2"/>
  <c r="G305" i="2"/>
  <c r="G306" i="2"/>
  <c r="G307" i="2"/>
  <c r="G308" i="2"/>
  <c r="G309" i="2"/>
  <c r="F305" i="2"/>
  <c r="F306" i="2"/>
  <c r="F307" i="2"/>
  <c r="F308" i="2"/>
  <c r="F309" i="2"/>
  <c r="E305" i="2"/>
  <c r="E306" i="2"/>
  <c r="E307" i="2"/>
  <c r="E308" i="2"/>
  <c r="E309" i="2"/>
  <c r="F304" i="2"/>
  <c r="G304" i="2"/>
  <c r="H304" i="2"/>
  <c r="I304" i="2"/>
  <c r="J304" i="2"/>
  <c r="K304" i="2"/>
  <c r="L304" i="2"/>
  <c r="E304" i="2"/>
  <c r="H38" i="2" l="1"/>
  <c r="H106" i="2" l="1"/>
  <c r="H44" i="2"/>
  <c r="H133" i="2" l="1"/>
  <c r="H100" i="2" l="1"/>
  <c r="H221" i="2" l="1"/>
  <c r="F261" i="2" l="1"/>
  <c r="G261" i="2"/>
  <c r="H261" i="2"/>
  <c r="I261" i="2"/>
  <c r="J261" i="2"/>
  <c r="K261" i="2"/>
  <c r="L261" i="2"/>
  <c r="F259" i="2"/>
  <c r="G259" i="2"/>
  <c r="H259" i="2"/>
  <c r="I259" i="2"/>
  <c r="J259" i="2"/>
  <c r="K259" i="2"/>
  <c r="L259" i="2"/>
  <c r="F260" i="2"/>
  <c r="G260" i="2"/>
  <c r="H260" i="2"/>
  <c r="I260" i="2"/>
  <c r="J260" i="2"/>
  <c r="K260" i="2"/>
  <c r="L260" i="2"/>
  <c r="F258" i="2"/>
  <c r="G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E257" i="2"/>
  <c r="E258" i="2"/>
  <c r="E260" i="2"/>
  <c r="F256" i="2"/>
  <c r="G256" i="2"/>
  <c r="I256" i="2"/>
  <c r="J256" i="2"/>
  <c r="K256" i="2"/>
  <c r="L256" i="2"/>
  <c r="F64" i="2" l="1"/>
  <c r="G64" i="2"/>
  <c r="H64" i="2"/>
  <c r="I64" i="2"/>
  <c r="J64" i="2"/>
  <c r="K64" i="2"/>
  <c r="L64" i="2"/>
  <c r="F63" i="2"/>
  <c r="G63" i="2"/>
  <c r="H63" i="2"/>
  <c r="I63" i="2"/>
  <c r="J63" i="2"/>
  <c r="K63" i="2"/>
  <c r="L63" i="2"/>
  <c r="F62" i="2"/>
  <c r="G62" i="2"/>
  <c r="H62" i="2"/>
  <c r="I62" i="2"/>
  <c r="J62" i="2"/>
  <c r="K62" i="2"/>
  <c r="L62" i="2"/>
  <c r="F61" i="2"/>
  <c r="G61" i="2"/>
  <c r="H61" i="2"/>
  <c r="I61" i="2"/>
  <c r="J61" i="2"/>
  <c r="K61" i="2"/>
  <c r="L61" i="2"/>
  <c r="F60" i="2"/>
  <c r="G60" i="2"/>
  <c r="H60" i="2"/>
  <c r="I60" i="2"/>
  <c r="J60" i="2"/>
  <c r="K60" i="2"/>
  <c r="L60" i="2"/>
  <c r="E60" i="2"/>
  <c r="E61" i="2"/>
  <c r="E63" i="2"/>
  <c r="F59" i="2"/>
  <c r="G59" i="2"/>
  <c r="I59" i="2"/>
  <c r="J59" i="2"/>
  <c r="K59" i="2"/>
  <c r="L59" i="2"/>
  <c r="L208" i="2" l="1"/>
  <c r="K208" i="2"/>
  <c r="J208" i="2"/>
  <c r="I208" i="2"/>
  <c r="H208" i="2"/>
  <c r="G208" i="2"/>
  <c r="F208" i="2"/>
  <c r="L207" i="2"/>
  <c r="K207" i="2"/>
  <c r="J207" i="2"/>
  <c r="I207" i="2"/>
  <c r="H207" i="2"/>
  <c r="G207" i="2"/>
  <c r="F207" i="2"/>
  <c r="L206" i="2"/>
  <c r="K206" i="2"/>
  <c r="J206" i="2"/>
  <c r="I206" i="2"/>
  <c r="H206" i="2"/>
  <c r="G206" i="2"/>
  <c r="F206" i="2"/>
  <c r="L205" i="2"/>
  <c r="K205" i="2"/>
  <c r="J205" i="2"/>
  <c r="I205" i="2"/>
  <c r="H205" i="2"/>
  <c r="G205" i="2"/>
  <c r="F205" i="2"/>
  <c r="L204" i="2"/>
  <c r="K204" i="2"/>
  <c r="J204" i="2"/>
  <c r="I204" i="2"/>
  <c r="H204" i="2"/>
  <c r="G204" i="2"/>
  <c r="F204" i="2"/>
  <c r="E202" i="2"/>
  <c r="E201" i="2"/>
  <c r="E200" i="2"/>
  <c r="E199" i="2"/>
  <c r="E198" i="2"/>
  <c r="L197" i="2"/>
  <c r="K197" i="2"/>
  <c r="J197" i="2"/>
  <c r="I197" i="2"/>
  <c r="H197" i="2"/>
  <c r="G197" i="2"/>
  <c r="F197" i="2"/>
  <c r="E196" i="2"/>
  <c r="E195" i="2"/>
  <c r="E194" i="2"/>
  <c r="E193" i="2"/>
  <c r="E192" i="2"/>
  <c r="E191" i="2"/>
  <c r="E197" i="2" l="1"/>
  <c r="H40" i="2"/>
  <c r="H159" i="2"/>
  <c r="F303" i="2" l="1"/>
  <c r="G303" i="2"/>
  <c r="H303" i="2"/>
  <c r="I303" i="2"/>
  <c r="J303" i="2"/>
  <c r="K303" i="2"/>
  <c r="L303" i="2"/>
  <c r="F302" i="2"/>
  <c r="G302" i="2"/>
  <c r="H302" i="2"/>
  <c r="I302" i="2"/>
  <c r="J302" i="2"/>
  <c r="K302" i="2"/>
  <c r="L302" i="2"/>
  <c r="G301" i="2"/>
  <c r="H301" i="2"/>
  <c r="I301" i="2"/>
  <c r="J301" i="2"/>
  <c r="K301" i="2"/>
  <c r="L301" i="2"/>
  <c r="F300" i="2"/>
  <c r="G300" i="2"/>
  <c r="H300" i="2"/>
  <c r="I300" i="2"/>
  <c r="J300" i="2"/>
  <c r="K300" i="2"/>
  <c r="L300" i="2"/>
  <c r="F299" i="2"/>
  <c r="G299" i="2"/>
  <c r="H299" i="2"/>
  <c r="I299" i="2"/>
  <c r="J299" i="2"/>
  <c r="K299" i="2"/>
  <c r="L299" i="2"/>
  <c r="F297" i="2"/>
  <c r="G297" i="2"/>
  <c r="I297" i="2"/>
  <c r="J297" i="2"/>
  <c r="K297" i="2"/>
  <c r="L297" i="2"/>
  <c r="F296" i="2"/>
  <c r="G296" i="2"/>
  <c r="H296" i="2"/>
  <c r="I296" i="2"/>
  <c r="J296" i="2"/>
  <c r="K296" i="2"/>
  <c r="L296" i="2"/>
  <c r="F295" i="2"/>
  <c r="I295" i="2"/>
  <c r="J295" i="2"/>
  <c r="K295" i="2"/>
  <c r="L295" i="2"/>
  <c r="F294" i="2"/>
  <c r="I294" i="2"/>
  <c r="J294" i="2"/>
  <c r="K294" i="2"/>
  <c r="L294" i="2"/>
  <c r="F293" i="2"/>
  <c r="G293" i="2"/>
  <c r="H293" i="2"/>
  <c r="I293" i="2"/>
  <c r="J293" i="2"/>
  <c r="K293" i="2"/>
  <c r="L293" i="2"/>
  <c r="F291" i="2"/>
  <c r="G291" i="2"/>
  <c r="H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G289" i="2"/>
  <c r="H289" i="2"/>
  <c r="I289" i="2"/>
  <c r="J289" i="2"/>
  <c r="K289" i="2"/>
  <c r="L289" i="2"/>
  <c r="F288" i="2"/>
  <c r="G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G271" i="2"/>
  <c r="H271" i="2"/>
  <c r="I271" i="2"/>
  <c r="J271" i="2"/>
  <c r="K271" i="2"/>
  <c r="L271" i="2"/>
  <c r="F270" i="2"/>
  <c r="G270" i="2"/>
  <c r="H270" i="2"/>
  <c r="I270" i="2"/>
  <c r="J270" i="2"/>
  <c r="K270" i="2"/>
  <c r="L270" i="2"/>
  <c r="F269" i="2"/>
  <c r="G269" i="2"/>
  <c r="H269" i="2"/>
  <c r="I269" i="2"/>
  <c r="J269" i="2"/>
  <c r="K269" i="2"/>
  <c r="L269" i="2"/>
  <c r="G267" i="2"/>
  <c r="I267" i="2"/>
  <c r="J267" i="2"/>
  <c r="K267" i="2"/>
  <c r="L267" i="2"/>
  <c r="F266" i="2"/>
  <c r="G266" i="2"/>
  <c r="H266" i="2"/>
  <c r="I266" i="2"/>
  <c r="J266" i="2"/>
  <c r="K266" i="2"/>
  <c r="L266" i="2"/>
  <c r="I265" i="2"/>
  <c r="J265" i="2"/>
  <c r="K265" i="2"/>
  <c r="L265" i="2"/>
  <c r="F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F90" i="2" l="1"/>
  <c r="G90" i="2"/>
  <c r="H90" i="2"/>
  <c r="I90" i="2"/>
  <c r="J90" i="2"/>
  <c r="K90" i="2"/>
  <c r="L90" i="2"/>
  <c r="F89" i="2"/>
  <c r="G89" i="2"/>
  <c r="H89" i="2"/>
  <c r="I89" i="2"/>
  <c r="J89" i="2"/>
  <c r="K89" i="2"/>
  <c r="L89" i="2"/>
  <c r="F88" i="2"/>
  <c r="G88" i="2"/>
  <c r="I88" i="2"/>
  <c r="J88" i="2"/>
  <c r="K88" i="2"/>
  <c r="L88" i="2"/>
  <c r="F87" i="2"/>
  <c r="H87" i="2"/>
  <c r="I87" i="2"/>
  <c r="J87" i="2"/>
  <c r="K87" i="2"/>
  <c r="L87" i="2"/>
  <c r="F86" i="2"/>
  <c r="G86" i="2"/>
  <c r="H86" i="2"/>
  <c r="I86" i="2"/>
  <c r="J86" i="2"/>
  <c r="K86" i="2"/>
  <c r="L86" i="2"/>
  <c r="H88" i="2"/>
  <c r="E108" i="2"/>
  <c r="E107" i="2"/>
  <c r="E106" i="2"/>
  <c r="E105" i="2"/>
  <c r="E104" i="2"/>
  <c r="L103" i="2"/>
  <c r="K103" i="2"/>
  <c r="J103" i="2"/>
  <c r="I103" i="2"/>
  <c r="H103" i="2"/>
  <c r="G103" i="2"/>
  <c r="F103" i="2"/>
  <c r="E103" i="2" l="1"/>
  <c r="H26" i="2"/>
  <c r="H265" i="2" l="1"/>
  <c r="E222" i="2"/>
  <c r="E296" i="2" s="1"/>
  <c r="E219" i="2"/>
  <c r="E293" i="2" l="1"/>
  <c r="E225" i="2"/>
  <c r="E223" i="2" l="1"/>
  <c r="E297" i="2" s="1"/>
  <c r="H297" i="2"/>
  <c r="H295" i="2"/>
  <c r="H267" i="2"/>
  <c r="H218" i="2" l="1"/>
  <c r="H292" i="2" s="1"/>
  <c r="H294" i="2"/>
  <c r="G44" i="2" l="1"/>
  <c r="G38" i="2"/>
  <c r="G49" i="2"/>
  <c r="G220" i="2"/>
  <c r="E220" i="2" l="1"/>
  <c r="G294" i="2"/>
  <c r="E294" i="2" l="1"/>
  <c r="E226" i="2"/>
  <c r="G14" i="2"/>
  <c r="G26" i="2"/>
  <c r="G32" i="2"/>
  <c r="G221" i="2" l="1"/>
  <c r="E221" i="2" l="1"/>
  <c r="G295" i="2"/>
  <c r="E218" i="2" l="1"/>
  <c r="E295" i="2"/>
  <c r="E227" i="2"/>
  <c r="F248" i="2"/>
  <c r="G248" i="2"/>
  <c r="H248" i="2"/>
  <c r="I248" i="2"/>
  <c r="J248" i="2"/>
  <c r="K248" i="2"/>
  <c r="L248" i="2"/>
  <c r="F247" i="2"/>
  <c r="G247" i="2"/>
  <c r="H247" i="2"/>
  <c r="I247" i="2"/>
  <c r="J247" i="2"/>
  <c r="K247" i="2"/>
  <c r="L247" i="2"/>
  <c r="F246" i="2"/>
  <c r="G246" i="2"/>
  <c r="H246" i="2"/>
  <c r="I246" i="2"/>
  <c r="J246" i="2"/>
  <c r="K246" i="2"/>
  <c r="L246" i="2"/>
  <c r="F245" i="2"/>
  <c r="G245" i="2"/>
  <c r="H245" i="2"/>
  <c r="I245" i="2"/>
  <c r="J245" i="2"/>
  <c r="K245" i="2"/>
  <c r="L245" i="2"/>
  <c r="F244" i="2"/>
  <c r="G244" i="2"/>
  <c r="H244" i="2"/>
  <c r="I244" i="2"/>
  <c r="J244" i="2"/>
  <c r="K244" i="2"/>
  <c r="L244" i="2"/>
  <c r="F225" i="2"/>
  <c r="F231" i="2" s="1"/>
  <c r="G225" i="2"/>
  <c r="G231" i="2" s="1"/>
  <c r="H225" i="2"/>
  <c r="H231" i="2" s="1"/>
  <c r="I225" i="2"/>
  <c r="I231" i="2" s="1"/>
  <c r="J225" i="2"/>
  <c r="J231" i="2" s="1"/>
  <c r="K225" i="2"/>
  <c r="K231" i="2" s="1"/>
  <c r="L225" i="2"/>
  <c r="L231" i="2" s="1"/>
  <c r="F226" i="2"/>
  <c r="F232" i="2" s="1"/>
  <c r="H226" i="2"/>
  <c r="H232" i="2" s="1"/>
  <c r="I226" i="2"/>
  <c r="I232" i="2" s="1"/>
  <c r="J226" i="2"/>
  <c r="J232" i="2" s="1"/>
  <c r="K226" i="2"/>
  <c r="K232" i="2" s="1"/>
  <c r="L226" i="2"/>
  <c r="L232" i="2" s="1"/>
  <c r="F227" i="2"/>
  <c r="F233" i="2" s="1"/>
  <c r="J227" i="2"/>
  <c r="J233" i="2" s="1"/>
  <c r="K227" i="2"/>
  <c r="K233" i="2" s="1"/>
  <c r="L227" i="2"/>
  <c r="L233" i="2" s="1"/>
  <c r="F228" i="2"/>
  <c r="F234" i="2" s="1"/>
  <c r="G228" i="2"/>
  <c r="G234" i="2" s="1"/>
  <c r="H228" i="2"/>
  <c r="H234" i="2" s="1"/>
  <c r="I228" i="2"/>
  <c r="I234" i="2" s="1"/>
  <c r="J228" i="2"/>
  <c r="J234" i="2" s="1"/>
  <c r="K228" i="2"/>
  <c r="K234" i="2" s="1"/>
  <c r="L228" i="2"/>
  <c r="L234" i="2" s="1"/>
  <c r="F229" i="2"/>
  <c r="F235" i="2" s="1"/>
  <c r="G229" i="2"/>
  <c r="G235" i="2" s="1"/>
  <c r="H229" i="2"/>
  <c r="H235" i="2" s="1"/>
  <c r="I229" i="2"/>
  <c r="I235" i="2" s="1"/>
  <c r="J229" i="2"/>
  <c r="J235" i="2" s="1"/>
  <c r="K229" i="2"/>
  <c r="K235" i="2" s="1"/>
  <c r="L229" i="2"/>
  <c r="L235" i="2" s="1"/>
  <c r="E231" i="2"/>
  <c r="F218" i="2"/>
  <c r="F292" i="2" s="1"/>
  <c r="J218" i="2"/>
  <c r="J292" i="2" s="1"/>
  <c r="K218" i="2"/>
  <c r="K292" i="2" s="1"/>
  <c r="L218" i="2"/>
  <c r="L292" i="2" s="1"/>
  <c r="E178" i="2"/>
  <c r="E175" i="2"/>
  <c r="E176" i="2"/>
  <c r="E177" i="2"/>
  <c r="E174" i="2"/>
  <c r="L173" i="2"/>
  <c r="L203" i="2" s="1"/>
  <c r="F171" i="2"/>
  <c r="G171" i="2"/>
  <c r="H171" i="2"/>
  <c r="I171" i="2"/>
  <c r="J171" i="2"/>
  <c r="K171" i="2"/>
  <c r="L171" i="2"/>
  <c r="F169" i="2"/>
  <c r="J169" i="2"/>
  <c r="K169" i="2"/>
  <c r="L169" i="2"/>
  <c r="F168" i="2"/>
  <c r="F211" i="2" s="1"/>
  <c r="G168" i="2"/>
  <c r="H168" i="2"/>
  <c r="I168" i="2"/>
  <c r="J168" i="2"/>
  <c r="J211" i="2" s="1"/>
  <c r="K168" i="2"/>
  <c r="L168" i="2"/>
  <c r="F167" i="2"/>
  <c r="G167" i="2"/>
  <c r="G210" i="2" s="1"/>
  <c r="H167" i="2"/>
  <c r="I167" i="2"/>
  <c r="J167" i="2"/>
  <c r="K167" i="2"/>
  <c r="L167" i="2"/>
  <c r="E162" i="2"/>
  <c r="E163" i="2"/>
  <c r="E164" i="2"/>
  <c r="E165" i="2"/>
  <c r="E161" i="2"/>
  <c r="F160" i="2"/>
  <c r="G160" i="2"/>
  <c r="H160" i="2"/>
  <c r="I160" i="2"/>
  <c r="J160" i="2"/>
  <c r="K160" i="2"/>
  <c r="L160" i="2"/>
  <c r="E132" i="2"/>
  <c r="E133" i="2"/>
  <c r="E134" i="2"/>
  <c r="E135" i="2"/>
  <c r="E131" i="2"/>
  <c r="F130" i="2"/>
  <c r="G130" i="2"/>
  <c r="H130" i="2"/>
  <c r="I130" i="2"/>
  <c r="J130" i="2"/>
  <c r="K130" i="2"/>
  <c r="L130" i="2"/>
  <c r="E93" i="2"/>
  <c r="F91" i="2"/>
  <c r="G91" i="2"/>
  <c r="H91" i="2"/>
  <c r="I91" i="2"/>
  <c r="J91" i="2"/>
  <c r="K91" i="2"/>
  <c r="L91" i="2"/>
  <c r="F116" i="2"/>
  <c r="F83" i="2"/>
  <c r="G83" i="2"/>
  <c r="H83" i="2"/>
  <c r="I83" i="2"/>
  <c r="J83" i="2"/>
  <c r="K83" i="2"/>
  <c r="L83" i="2"/>
  <c r="F82" i="2"/>
  <c r="G82" i="2"/>
  <c r="H82" i="2"/>
  <c r="I82" i="2"/>
  <c r="J82" i="2"/>
  <c r="K82" i="2"/>
  <c r="L82" i="2"/>
  <c r="H81" i="2"/>
  <c r="I81" i="2"/>
  <c r="J81" i="2"/>
  <c r="K81" i="2"/>
  <c r="L81" i="2"/>
  <c r="F80" i="2"/>
  <c r="G80" i="2"/>
  <c r="H80" i="2"/>
  <c r="I80" i="2"/>
  <c r="J80" i="2"/>
  <c r="K80" i="2"/>
  <c r="L80" i="2"/>
  <c r="F79" i="2"/>
  <c r="G79" i="2"/>
  <c r="H79" i="2"/>
  <c r="I79" i="2"/>
  <c r="J79" i="2"/>
  <c r="K79" i="2"/>
  <c r="L79" i="2"/>
  <c r="E74" i="2"/>
  <c r="E76" i="2"/>
  <c r="E77" i="2"/>
  <c r="E73" i="2"/>
  <c r="H72" i="2"/>
  <c r="I72" i="2"/>
  <c r="J72" i="2"/>
  <c r="K72" i="2"/>
  <c r="L72" i="2"/>
  <c r="E68" i="2"/>
  <c r="E69" i="2"/>
  <c r="E70" i="2"/>
  <c r="E71" i="2"/>
  <c r="E67" i="2"/>
  <c r="F66" i="2"/>
  <c r="G66" i="2"/>
  <c r="H66" i="2"/>
  <c r="I66" i="2"/>
  <c r="I78" i="2" s="1"/>
  <c r="J66" i="2"/>
  <c r="J78" i="2" s="1"/>
  <c r="K66" i="2"/>
  <c r="K78" i="2" s="1"/>
  <c r="L66" i="2"/>
  <c r="L78" i="2" s="1"/>
  <c r="E58" i="2"/>
  <c r="E56" i="2"/>
  <c r="E57" i="2"/>
  <c r="E54" i="2"/>
  <c r="F53" i="2"/>
  <c r="H53" i="2"/>
  <c r="I53" i="2"/>
  <c r="J53" i="2"/>
  <c r="K53" i="2"/>
  <c r="L53" i="2"/>
  <c r="E50" i="2"/>
  <c r="E51" i="2"/>
  <c r="E52" i="2"/>
  <c r="H47" i="2"/>
  <c r="I47" i="2"/>
  <c r="J47" i="2"/>
  <c r="K47" i="2"/>
  <c r="L47" i="2"/>
  <c r="E43" i="2"/>
  <c r="E45" i="2"/>
  <c r="E46" i="2"/>
  <c r="E42" i="2"/>
  <c r="H41" i="2"/>
  <c r="I41" i="2"/>
  <c r="J41" i="2"/>
  <c r="K41" i="2"/>
  <c r="L41" i="2"/>
  <c r="E37" i="2"/>
  <c r="E38" i="2"/>
  <c r="E39" i="2"/>
  <c r="E40" i="2"/>
  <c r="E36" i="2"/>
  <c r="F35" i="2"/>
  <c r="G35" i="2"/>
  <c r="H35" i="2"/>
  <c r="I35" i="2"/>
  <c r="J35" i="2"/>
  <c r="K35" i="2"/>
  <c r="L35" i="2"/>
  <c r="E31" i="2"/>
  <c r="E33" i="2"/>
  <c r="E34" i="2"/>
  <c r="E30" i="2"/>
  <c r="H29" i="2"/>
  <c r="I29" i="2"/>
  <c r="J29" i="2"/>
  <c r="K29" i="2"/>
  <c r="L29" i="2"/>
  <c r="E25" i="2"/>
  <c r="E27" i="2"/>
  <c r="E24" i="2"/>
  <c r="H23" i="2"/>
  <c r="I23" i="2"/>
  <c r="J23" i="2"/>
  <c r="K23" i="2"/>
  <c r="L23" i="2"/>
  <c r="E19" i="2"/>
  <c r="E300" i="2" s="1"/>
  <c r="E21" i="2"/>
  <c r="E302" i="2" s="1"/>
  <c r="E22" i="2"/>
  <c r="E303" i="2" s="1"/>
  <c r="E18" i="2"/>
  <c r="E299" i="2" s="1"/>
  <c r="G17" i="2"/>
  <c r="G298" i="2" s="1"/>
  <c r="H17" i="2"/>
  <c r="H298" i="2" s="1"/>
  <c r="I17" i="2"/>
  <c r="I298" i="2" s="1"/>
  <c r="J17" i="2"/>
  <c r="J298" i="2" s="1"/>
  <c r="K17" i="2"/>
  <c r="K298" i="2" s="1"/>
  <c r="L17" i="2"/>
  <c r="L298" i="2" s="1"/>
  <c r="E13" i="2"/>
  <c r="E15" i="2"/>
  <c r="E16" i="2"/>
  <c r="E12" i="2"/>
  <c r="H11" i="2"/>
  <c r="I11" i="2"/>
  <c r="J11" i="2"/>
  <c r="K11" i="2"/>
  <c r="L11" i="2"/>
  <c r="F117" i="2"/>
  <c r="L170" i="2"/>
  <c r="K170" i="2"/>
  <c r="J170" i="2"/>
  <c r="I170" i="2"/>
  <c r="H170" i="2"/>
  <c r="G170" i="2"/>
  <c r="F170" i="2"/>
  <c r="K210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H256" i="2" l="1"/>
  <c r="H59" i="2"/>
  <c r="E261" i="2"/>
  <c r="E64" i="2"/>
  <c r="E204" i="2"/>
  <c r="E208" i="2"/>
  <c r="E207" i="2"/>
  <c r="E206" i="2"/>
  <c r="E205" i="2"/>
  <c r="E160" i="2"/>
  <c r="E224" i="2"/>
  <c r="E230" i="2" s="1"/>
  <c r="E292" i="2"/>
  <c r="E80" i="2"/>
  <c r="L214" i="2"/>
  <c r="L213" i="2"/>
  <c r="E66" i="2"/>
  <c r="E83" i="2"/>
  <c r="F224" i="2"/>
  <c r="F230" i="2" s="1"/>
  <c r="H213" i="2"/>
  <c r="E82" i="2"/>
  <c r="E79" i="2"/>
  <c r="J224" i="2"/>
  <c r="J230" i="2" s="1"/>
  <c r="H78" i="2"/>
  <c r="I213" i="2"/>
  <c r="J213" i="2"/>
  <c r="L210" i="2"/>
  <c r="H210" i="2"/>
  <c r="K211" i="2"/>
  <c r="G211" i="2"/>
  <c r="J212" i="2"/>
  <c r="G226" i="2"/>
  <c r="G232" i="2" s="1"/>
  <c r="F213" i="2"/>
  <c r="G213" i="2"/>
  <c r="K213" i="2"/>
  <c r="F123" i="2"/>
  <c r="F238" i="2" s="1"/>
  <c r="F251" i="2" s="1"/>
  <c r="E130" i="2"/>
  <c r="F212" i="2"/>
  <c r="J210" i="2"/>
  <c r="F210" i="2"/>
  <c r="I211" i="2"/>
  <c r="L212" i="2"/>
  <c r="I210" i="2"/>
  <c r="L211" i="2"/>
  <c r="H211" i="2"/>
  <c r="K212" i="2"/>
  <c r="L224" i="2"/>
  <c r="L230" i="2" s="1"/>
  <c r="E228" i="2"/>
  <c r="E234" i="2" s="1"/>
  <c r="K224" i="2"/>
  <c r="K230" i="2" s="1"/>
  <c r="E229" i="2"/>
  <c r="E235" i="2" s="1"/>
  <c r="E35" i="2"/>
  <c r="K173" i="2"/>
  <c r="K203" i="2" s="1"/>
  <c r="K214" i="2"/>
  <c r="G99" i="2"/>
  <c r="G264" i="2" l="1"/>
  <c r="G87" i="2"/>
  <c r="E232" i="2"/>
  <c r="J173" i="2"/>
  <c r="J214" i="2"/>
  <c r="G75" i="2"/>
  <c r="G265" i="2" s="1"/>
  <c r="G55" i="2"/>
  <c r="G29" i="2"/>
  <c r="J203" i="2" l="1"/>
  <c r="G227" i="2"/>
  <c r="G233" i="2" s="1"/>
  <c r="G218" i="2"/>
  <c r="G292" i="2" s="1"/>
  <c r="E49" i="2"/>
  <c r="G23" i="2"/>
  <c r="G81" i="2"/>
  <c r="G72" i="2"/>
  <c r="G78" i="2" s="1"/>
  <c r="G11" i="2"/>
  <c r="E55" i="2"/>
  <c r="G53" i="2"/>
  <c r="I173" i="2"/>
  <c r="I214" i="2"/>
  <c r="F75" i="2"/>
  <c r="F32" i="2"/>
  <c r="I203" i="2" l="1"/>
  <c r="E53" i="2"/>
  <c r="E32" i="2"/>
  <c r="F29" i="2"/>
  <c r="G224" i="2"/>
  <c r="G230" i="2" s="1"/>
  <c r="F81" i="2"/>
  <c r="E75" i="2"/>
  <c r="F72" i="2"/>
  <c r="F78" i="2" s="1"/>
  <c r="H214" i="2"/>
  <c r="H173" i="2"/>
  <c r="H203" i="2" l="1"/>
  <c r="E29" i="2"/>
  <c r="E81" i="2"/>
  <c r="E72" i="2"/>
  <c r="E78" i="2" s="1"/>
  <c r="G117" i="2"/>
  <c r="G123" i="2" s="1"/>
  <c r="G238" i="2" s="1"/>
  <c r="G251" i="2" s="1"/>
  <c r="G173" i="2"/>
  <c r="G203" i="2" s="1"/>
  <c r="G214" i="2"/>
  <c r="H145" i="2"/>
  <c r="I145" i="2"/>
  <c r="G145" i="2"/>
  <c r="H169" i="2" l="1"/>
  <c r="H212" i="2" s="1"/>
  <c r="H227" i="2"/>
  <c r="H233" i="2" s="1"/>
  <c r="G169" i="2"/>
  <c r="G212" i="2" s="1"/>
  <c r="I218" i="2"/>
  <c r="I292" i="2" s="1"/>
  <c r="I227" i="2"/>
  <c r="I233" i="2" s="1"/>
  <c r="I169" i="2"/>
  <c r="I212" i="2" s="1"/>
  <c r="F173" i="2"/>
  <c r="F203" i="2" s="1"/>
  <c r="F214" i="2"/>
  <c r="H224" i="2" l="1"/>
  <c r="H230" i="2" s="1"/>
  <c r="I224" i="2"/>
  <c r="I230" i="2" s="1"/>
  <c r="E233" i="2"/>
  <c r="E173" i="2"/>
  <c r="E203" i="2" s="1"/>
  <c r="G120" i="2"/>
  <c r="G126" i="2" s="1"/>
  <c r="G241" i="2" s="1"/>
  <c r="G254" i="2" s="1"/>
  <c r="H120" i="2"/>
  <c r="H126" i="2" s="1"/>
  <c r="H241" i="2" s="1"/>
  <c r="I120" i="2"/>
  <c r="I126" i="2" s="1"/>
  <c r="I241" i="2" s="1"/>
  <c r="I254" i="2" s="1"/>
  <c r="J120" i="2"/>
  <c r="J126" i="2" s="1"/>
  <c r="J241" i="2" s="1"/>
  <c r="J254" i="2" s="1"/>
  <c r="K120" i="2"/>
  <c r="K126" i="2" s="1"/>
  <c r="K241" i="2" s="1"/>
  <c r="K254" i="2" s="1"/>
  <c r="L120" i="2"/>
  <c r="L126" i="2" s="1"/>
  <c r="L241" i="2" s="1"/>
  <c r="L254" i="2" s="1"/>
  <c r="G119" i="2"/>
  <c r="G125" i="2" s="1"/>
  <c r="G240" i="2" s="1"/>
  <c r="G253" i="2" s="1"/>
  <c r="H119" i="2"/>
  <c r="H125" i="2" s="1"/>
  <c r="H240" i="2" s="1"/>
  <c r="H253" i="2" s="1"/>
  <c r="I119" i="2"/>
  <c r="I125" i="2" s="1"/>
  <c r="I240" i="2" s="1"/>
  <c r="I253" i="2" s="1"/>
  <c r="J119" i="2"/>
  <c r="J125" i="2" s="1"/>
  <c r="J240" i="2" s="1"/>
  <c r="J253" i="2" s="1"/>
  <c r="K119" i="2"/>
  <c r="K125" i="2" s="1"/>
  <c r="K240" i="2" s="1"/>
  <c r="K253" i="2" s="1"/>
  <c r="L119" i="2"/>
  <c r="L125" i="2" s="1"/>
  <c r="L240" i="2" s="1"/>
  <c r="L253" i="2" s="1"/>
  <c r="G118" i="2"/>
  <c r="H118" i="2"/>
  <c r="H124" i="2" s="1"/>
  <c r="H239" i="2" s="1"/>
  <c r="H252" i="2" s="1"/>
  <c r="I118" i="2"/>
  <c r="I124" i="2" s="1"/>
  <c r="I239" i="2" s="1"/>
  <c r="I252" i="2" s="1"/>
  <c r="J118" i="2"/>
  <c r="J124" i="2" s="1"/>
  <c r="J239" i="2" s="1"/>
  <c r="J252" i="2" s="1"/>
  <c r="K118" i="2"/>
  <c r="K124" i="2" s="1"/>
  <c r="K239" i="2" s="1"/>
  <c r="K252" i="2" s="1"/>
  <c r="L118" i="2"/>
  <c r="L124" i="2" s="1"/>
  <c r="L239" i="2" s="1"/>
  <c r="L252" i="2" s="1"/>
  <c r="I117" i="2"/>
  <c r="I123" i="2" s="1"/>
  <c r="I238" i="2" s="1"/>
  <c r="I251" i="2" s="1"/>
  <c r="J117" i="2"/>
  <c r="J123" i="2" s="1"/>
  <c r="J238" i="2" s="1"/>
  <c r="J251" i="2" s="1"/>
  <c r="K117" i="2"/>
  <c r="K123" i="2" s="1"/>
  <c r="K238" i="2" s="1"/>
  <c r="K251" i="2" s="1"/>
  <c r="L117" i="2"/>
  <c r="L123" i="2" s="1"/>
  <c r="L238" i="2" s="1"/>
  <c r="L251" i="2" s="1"/>
  <c r="H116" i="2"/>
  <c r="H122" i="2" s="1"/>
  <c r="H237" i="2" s="1"/>
  <c r="H250" i="2" s="1"/>
  <c r="I116" i="2"/>
  <c r="I122" i="2" s="1"/>
  <c r="I237" i="2" s="1"/>
  <c r="I250" i="2" s="1"/>
  <c r="J116" i="2"/>
  <c r="J122" i="2" s="1"/>
  <c r="J237" i="2" s="1"/>
  <c r="J250" i="2" s="1"/>
  <c r="K116" i="2"/>
  <c r="K122" i="2" s="1"/>
  <c r="K237" i="2" s="1"/>
  <c r="K250" i="2" s="1"/>
  <c r="L116" i="2"/>
  <c r="L122" i="2" s="1"/>
  <c r="L237" i="2" s="1"/>
  <c r="L250" i="2" s="1"/>
  <c r="E94" i="2"/>
  <c r="E95" i="2"/>
  <c r="E96" i="2"/>
  <c r="E92" i="2"/>
  <c r="F97" i="2"/>
  <c r="G97" i="2"/>
  <c r="H97" i="2"/>
  <c r="I97" i="2"/>
  <c r="J97" i="2"/>
  <c r="K97" i="2"/>
  <c r="L97" i="2"/>
  <c r="E99" i="2"/>
  <c r="E100" i="2"/>
  <c r="E101" i="2"/>
  <c r="E266" i="2" s="1"/>
  <c r="E102" i="2"/>
  <c r="E98" i="2"/>
  <c r="E263" i="2" s="1"/>
  <c r="F109" i="2"/>
  <c r="G109" i="2"/>
  <c r="H109" i="2"/>
  <c r="I109" i="2"/>
  <c r="J109" i="2"/>
  <c r="K109" i="2"/>
  <c r="L109" i="2"/>
  <c r="E114" i="2"/>
  <c r="E111" i="2"/>
  <c r="E112" i="2"/>
  <c r="E113" i="2"/>
  <c r="E110" i="2"/>
  <c r="F154" i="2"/>
  <c r="F286" i="2" s="1"/>
  <c r="E156" i="2"/>
  <c r="E288" i="2" s="1"/>
  <c r="E157" i="2"/>
  <c r="E289" i="2" s="1"/>
  <c r="E158" i="2"/>
  <c r="E290" i="2" s="1"/>
  <c r="E159" i="2"/>
  <c r="E291" i="2" s="1"/>
  <c r="E155" i="2"/>
  <c r="E287" i="2" s="1"/>
  <c r="G154" i="2"/>
  <c r="G286" i="2" s="1"/>
  <c r="H154" i="2"/>
  <c r="H286" i="2" s="1"/>
  <c r="I154" i="2"/>
  <c r="I286" i="2" s="1"/>
  <c r="J154" i="2"/>
  <c r="J286" i="2" s="1"/>
  <c r="K154" i="2"/>
  <c r="K286" i="2" s="1"/>
  <c r="L154" i="2"/>
  <c r="L286" i="2" s="1"/>
  <c r="E150" i="2"/>
  <c r="E282" i="2" s="1"/>
  <c r="E151" i="2"/>
  <c r="E283" i="2" s="1"/>
  <c r="E152" i="2"/>
  <c r="E284" i="2" s="1"/>
  <c r="E153" i="2"/>
  <c r="E285" i="2" s="1"/>
  <c r="E149" i="2"/>
  <c r="E281" i="2" s="1"/>
  <c r="F148" i="2"/>
  <c r="F280" i="2" s="1"/>
  <c r="G148" i="2"/>
  <c r="G280" i="2" s="1"/>
  <c r="H148" i="2"/>
  <c r="H280" i="2" s="1"/>
  <c r="I148" i="2"/>
  <c r="I280" i="2" s="1"/>
  <c r="J148" i="2"/>
  <c r="J280" i="2" s="1"/>
  <c r="K148" i="2"/>
  <c r="K280" i="2" s="1"/>
  <c r="L148" i="2"/>
  <c r="L280" i="2" s="1"/>
  <c r="E144" i="2"/>
  <c r="E145" i="2"/>
  <c r="E146" i="2"/>
  <c r="E147" i="2"/>
  <c r="E143" i="2"/>
  <c r="F142" i="2"/>
  <c r="G142" i="2"/>
  <c r="H142" i="2"/>
  <c r="I142" i="2"/>
  <c r="J142" i="2"/>
  <c r="K142" i="2"/>
  <c r="L142" i="2"/>
  <c r="E140" i="2"/>
  <c r="F136" i="2"/>
  <c r="G136" i="2"/>
  <c r="G166" i="2" s="1"/>
  <c r="G209" i="2" s="1"/>
  <c r="H136" i="2"/>
  <c r="I136" i="2"/>
  <c r="I166" i="2" s="1"/>
  <c r="I209" i="2" s="1"/>
  <c r="J136" i="2"/>
  <c r="K136" i="2"/>
  <c r="K166" i="2" s="1"/>
  <c r="K209" i="2" s="1"/>
  <c r="L136" i="2"/>
  <c r="L166" i="2" s="1"/>
  <c r="L209" i="2" s="1"/>
  <c r="H166" i="2" l="1"/>
  <c r="H209" i="2" s="1"/>
  <c r="E142" i="2"/>
  <c r="J268" i="2"/>
  <c r="F268" i="2"/>
  <c r="J85" i="2"/>
  <c r="J262" i="2"/>
  <c r="F85" i="2"/>
  <c r="E88" i="2"/>
  <c r="E118" i="2" s="1"/>
  <c r="I268" i="2"/>
  <c r="E87" i="2"/>
  <c r="E264" i="2"/>
  <c r="I85" i="2"/>
  <c r="I262" i="2"/>
  <c r="E86" i="2"/>
  <c r="E272" i="2"/>
  <c r="L268" i="2"/>
  <c r="H268" i="2"/>
  <c r="L262" i="2"/>
  <c r="L85" i="2"/>
  <c r="H262" i="2"/>
  <c r="H85" i="2"/>
  <c r="H115" i="2" s="1"/>
  <c r="H121" i="2" s="1"/>
  <c r="E90" i="2"/>
  <c r="E120" i="2" s="1"/>
  <c r="K268" i="2"/>
  <c r="G268" i="2"/>
  <c r="K85" i="2"/>
  <c r="K262" i="2"/>
  <c r="G85" i="2"/>
  <c r="E89" i="2"/>
  <c r="F166" i="2"/>
  <c r="F209" i="2" s="1"/>
  <c r="E170" i="2"/>
  <c r="E213" i="2" s="1"/>
  <c r="H254" i="2"/>
  <c r="J166" i="2"/>
  <c r="J209" i="2" s="1"/>
  <c r="E247" i="2"/>
  <c r="L243" i="2"/>
  <c r="H243" i="2"/>
  <c r="L115" i="2"/>
  <c r="L121" i="2" s="1"/>
  <c r="L236" i="2" s="1"/>
  <c r="G116" i="2"/>
  <c r="E116" i="2"/>
  <c r="H117" i="2"/>
  <c r="H123" i="2" s="1"/>
  <c r="H238" i="2" s="1"/>
  <c r="H251" i="2" s="1"/>
  <c r="E117" i="2"/>
  <c r="E123" i="2" s="1"/>
  <c r="E246" i="2"/>
  <c r="K243" i="2"/>
  <c r="G243" i="2"/>
  <c r="K115" i="2"/>
  <c r="K121" i="2" s="1"/>
  <c r="K236" i="2" s="1"/>
  <c r="K249" i="2" s="1"/>
  <c r="G115" i="2"/>
  <c r="F120" i="2"/>
  <c r="G41" i="2"/>
  <c r="G262" i="2" s="1"/>
  <c r="G124" i="2"/>
  <c r="G239" i="2" s="1"/>
  <c r="G252" i="2" s="1"/>
  <c r="E245" i="2"/>
  <c r="J243" i="2"/>
  <c r="F243" i="2"/>
  <c r="J115" i="2"/>
  <c r="J121" i="2" s="1"/>
  <c r="F115" i="2"/>
  <c r="F119" i="2"/>
  <c r="F125" i="2" s="1"/>
  <c r="F240" i="2" s="1"/>
  <c r="F253" i="2" s="1"/>
  <c r="E119" i="2"/>
  <c r="E125" i="2" s="1"/>
  <c r="E244" i="2"/>
  <c r="E248" i="2"/>
  <c r="I243" i="2"/>
  <c r="E97" i="2"/>
  <c r="I115" i="2"/>
  <c r="I121" i="2" s="1"/>
  <c r="I236" i="2" s="1"/>
  <c r="I249" i="2" s="1"/>
  <c r="E91" i="2"/>
  <c r="F118" i="2"/>
  <c r="E148" i="2"/>
  <c r="E280" i="2" s="1"/>
  <c r="E154" i="2"/>
  <c r="E286" i="2" s="1"/>
  <c r="E109" i="2"/>
  <c r="L249" i="2" l="1"/>
  <c r="E243" i="2"/>
  <c r="E85" i="2"/>
  <c r="E115" i="2" s="1"/>
  <c r="E240" i="2"/>
  <c r="E253" i="2" s="1"/>
  <c r="J236" i="2"/>
  <c r="J249" i="2" s="1"/>
  <c r="H236" i="2"/>
  <c r="H249" i="2" s="1"/>
  <c r="G48" i="2"/>
  <c r="F44" i="2"/>
  <c r="F26" i="2"/>
  <c r="F265" i="2" l="1"/>
  <c r="G122" i="2"/>
  <c r="G237" i="2" s="1"/>
  <c r="G250" i="2" s="1"/>
  <c r="G47" i="2"/>
  <c r="E44" i="2"/>
  <c r="E41" i="2" s="1"/>
  <c r="F41" i="2"/>
  <c r="E26" i="2"/>
  <c r="F14" i="2"/>
  <c r="F20" i="2"/>
  <c r="F301" i="2" s="1"/>
  <c r="E265" i="2" l="1"/>
  <c r="F124" i="2"/>
  <c r="F239" i="2" s="1"/>
  <c r="F252" i="2" s="1"/>
  <c r="G121" i="2"/>
  <c r="G236" i="2" s="1"/>
  <c r="G249" i="2" s="1"/>
  <c r="E20" i="2"/>
  <c r="E301" i="2" s="1"/>
  <c r="F17" i="2"/>
  <c r="F298" i="2" s="1"/>
  <c r="E14" i="2"/>
  <c r="F11" i="2"/>
  <c r="E141" i="2"/>
  <c r="E273" i="2" s="1"/>
  <c r="E139" i="2"/>
  <c r="E271" i="2" s="1"/>
  <c r="E138" i="2"/>
  <c r="E270" i="2" s="1"/>
  <c r="E137" i="2"/>
  <c r="E269" i="2" s="1"/>
  <c r="F48" i="2"/>
  <c r="F28" i="2"/>
  <c r="E259" i="2" l="1"/>
  <c r="E62" i="2"/>
  <c r="E124" i="2" s="1"/>
  <c r="F267" i="2"/>
  <c r="F122" i="2"/>
  <c r="F237" i="2" s="1"/>
  <c r="F250" i="2" s="1"/>
  <c r="E167" i="2"/>
  <c r="E210" i="2" s="1"/>
  <c r="E48" i="2"/>
  <c r="F47" i="2"/>
  <c r="E171" i="2"/>
  <c r="E214" i="2" s="1"/>
  <c r="E168" i="2"/>
  <c r="E211" i="2" s="1"/>
  <c r="E238" i="2" s="1"/>
  <c r="E251" i="2" s="1"/>
  <c r="E17" i="2"/>
  <c r="E298" i="2" s="1"/>
  <c r="F126" i="2"/>
  <c r="F241" i="2" s="1"/>
  <c r="F254" i="2" s="1"/>
  <c r="E28" i="2"/>
  <c r="F23" i="2"/>
  <c r="F262" i="2" s="1"/>
  <c r="E169" i="2"/>
  <c r="E212" i="2" s="1"/>
  <c r="E11" i="2"/>
  <c r="E256" i="2" s="1"/>
  <c r="E136" i="2"/>
  <c r="E122" i="2" l="1"/>
  <c r="E237" i="2" s="1"/>
  <c r="E250" i="2" s="1"/>
  <c r="E126" i="2"/>
  <c r="E241" i="2" s="1"/>
  <c r="E254" i="2" s="1"/>
  <c r="E267" i="2"/>
  <c r="E166" i="2"/>
  <c r="E209" i="2" s="1"/>
  <c r="E268" i="2"/>
  <c r="F121" i="2"/>
  <c r="F236" i="2" s="1"/>
  <c r="F249" i="2" s="1"/>
  <c r="E47" i="2"/>
  <c r="E239" i="2"/>
  <c r="E252" i="2" s="1"/>
  <c r="E23" i="2"/>
  <c r="E262" i="2" s="1"/>
  <c r="E59" i="2" l="1"/>
  <c r="E121" i="2" s="1"/>
  <c r="E236" i="2" l="1"/>
  <c r="E249" i="2" s="1"/>
</calcChain>
</file>

<file path=xl/sharedStrings.xml><?xml version="1.0" encoding="utf-8"?>
<sst xmlns="http://schemas.openxmlformats.org/spreadsheetml/2006/main" count="407" uniqueCount="108">
  <si>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</si>
  <si>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</si>
  <si>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</si>
  <si>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</si>
  <si>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</si>
  <si>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</si>
  <si>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</si>
  <si>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</si>
  <si>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</si>
  <si>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</si>
  <si>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</si>
  <si>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</si>
  <si>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</si>
  <si>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</si>
  <si>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</si>
  <si>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</si>
  <si>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</si>
  <si>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</si>
  <si>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</si>
  <si>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</si>
  <si>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</si>
  <si>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</si>
  <si>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</si>
  <si>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</si>
  <si>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</si>
  <si>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</si>
  <si>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</si>
  <si>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</si>
  <si>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</si>
  <si>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</si>
  <si>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</si>
  <si>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</si>
  <si>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</si>
  <si>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</si>
  <si>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</si>
  <si>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</si>
  <si>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</si>
  <si>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</si>
  <si>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</si>
  <si>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</si>
  <si>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</si>
  <si>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</si>
  <si>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</si>
  <si>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</si>
  <si>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</si>
  <si>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</si>
  <si>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</si>
  <si>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</si>
  <si>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</si>
  <si>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</si>
  <si>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Итого по задаче 5</t>
  </si>
  <si>
    <t>Всего по подпрограмме 3</t>
  </si>
  <si>
    <t>Всего по муниципальной программе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</si>
  <si>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</si>
  <si>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</si>
  <si>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</si>
  <si>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</si>
  <si>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</si>
  <si>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</si>
  <si>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</si>
  <si>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</si>
  <si>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</si>
  <si>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</si>
  <si>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</si>
  <si>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</si>
  <si>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</si>
  <si>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</si>
  <si>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</si>
  <si>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</si>
  <si>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</si>
  <si>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</si>
  <si>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</si>
  <si>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</si>
  <si>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</si>
  <si>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</si>
  <si>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</si>
  <si>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</si>
  <si>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</si>
  <si>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</si>
  <si>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</si>
  <si>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</si>
  <si>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</si>
  <si>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</si>
  <si>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</si>
  <si>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</si>
  <si>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</si>
  <si>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</si>
  <si>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</si>
  <si>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</si>
  <si>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</si>
  <si>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</si>
  <si>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</si>
  <si>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</si>
  <si>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</si>
  <si>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</si>
  <si>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</si>
  <si>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</si>
  <si>
    <t>Обеспечение выполнения полномочий и функций администрации Нефтеюганского района</t>
  </si>
  <si>
    <t>Иные источники</t>
  </si>
  <si>
    <t xml:space="preserve">Департамент имущественных отношений Нефтеюганского района </t>
  </si>
  <si>
    <t>Проведение конкурса среди муниципальных служащих «Лучший муниципальный служащий муниципального образования Нефтеюганский район»</t>
  </si>
  <si>
    <t>5.4.</t>
  </si>
  <si>
    <t>5.5.</t>
  </si>
  <si>
    <t>5.3.</t>
  </si>
  <si>
    <t>5.2.</t>
  </si>
  <si>
    <t>Инвестиции в объекты муниципальной собственности</t>
  </si>
  <si>
    <t>Администрации городских и сельских поселений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</si>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</sst>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00_р_._-;\-* #,##0.00000_р_._-;_-* &quot;-&quot;??_р_._-;_-@_-"/>
    <numFmt numFmtId="165" formatCode="_-* #,##0.000000_р_._-;\-* #,##0.000000_р_._-;_-* &quot;-&quot;??_р_._-;_-@_-"/>
  </numFmts>
  <fonts count="17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3" fontId="0" fillId="2" borderId="0" xfId="0" applyNumberFormat="1" applyFill="1"/>
    <xf numFmtId="43" fontId="10" fillId="2" borderId="0" xfId="0" applyNumberFormat="1" applyFont="1" applyFill="1"/>
    <xf numFmtId="43" fontId="0" fillId="3" borderId="0" xfId="0" applyNumberFormat="1" applyFill="1"/>
    <xf numFmtId="43" fontId="0" fillId="4" borderId="0" xfId="0" applyNumberFormat="1" applyFill="1"/>
    <xf numFmtId="43" fontId="0" fillId="0" borderId="0" xfId="0" applyNumberFormat="1" applyFill="1" applyBorder="1"/>
    <xf numFmtId="43" fontId="1" fillId="0" borderId="0" xfId="0" applyNumberFormat="1" applyFont="1" applyFill="1" applyBorder="1" applyAlignment="1">
      <alignment vertical="center"/>
    </xf>
    <xf numFmtId="43" fontId="0" fillId="0" borderId="0" xfId="0" applyNumberFormat="1" applyFill="1"/>
    <xf numFmtId="43" fontId="1" fillId="0" borderId="0" xfId="0" applyNumberFormat="1" applyFont="1" applyFill="1" applyBorder="1" applyAlignment="1">
      <alignment horizontal="right" vertical="center"/>
    </xf>
    <xf numFmtId="43" fontId="1" fillId="0" borderId="0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vertical="center" wrapText="1"/>
    </xf>
    <xf numFmtId="43" fontId="15" fillId="2" borderId="0" xfId="0" applyNumberFormat="1" applyFont="1" applyFill="1"/>
    <xf numFmtId="164" fontId="0" fillId="2" borderId="0" xfId="0" applyNumberFormat="1" applyFill="1"/>
    <xf numFmtId="165" fontId="0" fillId="2" borderId="0" xfId="0" applyNumberFormat="1" applyFill="1"/>
    <xf numFmtId="164" fontId="16" fillId="2" borderId="0" xfId="0" applyNumberFormat="1" applyFont="1" applyFill="1"/>
    <xf numFmtId="43" fontId="5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9" fillId="0" borderId="1" xfId="0" applyNumberFormat="1" applyFont="1" applyFill="1" applyBorder="1" applyAlignment="1">
      <alignment horizontal="center" vertical="center" wrapText="1"/>
    </xf>
    <xf numFmtId="43" fontId="12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wrapText="1"/>
    </xf>
    <xf numFmtId="43" fontId="5" fillId="0" borderId="3" xfId="0" applyNumberFormat="1" applyFont="1" applyFill="1" applyBorder="1" applyAlignment="1">
      <alignment horizontal="center" vertical="center" wrapText="1"/>
    </xf>
    <xf numFmtId="43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11" fillId="0" borderId="1" xfId="0" applyNumberFormat="1" applyFont="1" applyFill="1" applyBorder="1" applyAlignment="1">
      <alignment horizontal="center" vertical="center" wrapText="1"/>
    </xf>
    <xf numFmtId="43" fontId="11" fillId="0" borderId="1" xfId="0" applyNumberFormat="1" applyFont="1" applyFill="1" applyBorder="1" applyAlignment="1">
      <alignment horizontal="center" vertical="center"/>
    </xf>
    <xf numFmtId="43" fontId="13" fillId="0" borderId="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43" fontId="1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09"/>
  <sheetViews>
    <sheetView tabSelected="1" view="pageBreakPreview" zoomScale="70" zoomScaleNormal="70" zoomScaleSheetLayoutView="70" workbookViewId="0">
      <selection activeCell="D14" sqref="D14"/>
    </sheetView>
  </sheetViews>
  <sheetFormatPr defaultRowHeight="15" x14ac:dyDescent="0.25"/>
  <cols>
    <col min="1" max="1" width="6.42578125" style="7" customWidth="1"/>
    <col min="2" max="2" width="42.140625" style="7" customWidth="1"/>
    <col min="3" max="3" width="33" style="7" customWidth="1"/>
    <col min="4" max="4" width="25.5703125" style="7" customWidth="1"/>
    <col min="5" max="5" width="22.140625" style="7" customWidth="1"/>
    <col min="6" max="6" width="19.28515625" style="7" customWidth="1"/>
    <col min="7" max="7" width="19.42578125" style="7" customWidth="1"/>
    <col min="8" max="8" width="19.42578125" style="53" customWidth="1"/>
    <col min="9" max="9" width="20.28515625" style="7" customWidth="1"/>
    <col min="10" max="10" width="18.7109375" style="7" customWidth="1"/>
    <col min="11" max="11" width="19.28515625" style="7" customWidth="1"/>
    <col min="12" max="12" width="18.7109375" style="7" customWidth="1"/>
    <col min="13" max="13" width="22.5703125" style="1" bestFit="1" customWidth="1"/>
    <col min="14" max="15" width="14.28515625" style="1" customWidth="1"/>
    <col min="16" max="16" width="14.85546875" style="1" customWidth="1"/>
    <col min="17" max="17" width="13.85546875" style="1" customWidth="1"/>
    <col min="18" max="18" width="14" style="1" customWidth="1"/>
    <col min="19" max="19" width="14.7109375" style="1" customWidth="1"/>
    <col min="20" max="20" width="10" style="1" customWidth="1"/>
    <col min="21" max="228" width="9.140625" style="1"/>
    <col min="229" max="229" width="5.85546875" style="1" customWidth="1"/>
    <col min="230" max="230" width="20.7109375" style="1" customWidth="1"/>
    <col min="231" max="231" width="23" style="1" customWidth="1"/>
    <col min="232" max="232" width="22.85546875" style="1" customWidth="1"/>
    <col min="233" max="233" width="17.42578125" style="1" customWidth="1"/>
    <col min="234" max="234" width="18.140625" style="1" customWidth="1"/>
    <col min="235" max="235" width="19.5703125" style="1" customWidth="1"/>
    <col min="236" max="236" width="15.5703125" style="1" customWidth="1"/>
    <col min="237" max="237" width="18.28515625" style="1" customWidth="1"/>
    <col min="238" max="238" width="17.7109375" style="1" customWidth="1"/>
    <col min="239" max="239" width="18.140625" style="1" customWidth="1"/>
    <col min="240" max="240" width="17" style="1" customWidth="1"/>
    <col min="241" max="241" width="9.140625" style="1" customWidth="1"/>
    <col min="242" max="242" width="12" style="1" bestFit="1" customWidth="1"/>
    <col min="243" max="243" width="9.140625" style="1" customWidth="1"/>
    <col min="244" max="244" width="16.140625" style="1" customWidth="1"/>
    <col min="245" max="245" width="14.28515625" style="1" bestFit="1" customWidth="1"/>
    <col min="246" max="246" width="14.85546875" style="1" customWidth="1"/>
    <col min="247" max="247" width="12" style="1" bestFit="1" customWidth="1"/>
    <col min="248" max="484" width="9.140625" style="1"/>
    <col min="485" max="485" width="5.85546875" style="1" customWidth="1"/>
    <col min="486" max="486" width="20.7109375" style="1" customWidth="1"/>
    <col min="487" max="487" width="23" style="1" customWidth="1"/>
    <col min="488" max="488" width="22.85546875" style="1" customWidth="1"/>
    <col min="489" max="489" width="17.42578125" style="1" customWidth="1"/>
    <col min="490" max="490" width="18.140625" style="1" customWidth="1"/>
    <col min="491" max="491" width="19.5703125" style="1" customWidth="1"/>
    <col min="492" max="492" width="15.5703125" style="1" customWidth="1"/>
    <col min="493" max="493" width="18.28515625" style="1" customWidth="1"/>
    <col min="494" max="494" width="17.7109375" style="1" customWidth="1"/>
    <col min="495" max="495" width="18.140625" style="1" customWidth="1"/>
    <col min="496" max="496" width="17" style="1" customWidth="1"/>
    <col min="497" max="497" width="9.140625" style="1" customWidth="1"/>
    <col min="498" max="498" width="12" style="1" bestFit="1" customWidth="1"/>
    <col min="499" max="499" width="9.140625" style="1" customWidth="1"/>
    <col min="500" max="500" width="16.140625" style="1" customWidth="1"/>
    <col min="501" max="501" width="14.28515625" style="1" bestFit="1" customWidth="1"/>
    <col min="502" max="502" width="14.85546875" style="1" customWidth="1"/>
    <col min="503" max="503" width="12" style="1" bestFit="1" customWidth="1"/>
    <col min="504" max="740" width="9.140625" style="1"/>
    <col min="741" max="741" width="5.85546875" style="1" customWidth="1"/>
    <col min="742" max="742" width="20.7109375" style="1" customWidth="1"/>
    <col min="743" max="743" width="23" style="1" customWidth="1"/>
    <col min="744" max="744" width="22.85546875" style="1" customWidth="1"/>
    <col min="745" max="745" width="17.42578125" style="1" customWidth="1"/>
    <col min="746" max="746" width="18.140625" style="1" customWidth="1"/>
    <col min="747" max="747" width="19.5703125" style="1" customWidth="1"/>
    <col min="748" max="748" width="15.5703125" style="1" customWidth="1"/>
    <col min="749" max="749" width="18.28515625" style="1" customWidth="1"/>
    <col min="750" max="750" width="17.7109375" style="1" customWidth="1"/>
    <col min="751" max="751" width="18.140625" style="1" customWidth="1"/>
    <col min="752" max="752" width="17" style="1" customWidth="1"/>
    <col min="753" max="753" width="9.140625" style="1" customWidth="1"/>
    <col min="754" max="754" width="12" style="1" bestFit="1" customWidth="1"/>
    <col min="755" max="755" width="9.140625" style="1" customWidth="1"/>
    <col min="756" max="756" width="16.140625" style="1" customWidth="1"/>
    <col min="757" max="757" width="14.28515625" style="1" bestFit="1" customWidth="1"/>
    <col min="758" max="758" width="14.85546875" style="1" customWidth="1"/>
    <col min="759" max="759" width="12" style="1" bestFit="1" customWidth="1"/>
    <col min="760" max="996" width="9.140625" style="1"/>
    <col min="997" max="997" width="5.85546875" style="1" customWidth="1"/>
    <col min="998" max="998" width="20.7109375" style="1" customWidth="1"/>
    <col min="999" max="999" width="23" style="1" customWidth="1"/>
    <col min="1000" max="1000" width="22.85546875" style="1" customWidth="1"/>
    <col min="1001" max="1001" width="17.42578125" style="1" customWidth="1"/>
    <col min="1002" max="1002" width="18.140625" style="1" customWidth="1"/>
    <col min="1003" max="1003" width="19.5703125" style="1" customWidth="1"/>
    <col min="1004" max="1004" width="15.5703125" style="1" customWidth="1"/>
    <col min="1005" max="1005" width="18.28515625" style="1" customWidth="1"/>
    <col min="1006" max="1006" width="17.7109375" style="1" customWidth="1"/>
    <col min="1007" max="1007" width="18.140625" style="1" customWidth="1"/>
    <col min="1008" max="1008" width="17" style="1" customWidth="1"/>
    <col min="1009" max="1009" width="9.140625" style="1" customWidth="1"/>
    <col min="1010" max="1010" width="12" style="1" bestFit="1" customWidth="1"/>
    <col min="1011" max="1011" width="9.140625" style="1" customWidth="1"/>
    <col min="1012" max="1012" width="16.140625" style="1" customWidth="1"/>
    <col min="1013" max="1013" width="14.28515625" style="1" bestFit="1" customWidth="1"/>
    <col min="1014" max="1014" width="14.85546875" style="1" customWidth="1"/>
    <col min="1015" max="1015" width="12" style="1" bestFit="1" customWidth="1"/>
    <col min="1016" max="1252" width="9.140625" style="1"/>
    <col min="1253" max="1253" width="5.85546875" style="1" customWidth="1"/>
    <col min="1254" max="1254" width="20.7109375" style="1" customWidth="1"/>
    <col min="1255" max="1255" width="23" style="1" customWidth="1"/>
    <col min="1256" max="1256" width="22.85546875" style="1" customWidth="1"/>
    <col min="1257" max="1257" width="17.42578125" style="1" customWidth="1"/>
    <col min="1258" max="1258" width="18.140625" style="1" customWidth="1"/>
    <col min="1259" max="1259" width="19.5703125" style="1" customWidth="1"/>
    <col min="1260" max="1260" width="15.5703125" style="1" customWidth="1"/>
    <col min="1261" max="1261" width="18.28515625" style="1" customWidth="1"/>
    <col min="1262" max="1262" width="17.7109375" style="1" customWidth="1"/>
    <col min="1263" max="1263" width="18.140625" style="1" customWidth="1"/>
    <col min="1264" max="1264" width="17" style="1" customWidth="1"/>
    <col min="1265" max="1265" width="9.140625" style="1" customWidth="1"/>
    <col min="1266" max="1266" width="12" style="1" bestFit="1" customWidth="1"/>
    <col min="1267" max="1267" width="9.140625" style="1" customWidth="1"/>
    <col min="1268" max="1268" width="16.140625" style="1" customWidth="1"/>
    <col min="1269" max="1269" width="14.28515625" style="1" bestFit="1" customWidth="1"/>
    <col min="1270" max="1270" width="14.85546875" style="1" customWidth="1"/>
    <col min="1271" max="1271" width="12" style="1" bestFit="1" customWidth="1"/>
    <col min="1272" max="1508" width="9.140625" style="1"/>
    <col min="1509" max="1509" width="5.85546875" style="1" customWidth="1"/>
    <col min="1510" max="1510" width="20.7109375" style="1" customWidth="1"/>
    <col min="1511" max="1511" width="23" style="1" customWidth="1"/>
    <col min="1512" max="1512" width="22.85546875" style="1" customWidth="1"/>
    <col min="1513" max="1513" width="17.42578125" style="1" customWidth="1"/>
    <col min="1514" max="1514" width="18.140625" style="1" customWidth="1"/>
    <col min="1515" max="1515" width="19.5703125" style="1" customWidth="1"/>
    <col min="1516" max="1516" width="15.5703125" style="1" customWidth="1"/>
    <col min="1517" max="1517" width="18.28515625" style="1" customWidth="1"/>
    <col min="1518" max="1518" width="17.7109375" style="1" customWidth="1"/>
    <col min="1519" max="1519" width="18.140625" style="1" customWidth="1"/>
    <col min="1520" max="1520" width="17" style="1" customWidth="1"/>
    <col min="1521" max="1521" width="9.140625" style="1" customWidth="1"/>
    <col min="1522" max="1522" width="12" style="1" bestFit="1" customWidth="1"/>
    <col min="1523" max="1523" width="9.140625" style="1" customWidth="1"/>
    <col min="1524" max="1524" width="16.140625" style="1" customWidth="1"/>
    <col min="1525" max="1525" width="14.28515625" style="1" bestFit="1" customWidth="1"/>
    <col min="1526" max="1526" width="14.85546875" style="1" customWidth="1"/>
    <col min="1527" max="1527" width="12" style="1" bestFit="1" customWidth="1"/>
    <col min="1528" max="1764" width="9.140625" style="1"/>
    <col min="1765" max="1765" width="5.85546875" style="1" customWidth="1"/>
    <col min="1766" max="1766" width="20.7109375" style="1" customWidth="1"/>
    <col min="1767" max="1767" width="23" style="1" customWidth="1"/>
    <col min="1768" max="1768" width="22.85546875" style="1" customWidth="1"/>
    <col min="1769" max="1769" width="17.42578125" style="1" customWidth="1"/>
    <col min="1770" max="1770" width="18.140625" style="1" customWidth="1"/>
    <col min="1771" max="1771" width="19.5703125" style="1" customWidth="1"/>
    <col min="1772" max="1772" width="15.5703125" style="1" customWidth="1"/>
    <col min="1773" max="1773" width="18.28515625" style="1" customWidth="1"/>
    <col min="1774" max="1774" width="17.7109375" style="1" customWidth="1"/>
    <col min="1775" max="1775" width="18.140625" style="1" customWidth="1"/>
    <col min="1776" max="1776" width="17" style="1" customWidth="1"/>
    <col min="1777" max="1777" width="9.140625" style="1" customWidth="1"/>
    <col min="1778" max="1778" width="12" style="1" bestFit="1" customWidth="1"/>
    <col min="1779" max="1779" width="9.140625" style="1" customWidth="1"/>
    <col min="1780" max="1780" width="16.140625" style="1" customWidth="1"/>
    <col min="1781" max="1781" width="14.28515625" style="1" bestFit="1" customWidth="1"/>
    <col min="1782" max="1782" width="14.85546875" style="1" customWidth="1"/>
    <col min="1783" max="1783" width="12" style="1" bestFit="1" customWidth="1"/>
    <col min="1784" max="2020" width="9.140625" style="1"/>
    <col min="2021" max="2021" width="5.85546875" style="1" customWidth="1"/>
    <col min="2022" max="2022" width="20.7109375" style="1" customWidth="1"/>
    <col min="2023" max="2023" width="23" style="1" customWidth="1"/>
    <col min="2024" max="2024" width="22.85546875" style="1" customWidth="1"/>
    <col min="2025" max="2025" width="17.42578125" style="1" customWidth="1"/>
    <col min="2026" max="2026" width="18.140625" style="1" customWidth="1"/>
    <col min="2027" max="2027" width="19.5703125" style="1" customWidth="1"/>
    <col min="2028" max="2028" width="15.5703125" style="1" customWidth="1"/>
    <col min="2029" max="2029" width="18.28515625" style="1" customWidth="1"/>
    <col min="2030" max="2030" width="17.7109375" style="1" customWidth="1"/>
    <col min="2031" max="2031" width="18.140625" style="1" customWidth="1"/>
    <col min="2032" max="2032" width="17" style="1" customWidth="1"/>
    <col min="2033" max="2033" width="9.140625" style="1" customWidth="1"/>
    <col min="2034" max="2034" width="12" style="1" bestFit="1" customWidth="1"/>
    <col min="2035" max="2035" width="9.140625" style="1" customWidth="1"/>
    <col min="2036" max="2036" width="16.140625" style="1" customWidth="1"/>
    <col min="2037" max="2037" width="14.28515625" style="1" bestFit="1" customWidth="1"/>
    <col min="2038" max="2038" width="14.85546875" style="1" customWidth="1"/>
    <col min="2039" max="2039" width="12" style="1" bestFit="1" customWidth="1"/>
    <col min="2040" max="2276" width="9.140625" style="1"/>
    <col min="2277" max="2277" width="5.85546875" style="1" customWidth="1"/>
    <col min="2278" max="2278" width="20.7109375" style="1" customWidth="1"/>
    <col min="2279" max="2279" width="23" style="1" customWidth="1"/>
    <col min="2280" max="2280" width="22.85546875" style="1" customWidth="1"/>
    <col min="2281" max="2281" width="17.42578125" style="1" customWidth="1"/>
    <col min="2282" max="2282" width="18.140625" style="1" customWidth="1"/>
    <col min="2283" max="2283" width="19.5703125" style="1" customWidth="1"/>
    <col min="2284" max="2284" width="15.5703125" style="1" customWidth="1"/>
    <col min="2285" max="2285" width="18.28515625" style="1" customWidth="1"/>
    <col min="2286" max="2286" width="17.7109375" style="1" customWidth="1"/>
    <col min="2287" max="2287" width="18.140625" style="1" customWidth="1"/>
    <col min="2288" max="2288" width="17" style="1" customWidth="1"/>
    <col min="2289" max="2289" width="9.140625" style="1" customWidth="1"/>
    <col min="2290" max="2290" width="12" style="1" bestFit="1" customWidth="1"/>
    <col min="2291" max="2291" width="9.140625" style="1" customWidth="1"/>
    <col min="2292" max="2292" width="16.140625" style="1" customWidth="1"/>
    <col min="2293" max="2293" width="14.28515625" style="1" bestFit="1" customWidth="1"/>
    <col min="2294" max="2294" width="14.85546875" style="1" customWidth="1"/>
    <col min="2295" max="2295" width="12" style="1" bestFit="1" customWidth="1"/>
    <col min="2296" max="2532" width="9.140625" style="1"/>
    <col min="2533" max="2533" width="5.85546875" style="1" customWidth="1"/>
    <col min="2534" max="2534" width="20.7109375" style="1" customWidth="1"/>
    <col min="2535" max="2535" width="23" style="1" customWidth="1"/>
    <col min="2536" max="2536" width="22.85546875" style="1" customWidth="1"/>
    <col min="2537" max="2537" width="17.42578125" style="1" customWidth="1"/>
    <col min="2538" max="2538" width="18.140625" style="1" customWidth="1"/>
    <col min="2539" max="2539" width="19.5703125" style="1" customWidth="1"/>
    <col min="2540" max="2540" width="15.5703125" style="1" customWidth="1"/>
    <col min="2541" max="2541" width="18.28515625" style="1" customWidth="1"/>
    <col min="2542" max="2542" width="17.7109375" style="1" customWidth="1"/>
    <col min="2543" max="2543" width="18.140625" style="1" customWidth="1"/>
    <col min="2544" max="2544" width="17" style="1" customWidth="1"/>
    <col min="2545" max="2545" width="9.140625" style="1" customWidth="1"/>
    <col min="2546" max="2546" width="12" style="1" bestFit="1" customWidth="1"/>
    <col min="2547" max="2547" width="9.140625" style="1" customWidth="1"/>
    <col min="2548" max="2548" width="16.140625" style="1" customWidth="1"/>
    <col min="2549" max="2549" width="14.28515625" style="1" bestFit="1" customWidth="1"/>
    <col min="2550" max="2550" width="14.85546875" style="1" customWidth="1"/>
    <col min="2551" max="2551" width="12" style="1" bestFit="1" customWidth="1"/>
    <col min="2552" max="2788" width="9.140625" style="1"/>
    <col min="2789" max="2789" width="5.85546875" style="1" customWidth="1"/>
    <col min="2790" max="2790" width="20.7109375" style="1" customWidth="1"/>
    <col min="2791" max="2791" width="23" style="1" customWidth="1"/>
    <col min="2792" max="2792" width="22.85546875" style="1" customWidth="1"/>
    <col min="2793" max="2793" width="17.42578125" style="1" customWidth="1"/>
    <col min="2794" max="2794" width="18.140625" style="1" customWidth="1"/>
    <col min="2795" max="2795" width="19.5703125" style="1" customWidth="1"/>
    <col min="2796" max="2796" width="15.5703125" style="1" customWidth="1"/>
    <col min="2797" max="2797" width="18.28515625" style="1" customWidth="1"/>
    <col min="2798" max="2798" width="17.7109375" style="1" customWidth="1"/>
    <col min="2799" max="2799" width="18.140625" style="1" customWidth="1"/>
    <col min="2800" max="2800" width="17" style="1" customWidth="1"/>
    <col min="2801" max="2801" width="9.140625" style="1" customWidth="1"/>
    <col min="2802" max="2802" width="12" style="1" bestFit="1" customWidth="1"/>
    <col min="2803" max="2803" width="9.140625" style="1" customWidth="1"/>
    <col min="2804" max="2804" width="16.140625" style="1" customWidth="1"/>
    <col min="2805" max="2805" width="14.28515625" style="1" bestFit="1" customWidth="1"/>
    <col min="2806" max="2806" width="14.85546875" style="1" customWidth="1"/>
    <col min="2807" max="2807" width="12" style="1" bestFit="1" customWidth="1"/>
    <col min="2808" max="3044" width="9.140625" style="1"/>
    <col min="3045" max="3045" width="5.85546875" style="1" customWidth="1"/>
    <col min="3046" max="3046" width="20.7109375" style="1" customWidth="1"/>
    <col min="3047" max="3047" width="23" style="1" customWidth="1"/>
    <col min="3048" max="3048" width="22.85546875" style="1" customWidth="1"/>
    <col min="3049" max="3049" width="17.42578125" style="1" customWidth="1"/>
    <col min="3050" max="3050" width="18.140625" style="1" customWidth="1"/>
    <col min="3051" max="3051" width="19.5703125" style="1" customWidth="1"/>
    <col min="3052" max="3052" width="15.5703125" style="1" customWidth="1"/>
    <col min="3053" max="3053" width="18.28515625" style="1" customWidth="1"/>
    <col min="3054" max="3054" width="17.7109375" style="1" customWidth="1"/>
    <col min="3055" max="3055" width="18.140625" style="1" customWidth="1"/>
    <col min="3056" max="3056" width="17" style="1" customWidth="1"/>
    <col min="3057" max="3057" width="9.140625" style="1" customWidth="1"/>
    <col min="3058" max="3058" width="12" style="1" bestFit="1" customWidth="1"/>
    <col min="3059" max="3059" width="9.140625" style="1" customWidth="1"/>
    <col min="3060" max="3060" width="16.140625" style="1" customWidth="1"/>
    <col min="3061" max="3061" width="14.28515625" style="1" bestFit="1" customWidth="1"/>
    <col min="3062" max="3062" width="14.85546875" style="1" customWidth="1"/>
    <col min="3063" max="3063" width="12" style="1" bestFit="1" customWidth="1"/>
    <col min="3064" max="3300" width="9.140625" style="1"/>
    <col min="3301" max="3301" width="5.85546875" style="1" customWidth="1"/>
    <col min="3302" max="3302" width="20.7109375" style="1" customWidth="1"/>
    <col min="3303" max="3303" width="23" style="1" customWidth="1"/>
    <col min="3304" max="3304" width="22.85546875" style="1" customWidth="1"/>
    <col min="3305" max="3305" width="17.42578125" style="1" customWidth="1"/>
    <col min="3306" max="3306" width="18.140625" style="1" customWidth="1"/>
    <col min="3307" max="3307" width="19.5703125" style="1" customWidth="1"/>
    <col min="3308" max="3308" width="15.5703125" style="1" customWidth="1"/>
    <col min="3309" max="3309" width="18.28515625" style="1" customWidth="1"/>
    <col min="3310" max="3310" width="17.7109375" style="1" customWidth="1"/>
    <col min="3311" max="3311" width="18.140625" style="1" customWidth="1"/>
    <col min="3312" max="3312" width="17" style="1" customWidth="1"/>
    <col min="3313" max="3313" width="9.140625" style="1" customWidth="1"/>
    <col min="3314" max="3314" width="12" style="1" bestFit="1" customWidth="1"/>
    <col min="3315" max="3315" width="9.140625" style="1" customWidth="1"/>
    <col min="3316" max="3316" width="16.140625" style="1" customWidth="1"/>
    <col min="3317" max="3317" width="14.28515625" style="1" bestFit="1" customWidth="1"/>
    <col min="3318" max="3318" width="14.85546875" style="1" customWidth="1"/>
    <col min="3319" max="3319" width="12" style="1" bestFit="1" customWidth="1"/>
    <col min="3320" max="3556" width="9.140625" style="1"/>
    <col min="3557" max="3557" width="5.85546875" style="1" customWidth="1"/>
    <col min="3558" max="3558" width="20.7109375" style="1" customWidth="1"/>
    <col min="3559" max="3559" width="23" style="1" customWidth="1"/>
    <col min="3560" max="3560" width="22.85546875" style="1" customWidth="1"/>
    <col min="3561" max="3561" width="17.42578125" style="1" customWidth="1"/>
    <col min="3562" max="3562" width="18.140625" style="1" customWidth="1"/>
    <col min="3563" max="3563" width="19.5703125" style="1" customWidth="1"/>
    <col min="3564" max="3564" width="15.5703125" style="1" customWidth="1"/>
    <col min="3565" max="3565" width="18.28515625" style="1" customWidth="1"/>
    <col min="3566" max="3566" width="17.7109375" style="1" customWidth="1"/>
    <col min="3567" max="3567" width="18.140625" style="1" customWidth="1"/>
    <col min="3568" max="3568" width="17" style="1" customWidth="1"/>
    <col min="3569" max="3569" width="9.140625" style="1" customWidth="1"/>
    <col min="3570" max="3570" width="12" style="1" bestFit="1" customWidth="1"/>
    <col min="3571" max="3571" width="9.140625" style="1" customWidth="1"/>
    <col min="3572" max="3572" width="16.140625" style="1" customWidth="1"/>
    <col min="3573" max="3573" width="14.28515625" style="1" bestFit="1" customWidth="1"/>
    <col min="3574" max="3574" width="14.85546875" style="1" customWidth="1"/>
    <col min="3575" max="3575" width="12" style="1" bestFit="1" customWidth="1"/>
    <col min="3576" max="3812" width="9.140625" style="1"/>
    <col min="3813" max="3813" width="5.85546875" style="1" customWidth="1"/>
    <col min="3814" max="3814" width="20.7109375" style="1" customWidth="1"/>
    <col min="3815" max="3815" width="23" style="1" customWidth="1"/>
    <col min="3816" max="3816" width="22.85546875" style="1" customWidth="1"/>
    <col min="3817" max="3817" width="17.42578125" style="1" customWidth="1"/>
    <col min="3818" max="3818" width="18.140625" style="1" customWidth="1"/>
    <col min="3819" max="3819" width="19.5703125" style="1" customWidth="1"/>
    <col min="3820" max="3820" width="15.5703125" style="1" customWidth="1"/>
    <col min="3821" max="3821" width="18.28515625" style="1" customWidth="1"/>
    <col min="3822" max="3822" width="17.7109375" style="1" customWidth="1"/>
    <col min="3823" max="3823" width="18.140625" style="1" customWidth="1"/>
    <col min="3824" max="3824" width="17" style="1" customWidth="1"/>
    <col min="3825" max="3825" width="9.140625" style="1" customWidth="1"/>
    <col min="3826" max="3826" width="12" style="1" bestFit="1" customWidth="1"/>
    <col min="3827" max="3827" width="9.140625" style="1" customWidth="1"/>
    <col min="3828" max="3828" width="16.140625" style="1" customWidth="1"/>
    <col min="3829" max="3829" width="14.28515625" style="1" bestFit="1" customWidth="1"/>
    <col min="3830" max="3830" width="14.85546875" style="1" customWidth="1"/>
    <col min="3831" max="3831" width="12" style="1" bestFit="1" customWidth="1"/>
    <col min="3832" max="4068" width="9.140625" style="1"/>
    <col min="4069" max="4069" width="5.85546875" style="1" customWidth="1"/>
    <col min="4070" max="4070" width="20.7109375" style="1" customWidth="1"/>
    <col min="4071" max="4071" width="23" style="1" customWidth="1"/>
    <col min="4072" max="4072" width="22.85546875" style="1" customWidth="1"/>
    <col min="4073" max="4073" width="17.42578125" style="1" customWidth="1"/>
    <col min="4074" max="4074" width="18.140625" style="1" customWidth="1"/>
    <col min="4075" max="4075" width="19.5703125" style="1" customWidth="1"/>
    <col min="4076" max="4076" width="15.5703125" style="1" customWidth="1"/>
    <col min="4077" max="4077" width="18.28515625" style="1" customWidth="1"/>
    <col min="4078" max="4078" width="17.7109375" style="1" customWidth="1"/>
    <col min="4079" max="4079" width="18.140625" style="1" customWidth="1"/>
    <col min="4080" max="4080" width="17" style="1" customWidth="1"/>
    <col min="4081" max="4081" width="9.140625" style="1" customWidth="1"/>
    <col min="4082" max="4082" width="12" style="1" bestFit="1" customWidth="1"/>
    <col min="4083" max="4083" width="9.140625" style="1" customWidth="1"/>
    <col min="4084" max="4084" width="16.140625" style="1" customWidth="1"/>
    <col min="4085" max="4085" width="14.28515625" style="1" bestFit="1" customWidth="1"/>
    <col min="4086" max="4086" width="14.85546875" style="1" customWidth="1"/>
    <col min="4087" max="4087" width="12" style="1" bestFit="1" customWidth="1"/>
    <col min="4088" max="4324" width="9.140625" style="1"/>
    <col min="4325" max="4325" width="5.85546875" style="1" customWidth="1"/>
    <col min="4326" max="4326" width="20.7109375" style="1" customWidth="1"/>
    <col min="4327" max="4327" width="23" style="1" customWidth="1"/>
    <col min="4328" max="4328" width="22.85546875" style="1" customWidth="1"/>
    <col min="4329" max="4329" width="17.42578125" style="1" customWidth="1"/>
    <col min="4330" max="4330" width="18.140625" style="1" customWidth="1"/>
    <col min="4331" max="4331" width="19.5703125" style="1" customWidth="1"/>
    <col min="4332" max="4332" width="15.5703125" style="1" customWidth="1"/>
    <col min="4333" max="4333" width="18.28515625" style="1" customWidth="1"/>
    <col min="4334" max="4334" width="17.7109375" style="1" customWidth="1"/>
    <col min="4335" max="4335" width="18.140625" style="1" customWidth="1"/>
    <col min="4336" max="4336" width="17" style="1" customWidth="1"/>
    <col min="4337" max="4337" width="9.140625" style="1" customWidth="1"/>
    <col min="4338" max="4338" width="12" style="1" bestFit="1" customWidth="1"/>
    <col min="4339" max="4339" width="9.140625" style="1" customWidth="1"/>
    <col min="4340" max="4340" width="16.140625" style="1" customWidth="1"/>
    <col min="4341" max="4341" width="14.28515625" style="1" bestFit="1" customWidth="1"/>
    <col min="4342" max="4342" width="14.85546875" style="1" customWidth="1"/>
    <col min="4343" max="4343" width="12" style="1" bestFit="1" customWidth="1"/>
    <col min="4344" max="4580" width="9.140625" style="1"/>
    <col min="4581" max="4581" width="5.85546875" style="1" customWidth="1"/>
    <col min="4582" max="4582" width="20.7109375" style="1" customWidth="1"/>
    <col min="4583" max="4583" width="23" style="1" customWidth="1"/>
    <col min="4584" max="4584" width="22.85546875" style="1" customWidth="1"/>
    <col min="4585" max="4585" width="17.42578125" style="1" customWidth="1"/>
    <col min="4586" max="4586" width="18.140625" style="1" customWidth="1"/>
    <col min="4587" max="4587" width="19.5703125" style="1" customWidth="1"/>
    <col min="4588" max="4588" width="15.5703125" style="1" customWidth="1"/>
    <col min="4589" max="4589" width="18.28515625" style="1" customWidth="1"/>
    <col min="4590" max="4590" width="17.7109375" style="1" customWidth="1"/>
    <col min="4591" max="4591" width="18.140625" style="1" customWidth="1"/>
    <col min="4592" max="4592" width="17" style="1" customWidth="1"/>
    <col min="4593" max="4593" width="9.140625" style="1" customWidth="1"/>
    <col min="4594" max="4594" width="12" style="1" bestFit="1" customWidth="1"/>
    <col min="4595" max="4595" width="9.140625" style="1" customWidth="1"/>
    <col min="4596" max="4596" width="16.140625" style="1" customWidth="1"/>
    <col min="4597" max="4597" width="14.28515625" style="1" bestFit="1" customWidth="1"/>
    <col min="4598" max="4598" width="14.85546875" style="1" customWidth="1"/>
    <col min="4599" max="4599" width="12" style="1" bestFit="1" customWidth="1"/>
    <col min="4600" max="4836" width="9.140625" style="1"/>
    <col min="4837" max="4837" width="5.85546875" style="1" customWidth="1"/>
    <col min="4838" max="4838" width="20.7109375" style="1" customWidth="1"/>
    <col min="4839" max="4839" width="23" style="1" customWidth="1"/>
    <col min="4840" max="4840" width="22.85546875" style="1" customWidth="1"/>
    <col min="4841" max="4841" width="17.42578125" style="1" customWidth="1"/>
    <col min="4842" max="4842" width="18.140625" style="1" customWidth="1"/>
    <col min="4843" max="4843" width="19.5703125" style="1" customWidth="1"/>
    <col min="4844" max="4844" width="15.5703125" style="1" customWidth="1"/>
    <col min="4845" max="4845" width="18.28515625" style="1" customWidth="1"/>
    <col min="4846" max="4846" width="17.7109375" style="1" customWidth="1"/>
    <col min="4847" max="4847" width="18.140625" style="1" customWidth="1"/>
    <col min="4848" max="4848" width="17" style="1" customWidth="1"/>
    <col min="4849" max="4849" width="9.140625" style="1" customWidth="1"/>
    <col min="4850" max="4850" width="12" style="1" bestFit="1" customWidth="1"/>
    <col min="4851" max="4851" width="9.140625" style="1" customWidth="1"/>
    <col min="4852" max="4852" width="16.140625" style="1" customWidth="1"/>
    <col min="4853" max="4853" width="14.28515625" style="1" bestFit="1" customWidth="1"/>
    <col min="4854" max="4854" width="14.85546875" style="1" customWidth="1"/>
    <col min="4855" max="4855" width="12" style="1" bestFit="1" customWidth="1"/>
    <col min="4856" max="5092" width="9.140625" style="1"/>
    <col min="5093" max="5093" width="5.85546875" style="1" customWidth="1"/>
    <col min="5094" max="5094" width="20.7109375" style="1" customWidth="1"/>
    <col min="5095" max="5095" width="23" style="1" customWidth="1"/>
    <col min="5096" max="5096" width="22.85546875" style="1" customWidth="1"/>
    <col min="5097" max="5097" width="17.42578125" style="1" customWidth="1"/>
    <col min="5098" max="5098" width="18.140625" style="1" customWidth="1"/>
    <col min="5099" max="5099" width="19.5703125" style="1" customWidth="1"/>
    <col min="5100" max="5100" width="15.5703125" style="1" customWidth="1"/>
    <col min="5101" max="5101" width="18.28515625" style="1" customWidth="1"/>
    <col min="5102" max="5102" width="17.7109375" style="1" customWidth="1"/>
    <col min="5103" max="5103" width="18.140625" style="1" customWidth="1"/>
    <col min="5104" max="5104" width="17" style="1" customWidth="1"/>
    <col min="5105" max="5105" width="9.140625" style="1" customWidth="1"/>
    <col min="5106" max="5106" width="12" style="1" bestFit="1" customWidth="1"/>
    <col min="5107" max="5107" width="9.140625" style="1" customWidth="1"/>
    <col min="5108" max="5108" width="16.140625" style="1" customWidth="1"/>
    <col min="5109" max="5109" width="14.28515625" style="1" bestFit="1" customWidth="1"/>
    <col min="5110" max="5110" width="14.85546875" style="1" customWidth="1"/>
    <col min="5111" max="5111" width="12" style="1" bestFit="1" customWidth="1"/>
    <col min="5112" max="5348" width="9.140625" style="1"/>
    <col min="5349" max="5349" width="5.85546875" style="1" customWidth="1"/>
    <col min="5350" max="5350" width="20.7109375" style="1" customWidth="1"/>
    <col min="5351" max="5351" width="23" style="1" customWidth="1"/>
    <col min="5352" max="5352" width="22.85546875" style="1" customWidth="1"/>
    <col min="5353" max="5353" width="17.42578125" style="1" customWidth="1"/>
    <col min="5354" max="5354" width="18.140625" style="1" customWidth="1"/>
    <col min="5355" max="5355" width="19.5703125" style="1" customWidth="1"/>
    <col min="5356" max="5356" width="15.5703125" style="1" customWidth="1"/>
    <col min="5357" max="5357" width="18.28515625" style="1" customWidth="1"/>
    <col min="5358" max="5358" width="17.7109375" style="1" customWidth="1"/>
    <col min="5359" max="5359" width="18.140625" style="1" customWidth="1"/>
    <col min="5360" max="5360" width="17" style="1" customWidth="1"/>
    <col min="5361" max="5361" width="9.140625" style="1" customWidth="1"/>
    <col min="5362" max="5362" width="12" style="1" bestFit="1" customWidth="1"/>
    <col min="5363" max="5363" width="9.140625" style="1" customWidth="1"/>
    <col min="5364" max="5364" width="16.140625" style="1" customWidth="1"/>
    <col min="5365" max="5365" width="14.28515625" style="1" bestFit="1" customWidth="1"/>
    <col min="5366" max="5366" width="14.85546875" style="1" customWidth="1"/>
    <col min="5367" max="5367" width="12" style="1" bestFit="1" customWidth="1"/>
    <col min="5368" max="5604" width="9.140625" style="1"/>
    <col min="5605" max="5605" width="5.85546875" style="1" customWidth="1"/>
    <col min="5606" max="5606" width="20.7109375" style="1" customWidth="1"/>
    <col min="5607" max="5607" width="23" style="1" customWidth="1"/>
    <col min="5608" max="5608" width="22.85546875" style="1" customWidth="1"/>
    <col min="5609" max="5609" width="17.42578125" style="1" customWidth="1"/>
    <col min="5610" max="5610" width="18.140625" style="1" customWidth="1"/>
    <col min="5611" max="5611" width="19.5703125" style="1" customWidth="1"/>
    <col min="5612" max="5612" width="15.5703125" style="1" customWidth="1"/>
    <col min="5613" max="5613" width="18.28515625" style="1" customWidth="1"/>
    <col min="5614" max="5614" width="17.7109375" style="1" customWidth="1"/>
    <col min="5615" max="5615" width="18.140625" style="1" customWidth="1"/>
    <col min="5616" max="5616" width="17" style="1" customWidth="1"/>
    <col min="5617" max="5617" width="9.140625" style="1" customWidth="1"/>
    <col min="5618" max="5618" width="12" style="1" bestFit="1" customWidth="1"/>
    <col min="5619" max="5619" width="9.140625" style="1" customWidth="1"/>
    <col min="5620" max="5620" width="16.140625" style="1" customWidth="1"/>
    <col min="5621" max="5621" width="14.28515625" style="1" bestFit="1" customWidth="1"/>
    <col min="5622" max="5622" width="14.85546875" style="1" customWidth="1"/>
    <col min="5623" max="5623" width="12" style="1" bestFit="1" customWidth="1"/>
    <col min="5624" max="5860" width="9.140625" style="1"/>
    <col min="5861" max="5861" width="5.85546875" style="1" customWidth="1"/>
    <col min="5862" max="5862" width="20.7109375" style="1" customWidth="1"/>
    <col min="5863" max="5863" width="23" style="1" customWidth="1"/>
    <col min="5864" max="5864" width="22.85546875" style="1" customWidth="1"/>
    <col min="5865" max="5865" width="17.42578125" style="1" customWidth="1"/>
    <col min="5866" max="5866" width="18.140625" style="1" customWidth="1"/>
    <col min="5867" max="5867" width="19.5703125" style="1" customWidth="1"/>
    <col min="5868" max="5868" width="15.5703125" style="1" customWidth="1"/>
    <col min="5869" max="5869" width="18.28515625" style="1" customWidth="1"/>
    <col min="5870" max="5870" width="17.7109375" style="1" customWidth="1"/>
    <col min="5871" max="5871" width="18.140625" style="1" customWidth="1"/>
    <col min="5872" max="5872" width="17" style="1" customWidth="1"/>
    <col min="5873" max="5873" width="9.140625" style="1" customWidth="1"/>
    <col min="5874" max="5874" width="12" style="1" bestFit="1" customWidth="1"/>
    <col min="5875" max="5875" width="9.140625" style="1" customWidth="1"/>
    <col min="5876" max="5876" width="16.140625" style="1" customWidth="1"/>
    <col min="5877" max="5877" width="14.28515625" style="1" bestFit="1" customWidth="1"/>
    <col min="5878" max="5878" width="14.85546875" style="1" customWidth="1"/>
    <col min="5879" max="5879" width="12" style="1" bestFit="1" customWidth="1"/>
    <col min="5880" max="6116" width="9.140625" style="1"/>
    <col min="6117" max="6117" width="5.85546875" style="1" customWidth="1"/>
    <col min="6118" max="6118" width="20.7109375" style="1" customWidth="1"/>
    <col min="6119" max="6119" width="23" style="1" customWidth="1"/>
    <col min="6120" max="6120" width="22.85546875" style="1" customWidth="1"/>
    <col min="6121" max="6121" width="17.42578125" style="1" customWidth="1"/>
    <col min="6122" max="6122" width="18.140625" style="1" customWidth="1"/>
    <col min="6123" max="6123" width="19.5703125" style="1" customWidth="1"/>
    <col min="6124" max="6124" width="15.5703125" style="1" customWidth="1"/>
    <col min="6125" max="6125" width="18.28515625" style="1" customWidth="1"/>
    <col min="6126" max="6126" width="17.7109375" style="1" customWidth="1"/>
    <col min="6127" max="6127" width="18.140625" style="1" customWidth="1"/>
    <col min="6128" max="6128" width="17" style="1" customWidth="1"/>
    <col min="6129" max="6129" width="9.140625" style="1" customWidth="1"/>
    <col min="6130" max="6130" width="12" style="1" bestFit="1" customWidth="1"/>
    <col min="6131" max="6131" width="9.140625" style="1" customWidth="1"/>
    <col min="6132" max="6132" width="16.140625" style="1" customWidth="1"/>
    <col min="6133" max="6133" width="14.28515625" style="1" bestFit="1" customWidth="1"/>
    <col min="6134" max="6134" width="14.85546875" style="1" customWidth="1"/>
    <col min="6135" max="6135" width="12" style="1" bestFit="1" customWidth="1"/>
    <col min="6136" max="6372" width="9.140625" style="1"/>
    <col min="6373" max="6373" width="5.85546875" style="1" customWidth="1"/>
    <col min="6374" max="6374" width="20.7109375" style="1" customWidth="1"/>
    <col min="6375" max="6375" width="23" style="1" customWidth="1"/>
    <col min="6376" max="6376" width="22.85546875" style="1" customWidth="1"/>
    <col min="6377" max="6377" width="17.42578125" style="1" customWidth="1"/>
    <col min="6378" max="6378" width="18.140625" style="1" customWidth="1"/>
    <col min="6379" max="6379" width="19.5703125" style="1" customWidth="1"/>
    <col min="6380" max="6380" width="15.5703125" style="1" customWidth="1"/>
    <col min="6381" max="6381" width="18.28515625" style="1" customWidth="1"/>
    <col min="6382" max="6382" width="17.7109375" style="1" customWidth="1"/>
    <col min="6383" max="6383" width="18.140625" style="1" customWidth="1"/>
    <col min="6384" max="6384" width="17" style="1" customWidth="1"/>
    <col min="6385" max="6385" width="9.140625" style="1" customWidth="1"/>
    <col min="6386" max="6386" width="12" style="1" bestFit="1" customWidth="1"/>
    <col min="6387" max="6387" width="9.140625" style="1" customWidth="1"/>
    <col min="6388" max="6388" width="16.140625" style="1" customWidth="1"/>
    <col min="6389" max="6389" width="14.28515625" style="1" bestFit="1" customWidth="1"/>
    <col min="6390" max="6390" width="14.85546875" style="1" customWidth="1"/>
    <col min="6391" max="6391" width="12" style="1" bestFit="1" customWidth="1"/>
    <col min="6392" max="6628" width="9.140625" style="1"/>
    <col min="6629" max="6629" width="5.85546875" style="1" customWidth="1"/>
    <col min="6630" max="6630" width="20.7109375" style="1" customWidth="1"/>
    <col min="6631" max="6631" width="23" style="1" customWidth="1"/>
    <col min="6632" max="6632" width="22.85546875" style="1" customWidth="1"/>
    <col min="6633" max="6633" width="17.42578125" style="1" customWidth="1"/>
    <col min="6634" max="6634" width="18.140625" style="1" customWidth="1"/>
    <col min="6635" max="6635" width="19.5703125" style="1" customWidth="1"/>
    <col min="6636" max="6636" width="15.5703125" style="1" customWidth="1"/>
    <col min="6637" max="6637" width="18.28515625" style="1" customWidth="1"/>
    <col min="6638" max="6638" width="17.7109375" style="1" customWidth="1"/>
    <col min="6639" max="6639" width="18.140625" style="1" customWidth="1"/>
    <col min="6640" max="6640" width="17" style="1" customWidth="1"/>
    <col min="6641" max="6641" width="9.140625" style="1" customWidth="1"/>
    <col min="6642" max="6642" width="12" style="1" bestFit="1" customWidth="1"/>
    <col min="6643" max="6643" width="9.140625" style="1" customWidth="1"/>
    <col min="6644" max="6644" width="16.140625" style="1" customWidth="1"/>
    <col min="6645" max="6645" width="14.28515625" style="1" bestFit="1" customWidth="1"/>
    <col min="6646" max="6646" width="14.85546875" style="1" customWidth="1"/>
    <col min="6647" max="6647" width="12" style="1" bestFit="1" customWidth="1"/>
    <col min="6648" max="6884" width="9.140625" style="1"/>
    <col min="6885" max="6885" width="5.85546875" style="1" customWidth="1"/>
    <col min="6886" max="6886" width="20.7109375" style="1" customWidth="1"/>
    <col min="6887" max="6887" width="23" style="1" customWidth="1"/>
    <col min="6888" max="6888" width="22.85546875" style="1" customWidth="1"/>
    <col min="6889" max="6889" width="17.42578125" style="1" customWidth="1"/>
    <col min="6890" max="6890" width="18.140625" style="1" customWidth="1"/>
    <col min="6891" max="6891" width="19.5703125" style="1" customWidth="1"/>
    <col min="6892" max="6892" width="15.5703125" style="1" customWidth="1"/>
    <col min="6893" max="6893" width="18.28515625" style="1" customWidth="1"/>
    <col min="6894" max="6894" width="17.7109375" style="1" customWidth="1"/>
    <col min="6895" max="6895" width="18.140625" style="1" customWidth="1"/>
    <col min="6896" max="6896" width="17" style="1" customWidth="1"/>
    <col min="6897" max="6897" width="9.140625" style="1" customWidth="1"/>
    <col min="6898" max="6898" width="12" style="1" bestFit="1" customWidth="1"/>
    <col min="6899" max="6899" width="9.140625" style="1" customWidth="1"/>
    <col min="6900" max="6900" width="16.140625" style="1" customWidth="1"/>
    <col min="6901" max="6901" width="14.28515625" style="1" bestFit="1" customWidth="1"/>
    <col min="6902" max="6902" width="14.85546875" style="1" customWidth="1"/>
    <col min="6903" max="6903" width="12" style="1" bestFit="1" customWidth="1"/>
    <col min="6904" max="7140" width="9.140625" style="1"/>
    <col min="7141" max="7141" width="5.85546875" style="1" customWidth="1"/>
    <col min="7142" max="7142" width="20.7109375" style="1" customWidth="1"/>
    <col min="7143" max="7143" width="23" style="1" customWidth="1"/>
    <col min="7144" max="7144" width="22.85546875" style="1" customWidth="1"/>
    <col min="7145" max="7145" width="17.42578125" style="1" customWidth="1"/>
    <col min="7146" max="7146" width="18.140625" style="1" customWidth="1"/>
    <col min="7147" max="7147" width="19.5703125" style="1" customWidth="1"/>
    <col min="7148" max="7148" width="15.5703125" style="1" customWidth="1"/>
    <col min="7149" max="7149" width="18.28515625" style="1" customWidth="1"/>
    <col min="7150" max="7150" width="17.7109375" style="1" customWidth="1"/>
    <col min="7151" max="7151" width="18.140625" style="1" customWidth="1"/>
    <col min="7152" max="7152" width="17" style="1" customWidth="1"/>
    <col min="7153" max="7153" width="9.140625" style="1" customWidth="1"/>
    <col min="7154" max="7154" width="12" style="1" bestFit="1" customWidth="1"/>
    <col min="7155" max="7155" width="9.140625" style="1" customWidth="1"/>
    <col min="7156" max="7156" width="16.140625" style="1" customWidth="1"/>
    <col min="7157" max="7157" width="14.28515625" style="1" bestFit="1" customWidth="1"/>
    <col min="7158" max="7158" width="14.85546875" style="1" customWidth="1"/>
    <col min="7159" max="7159" width="12" style="1" bestFit="1" customWidth="1"/>
    <col min="7160" max="7396" width="9.140625" style="1"/>
    <col min="7397" max="7397" width="5.85546875" style="1" customWidth="1"/>
    <col min="7398" max="7398" width="20.7109375" style="1" customWidth="1"/>
    <col min="7399" max="7399" width="23" style="1" customWidth="1"/>
    <col min="7400" max="7400" width="22.85546875" style="1" customWidth="1"/>
    <col min="7401" max="7401" width="17.42578125" style="1" customWidth="1"/>
    <col min="7402" max="7402" width="18.140625" style="1" customWidth="1"/>
    <col min="7403" max="7403" width="19.5703125" style="1" customWidth="1"/>
    <col min="7404" max="7404" width="15.5703125" style="1" customWidth="1"/>
    <col min="7405" max="7405" width="18.28515625" style="1" customWidth="1"/>
    <col min="7406" max="7406" width="17.7109375" style="1" customWidth="1"/>
    <col min="7407" max="7407" width="18.140625" style="1" customWidth="1"/>
    <col min="7408" max="7408" width="17" style="1" customWidth="1"/>
    <col min="7409" max="7409" width="9.140625" style="1" customWidth="1"/>
    <col min="7410" max="7410" width="12" style="1" bestFit="1" customWidth="1"/>
    <col min="7411" max="7411" width="9.140625" style="1" customWidth="1"/>
    <col min="7412" max="7412" width="16.140625" style="1" customWidth="1"/>
    <col min="7413" max="7413" width="14.28515625" style="1" bestFit="1" customWidth="1"/>
    <col min="7414" max="7414" width="14.85546875" style="1" customWidth="1"/>
    <col min="7415" max="7415" width="12" style="1" bestFit="1" customWidth="1"/>
    <col min="7416" max="7652" width="9.140625" style="1"/>
    <col min="7653" max="7653" width="5.85546875" style="1" customWidth="1"/>
    <col min="7654" max="7654" width="20.7109375" style="1" customWidth="1"/>
    <col min="7655" max="7655" width="23" style="1" customWidth="1"/>
    <col min="7656" max="7656" width="22.85546875" style="1" customWidth="1"/>
    <col min="7657" max="7657" width="17.42578125" style="1" customWidth="1"/>
    <col min="7658" max="7658" width="18.140625" style="1" customWidth="1"/>
    <col min="7659" max="7659" width="19.5703125" style="1" customWidth="1"/>
    <col min="7660" max="7660" width="15.5703125" style="1" customWidth="1"/>
    <col min="7661" max="7661" width="18.28515625" style="1" customWidth="1"/>
    <col min="7662" max="7662" width="17.7109375" style="1" customWidth="1"/>
    <col min="7663" max="7663" width="18.140625" style="1" customWidth="1"/>
    <col min="7664" max="7664" width="17" style="1" customWidth="1"/>
    <col min="7665" max="7665" width="9.140625" style="1" customWidth="1"/>
    <col min="7666" max="7666" width="12" style="1" bestFit="1" customWidth="1"/>
    <col min="7667" max="7667" width="9.140625" style="1" customWidth="1"/>
    <col min="7668" max="7668" width="16.140625" style="1" customWidth="1"/>
    <col min="7669" max="7669" width="14.28515625" style="1" bestFit="1" customWidth="1"/>
    <col min="7670" max="7670" width="14.85546875" style="1" customWidth="1"/>
    <col min="7671" max="7671" width="12" style="1" bestFit="1" customWidth="1"/>
    <col min="7672" max="7908" width="9.140625" style="1"/>
    <col min="7909" max="7909" width="5.85546875" style="1" customWidth="1"/>
    <col min="7910" max="7910" width="20.7109375" style="1" customWidth="1"/>
    <col min="7911" max="7911" width="23" style="1" customWidth="1"/>
    <col min="7912" max="7912" width="22.85546875" style="1" customWidth="1"/>
    <col min="7913" max="7913" width="17.42578125" style="1" customWidth="1"/>
    <col min="7914" max="7914" width="18.140625" style="1" customWidth="1"/>
    <col min="7915" max="7915" width="19.5703125" style="1" customWidth="1"/>
    <col min="7916" max="7916" width="15.5703125" style="1" customWidth="1"/>
    <col min="7917" max="7917" width="18.28515625" style="1" customWidth="1"/>
    <col min="7918" max="7918" width="17.7109375" style="1" customWidth="1"/>
    <col min="7919" max="7919" width="18.140625" style="1" customWidth="1"/>
    <col min="7920" max="7920" width="17" style="1" customWidth="1"/>
    <col min="7921" max="7921" width="9.140625" style="1" customWidth="1"/>
    <col min="7922" max="7922" width="12" style="1" bestFit="1" customWidth="1"/>
    <col min="7923" max="7923" width="9.140625" style="1" customWidth="1"/>
    <col min="7924" max="7924" width="16.140625" style="1" customWidth="1"/>
    <col min="7925" max="7925" width="14.28515625" style="1" bestFit="1" customWidth="1"/>
    <col min="7926" max="7926" width="14.85546875" style="1" customWidth="1"/>
    <col min="7927" max="7927" width="12" style="1" bestFit="1" customWidth="1"/>
    <col min="7928" max="8164" width="9.140625" style="1"/>
    <col min="8165" max="8165" width="5.85546875" style="1" customWidth="1"/>
    <col min="8166" max="8166" width="20.7109375" style="1" customWidth="1"/>
    <col min="8167" max="8167" width="23" style="1" customWidth="1"/>
    <col min="8168" max="8168" width="22.85546875" style="1" customWidth="1"/>
    <col min="8169" max="8169" width="17.42578125" style="1" customWidth="1"/>
    <col min="8170" max="8170" width="18.140625" style="1" customWidth="1"/>
    <col min="8171" max="8171" width="19.5703125" style="1" customWidth="1"/>
    <col min="8172" max="8172" width="15.5703125" style="1" customWidth="1"/>
    <col min="8173" max="8173" width="18.28515625" style="1" customWidth="1"/>
    <col min="8174" max="8174" width="17.7109375" style="1" customWidth="1"/>
    <col min="8175" max="8175" width="18.140625" style="1" customWidth="1"/>
    <col min="8176" max="8176" width="17" style="1" customWidth="1"/>
    <col min="8177" max="8177" width="9.140625" style="1" customWidth="1"/>
    <col min="8178" max="8178" width="12" style="1" bestFit="1" customWidth="1"/>
    <col min="8179" max="8179" width="9.140625" style="1" customWidth="1"/>
    <col min="8180" max="8180" width="16.140625" style="1" customWidth="1"/>
    <col min="8181" max="8181" width="14.28515625" style="1" bestFit="1" customWidth="1"/>
    <col min="8182" max="8182" width="14.85546875" style="1" customWidth="1"/>
    <col min="8183" max="8183" width="12" style="1" bestFit="1" customWidth="1"/>
    <col min="8184" max="8420" width="9.140625" style="1"/>
    <col min="8421" max="8421" width="5.85546875" style="1" customWidth="1"/>
    <col min="8422" max="8422" width="20.7109375" style="1" customWidth="1"/>
    <col min="8423" max="8423" width="23" style="1" customWidth="1"/>
    <col min="8424" max="8424" width="22.85546875" style="1" customWidth="1"/>
    <col min="8425" max="8425" width="17.42578125" style="1" customWidth="1"/>
    <col min="8426" max="8426" width="18.140625" style="1" customWidth="1"/>
    <col min="8427" max="8427" width="19.5703125" style="1" customWidth="1"/>
    <col min="8428" max="8428" width="15.5703125" style="1" customWidth="1"/>
    <col min="8429" max="8429" width="18.28515625" style="1" customWidth="1"/>
    <col min="8430" max="8430" width="17.7109375" style="1" customWidth="1"/>
    <col min="8431" max="8431" width="18.140625" style="1" customWidth="1"/>
    <col min="8432" max="8432" width="17" style="1" customWidth="1"/>
    <col min="8433" max="8433" width="9.140625" style="1" customWidth="1"/>
    <col min="8434" max="8434" width="12" style="1" bestFit="1" customWidth="1"/>
    <col min="8435" max="8435" width="9.140625" style="1" customWidth="1"/>
    <col min="8436" max="8436" width="16.140625" style="1" customWidth="1"/>
    <col min="8437" max="8437" width="14.28515625" style="1" bestFit="1" customWidth="1"/>
    <col min="8438" max="8438" width="14.85546875" style="1" customWidth="1"/>
    <col min="8439" max="8439" width="12" style="1" bestFit="1" customWidth="1"/>
    <col min="8440" max="8676" width="9.140625" style="1"/>
    <col min="8677" max="8677" width="5.85546875" style="1" customWidth="1"/>
    <col min="8678" max="8678" width="20.7109375" style="1" customWidth="1"/>
    <col min="8679" max="8679" width="23" style="1" customWidth="1"/>
    <col min="8680" max="8680" width="22.85546875" style="1" customWidth="1"/>
    <col min="8681" max="8681" width="17.42578125" style="1" customWidth="1"/>
    <col min="8682" max="8682" width="18.140625" style="1" customWidth="1"/>
    <col min="8683" max="8683" width="19.5703125" style="1" customWidth="1"/>
    <col min="8684" max="8684" width="15.5703125" style="1" customWidth="1"/>
    <col min="8685" max="8685" width="18.28515625" style="1" customWidth="1"/>
    <col min="8686" max="8686" width="17.7109375" style="1" customWidth="1"/>
    <col min="8687" max="8687" width="18.140625" style="1" customWidth="1"/>
    <col min="8688" max="8688" width="17" style="1" customWidth="1"/>
    <col min="8689" max="8689" width="9.140625" style="1" customWidth="1"/>
    <col min="8690" max="8690" width="12" style="1" bestFit="1" customWidth="1"/>
    <col min="8691" max="8691" width="9.140625" style="1" customWidth="1"/>
    <col min="8692" max="8692" width="16.140625" style="1" customWidth="1"/>
    <col min="8693" max="8693" width="14.28515625" style="1" bestFit="1" customWidth="1"/>
    <col min="8694" max="8694" width="14.85546875" style="1" customWidth="1"/>
    <col min="8695" max="8695" width="12" style="1" bestFit="1" customWidth="1"/>
    <col min="8696" max="8932" width="9.140625" style="1"/>
    <col min="8933" max="8933" width="5.85546875" style="1" customWidth="1"/>
    <col min="8934" max="8934" width="20.7109375" style="1" customWidth="1"/>
    <col min="8935" max="8935" width="23" style="1" customWidth="1"/>
    <col min="8936" max="8936" width="22.85546875" style="1" customWidth="1"/>
    <col min="8937" max="8937" width="17.42578125" style="1" customWidth="1"/>
    <col min="8938" max="8938" width="18.140625" style="1" customWidth="1"/>
    <col min="8939" max="8939" width="19.5703125" style="1" customWidth="1"/>
    <col min="8940" max="8940" width="15.5703125" style="1" customWidth="1"/>
    <col min="8941" max="8941" width="18.28515625" style="1" customWidth="1"/>
    <col min="8942" max="8942" width="17.7109375" style="1" customWidth="1"/>
    <col min="8943" max="8943" width="18.140625" style="1" customWidth="1"/>
    <col min="8944" max="8944" width="17" style="1" customWidth="1"/>
    <col min="8945" max="8945" width="9.140625" style="1" customWidth="1"/>
    <col min="8946" max="8946" width="12" style="1" bestFit="1" customWidth="1"/>
    <col min="8947" max="8947" width="9.140625" style="1" customWidth="1"/>
    <col min="8948" max="8948" width="16.140625" style="1" customWidth="1"/>
    <col min="8949" max="8949" width="14.28515625" style="1" bestFit="1" customWidth="1"/>
    <col min="8950" max="8950" width="14.85546875" style="1" customWidth="1"/>
    <col min="8951" max="8951" width="12" style="1" bestFit="1" customWidth="1"/>
    <col min="8952" max="9188" width="9.140625" style="1"/>
    <col min="9189" max="9189" width="5.85546875" style="1" customWidth="1"/>
    <col min="9190" max="9190" width="20.7109375" style="1" customWidth="1"/>
    <col min="9191" max="9191" width="23" style="1" customWidth="1"/>
    <col min="9192" max="9192" width="22.85546875" style="1" customWidth="1"/>
    <col min="9193" max="9193" width="17.42578125" style="1" customWidth="1"/>
    <col min="9194" max="9194" width="18.140625" style="1" customWidth="1"/>
    <col min="9195" max="9195" width="19.5703125" style="1" customWidth="1"/>
    <col min="9196" max="9196" width="15.5703125" style="1" customWidth="1"/>
    <col min="9197" max="9197" width="18.28515625" style="1" customWidth="1"/>
    <col min="9198" max="9198" width="17.7109375" style="1" customWidth="1"/>
    <col min="9199" max="9199" width="18.140625" style="1" customWidth="1"/>
    <col min="9200" max="9200" width="17" style="1" customWidth="1"/>
    <col min="9201" max="9201" width="9.140625" style="1" customWidth="1"/>
    <col min="9202" max="9202" width="12" style="1" bestFit="1" customWidth="1"/>
    <col min="9203" max="9203" width="9.140625" style="1" customWidth="1"/>
    <col min="9204" max="9204" width="16.140625" style="1" customWidth="1"/>
    <col min="9205" max="9205" width="14.28515625" style="1" bestFit="1" customWidth="1"/>
    <col min="9206" max="9206" width="14.85546875" style="1" customWidth="1"/>
    <col min="9207" max="9207" width="12" style="1" bestFit="1" customWidth="1"/>
    <col min="9208" max="9444" width="9.140625" style="1"/>
    <col min="9445" max="9445" width="5.85546875" style="1" customWidth="1"/>
    <col min="9446" max="9446" width="20.7109375" style="1" customWidth="1"/>
    <col min="9447" max="9447" width="23" style="1" customWidth="1"/>
    <col min="9448" max="9448" width="22.85546875" style="1" customWidth="1"/>
    <col min="9449" max="9449" width="17.42578125" style="1" customWidth="1"/>
    <col min="9450" max="9450" width="18.140625" style="1" customWidth="1"/>
    <col min="9451" max="9451" width="19.5703125" style="1" customWidth="1"/>
    <col min="9452" max="9452" width="15.5703125" style="1" customWidth="1"/>
    <col min="9453" max="9453" width="18.28515625" style="1" customWidth="1"/>
    <col min="9454" max="9454" width="17.7109375" style="1" customWidth="1"/>
    <col min="9455" max="9455" width="18.140625" style="1" customWidth="1"/>
    <col min="9456" max="9456" width="17" style="1" customWidth="1"/>
    <col min="9457" max="9457" width="9.140625" style="1" customWidth="1"/>
    <col min="9458" max="9458" width="12" style="1" bestFit="1" customWidth="1"/>
    <col min="9459" max="9459" width="9.140625" style="1" customWidth="1"/>
    <col min="9460" max="9460" width="16.140625" style="1" customWidth="1"/>
    <col min="9461" max="9461" width="14.28515625" style="1" bestFit="1" customWidth="1"/>
    <col min="9462" max="9462" width="14.85546875" style="1" customWidth="1"/>
    <col min="9463" max="9463" width="12" style="1" bestFit="1" customWidth="1"/>
    <col min="9464" max="9700" width="9.140625" style="1"/>
    <col min="9701" max="9701" width="5.85546875" style="1" customWidth="1"/>
    <col min="9702" max="9702" width="20.7109375" style="1" customWidth="1"/>
    <col min="9703" max="9703" width="23" style="1" customWidth="1"/>
    <col min="9704" max="9704" width="22.85546875" style="1" customWidth="1"/>
    <col min="9705" max="9705" width="17.42578125" style="1" customWidth="1"/>
    <col min="9706" max="9706" width="18.140625" style="1" customWidth="1"/>
    <col min="9707" max="9707" width="19.5703125" style="1" customWidth="1"/>
    <col min="9708" max="9708" width="15.5703125" style="1" customWidth="1"/>
    <col min="9709" max="9709" width="18.28515625" style="1" customWidth="1"/>
    <col min="9710" max="9710" width="17.7109375" style="1" customWidth="1"/>
    <col min="9711" max="9711" width="18.140625" style="1" customWidth="1"/>
    <col min="9712" max="9712" width="17" style="1" customWidth="1"/>
    <col min="9713" max="9713" width="9.140625" style="1" customWidth="1"/>
    <col min="9714" max="9714" width="12" style="1" bestFit="1" customWidth="1"/>
    <col min="9715" max="9715" width="9.140625" style="1" customWidth="1"/>
    <col min="9716" max="9716" width="16.140625" style="1" customWidth="1"/>
    <col min="9717" max="9717" width="14.28515625" style="1" bestFit="1" customWidth="1"/>
    <col min="9718" max="9718" width="14.85546875" style="1" customWidth="1"/>
    <col min="9719" max="9719" width="12" style="1" bestFit="1" customWidth="1"/>
    <col min="9720" max="9956" width="9.140625" style="1"/>
    <col min="9957" max="9957" width="5.85546875" style="1" customWidth="1"/>
    <col min="9958" max="9958" width="20.7109375" style="1" customWidth="1"/>
    <col min="9959" max="9959" width="23" style="1" customWidth="1"/>
    <col min="9960" max="9960" width="22.85546875" style="1" customWidth="1"/>
    <col min="9961" max="9961" width="17.42578125" style="1" customWidth="1"/>
    <col min="9962" max="9962" width="18.140625" style="1" customWidth="1"/>
    <col min="9963" max="9963" width="19.5703125" style="1" customWidth="1"/>
    <col min="9964" max="9964" width="15.5703125" style="1" customWidth="1"/>
    <col min="9965" max="9965" width="18.28515625" style="1" customWidth="1"/>
    <col min="9966" max="9966" width="17.7109375" style="1" customWidth="1"/>
    <col min="9967" max="9967" width="18.140625" style="1" customWidth="1"/>
    <col min="9968" max="9968" width="17" style="1" customWidth="1"/>
    <col min="9969" max="9969" width="9.140625" style="1" customWidth="1"/>
    <col min="9970" max="9970" width="12" style="1" bestFit="1" customWidth="1"/>
    <col min="9971" max="9971" width="9.140625" style="1" customWidth="1"/>
    <col min="9972" max="9972" width="16.140625" style="1" customWidth="1"/>
    <col min="9973" max="9973" width="14.28515625" style="1" bestFit="1" customWidth="1"/>
    <col min="9974" max="9974" width="14.85546875" style="1" customWidth="1"/>
    <col min="9975" max="9975" width="12" style="1" bestFit="1" customWidth="1"/>
    <col min="9976" max="10212" width="9.140625" style="1"/>
    <col min="10213" max="10213" width="5.85546875" style="1" customWidth="1"/>
    <col min="10214" max="10214" width="20.7109375" style="1" customWidth="1"/>
    <col min="10215" max="10215" width="23" style="1" customWidth="1"/>
    <col min="10216" max="10216" width="22.85546875" style="1" customWidth="1"/>
    <col min="10217" max="10217" width="17.42578125" style="1" customWidth="1"/>
    <col min="10218" max="10218" width="18.140625" style="1" customWidth="1"/>
    <col min="10219" max="10219" width="19.5703125" style="1" customWidth="1"/>
    <col min="10220" max="10220" width="15.5703125" style="1" customWidth="1"/>
    <col min="10221" max="10221" width="18.28515625" style="1" customWidth="1"/>
    <col min="10222" max="10222" width="17.7109375" style="1" customWidth="1"/>
    <col min="10223" max="10223" width="18.140625" style="1" customWidth="1"/>
    <col min="10224" max="10224" width="17" style="1" customWidth="1"/>
    <col min="10225" max="10225" width="9.140625" style="1" customWidth="1"/>
    <col min="10226" max="10226" width="12" style="1" bestFit="1" customWidth="1"/>
    <col min="10227" max="10227" width="9.140625" style="1" customWidth="1"/>
    <col min="10228" max="10228" width="16.140625" style="1" customWidth="1"/>
    <col min="10229" max="10229" width="14.28515625" style="1" bestFit="1" customWidth="1"/>
    <col min="10230" max="10230" width="14.85546875" style="1" customWidth="1"/>
    <col min="10231" max="10231" width="12" style="1" bestFit="1" customWidth="1"/>
    <col min="10232" max="10468" width="9.140625" style="1"/>
    <col min="10469" max="10469" width="5.85546875" style="1" customWidth="1"/>
    <col min="10470" max="10470" width="20.7109375" style="1" customWidth="1"/>
    <col min="10471" max="10471" width="23" style="1" customWidth="1"/>
    <col min="10472" max="10472" width="22.85546875" style="1" customWidth="1"/>
    <col min="10473" max="10473" width="17.42578125" style="1" customWidth="1"/>
    <col min="10474" max="10474" width="18.140625" style="1" customWidth="1"/>
    <col min="10475" max="10475" width="19.5703125" style="1" customWidth="1"/>
    <col min="10476" max="10476" width="15.5703125" style="1" customWidth="1"/>
    <col min="10477" max="10477" width="18.28515625" style="1" customWidth="1"/>
    <col min="10478" max="10478" width="17.7109375" style="1" customWidth="1"/>
    <col min="10479" max="10479" width="18.140625" style="1" customWidth="1"/>
    <col min="10480" max="10480" width="17" style="1" customWidth="1"/>
    <col min="10481" max="10481" width="9.140625" style="1" customWidth="1"/>
    <col min="10482" max="10482" width="12" style="1" bestFit="1" customWidth="1"/>
    <col min="10483" max="10483" width="9.140625" style="1" customWidth="1"/>
    <col min="10484" max="10484" width="16.140625" style="1" customWidth="1"/>
    <col min="10485" max="10485" width="14.28515625" style="1" bestFit="1" customWidth="1"/>
    <col min="10486" max="10486" width="14.85546875" style="1" customWidth="1"/>
    <col min="10487" max="10487" width="12" style="1" bestFit="1" customWidth="1"/>
    <col min="10488" max="10724" width="9.140625" style="1"/>
    <col min="10725" max="10725" width="5.85546875" style="1" customWidth="1"/>
    <col min="10726" max="10726" width="20.7109375" style="1" customWidth="1"/>
    <col min="10727" max="10727" width="23" style="1" customWidth="1"/>
    <col min="10728" max="10728" width="22.85546875" style="1" customWidth="1"/>
    <col min="10729" max="10729" width="17.42578125" style="1" customWidth="1"/>
    <col min="10730" max="10730" width="18.140625" style="1" customWidth="1"/>
    <col min="10731" max="10731" width="19.5703125" style="1" customWidth="1"/>
    <col min="10732" max="10732" width="15.5703125" style="1" customWidth="1"/>
    <col min="10733" max="10733" width="18.28515625" style="1" customWidth="1"/>
    <col min="10734" max="10734" width="17.7109375" style="1" customWidth="1"/>
    <col min="10735" max="10735" width="18.140625" style="1" customWidth="1"/>
    <col min="10736" max="10736" width="17" style="1" customWidth="1"/>
    <col min="10737" max="10737" width="9.140625" style="1" customWidth="1"/>
    <col min="10738" max="10738" width="12" style="1" bestFit="1" customWidth="1"/>
    <col min="10739" max="10739" width="9.140625" style="1" customWidth="1"/>
    <col min="10740" max="10740" width="16.140625" style="1" customWidth="1"/>
    <col min="10741" max="10741" width="14.28515625" style="1" bestFit="1" customWidth="1"/>
    <col min="10742" max="10742" width="14.85546875" style="1" customWidth="1"/>
    <col min="10743" max="10743" width="12" style="1" bestFit="1" customWidth="1"/>
    <col min="10744" max="10980" width="9.140625" style="1"/>
    <col min="10981" max="10981" width="5.85546875" style="1" customWidth="1"/>
    <col min="10982" max="10982" width="20.7109375" style="1" customWidth="1"/>
    <col min="10983" max="10983" width="23" style="1" customWidth="1"/>
    <col min="10984" max="10984" width="22.85546875" style="1" customWidth="1"/>
    <col min="10985" max="10985" width="17.42578125" style="1" customWidth="1"/>
    <col min="10986" max="10986" width="18.140625" style="1" customWidth="1"/>
    <col min="10987" max="10987" width="19.5703125" style="1" customWidth="1"/>
    <col min="10988" max="10988" width="15.5703125" style="1" customWidth="1"/>
    <col min="10989" max="10989" width="18.28515625" style="1" customWidth="1"/>
    <col min="10990" max="10990" width="17.7109375" style="1" customWidth="1"/>
    <col min="10991" max="10991" width="18.140625" style="1" customWidth="1"/>
    <col min="10992" max="10992" width="17" style="1" customWidth="1"/>
    <col min="10993" max="10993" width="9.140625" style="1" customWidth="1"/>
    <col min="10994" max="10994" width="12" style="1" bestFit="1" customWidth="1"/>
    <col min="10995" max="10995" width="9.140625" style="1" customWidth="1"/>
    <col min="10996" max="10996" width="16.140625" style="1" customWidth="1"/>
    <col min="10997" max="10997" width="14.28515625" style="1" bestFit="1" customWidth="1"/>
    <col min="10998" max="10998" width="14.85546875" style="1" customWidth="1"/>
    <col min="10999" max="10999" width="12" style="1" bestFit="1" customWidth="1"/>
    <col min="11000" max="11236" width="9.140625" style="1"/>
    <col min="11237" max="11237" width="5.85546875" style="1" customWidth="1"/>
    <col min="11238" max="11238" width="20.7109375" style="1" customWidth="1"/>
    <col min="11239" max="11239" width="23" style="1" customWidth="1"/>
    <col min="11240" max="11240" width="22.85546875" style="1" customWidth="1"/>
    <col min="11241" max="11241" width="17.42578125" style="1" customWidth="1"/>
    <col min="11242" max="11242" width="18.140625" style="1" customWidth="1"/>
    <col min="11243" max="11243" width="19.5703125" style="1" customWidth="1"/>
    <col min="11244" max="11244" width="15.5703125" style="1" customWidth="1"/>
    <col min="11245" max="11245" width="18.28515625" style="1" customWidth="1"/>
    <col min="11246" max="11246" width="17.7109375" style="1" customWidth="1"/>
    <col min="11247" max="11247" width="18.140625" style="1" customWidth="1"/>
    <col min="11248" max="11248" width="17" style="1" customWidth="1"/>
    <col min="11249" max="11249" width="9.140625" style="1" customWidth="1"/>
    <col min="11250" max="11250" width="12" style="1" bestFit="1" customWidth="1"/>
    <col min="11251" max="11251" width="9.140625" style="1" customWidth="1"/>
    <col min="11252" max="11252" width="16.140625" style="1" customWidth="1"/>
    <col min="11253" max="11253" width="14.28515625" style="1" bestFit="1" customWidth="1"/>
    <col min="11254" max="11254" width="14.85546875" style="1" customWidth="1"/>
    <col min="11255" max="11255" width="12" style="1" bestFit="1" customWidth="1"/>
    <col min="11256" max="11492" width="9.140625" style="1"/>
    <col min="11493" max="11493" width="5.85546875" style="1" customWidth="1"/>
    <col min="11494" max="11494" width="20.7109375" style="1" customWidth="1"/>
    <col min="11495" max="11495" width="23" style="1" customWidth="1"/>
    <col min="11496" max="11496" width="22.85546875" style="1" customWidth="1"/>
    <col min="11497" max="11497" width="17.42578125" style="1" customWidth="1"/>
    <col min="11498" max="11498" width="18.140625" style="1" customWidth="1"/>
    <col min="11499" max="11499" width="19.5703125" style="1" customWidth="1"/>
    <col min="11500" max="11500" width="15.5703125" style="1" customWidth="1"/>
    <col min="11501" max="11501" width="18.28515625" style="1" customWidth="1"/>
    <col min="11502" max="11502" width="17.7109375" style="1" customWidth="1"/>
    <col min="11503" max="11503" width="18.140625" style="1" customWidth="1"/>
    <col min="11504" max="11504" width="17" style="1" customWidth="1"/>
    <col min="11505" max="11505" width="9.140625" style="1" customWidth="1"/>
    <col min="11506" max="11506" width="12" style="1" bestFit="1" customWidth="1"/>
    <col min="11507" max="11507" width="9.140625" style="1" customWidth="1"/>
    <col min="11508" max="11508" width="16.140625" style="1" customWidth="1"/>
    <col min="11509" max="11509" width="14.28515625" style="1" bestFit="1" customWidth="1"/>
    <col min="11510" max="11510" width="14.85546875" style="1" customWidth="1"/>
    <col min="11511" max="11511" width="12" style="1" bestFit="1" customWidth="1"/>
    <col min="11512" max="11748" width="9.140625" style="1"/>
    <col min="11749" max="11749" width="5.85546875" style="1" customWidth="1"/>
    <col min="11750" max="11750" width="20.7109375" style="1" customWidth="1"/>
    <col min="11751" max="11751" width="23" style="1" customWidth="1"/>
    <col min="11752" max="11752" width="22.85546875" style="1" customWidth="1"/>
    <col min="11753" max="11753" width="17.42578125" style="1" customWidth="1"/>
    <col min="11754" max="11754" width="18.140625" style="1" customWidth="1"/>
    <col min="11755" max="11755" width="19.5703125" style="1" customWidth="1"/>
    <col min="11756" max="11756" width="15.5703125" style="1" customWidth="1"/>
    <col min="11757" max="11757" width="18.28515625" style="1" customWidth="1"/>
    <col min="11758" max="11758" width="17.7109375" style="1" customWidth="1"/>
    <col min="11759" max="11759" width="18.140625" style="1" customWidth="1"/>
    <col min="11760" max="11760" width="17" style="1" customWidth="1"/>
    <col min="11761" max="11761" width="9.140625" style="1" customWidth="1"/>
    <col min="11762" max="11762" width="12" style="1" bestFit="1" customWidth="1"/>
    <col min="11763" max="11763" width="9.140625" style="1" customWidth="1"/>
    <col min="11764" max="11764" width="16.140625" style="1" customWidth="1"/>
    <col min="11765" max="11765" width="14.28515625" style="1" bestFit="1" customWidth="1"/>
    <col min="11766" max="11766" width="14.85546875" style="1" customWidth="1"/>
    <col min="11767" max="11767" width="12" style="1" bestFit="1" customWidth="1"/>
    <col min="11768" max="12004" width="9.140625" style="1"/>
    <col min="12005" max="12005" width="5.85546875" style="1" customWidth="1"/>
    <col min="12006" max="12006" width="20.7109375" style="1" customWidth="1"/>
    <col min="12007" max="12007" width="23" style="1" customWidth="1"/>
    <col min="12008" max="12008" width="22.85546875" style="1" customWidth="1"/>
    <col min="12009" max="12009" width="17.42578125" style="1" customWidth="1"/>
    <col min="12010" max="12010" width="18.140625" style="1" customWidth="1"/>
    <col min="12011" max="12011" width="19.5703125" style="1" customWidth="1"/>
    <col min="12012" max="12012" width="15.5703125" style="1" customWidth="1"/>
    <col min="12013" max="12013" width="18.28515625" style="1" customWidth="1"/>
    <col min="12014" max="12014" width="17.7109375" style="1" customWidth="1"/>
    <col min="12015" max="12015" width="18.140625" style="1" customWidth="1"/>
    <col min="12016" max="12016" width="17" style="1" customWidth="1"/>
    <col min="12017" max="12017" width="9.140625" style="1" customWidth="1"/>
    <col min="12018" max="12018" width="12" style="1" bestFit="1" customWidth="1"/>
    <col min="12019" max="12019" width="9.140625" style="1" customWidth="1"/>
    <col min="12020" max="12020" width="16.140625" style="1" customWidth="1"/>
    <col min="12021" max="12021" width="14.28515625" style="1" bestFit="1" customWidth="1"/>
    <col min="12022" max="12022" width="14.85546875" style="1" customWidth="1"/>
    <col min="12023" max="12023" width="12" style="1" bestFit="1" customWidth="1"/>
    <col min="12024" max="12260" width="9.140625" style="1"/>
    <col min="12261" max="12261" width="5.85546875" style="1" customWidth="1"/>
    <col min="12262" max="12262" width="20.7109375" style="1" customWidth="1"/>
    <col min="12263" max="12263" width="23" style="1" customWidth="1"/>
    <col min="12264" max="12264" width="22.85546875" style="1" customWidth="1"/>
    <col min="12265" max="12265" width="17.42578125" style="1" customWidth="1"/>
    <col min="12266" max="12266" width="18.140625" style="1" customWidth="1"/>
    <col min="12267" max="12267" width="19.5703125" style="1" customWidth="1"/>
    <col min="12268" max="12268" width="15.5703125" style="1" customWidth="1"/>
    <col min="12269" max="12269" width="18.28515625" style="1" customWidth="1"/>
    <col min="12270" max="12270" width="17.7109375" style="1" customWidth="1"/>
    <col min="12271" max="12271" width="18.140625" style="1" customWidth="1"/>
    <col min="12272" max="12272" width="17" style="1" customWidth="1"/>
    <col min="12273" max="12273" width="9.140625" style="1" customWidth="1"/>
    <col min="12274" max="12274" width="12" style="1" bestFit="1" customWidth="1"/>
    <col min="12275" max="12275" width="9.140625" style="1" customWidth="1"/>
    <col min="12276" max="12276" width="16.140625" style="1" customWidth="1"/>
    <col min="12277" max="12277" width="14.28515625" style="1" bestFit="1" customWidth="1"/>
    <col min="12278" max="12278" width="14.85546875" style="1" customWidth="1"/>
    <col min="12279" max="12279" width="12" style="1" bestFit="1" customWidth="1"/>
    <col min="12280" max="12516" width="9.140625" style="1"/>
    <col min="12517" max="12517" width="5.85546875" style="1" customWidth="1"/>
    <col min="12518" max="12518" width="20.7109375" style="1" customWidth="1"/>
    <col min="12519" max="12519" width="23" style="1" customWidth="1"/>
    <col min="12520" max="12520" width="22.85546875" style="1" customWidth="1"/>
    <col min="12521" max="12521" width="17.42578125" style="1" customWidth="1"/>
    <col min="12522" max="12522" width="18.140625" style="1" customWidth="1"/>
    <col min="12523" max="12523" width="19.5703125" style="1" customWidth="1"/>
    <col min="12524" max="12524" width="15.5703125" style="1" customWidth="1"/>
    <col min="12525" max="12525" width="18.28515625" style="1" customWidth="1"/>
    <col min="12526" max="12526" width="17.7109375" style="1" customWidth="1"/>
    <col min="12527" max="12527" width="18.140625" style="1" customWidth="1"/>
    <col min="12528" max="12528" width="17" style="1" customWidth="1"/>
    <col min="12529" max="12529" width="9.140625" style="1" customWidth="1"/>
    <col min="12530" max="12530" width="12" style="1" bestFit="1" customWidth="1"/>
    <col min="12531" max="12531" width="9.140625" style="1" customWidth="1"/>
    <col min="12532" max="12532" width="16.140625" style="1" customWidth="1"/>
    <col min="12533" max="12533" width="14.28515625" style="1" bestFit="1" customWidth="1"/>
    <col min="12534" max="12534" width="14.85546875" style="1" customWidth="1"/>
    <col min="12535" max="12535" width="12" style="1" bestFit="1" customWidth="1"/>
    <col min="12536" max="12772" width="9.140625" style="1"/>
    <col min="12773" max="12773" width="5.85546875" style="1" customWidth="1"/>
    <col min="12774" max="12774" width="20.7109375" style="1" customWidth="1"/>
    <col min="12775" max="12775" width="23" style="1" customWidth="1"/>
    <col min="12776" max="12776" width="22.85546875" style="1" customWidth="1"/>
    <col min="12777" max="12777" width="17.42578125" style="1" customWidth="1"/>
    <col min="12778" max="12778" width="18.140625" style="1" customWidth="1"/>
    <col min="12779" max="12779" width="19.5703125" style="1" customWidth="1"/>
    <col min="12780" max="12780" width="15.5703125" style="1" customWidth="1"/>
    <col min="12781" max="12781" width="18.28515625" style="1" customWidth="1"/>
    <col min="12782" max="12782" width="17.7109375" style="1" customWidth="1"/>
    <col min="12783" max="12783" width="18.140625" style="1" customWidth="1"/>
    <col min="12784" max="12784" width="17" style="1" customWidth="1"/>
    <col min="12785" max="12785" width="9.140625" style="1" customWidth="1"/>
    <col min="12786" max="12786" width="12" style="1" bestFit="1" customWidth="1"/>
    <col min="12787" max="12787" width="9.140625" style="1" customWidth="1"/>
    <col min="12788" max="12788" width="16.140625" style="1" customWidth="1"/>
    <col min="12789" max="12789" width="14.28515625" style="1" bestFit="1" customWidth="1"/>
    <col min="12790" max="12790" width="14.85546875" style="1" customWidth="1"/>
    <col min="12791" max="12791" width="12" style="1" bestFit="1" customWidth="1"/>
    <col min="12792" max="13028" width="9.140625" style="1"/>
    <col min="13029" max="13029" width="5.85546875" style="1" customWidth="1"/>
    <col min="13030" max="13030" width="20.7109375" style="1" customWidth="1"/>
    <col min="13031" max="13031" width="23" style="1" customWidth="1"/>
    <col min="13032" max="13032" width="22.85546875" style="1" customWidth="1"/>
    <col min="13033" max="13033" width="17.42578125" style="1" customWidth="1"/>
    <col min="13034" max="13034" width="18.140625" style="1" customWidth="1"/>
    <col min="13035" max="13035" width="19.5703125" style="1" customWidth="1"/>
    <col min="13036" max="13036" width="15.5703125" style="1" customWidth="1"/>
    <col min="13037" max="13037" width="18.28515625" style="1" customWidth="1"/>
    <col min="13038" max="13038" width="17.7109375" style="1" customWidth="1"/>
    <col min="13039" max="13039" width="18.140625" style="1" customWidth="1"/>
    <col min="13040" max="13040" width="17" style="1" customWidth="1"/>
    <col min="13041" max="13041" width="9.140625" style="1" customWidth="1"/>
    <col min="13042" max="13042" width="12" style="1" bestFit="1" customWidth="1"/>
    <col min="13043" max="13043" width="9.140625" style="1" customWidth="1"/>
    <col min="13044" max="13044" width="16.140625" style="1" customWidth="1"/>
    <col min="13045" max="13045" width="14.28515625" style="1" bestFit="1" customWidth="1"/>
    <col min="13046" max="13046" width="14.85546875" style="1" customWidth="1"/>
    <col min="13047" max="13047" width="12" style="1" bestFit="1" customWidth="1"/>
    <col min="13048" max="13284" width="9.140625" style="1"/>
    <col min="13285" max="13285" width="5.85546875" style="1" customWidth="1"/>
    <col min="13286" max="13286" width="20.7109375" style="1" customWidth="1"/>
    <col min="13287" max="13287" width="23" style="1" customWidth="1"/>
    <col min="13288" max="13288" width="22.85546875" style="1" customWidth="1"/>
    <col min="13289" max="13289" width="17.42578125" style="1" customWidth="1"/>
    <col min="13290" max="13290" width="18.140625" style="1" customWidth="1"/>
    <col min="13291" max="13291" width="19.5703125" style="1" customWidth="1"/>
    <col min="13292" max="13292" width="15.5703125" style="1" customWidth="1"/>
    <col min="13293" max="13293" width="18.28515625" style="1" customWidth="1"/>
    <col min="13294" max="13294" width="17.7109375" style="1" customWidth="1"/>
    <col min="13295" max="13295" width="18.140625" style="1" customWidth="1"/>
    <col min="13296" max="13296" width="17" style="1" customWidth="1"/>
    <col min="13297" max="13297" width="9.140625" style="1" customWidth="1"/>
    <col min="13298" max="13298" width="12" style="1" bestFit="1" customWidth="1"/>
    <col min="13299" max="13299" width="9.140625" style="1" customWidth="1"/>
    <col min="13300" max="13300" width="16.140625" style="1" customWidth="1"/>
    <col min="13301" max="13301" width="14.28515625" style="1" bestFit="1" customWidth="1"/>
    <col min="13302" max="13302" width="14.85546875" style="1" customWidth="1"/>
    <col min="13303" max="13303" width="12" style="1" bestFit="1" customWidth="1"/>
    <col min="13304" max="13540" width="9.140625" style="1"/>
    <col min="13541" max="13541" width="5.85546875" style="1" customWidth="1"/>
    <col min="13542" max="13542" width="20.7109375" style="1" customWidth="1"/>
    <col min="13543" max="13543" width="23" style="1" customWidth="1"/>
    <col min="13544" max="13544" width="22.85546875" style="1" customWidth="1"/>
    <col min="13545" max="13545" width="17.42578125" style="1" customWidth="1"/>
    <col min="13546" max="13546" width="18.140625" style="1" customWidth="1"/>
    <col min="13547" max="13547" width="19.5703125" style="1" customWidth="1"/>
    <col min="13548" max="13548" width="15.5703125" style="1" customWidth="1"/>
    <col min="13549" max="13549" width="18.28515625" style="1" customWidth="1"/>
    <col min="13550" max="13550" width="17.7109375" style="1" customWidth="1"/>
    <col min="13551" max="13551" width="18.140625" style="1" customWidth="1"/>
    <col min="13552" max="13552" width="17" style="1" customWidth="1"/>
    <col min="13553" max="13553" width="9.140625" style="1" customWidth="1"/>
    <col min="13554" max="13554" width="12" style="1" bestFit="1" customWidth="1"/>
    <col min="13555" max="13555" width="9.140625" style="1" customWidth="1"/>
    <col min="13556" max="13556" width="16.140625" style="1" customWidth="1"/>
    <col min="13557" max="13557" width="14.28515625" style="1" bestFit="1" customWidth="1"/>
    <col min="13558" max="13558" width="14.85546875" style="1" customWidth="1"/>
    <col min="13559" max="13559" width="12" style="1" bestFit="1" customWidth="1"/>
    <col min="13560" max="13796" width="9.140625" style="1"/>
    <col min="13797" max="13797" width="5.85546875" style="1" customWidth="1"/>
    <col min="13798" max="13798" width="20.7109375" style="1" customWidth="1"/>
    <col min="13799" max="13799" width="23" style="1" customWidth="1"/>
    <col min="13800" max="13800" width="22.85546875" style="1" customWidth="1"/>
    <col min="13801" max="13801" width="17.42578125" style="1" customWidth="1"/>
    <col min="13802" max="13802" width="18.140625" style="1" customWidth="1"/>
    <col min="13803" max="13803" width="19.5703125" style="1" customWidth="1"/>
    <col min="13804" max="13804" width="15.5703125" style="1" customWidth="1"/>
    <col min="13805" max="13805" width="18.28515625" style="1" customWidth="1"/>
    <col min="13806" max="13806" width="17.7109375" style="1" customWidth="1"/>
    <col min="13807" max="13807" width="18.140625" style="1" customWidth="1"/>
    <col min="13808" max="13808" width="17" style="1" customWidth="1"/>
    <col min="13809" max="13809" width="9.140625" style="1" customWidth="1"/>
    <col min="13810" max="13810" width="12" style="1" bestFit="1" customWidth="1"/>
    <col min="13811" max="13811" width="9.140625" style="1" customWidth="1"/>
    <col min="13812" max="13812" width="16.140625" style="1" customWidth="1"/>
    <col min="13813" max="13813" width="14.28515625" style="1" bestFit="1" customWidth="1"/>
    <col min="13814" max="13814" width="14.85546875" style="1" customWidth="1"/>
    <col min="13815" max="13815" width="12" style="1" bestFit="1" customWidth="1"/>
    <col min="13816" max="14052" width="9.140625" style="1"/>
    <col min="14053" max="14053" width="5.85546875" style="1" customWidth="1"/>
    <col min="14054" max="14054" width="20.7109375" style="1" customWidth="1"/>
    <col min="14055" max="14055" width="23" style="1" customWidth="1"/>
    <col min="14056" max="14056" width="22.85546875" style="1" customWidth="1"/>
    <col min="14057" max="14057" width="17.42578125" style="1" customWidth="1"/>
    <col min="14058" max="14058" width="18.140625" style="1" customWidth="1"/>
    <col min="14059" max="14059" width="19.5703125" style="1" customWidth="1"/>
    <col min="14060" max="14060" width="15.5703125" style="1" customWidth="1"/>
    <col min="14061" max="14061" width="18.28515625" style="1" customWidth="1"/>
    <col min="14062" max="14062" width="17.7109375" style="1" customWidth="1"/>
    <col min="14063" max="14063" width="18.140625" style="1" customWidth="1"/>
    <col min="14064" max="14064" width="17" style="1" customWidth="1"/>
    <col min="14065" max="14065" width="9.140625" style="1" customWidth="1"/>
    <col min="14066" max="14066" width="12" style="1" bestFit="1" customWidth="1"/>
    <col min="14067" max="14067" width="9.140625" style="1" customWidth="1"/>
    <col min="14068" max="14068" width="16.140625" style="1" customWidth="1"/>
    <col min="14069" max="14069" width="14.28515625" style="1" bestFit="1" customWidth="1"/>
    <col min="14070" max="14070" width="14.85546875" style="1" customWidth="1"/>
    <col min="14071" max="14071" width="12" style="1" bestFit="1" customWidth="1"/>
    <col min="14072" max="14308" width="9.140625" style="1"/>
    <col min="14309" max="14309" width="5.85546875" style="1" customWidth="1"/>
    <col min="14310" max="14310" width="20.7109375" style="1" customWidth="1"/>
    <col min="14311" max="14311" width="23" style="1" customWidth="1"/>
    <col min="14312" max="14312" width="22.85546875" style="1" customWidth="1"/>
    <col min="14313" max="14313" width="17.42578125" style="1" customWidth="1"/>
    <col min="14314" max="14314" width="18.140625" style="1" customWidth="1"/>
    <col min="14315" max="14315" width="19.5703125" style="1" customWidth="1"/>
    <col min="14316" max="14316" width="15.5703125" style="1" customWidth="1"/>
    <col min="14317" max="14317" width="18.28515625" style="1" customWidth="1"/>
    <col min="14318" max="14318" width="17.7109375" style="1" customWidth="1"/>
    <col min="14319" max="14319" width="18.140625" style="1" customWidth="1"/>
    <col min="14320" max="14320" width="17" style="1" customWidth="1"/>
    <col min="14321" max="14321" width="9.140625" style="1" customWidth="1"/>
    <col min="14322" max="14322" width="12" style="1" bestFit="1" customWidth="1"/>
    <col min="14323" max="14323" width="9.140625" style="1" customWidth="1"/>
    <col min="14324" max="14324" width="16.140625" style="1" customWidth="1"/>
    <col min="14325" max="14325" width="14.28515625" style="1" bestFit="1" customWidth="1"/>
    <col min="14326" max="14326" width="14.85546875" style="1" customWidth="1"/>
    <col min="14327" max="14327" width="12" style="1" bestFit="1" customWidth="1"/>
    <col min="14328" max="14564" width="9.140625" style="1"/>
    <col min="14565" max="14565" width="5.85546875" style="1" customWidth="1"/>
    <col min="14566" max="14566" width="20.7109375" style="1" customWidth="1"/>
    <col min="14567" max="14567" width="23" style="1" customWidth="1"/>
    <col min="14568" max="14568" width="22.85546875" style="1" customWidth="1"/>
    <col min="14569" max="14569" width="17.42578125" style="1" customWidth="1"/>
    <col min="14570" max="14570" width="18.140625" style="1" customWidth="1"/>
    <col min="14571" max="14571" width="19.5703125" style="1" customWidth="1"/>
    <col min="14572" max="14572" width="15.5703125" style="1" customWidth="1"/>
    <col min="14573" max="14573" width="18.28515625" style="1" customWidth="1"/>
    <col min="14574" max="14574" width="17.7109375" style="1" customWidth="1"/>
    <col min="14575" max="14575" width="18.140625" style="1" customWidth="1"/>
    <col min="14576" max="14576" width="17" style="1" customWidth="1"/>
    <col min="14577" max="14577" width="9.140625" style="1" customWidth="1"/>
    <col min="14578" max="14578" width="12" style="1" bestFit="1" customWidth="1"/>
    <col min="14579" max="14579" width="9.140625" style="1" customWidth="1"/>
    <col min="14580" max="14580" width="16.140625" style="1" customWidth="1"/>
    <col min="14581" max="14581" width="14.28515625" style="1" bestFit="1" customWidth="1"/>
    <col min="14582" max="14582" width="14.85546875" style="1" customWidth="1"/>
    <col min="14583" max="14583" width="12" style="1" bestFit="1" customWidth="1"/>
    <col min="14584" max="14820" width="9.140625" style="1"/>
    <col min="14821" max="14821" width="5.85546875" style="1" customWidth="1"/>
    <col min="14822" max="14822" width="20.7109375" style="1" customWidth="1"/>
    <col min="14823" max="14823" width="23" style="1" customWidth="1"/>
    <col min="14824" max="14824" width="22.85546875" style="1" customWidth="1"/>
    <col min="14825" max="14825" width="17.42578125" style="1" customWidth="1"/>
    <col min="14826" max="14826" width="18.140625" style="1" customWidth="1"/>
    <col min="14827" max="14827" width="19.5703125" style="1" customWidth="1"/>
    <col min="14828" max="14828" width="15.5703125" style="1" customWidth="1"/>
    <col min="14829" max="14829" width="18.28515625" style="1" customWidth="1"/>
    <col min="14830" max="14830" width="17.7109375" style="1" customWidth="1"/>
    <col min="14831" max="14831" width="18.140625" style="1" customWidth="1"/>
    <col min="14832" max="14832" width="17" style="1" customWidth="1"/>
    <col min="14833" max="14833" width="9.140625" style="1" customWidth="1"/>
    <col min="14834" max="14834" width="12" style="1" bestFit="1" customWidth="1"/>
    <col min="14835" max="14835" width="9.140625" style="1" customWidth="1"/>
    <col min="14836" max="14836" width="16.140625" style="1" customWidth="1"/>
    <col min="14837" max="14837" width="14.28515625" style="1" bestFit="1" customWidth="1"/>
    <col min="14838" max="14838" width="14.85546875" style="1" customWidth="1"/>
    <col min="14839" max="14839" width="12" style="1" bestFit="1" customWidth="1"/>
    <col min="14840" max="15076" width="9.140625" style="1"/>
    <col min="15077" max="15077" width="5.85546875" style="1" customWidth="1"/>
    <col min="15078" max="15078" width="20.7109375" style="1" customWidth="1"/>
    <col min="15079" max="15079" width="23" style="1" customWidth="1"/>
    <col min="15080" max="15080" width="22.85546875" style="1" customWidth="1"/>
    <col min="15081" max="15081" width="17.42578125" style="1" customWidth="1"/>
    <col min="15082" max="15082" width="18.140625" style="1" customWidth="1"/>
    <col min="15083" max="15083" width="19.5703125" style="1" customWidth="1"/>
    <col min="15084" max="15084" width="15.5703125" style="1" customWidth="1"/>
    <col min="15085" max="15085" width="18.28515625" style="1" customWidth="1"/>
    <col min="15086" max="15086" width="17.7109375" style="1" customWidth="1"/>
    <col min="15087" max="15087" width="18.140625" style="1" customWidth="1"/>
    <col min="15088" max="15088" width="17" style="1" customWidth="1"/>
    <col min="15089" max="15089" width="9.140625" style="1" customWidth="1"/>
    <col min="15090" max="15090" width="12" style="1" bestFit="1" customWidth="1"/>
    <col min="15091" max="15091" width="9.140625" style="1" customWidth="1"/>
    <col min="15092" max="15092" width="16.140625" style="1" customWidth="1"/>
    <col min="15093" max="15093" width="14.28515625" style="1" bestFit="1" customWidth="1"/>
    <col min="15094" max="15094" width="14.85546875" style="1" customWidth="1"/>
    <col min="15095" max="15095" width="12" style="1" bestFit="1" customWidth="1"/>
    <col min="15096" max="15332" width="9.140625" style="1"/>
    <col min="15333" max="15333" width="5.85546875" style="1" customWidth="1"/>
    <col min="15334" max="15334" width="20.7109375" style="1" customWidth="1"/>
    <col min="15335" max="15335" width="23" style="1" customWidth="1"/>
    <col min="15336" max="15336" width="22.85546875" style="1" customWidth="1"/>
    <col min="15337" max="15337" width="17.42578125" style="1" customWidth="1"/>
    <col min="15338" max="15338" width="18.140625" style="1" customWidth="1"/>
    <col min="15339" max="15339" width="19.5703125" style="1" customWidth="1"/>
    <col min="15340" max="15340" width="15.5703125" style="1" customWidth="1"/>
    <col min="15341" max="15341" width="18.28515625" style="1" customWidth="1"/>
    <col min="15342" max="15342" width="17.7109375" style="1" customWidth="1"/>
    <col min="15343" max="15343" width="18.140625" style="1" customWidth="1"/>
    <col min="15344" max="15344" width="17" style="1" customWidth="1"/>
    <col min="15345" max="15345" width="9.140625" style="1" customWidth="1"/>
    <col min="15346" max="15346" width="12" style="1" bestFit="1" customWidth="1"/>
    <col min="15347" max="15347" width="9.140625" style="1" customWidth="1"/>
    <col min="15348" max="15348" width="16.140625" style="1" customWidth="1"/>
    <col min="15349" max="15349" width="14.28515625" style="1" bestFit="1" customWidth="1"/>
    <col min="15350" max="15350" width="14.85546875" style="1" customWidth="1"/>
    <col min="15351" max="15351" width="12" style="1" bestFit="1" customWidth="1"/>
    <col min="15352" max="15588" width="9.140625" style="1"/>
    <col min="15589" max="15589" width="5.85546875" style="1" customWidth="1"/>
    <col min="15590" max="15590" width="20.7109375" style="1" customWidth="1"/>
    <col min="15591" max="15591" width="23" style="1" customWidth="1"/>
    <col min="15592" max="15592" width="22.85546875" style="1" customWidth="1"/>
    <col min="15593" max="15593" width="17.42578125" style="1" customWidth="1"/>
    <col min="15594" max="15594" width="18.140625" style="1" customWidth="1"/>
    <col min="15595" max="15595" width="19.5703125" style="1" customWidth="1"/>
    <col min="15596" max="15596" width="15.5703125" style="1" customWidth="1"/>
    <col min="15597" max="15597" width="18.28515625" style="1" customWidth="1"/>
    <col min="15598" max="15598" width="17.7109375" style="1" customWidth="1"/>
    <col min="15599" max="15599" width="18.140625" style="1" customWidth="1"/>
    <col min="15600" max="15600" width="17" style="1" customWidth="1"/>
    <col min="15601" max="15601" width="9.140625" style="1" customWidth="1"/>
    <col min="15602" max="15602" width="12" style="1" bestFit="1" customWidth="1"/>
    <col min="15603" max="15603" width="9.140625" style="1" customWidth="1"/>
    <col min="15604" max="15604" width="16.140625" style="1" customWidth="1"/>
    <col min="15605" max="15605" width="14.28515625" style="1" bestFit="1" customWidth="1"/>
    <col min="15606" max="15606" width="14.85546875" style="1" customWidth="1"/>
    <col min="15607" max="15607" width="12" style="1" bestFit="1" customWidth="1"/>
    <col min="15608" max="15844" width="9.140625" style="1"/>
    <col min="15845" max="15845" width="5.85546875" style="1" customWidth="1"/>
    <col min="15846" max="15846" width="20.7109375" style="1" customWidth="1"/>
    <col min="15847" max="15847" width="23" style="1" customWidth="1"/>
    <col min="15848" max="15848" width="22.85546875" style="1" customWidth="1"/>
    <col min="15849" max="15849" width="17.42578125" style="1" customWidth="1"/>
    <col min="15850" max="15850" width="18.140625" style="1" customWidth="1"/>
    <col min="15851" max="15851" width="19.5703125" style="1" customWidth="1"/>
    <col min="15852" max="15852" width="15.5703125" style="1" customWidth="1"/>
    <col min="15853" max="15853" width="18.28515625" style="1" customWidth="1"/>
    <col min="15854" max="15854" width="17.7109375" style="1" customWidth="1"/>
    <col min="15855" max="15855" width="18.140625" style="1" customWidth="1"/>
    <col min="15856" max="15856" width="17" style="1" customWidth="1"/>
    <col min="15857" max="15857" width="9.140625" style="1" customWidth="1"/>
    <col min="15858" max="15858" width="12" style="1" bestFit="1" customWidth="1"/>
    <col min="15859" max="15859" width="9.140625" style="1" customWidth="1"/>
    <col min="15860" max="15860" width="16.140625" style="1" customWidth="1"/>
    <col min="15861" max="15861" width="14.28515625" style="1" bestFit="1" customWidth="1"/>
    <col min="15862" max="15862" width="14.85546875" style="1" customWidth="1"/>
    <col min="15863" max="15863" width="12" style="1" bestFit="1" customWidth="1"/>
    <col min="15864" max="16100" width="9.140625" style="1"/>
    <col min="16101" max="16101" width="5.85546875" style="1" customWidth="1"/>
    <col min="16102" max="16102" width="20.7109375" style="1" customWidth="1"/>
    <col min="16103" max="16103" width="23" style="1" customWidth="1"/>
    <col min="16104" max="16104" width="22.85546875" style="1" customWidth="1"/>
    <col min="16105" max="16105" width="17.42578125" style="1" customWidth="1"/>
    <col min="16106" max="16106" width="18.140625" style="1" customWidth="1"/>
    <col min="16107" max="16107" width="19.5703125" style="1" customWidth="1"/>
    <col min="16108" max="16108" width="15.5703125" style="1" customWidth="1"/>
    <col min="16109" max="16109" width="18.28515625" style="1" customWidth="1"/>
    <col min="16110" max="16110" width="17.7109375" style="1" customWidth="1"/>
    <col min="16111" max="16111" width="18.140625" style="1" customWidth="1"/>
    <col min="16112" max="16112" width="17" style="1" customWidth="1"/>
    <col min="16113" max="16113" width="9.140625" style="1" customWidth="1"/>
    <col min="16114" max="16114" width="12" style="1" bestFit="1" customWidth="1"/>
    <col min="16115" max="16115" width="9.140625" style="1" customWidth="1"/>
    <col min="16116" max="16116" width="16.140625" style="1" customWidth="1"/>
    <col min="16117" max="16117" width="14.28515625" style="1" bestFit="1" customWidth="1"/>
    <col min="16118" max="16118" width="14.85546875" style="1" customWidth="1"/>
    <col min="16119" max="16119" width="12" style="1" bestFit="1" customWidth="1"/>
    <col min="16120" max="16384" width="9.140625" style="1"/>
  </cols>
  <sheetData>
    <row r="1" spans="1:13" ht="16.5" x14ac:dyDescent="0.25">
      <c r="A1" s="5"/>
      <c r="B1" s="6"/>
      <c r="C1" s="6"/>
      <c r="D1" s="6"/>
      <c r="E1" s="5"/>
      <c r="F1" s="5"/>
      <c r="G1" s="5"/>
      <c r="H1" s="50"/>
      <c r="I1" s="5"/>
      <c r="J1" s="5"/>
      <c r="L1" s="8" t="s">
        <v>0</v>
      </c>
    </row>
    <row r="2" spans="1:13" ht="18.75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3" ht="16.5" x14ac:dyDescent="0.25">
      <c r="A3" s="9"/>
      <c r="B3" s="5"/>
      <c r="C3" s="5"/>
      <c r="D3" s="5"/>
      <c r="E3" s="5"/>
      <c r="F3" s="5"/>
      <c r="G3" s="5"/>
      <c r="H3" s="50"/>
      <c r="I3" s="5"/>
      <c r="J3" s="5"/>
      <c r="K3" s="5"/>
      <c r="L3" s="5"/>
    </row>
    <row r="4" spans="1:13" ht="20.25" customHeight="1" x14ac:dyDescent="0.25">
      <c r="A4" s="32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/>
      <c r="G4" s="32"/>
      <c r="H4" s="32"/>
      <c r="I4" s="32"/>
      <c r="J4" s="32"/>
      <c r="K4" s="32"/>
      <c r="L4" s="32"/>
    </row>
    <row r="5" spans="1:13" ht="21" customHeight="1" x14ac:dyDescent="0.25">
      <c r="A5" s="32"/>
      <c r="B5" s="32"/>
      <c r="C5" s="32"/>
      <c r="D5" s="32"/>
      <c r="E5" s="32" t="s">
        <v>7</v>
      </c>
      <c r="F5" s="32" t="s">
        <v>8</v>
      </c>
      <c r="G5" s="32"/>
      <c r="H5" s="32"/>
      <c r="I5" s="32"/>
      <c r="J5" s="32"/>
      <c r="K5" s="32"/>
      <c r="L5" s="32"/>
    </row>
    <row r="6" spans="1:13" ht="33" customHeight="1" x14ac:dyDescent="0.25">
      <c r="A6" s="32"/>
      <c r="B6" s="32"/>
      <c r="C6" s="32"/>
      <c r="D6" s="32"/>
      <c r="E6" s="32"/>
      <c r="F6" s="10" t="s">
        <v>9</v>
      </c>
      <c r="G6" s="10" t="s">
        <v>10</v>
      </c>
      <c r="H6" s="31" t="s">
        <v>11</v>
      </c>
      <c r="I6" s="10" t="s">
        <v>12</v>
      </c>
      <c r="J6" s="10" t="s">
        <v>13</v>
      </c>
      <c r="K6" s="10" t="s">
        <v>14</v>
      </c>
      <c r="L6" s="10" t="s">
        <v>15</v>
      </c>
    </row>
    <row r="7" spans="1:13" ht="18.7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51">
        <v>8</v>
      </c>
      <c r="I7" s="11">
        <v>9</v>
      </c>
      <c r="J7" s="11">
        <v>10</v>
      </c>
      <c r="K7" s="11">
        <v>11</v>
      </c>
      <c r="L7" s="11">
        <v>12</v>
      </c>
    </row>
    <row r="8" spans="1:13" ht="24.75" customHeight="1" x14ac:dyDescent="0.25">
      <c r="A8" s="32" t="s">
        <v>16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3" ht="24.75" customHeight="1" x14ac:dyDescent="0.25">
      <c r="A9" s="32" t="s">
        <v>17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3" ht="20.25" customHeight="1" x14ac:dyDescent="0.25">
      <c r="A10" s="32" t="s">
        <v>18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3" ht="25.5" customHeight="1" x14ac:dyDescent="0.25">
      <c r="A11" s="33" t="s">
        <v>19</v>
      </c>
      <c r="B11" s="33" t="s">
        <v>97</v>
      </c>
      <c r="C11" s="33" t="s">
        <v>60</v>
      </c>
      <c r="D11" s="12" t="s">
        <v>39</v>
      </c>
      <c r="E11" s="21">
        <f>SUM(E12:E16)</f>
        <v>1211450.7894900001</v>
      </c>
      <c r="F11" s="21">
        <f t="shared" ref="F11:L11" si="0">SUM(F12:F16)</f>
        <v>180615.01068000001</v>
      </c>
      <c r="G11" s="21">
        <f t="shared" si="0"/>
        <v>190889.13260000001</v>
      </c>
      <c r="H11" s="31">
        <f t="shared" si="0"/>
        <v>204076.24620999998</v>
      </c>
      <c r="I11" s="21">
        <f t="shared" si="0"/>
        <v>178380</v>
      </c>
      <c r="J11" s="21">
        <f t="shared" si="0"/>
        <v>152496.79999999999</v>
      </c>
      <c r="K11" s="21">
        <f t="shared" si="0"/>
        <v>152496.79999999999</v>
      </c>
      <c r="L11" s="21">
        <f t="shared" si="0"/>
        <v>152496.79999999999</v>
      </c>
    </row>
    <row r="12" spans="1:13" ht="23.25" customHeight="1" x14ac:dyDescent="0.25">
      <c r="A12" s="33"/>
      <c r="B12" s="33"/>
      <c r="C12" s="33"/>
      <c r="D12" s="13" t="s">
        <v>47</v>
      </c>
      <c r="E12" s="20">
        <f>SUM(F12:L12)</f>
        <v>0</v>
      </c>
      <c r="F12" s="20">
        <v>0</v>
      </c>
      <c r="G12" s="20">
        <v>0</v>
      </c>
      <c r="H12" s="30">
        <v>0</v>
      </c>
      <c r="I12" s="20">
        <v>0</v>
      </c>
      <c r="J12" s="20">
        <v>0</v>
      </c>
      <c r="K12" s="20">
        <v>0</v>
      </c>
      <c r="L12" s="20">
        <v>0</v>
      </c>
    </row>
    <row r="13" spans="1:13" ht="30.75" customHeight="1" x14ac:dyDescent="0.25">
      <c r="A13" s="33"/>
      <c r="B13" s="33"/>
      <c r="C13" s="33"/>
      <c r="D13" s="13" t="s">
        <v>77</v>
      </c>
      <c r="E13" s="20">
        <f>SUM(F13:L13)</f>
        <v>0</v>
      </c>
      <c r="F13" s="20">
        <v>0</v>
      </c>
      <c r="G13" s="20">
        <v>0</v>
      </c>
      <c r="H13" s="30">
        <v>0</v>
      </c>
      <c r="I13" s="20">
        <v>0</v>
      </c>
      <c r="J13" s="20">
        <v>0</v>
      </c>
      <c r="K13" s="20">
        <v>0</v>
      </c>
      <c r="L13" s="20">
        <v>0</v>
      </c>
    </row>
    <row r="14" spans="1:13" ht="40.5" customHeight="1" x14ac:dyDescent="0.3">
      <c r="A14" s="33"/>
      <c r="B14" s="33"/>
      <c r="C14" s="33"/>
      <c r="D14" s="13" t="s">
        <v>49</v>
      </c>
      <c r="E14" s="20">
        <f>SUM(F14:L14)</f>
        <v>1211450.7894900001</v>
      </c>
      <c r="F14" s="20">
        <f>178452.04173-3000+5162.96895</f>
        <v>180615.01068000001</v>
      </c>
      <c r="G14" s="20">
        <f>150552.3-0.842+21.91216+19351.57243+59.86001+20904.33</f>
        <v>190889.13260000001</v>
      </c>
      <c r="H14" s="30">
        <f>128661.2+15192.6497+13264.09119+11.7+28+3.591+51.696+17846.35361+18638.8+697+10843.16471-260-902</f>
        <v>204076.24620999998</v>
      </c>
      <c r="I14" s="20">
        <v>178380</v>
      </c>
      <c r="J14" s="20">
        <v>152496.79999999999</v>
      </c>
      <c r="K14" s="20">
        <v>152496.79999999999</v>
      </c>
      <c r="L14" s="20">
        <v>152496.79999999999</v>
      </c>
      <c r="M14" s="19"/>
    </row>
    <row r="15" spans="1:13" ht="54.75" customHeight="1" x14ac:dyDescent="0.25">
      <c r="A15" s="33"/>
      <c r="B15" s="33"/>
      <c r="C15" s="33"/>
      <c r="D15" s="13" t="s">
        <v>78</v>
      </c>
      <c r="E15" s="20">
        <f>SUM(F15:L15)</f>
        <v>0</v>
      </c>
      <c r="F15" s="20">
        <v>0</v>
      </c>
      <c r="G15" s="20">
        <v>0</v>
      </c>
      <c r="H15" s="30">
        <v>0</v>
      </c>
      <c r="I15" s="20">
        <v>0</v>
      </c>
      <c r="J15" s="20">
        <v>0</v>
      </c>
      <c r="K15" s="20">
        <v>0</v>
      </c>
      <c r="L15" s="20">
        <v>0</v>
      </c>
      <c r="M15" s="17"/>
    </row>
    <row r="16" spans="1:13" ht="37.5" customHeight="1" x14ac:dyDescent="0.25">
      <c r="A16" s="33"/>
      <c r="B16" s="33"/>
      <c r="C16" s="33"/>
      <c r="D16" s="14" t="s">
        <v>98</v>
      </c>
      <c r="E16" s="20">
        <f>SUM(F16:L16)</f>
        <v>0</v>
      </c>
      <c r="F16" s="20">
        <v>0</v>
      </c>
      <c r="G16" s="20">
        <v>0</v>
      </c>
      <c r="H16" s="30"/>
      <c r="I16" s="20">
        <v>0</v>
      </c>
      <c r="J16" s="20">
        <v>0</v>
      </c>
      <c r="K16" s="20">
        <v>0</v>
      </c>
      <c r="L16" s="20">
        <v>0</v>
      </c>
      <c r="M16" s="18"/>
    </row>
    <row r="17" spans="1:13" ht="23.25" customHeight="1" x14ac:dyDescent="0.25">
      <c r="A17" s="33"/>
      <c r="B17" s="33"/>
      <c r="C17" s="33" t="s">
        <v>61</v>
      </c>
      <c r="D17" s="12" t="s">
        <v>39</v>
      </c>
      <c r="E17" s="21">
        <f>SUM(E18:E22)</f>
        <v>15062.2</v>
      </c>
      <c r="F17" s="21">
        <f t="shared" ref="F17:L17" si="1">SUM(F18:F22)</f>
        <v>15062.2</v>
      </c>
      <c r="G17" s="21">
        <f t="shared" si="1"/>
        <v>0</v>
      </c>
      <c r="H17" s="31">
        <f t="shared" si="1"/>
        <v>0</v>
      </c>
      <c r="I17" s="21">
        <f t="shared" si="1"/>
        <v>0</v>
      </c>
      <c r="J17" s="21">
        <f t="shared" si="1"/>
        <v>0</v>
      </c>
      <c r="K17" s="21">
        <f t="shared" si="1"/>
        <v>0</v>
      </c>
      <c r="L17" s="21">
        <f t="shared" si="1"/>
        <v>0</v>
      </c>
    </row>
    <row r="18" spans="1:13" ht="33.75" customHeight="1" x14ac:dyDescent="0.25">
      <c r="A18" s="33"/>
      <c r="B18" s="33"/>
      <c r="C18" s="33"/>
      <c r="D18" s="13" t="s">
        <v>47</v>
      </c>
      <c r="E18" s="20">
        <f>SUM(F18:L18)</f>
        <v>0</v>
      </c>
      <c r="F18" s="20">
        <v>0</v>
      </c>
      <c r="G18" s="20">
        <v>0</v>
      </c>
      <c r="H18" s="30">
        <v>0</v>
      </c>
      <c r="I18" s="20">
        <v>0</v>
      </c>
      <c r="J18" s="20">
        <v>0</v>
      </c>
      <c r="K18" s="20">
        <v>0</v>
      </c>
      <c r="L18" s="20">
        <v>0</v>
      </c>
      <c r="M18" s="17"/>
    </row>
    <row r="19" spans="1:13" ht="33" customHeight="1" x14ac:dyDescent="0.25">
      <c r="A19" s="33"/>
      <c r="B19" s="33"/>
      <c r="C19" s="33"/>
      <c r="D19" s="13" t="s">
        <v>77</v>
      </c>
      <c r="E19" s="20">
        <f>SUM(F19:L19)</f>
        <v>0</v>
      </c>
      <c r="F19" s="20">
        <v>0</v>
      </c>
      <c r="G19" s="20">
        <v>0</v>
      </c>
      <c r="H19" s="30">
        <v>0</v>
      </c>
      <c r="I19" s="20">
        <v>0</v>
      </c>
      <c r="J19" s="20">
        <v>0</v>
      </c>
      <c r="K19" s="20">
        <v>0</v>
      </c>
      <c r="L19" s="20">
        <v>0</v>
      </c>
      <c r="M19" s="17"/>
    </row>
    <row r="20" spans="1:13" ht="27.75" customHeight="1" x14ac:dyDescent="0.25">
      <c r="A20" s="33"/>
      <c r="B20" s="33"/>
      <c r="C20" s="33"/>
      <c r="D20" s="13" t="s">
        <v>49</v>
      </c>
      <c r="E20" s="20">
        <f>SUM(F20:L20)</f>
        <v>15062.2</v>
      </c>
      <c r="F20" s="20">
        <f>13482.2+1580</f>
        <v>15062.2</v>
      </c>
      <c r="G20" s="20">
        <v>0</v>
      </c>
      <c r="H20" s="30">
        <v>0</v>
      </c>
      <c r="I20" s="20">
        <v>0</v>
      </c>
      <c r="J20" s="20">
        <v>0</v>
      </c>
      <c r="K20" s="20">
        <v>0</v>
      </c>
      <c r="L20" s="20">
        <v>0</v>
      </c>
    </row>
    <row r="21" spans="1:13" ht="51" customHeight="1" x14ac:dyDescent="0.25">
      <c r="A21" s="33"/>
      <c r="B21" s="33"/>
      <c r="C21" s="33"/>
      <c r="D21" s="13" t="s">
        <v>78</v>
      </c>
      <c r="E21" s="20">
        <f>SUM(F21:L21)</f>
        <v>0</v>
      </c>
      <c r="F21" s="20">
        <v>0</v>
      </c>
      <c r="G21" s="20">
        <v>0</v>
      </c>
      <c r="H21" s="30">
        <v>0</v>
      </c>
      <c r="I21" s="20">
        <v>0</v>
      </c>
      <c r="J21" s="20">
        <v>0</v>
      </c>
      <c r="K21" s="20">
        <v>0</v>
      </c>
      <c r="L21" s="20">
        <v>0</v>
      </c>
    </row>
    <row r="22" spans="1:13" ht="38.25" customHeight="1" x14ac:dyDescent="0.25">
      <c r="A22" s="33"/>
      <c r="B22" s="33"/>
      <c r="C22" s="33"/>
      <c r="D22" s="14" t="s">
        <v>98</v>
      </c>
      <c r="E22" s="20">
        <f>SUM(F22:L22)</f>
        <v>0</v>
      </c>
      <c r="F22" s="20">
        <v>0</v>
      </c>
      <c r="G22" s="20">
        <v>0</v>
      </c>
      <c r="H22" s="30">
        <v>0</v>
      </c>
      <c r="I22" s="20">
        <v>0</v>
      </c>
      <c r="J22" s="20">
        <v>0</v>
      </c>
      <c r="K22" s="20">
        <v>0</v>
      </c>
      <c r="L22" s="20">
        <v>0</v>
      </c>
    </row>
    <row r="23" spans="1:13" ht="24" customHeight="1" x14ac:dyDescent="0.25">
      <c r="A23" s="33"/>
      <c r="B23" s="33"/>
      <c r="C23" s="33" t="s">
        <v>62</v>
      </c>
      <c r="D23" s="12" t="s">
        <v>39</v>
      </c>
      <c r="E23" s="21">
        <f>SUM(E24:E28)</f>
        <v>14797.48487</v>
      </c>
      <c r="F23" s="21">
        <f t="shared" ref="F23:L23" si="2">SUM(F24:F28)</f>
        <v>3398.73</v>
      </c>
      <c r="G23" s="21">
        <f t="shared" si="2"/>
        <v>3487.39167</v>
      </c>
      <c r="H23" s="31">
        <f t="shared" si="2"/>
        <v>3716.9632000000001</v>
      </c>
      <c r="I23" s="21">
        <f t="shared" si="2"/>
        <v>4194.3999999999996</v>
      </c>
      <c r="J23" s="21">
        <f t="shared" si="2"/>
        <v>0</v>
      </c>
      <c r="K23" s="21">
        <f t="shared" si="2"/>
        <v>0</v>
      </c>
      <c r="L23" s="21">
        <f t="shared" si="2"/>
        <v>0</v>
      </c>
    </row>
    <row r="24" spans="1:13" ht="33.75" customHeight="1" x14ac:dyDescent="0.25">
      <c r="A24" s="33"/>
      <c r="B24" s="33"/>
      <c r="C24" s="33"/>
      <c r="D24" s="13" t="s">
        <v>47</v>
      </c>
      <c r="E24" s="20">
        <f>SUM(F24:L24)</f>
        <v>0</v>
      </c>
      <c r="F24" s="20">
        <v>0</v>
      </c>
      <c r="G24" s="20">
        <v>0</v>
      </c>
      <c r="H24" s="30">
        <v>0</v>
      </c>
      <c r="I24" s="20">
        <v>0</v>
      </c>
      <c r="J24" s="20">
        <v>0</v>
      </c>
      <c r="K24" s="20">
        <v>0</v>
      </c>
      <c r="L24" s="20">
        <v>0</v>
      </c>
    </row>
    <row r="25" spans="1:13" ht="36" customHeight="1" x14ac:dyDescent="0.25">
      <c r="A25" s="33"/>
      <c r="B25" s="33"/>
      <c r="C25" s="33"/>
      <c r="D25" s="13" t="s">
        <v>77</v>
      </c>
      <c r="E25" s="20">
        <f>SUM(F25:L25)</f>
        <v>0</v>
      </c>
      <c r="F25" s="20">
        <v>0</v>
      </c>
      <c r="G25" s="20">
        <v>0</v>
      </c>
      <c r="H25" s="30">
        <v>0</v>
      </c>
      <c r="I25" s="20">
        <v>0</v>
      </c>
      <c r="J25" s="20">
        <v>0</v>
      </c>
      <c r="K25" s="20">
        <v>0</v>
      </c>
      <c r="L25" s="20">
        <v>0</v>
      </c>
    </row>
    <row r="26" spans="1:13" ht="48" customHeight="1" x14ac:dyDescent="0.25">
      <c r="A26" s="33"/>
      <c r="B26" s="33"/>
      <c r="C26" s="33"/>
      <c r="D26" s="13" t="s">
        <v>49</v>
      </c>
      <c r="E26" s="20">
        <f>SUM(F26:L26)</f>
        <v>12797.48487</v>
      </c>
      <c r="F26" s="20">
        <f>1398.73</f>
        <v>1398.73</v>
      </c>
      <c r="G26" s="20">
        <f>3993.4+0.842+234.999-176.24925-59.86001-436.8447-0.01197-68.8834</f>
        <v>3487.39167</v>
      </c>
      <c r="H26" s="30">
        <f>3764.12-11.7-28-3.591-3.8658</f>
        <v>3716.9632000000001</v>
      </c>
      <c r="I26" s="20">
        <v>4194.3999999999996</v>
      </c>
      <c r="J26" s="20">
        <v>0</v>
      </c>
      <c r="K26" s="20">
        <v>0</v>
      </c>
      <c r="L26" s="20">
        <v>0</v>
      </c>
    </row>
    <row r="27" spans="1:13" ht="52.5" customHeight="1" x14ac:dyDescent="0.25">
      <c r="A27" s="33"/>
      <c r="B27" s="33"/>
      <c r="C27" s="33"/>
      <c r="D27" s="13" t="s">
        <v>78</v>
      </c>
      <c r="E27" s="20">
        <f>SUM(F27:L27)</f>
        <v>0</v>
      </c>
      <c r="F27" s="20">
        <v>0</v>
      </c>
      <c r="G27" s="20">
        <v>0</v>
      </c>
      <c r="H27" s="30">
        <v>0</v>
      </c>
      <c r="I27" s="20">
        <v>0</v>
      </c>
      <c r="J27" s="20">
        <v>0</v>
      </c>
      <c r="K27" s="20">
        <v>0</v>
      </c>
      <c r="L27" s="20">
        <v>0</v>
      </c>
    </row>
    <row r="28" spans="1:13" ht="26.25" customHeight="1" x14ac:dyDescent="0.25">
      <c r="A28" s="33"/>
      <c r="B28" s="33"/>
      <c r="C28" s="33"/>
      <c r="D28" s="14" t="s">
        <v>98</v>
      </c>
      <c r="E28" s="20">
        <f>SUM(F28:L28)</f>
        <v>2000</v>
      </c>
      <c r="F28" s="20">
        <f>5000-3000</f>
        <v>2000</v>
      </c>
      <c r="G28" s="24">
        <v>0</v>
      </c>
      <c r="H28" s="30">
        <v>0</v>
      </c>
      <c r="I28" s="20">
        <v>0</v>
      </c>
      <c r="J28" s="20">
        <v>0</v>
      </c>
      <c r="K28" s="20">
        <v>0</v>
      </c>
      <c r="L28" s="20">
        <v>0</v>
      </c>
    </row>
    <row r="29" spans="1:13" ht="41.25" customHeight="1" x14ac:dyDescent="0.25">
      <c r="A29" s="33" t="s">
        <v>20</v>
      </c>
      <c r="B29" s="33" t="s">
        <v>76</v>
      </c>
      <c r="C29" s="33" t="s">
        <v>62</v>
      </c>
      <c r="D29" s="12" t="s">
        <v>39</v>
      </c>
      <c r="E29" s="21">
        <f>SUM(E30:E34)</f>
        <v>973097.73818999995</v>
      </c>
      <c r="F29" s="21">
        <f t="shared" ref="F29:L29" si="3">SUM(F30:F34)</f>
        <v>110580.45215</v>
      </c>
      <c r="G29" s="21">
        <f t="shared" si="3"/>
        <v>140887.16839999997</v>
      </c>
      <c r="H29" s="31">
        <f t="shared" si="3"/>
        <v>161630.45764000001</v>
      </c>
      <c r="I29" s="21">
        <f t="shared" si="3"/>
        <v>146601.56</v>
      </c>
      <c r="J29" s="21">
        <f t="shared" si="3"/>
        <v>137799.4</v>
      </c>
      <c r="K29" s="21">
        <f t="shared" si="3"/>
        <v>137799.4</v>
      </c>
      <c r="L29" s="21">
        <f t="shared" si="3"/>
        <v>137799.29999999999</v>
      </c>
    </row>
    <row r="30" spans="1:13" ht="33" customHeight="1" x14ac:dyDescent="0.25">
      <c r="A30" s="33"/>
      <c r="B30" s="33"/>
      <c r="C30" s="33"/>
      <c r="D30" s="13" t="s">
        <v>47</v>
      </c>
      <c r="E30" s="20">
        <f>SUM(F30:L30)</f>
        <v>0</v>
      </c>
      <c r="F30" s="20">
        <v>0</v>
      </c>
      <c r="G30" s="20">
        <v>0</v>
      </c>
      <c r="H30" s="30">
        <v>0</v>
      </c>
      <c r="I30" s="20">
        <v>0</v>
      </c>
      <c r="J30" s="20">
        <v>0</v>
      </c>
      <c r="K30" s="20">
        <v>0</v>
      </c>
      <c r="L30" s="20">
        <v>0</v>
      </c>
    </row>
    <row r="31" spans="1:13" ht="35.25" customHeight="1" x14ac:dyDescent="0.25">
      <c r="A31" s="33"/>
      <c r="B31" s="33"/>
      <c r="C31" s="33"/>
      <c r="D31" s="13" t="s">
        <v>77</v>
      </c>
      <c r="E31" s="20">
        <f>SUM(F31:L31)</f>
        <v>0</v>
      </c>
      <c r="F31" s="20">
        <v>0</v>
      </c>
      <c r="G31" s="20">
        <v>0</v>
      </c>
      <c r="H31" s="30">
        <v>0</v>
      </c>
      <c r="I31" s="20">
        <v>0</v>
      </c>
      <c r="J31" s="20">
        <v>0</v>
      </c>
      <c r="K31" s="20">
        <v>0</v>
      </c>
      <c r="L31" s="20">
        <v>0</v>
      </c>
    </row>
    <row r="32" spans="1:13" ht="42.75" customHeight="1" x14ac:dyDescent="0.25">
      <c r="A32" s="33"/>
      <c r="B32" s="33"/>
      <c r="C32" s="33"/>
      <c r="D32" s="13" t="s">
        <v>49</v>
      </c>
      <c r="E32" s="20">
        <f>SUM(F32:L32)</f>
        <v>973097.73818999995</v>
      </c>
      <c r="F32" s="20">
        <f>110154.14215+346.31+80</f>
        <v>110580.45215</v>
      </c>
      <c r="G32" s="20">
        <f>123704.5-27-21.91216-1+300+7872+8464.84049+68.8834+0.01197+436.8447+90</f>
        <v>140887.16839999997</v>
      </c>
      <c r="H32" s="30">
        <f>107978.38+2936.92056+16000+3000+8880-14.2376-3200-47.8302+6974.84574-360+9962.2176-1381.99621+4930+5070.15775+902</f>
        <v>161630.45764000001</v>
      </c>
      <c r="I32" s="20">
        <v>146601.56</v>
      </c>
      <c r="J32" s="20">
        <v>137799.4</v>
      </c>
      <c r="K32" s="20">
        <v>137799.4</v>
      </c>
      <c r="L32" s="20">
        <v>137799.29999999999</v>
      </c>
    </row>
    <row r="33" spans="1:13" ht="51.75" customHeight="1" x14ac:dyDescent="0.25">
      <c r="A33" s="33"/>
      <c r="B33" s="33"/>
      <c r="C33" s="33"/>
      <c r="D33" s="13" t="s">
        <v>78</v>
      </c>
      <c r="E33" s="20">
        <f>SUM(F33:L33)</f>
        <v>0</v>
      </c>
      <c r="F33" s="20">
        <v>0</v>
      </c>
      <c r="G33" s="20">
        <v>0</v>
      </c>
      <c r="H33" s="30">
        <v>0</v>
      </c>
      <c r="I33" s="20">
        <v>0</v>
      </c>
      <c r="J33" s="20">
        <v>0</v>
      </c>
      <c r="K33" s="20">
        <v>0</v>
      </c>
      <c r="L33" s="20">
        <v>0</v>
      </c>
    </row>
    <row r="34" spans="1:13" ht="30" customHeight="1" x14ac:dyDescent="0.25">
      <c r="A34" s="33"/>
      <c r="B34" s="33"/>
      <c r="C34" s="33"/>
      <c r="D34" s="14" t="s">
        <v>98</v>
      </c>
      <c r="E34" s="20">
        <f>SUM(F34:L34)</f>
        <v>0</v>
      </c>
      <c r="F34" s="20">
        <v>0</v>
      </c>
      <c r="G34" s="20">
        <v>0</v>
      </c>
      <c r="H34" s="30"/>
      <c r="I34" s="20">
        <v>0</v>
      </c>
      <c r="J34" s="20">
        <v>0</v>
      </c>
      <c r="K34" s="20">
        <v>0</v>
      </c>
      <c r="L34" s="20">
        <v>0</v>
      </c>
      <c r="M34" s="16"/>
    </row>
    <row r="35" spans="1:13" ht="32.25" customHeight="1" x14ac:dyDescent="0.25">
      <c r="A35" s="33" t="s">
        <v>21</v>
      </c>
      <c r="B35" s="33" t="s">
        <v>22</v>
      </c>
      <c r="C35" s="33" t="s">
        <v>23</v>
      </c>
      <c r="D35" s="12" t="s">
        <v>39</v>
      </c>
      <c r="E35" s="21">
        <f>SUM(E36:E40)</f>
        <v>11459.49078</v>
      </c>
      <c r="F35" s="21">
        <f t="shared" ref="F35:L35" si="4">SUM(F36:F40)</f>
        <v>8277.2639600000002</v>
      </c>
      <c r="G35" s="21">
        <f t="shared" si="4"/>
        <v>1218.6024499999999</v>
      </c>
      <c r="H35" s="31">
        <f t="shared" si="4"/>
        <v>1963.62437</v>
      </c>
      <c r="I35" s="21">
        <f t="shared" si="4"/>
        <v>0</v>
      </c>
      <c r="J35" s="21">
        <f t="shared" si="4"/>
        <v>0</v>
      </c>
      <c r="K35" s="21">
        <f t="shared" si="4"/>
        <v>0</v>
      </c>
      <c r="L35" s="21">
        <f t="shared" si="4"/>
        <v>0</v>
      </c>
    </row>
    <row r="36" spans="1:13" ht="29.25" customHeight="1" x14ac:dyDescent="0.25">
      <c r="A36" s="33"/>
      <c r="B36" s="33"/>
      <c r="C36" s="33"/>
      <c r="D36" s="13" t="s">
        <v>47</v>
      </c>
      <c r="E36" s="20">
        <f>SUM(F36:L36)</f>
        <v>0</v>
      </c>
      <c r="F36" s="20">
        <v>0</v>
      </c>
      <c r="G36" s="20">
        <v>0</v>
      </c>
      <c r="H36" s="30">
        <v>0</v>
      </c>
      <c r="I36" s="20">
        <v>0</v>
      </c>
      <c r="J36" s="20">
        <v>0</v>
      </c>
      <c r="K36" s="20">
        <v>0</v>
      </c>
      <c r="L36" s="20">
        <v>0</v>
      </c>
    </row>
    <row r="37" spans="1:13" ht="38.25" customHeight="1" x14ac:dyDescent="0.25">
      <c r="A37" s="33"/>
      <c r="B37" s="33"/>
      <c r="C37" s="33"/>
      <c r="D37" s="13" t="s">
        <v>77</v>
      </c>
      <c r="E37" s="20">
        <f>SUM(F37:L37)</f>
        <v>0</v>
      </c>
      <c r="F37" s="20">
        <v>0</v>
      </c>
      <c r="G37" s="20">
        <v>0</v>
      </c>
      <c r="H37" s="30">
        <v>0</v>
      </c>
      <c r="I37" s="20">
        <v>0</v>
      </c>
      <c r="J37" s="20">
        <v>0</v>
      </c>
      <c r="K37" s="20">
        <v>0</v>
      </c>
      <c r="L37" s="20">
        <v>0</v>
      </c>
    </row>
    <row r="38" spans="1:13" ht="29.25" customHeight="1" x14ac:dyDescent="0.25">
      <c r="A38" s="33"/>
      <c r="B38" s="33"/>
      <c r="C38" s="33"/>
      <c r="D38" s="13" t="s">
        <v>49</v>
      </c>
      <c r="E38" s="20">
        <f>SUM(F38:L38)</f>
        <v>11459.49078</v>
      </c>
      <c r="F38" s="20">
        <v>8277.2639600000002</v>
      </c>
      <c r="G38" s="20">
        <f>735.19845+483.404</f>
        <v>1218.6024499999999</v>
      </c>
      <c r="H38" s="30">
        <f>2116.69007+1942.10993-2095.17563</f>
        <v>1963.62437</v>
      </c>
      <c r="I38" s="20">
        <v>0</v>
      </c>
      <c r="J38" s="20">
        <v>0</v>
      </c>
      <c r="K38" s="20">
        <v>0</v>
      </c>
      <c r="L38" s="20">
        <v>0</v>
      </c>
    </row>
    <row r="39" spans="1:13" ht="57.75" customHeight="1" x14ac:dyDescent="0.25">
      <c r="A39" s="33"/>
      <c r="B39" s="33"/>
      <c r="C39" s="33"/>
      <c r="D39" s="13" t="s">
        <v>78</v>
      </c>
      <c r="E39" s="20">
        <f>SUM(F39:L39)</f>
        <v>0</v>
      </c>
      <c r="F39" s="20">
        <v>0</v>
      </c>
      <c r="G39" s="20">
        <v>0</v>
      </c>
      <c r="H39" s="30">
        <v>0</v>
      </c>
      <c r="I39" s="20">
        <v>0</v>
      </c>
      <c r="J39" s="20">
        <v>0</v>
      </c>
      <c r="K39" s="20">
        <v>0</v>
      </c>
      <c r="L39" s="20">
        <v>0</v>
      </c>
    </row>
    <row r="40" spans="1:13" ht="35.25" customHeight="1" x14ac:dyDescent="0.25">
      <c r="A40" s="33"/>
      <c r="B40" s="33"/>
      <c r="C40" s="33"/>
      <c r="D40" s="14" t="s">
        <v>98</v>
      </c>
      <c r="E40" s="20">
        <f>SUM(F40:L40)</f>
        <v>0</v>
      </c>
      <c r="F40" s="20">
        <v>0</v>
      </c>
      <c r="G40" s="20">
        <v>0</v>
      </c>
      <c r="H40" s="30">
        <f>4058.8-2116.69007-1942.10993</f>
        <v>0</v>
      </c>
      <c r="I40" s="20">
        <v>0</v>
      </c>
      <c r="J40" s="20">
        <v>0</v>
      </c>
      <c r="K40" s="20">
        <v>0</v>
      </c>
      <c r="L40" s="20">
        <v>0</v>
      </c>
    </row>
    <row r="41" spans="1:13" ht="29.25" customHeight="1" x14ac:dyDescent="0.25">
      <c r="A41" s="33"/>
      <c r="B41" s="33"/>
      <c r="C41" s="33" t="s">
        <v>63</v>
      </c>
      <c r="D41" s="12" t="s">
        <v>39</v>
      </c>
      <c r="E41" s="21">
        <f>SUM(E42:E46)</f>
        <v>69259.586129999996</v>
      </c>
      <c r="F41" s="21">
        <f t="shared" ref="F41:L41" si="5">SUM(F42:F46)</f>
        <v>2841.18858</v>
      </c>
      <c r="G41" s="21">
        <f t="shared" si="5"/>
        <v>10781.39755</v>
      </c>
      <c r="H41" s="31">
        <f t="shared" si="5"/>
        <v>10637</v>
      </c>
      <c r="I41" s="21">
        <f t="shared" si="5"/>
        <v>12000</v>
      </c>
      <c r="J41" s="21">
        <f t="shared" si="5"/>
        <v>11000</v>
      </c>
      <c r="K41" s="21">
        <f t="shared" si="5"/>
        <v>11000</v>
      </c>
      <c r="L41" s="21">
        <f t="shared" si="5"/>
        <v>11000</v>
      </c>
    </row>
    <row r="42" spans="1:13" ht="25.5" customHeight="1" x14ac:dyDescent="0.25">
      <c r="A42" s="33"/>
      <c r="B42" s="33"/>
      <c r="C42" s="33"/>
      <c r="D42" s="13" t="s">
        <v>47</v>
      </c>
      <c r="E42" s="20">
        <f>SUM(F42:L42)</f>
        <v>0</v>
      </c>
      <c r="F42" s="20">
        <v>0</v>
      </c>
      <c r="G42" s="20">
        <v>0</v>
      </c>
      <c r="H42" s="30">
        <v>0</v>
      </c>
      <c r="I42" s="20">
        <v>0</v>
      </c>
      <c r="J42" s="20">
        <v>0</v>
      </c>
      <c r="K42" s="20">
        <v>0</v>
      </c>
      <c r="L42" s="20">
        <v>0</v>
      </c>
    </row>
    <row r="43" spans="1:13" ht="35.25" customHeight="1" x14ac:dyDescent="0.25">
      <c r="A43" s="33"/>
      <c r="B43" s="33"/>
      <c r="C43" s="33"/>
      <c r="D43" s="13" t="s">
        <v>77</v>
      </c>
      <c r="E43" s="20">
        <f>SUM(F43:L43)</f>
        <v>0</v>
      </c>
      <c r="F43" s="20">
        <v>0</v>
      </c>
      <c r="G43" s="20">
        <v>0</v>
      </c>
      <c r="H43" s="30">
        <v>0</v>
      </c>
      <c r="I43" s="20">
        <v>0</v>
      </c>
      <c r="J43" s="20">
        <v>0</v>
      </c>
      <c r="K43" s="20">
        <v>0</v>
      </c>
      <c r="L43" s="20">
        <v>0</v>
      </c>
    </row>
    <row r="44" spans="1:13" ht="27.75" customHeight="1" x14ac:dyDescent="0.25">
      <c r="A44" s="33"/>
      <c r="B44" s="33"/>
      <c r="C44" s="33"/>
      <c r="D44" s="13" t="s">
        <v>49</v>
      </c>
      <c r="E44" s="20">
        <f>SUM(F44:L44)</f>
        <v>69259.586129999996</v>
      </c>
      <c r="F44" s="20">
        <f>2722.73504+103.72954+14.724</f>
        <v>2841.18858</v>
      </c>
      <c r="G44" s="20">
        <f>12000-735.19845-483.404</f>
        <v>10781.39755</v>
      </c>
      <c r="H44" s="30">
        <f>11637-1000</f>
        <v>10637</v>
      </c>
      <c r="I44" s="20">
        <v>12000</v>
      </c>
      <c r="J44" s="20">
        <v>11000</v>
      </c>
      <c r="K44" s="20">
        <v>11000</v>
      </c>
      <c r="L44" s="20">
        <v>11000</v>
      </c>
    </row>
    <row r="45" spans="1:13" ht="57.75" customHeight="1" x14ac:dyDescent="0.25">
      <c r="A45" s="33"/>
      <c r="B45" s="33"/>
      <c r="C45" s="33"/>
      <c r="D45" s="13" t="s">
        <v>78</v>
      </c>
      <c r="E45" s="20">
        <f>SUM(F45:L45)</f>
        <v>0</v>
      </c>
      <c r="F45" s="20">
        <v>0</v>
      </c>
      <c r="G45" s="20">
        <v>0</v>
      </c>
      <c r="H45" s="30">
        <v>0</v>
      </c>
      <c r="I45" s="20">
        <v>0</v>
      </c>
      <c r="J45" s="20">
        <v>0</v>
      </c>
      <c r="K45" s="20">
        <v>0</v>
      </c>
      <c r="L45" s="20">
        <v>0</v>
      </c>
    </row>
    <row r="46" spans="1:13" ht="20.25" customHeight="1" x14ac:dyDescent="0.25">
      <c r="A46" s="33"/>
      <c r="B46" s="33"/>
      <c r="C46" s="33"/>
      <c r="D46" s="14" t="s">
        <v>98</v>
      </c>
      <c r="E46" s="20">
        <f>SUM(F46:L46)</f>
        <v>0</v>
      </c>
      <c r="F46" s="20">
        <v>0</v>
      </c>
      <c r="G46" s="20">
        <v>0</v>
      </c>
      <c r="H46" s="30">
        <v>0</v>
      </c>
      <c r="I46" s="20">
        <v>0</v>
      </c>
      <c r="J46" s="20">
        <v>0</v>
      </c>
      <c r="K46" s="20">
        <v>0</v>
      </c>
      <c r="L46" s="20">
        <v>0</v>
      </c>
    </row>
    <row r="47" spans="1:13" ht="32.25" customHeight="1" x14ac:dyDescent="0.25">
      <c r="A47" s="33" t="s">
        <v>24</v>
      </c>
      <c r="B47" s="33" t="s">
        <v>64</v>
      </c>
      <c r="C47" s="33" t="s">
        <v>25</v>
      </c>
      <c r="D47" s="12" t="s">
        <v>39</v>
      </c>
      <c r="E47" s="21">
        <f>SUM(E48:E52)</f>
        <v>18934.980000000003</v>
      </c>
      <c r="F47" s="21">
        <f t="shared" ref="F47:L47" si="6">SUM(F48:F52)</f>
        <v>5418.1</v>
      </c>
      <c r="G47" s="21">
        <f t="shared" si="6"/>
        <v>5760.8540000000003</v>
      </c>
      <c r="H47" s="31">
        <f t="shared" si="6"/>
        <v>5458.75</v>
      </c>
      <c r="I47" s="21">
        <f t="shared" si="6"/>
        <v>1290.6500000000001</v>
      </c>
      <c r="J47" s="21">
        <f t="shared" si="6"/>
        <v>1006.626</v>
      </c>
      <c r="K47" s="21">
        <f t="shared" si="6"/>
        <v>0</v>
      </c>
      <c r="L47" s="21">
        <f t="shared" si="6"/>
        <v>0</v>
      </c>
    </row>
    <row r="48" spans="1:13" ht="32.25" customHeight="1" x14ac:dyDescent="0.25">
      <c r="A48" s="33"/>
      <c r="B48" s="33"/>
      <c r="C48" s="33"/>
      <c r="D48" s="13" t="s">
        <v>47</v>
      </c>
      <c r="E48" s="20">
        <f>SUM(F48:L48)</f>
        <v>11926.7</v>
      </c>
      <c r="F48" s="20">
        <f>3898.2+200</f>
        <v>4098.2</v>
      </c>
      <c r="G48" s="20">
        <f>3820.4+100</f>
        <v>3920.4</v>
      </c>
      <c r="H48" s="30">
        <v>3908.1</v>
      </c>
      <c r="I48" s="20">
        <v>0</v>
      </c>
      <c r="J48" s="20">
        <v>0</v>
      </c>
      <c r="K48" s="20">
        <v>0</v>
      </c>
      <c r="L48" s="20">
        <v>0</v>
      </c>
    </row>
    <row r="49" spans="1:12" ht="32.25" customHeight="1" x14ac:dyDescent="0.25">
      <c r="A49" s="33"/>
      <c r="B49" s="33"/>
      <c r="C49" s="33"/>
      <c r="D49" s="13" t="s">
        <v>77</v>
      </c>
      <c r="E49" s="20">
        <f>SUM(F49:L49)</f>
        <v>6448.2800000000007</v>
      </c>
      <c r="F49" s="20">
        <v>1319.9</v>
      </c>
      <c r="G49" s="20">
        <f>1327.673-80.8+70.881+222.7</f>
        <v>1540.4540000000002</v>
      </c>
      <c r="H49" s="30">
        <v>1290.6500000000001</v>
      </c>
      <c r="I49" s="20">
        <v>1290.6500000000001</v>
      </c>
      <c r="J49" s="20">
        <v>1006.626</v>
      </c>
      <c r="K49" s="20">
        <v>0</v>
      </c>
      <c r="L49" s="20">
        <v>0</v>
      </c>
    </row>
    <row r="50" spans="1:12" ht="32.25" customHeight="1" x14ac:dyDescent="0.25">
      <c r="A50" s="33"/>
      <c r="B50" s="33"/>
      <c r="C50" s="33"/>
      <c r="D50" s="13" t="s">
        <v>49</v>
      </c>
      <c r="E50" s="20">
        <f>SUM(F50:L50)</f>
        <v>560</v>
      </c>
      <c r="F50" s="20">
        <v>0</v>
      </c>
      <c r="G50" s="20">
        <v>300</v>
      </c>
      <c r="H50" s="30">
        <v>260</v>
      </c>
      <c r="I50" s="20">
        <v>0</v>
      </c>
      <c r="J50" s="20">
        <v>0</v>
      </c>
      <c r="K50" s="20">
        <v>0</v>
      </c>
      <c r="L50" s="20">
        <v>0</v>
      </c>
    </row>
    <row r="51" spans="1:12" ht="57.75" customHeight="1" x14ac:dyDescent="0.25">
      <c r="A51" s="33"/>
      <c r="B51" s="33"/>
      <c r="C51" s="33"/>
      <c r="D51" s="13" t="s">
        <v>78</v>
      </c>
      <c r="E51" s="20">
        <f>SUM(F51:L51)</f>
        <v>0</v>
      </c>
      <c r="F51" s="20">
        <v>0</v>
      </c>
      <c r="G51" s="20">
        <v>0</v>
      </c>
      <c r="H51" s="30">
        <v>0</v>
      </c>
      <c r="I51" s="20">
        <v>0</v>
      </c>
      <c r="J51" s="20">
        <v>0</v>
      </c>
      <c r="K51" s="20">
        <v>0</v>
      </c>
      <c r="L51" s="20">
        <v>0</v>
      </c>
    </row>
    <row r="52" spans="1:12" ht="24.75" customHeight="1" x14ac:dyDescent="0.25">
      <c r="A52" s="33"/>
      <c r="B52" s="33"/>
      <c r="C52" s="33"/>
      <c r="D52" s="14" t="s">
        <v>98</v>
      </c>
      <c r="E52" s="20">
        <f>SUM(F52:L52)</f>
        <v>0</v>
      </c>
      <c r="F52" s="20">
        <v>0</v>
      </c>
      <c r="G52" s="20">
        <v>0</v>
      </c>
      <c r="H52" s="30">
        <v>0</v>
      </c>
      <c r="I52" s="20">
        <v>0</v>
      </c>
      <c r="J52" s="20">
        <v>0</v>
      </c>
      <c r="K52" s="20">
        <v>0</v>
      </c>
      <c r="L52" s="20">
        <v>0</v>
      </c>
    </row>
    <row r="53" spans="1:12" ht="32.25" customHeight="1" x14ac:dyDescent="0.25">
      <c r="A53" s="33"/>
      <c r="B53" s="33"/>
      <c r="C53" s="33" t="s">
        <v>106</v>
      </c>
      <c r="D53" s="12" t="s">
        <v>39</v>
      </c>
      <c r="E53" s="21">
        <f>SUM(E54:E58)</f>
        <v>1422.32</v>
      </c>
      <c r="F53" s="21">
        <f t="shared" ref="F53:L53" si="7">SUM(F54:F58)</f>
        <v>297</v>
      </c>
      <c r="G53" s="21">
        <f t="shared" si="7"/>
        <v>218.34599999999998</v>
      </c>
      <c r="H53" s="31">
        <f t="shared" si="7"/>
        <v>326.25</v>
      </c>
      <c r="I53" s="21">
        <f t="shared" si="7"/>
        <v>326.25</v>
      </c>
      <c r="J53" s="21">
        <f t="shared" si="7"/>
        <v>254.47399999999999</v>
      </c>
      <c r="K53" s="21">
        <f t="shared" si="7"/>
        <v>0</v>
      </c>
      <c r="L53" s="21">
        <f t="shared" si="7"/>
        <v>0</v>
      </c>
    </row>
    <row r="54" spans="1:12" ht="32.25" customHeight="1" x14ac:dyDescent="0.25">
      <c r="A54" s="33"/>
      <c r="B54" s="33"/>
      <c r="C54" s="33"/>
      <c r="D54" s="13" t="s">
        <v>47</v>
      </c>
      <c r="E54" s="20">
        <f>SUM(F54:L54)</f>
        <v>0</v>
      </c>
      <c r="F54" s="20">
        <v>0</v>
      </c>
      <c r="G54" s="20">
        <v>0</v>
      </c>
      <c r="H54" s="30">
        <v>0</v>
      </c>
      <c r="I54" s="20">
        <v>0</v>
      </c>
      <c r="J54" s="20">
        <v>0</v>
      </c>
      <c r="K54" s="20">
        <v>0</v>
      </c>
      <c r="L54" s="20">
        <v>0</v>
      </c>
    </row>
    <row r="55" spans="1:12" ht="32.25" customHeight="1" x14ac:dyDescent="0.25">
      <c r="A55" s="33"/>
      <c r="B55" s="33"/>
      <c r="C55" s="33"/>
      <c r="D55" s="13" t="s">
        <v>77</v>
      </c>
      <c r="E55" s="20">
        <f>SUM(F55:L55)</f>
        <v>1422.32</v>
      </c>
      <c r="F55" s="20">
        <v>297</v>
      </c>
      <c r="G55" s="20">
        <f>289.227-70.881</f>
        <v>218.34599999999998</v>
      </c>
      <c r="H55" s="30">
        <v>326.25</v>
      </c>
      <c r="I55" s="20">
        <v>326.25</v>
      </c>
      <c r="J55" s="20">
        <v>254.47399999999999</v>
      </c>
      <c r="K55" s="20">
        <v>0</v>
      </c>
      <c r="L55" s="20">
        <v>0</v>
      </c>
    </row>
    <row r="56" spans="1:12" ht="32.25" customHeight="1" x14ac:dyDescent="0.25">
      <c r="A56" s="33"/>
      <c r="B56" s="33"/>
      <c r="C56" s="33"/>
      <c r="D56" s="13" t="s">
        <v>49</v>
      </c>
      <c r="E56" s="20">
        <f>SUM(F56:L56)</f>
        <v>0</v>
      </c>
      <c r="F56" s="25"/>
      <c r="G56" s="25"/>
      <c r="H56" s="25"/>
      <c r="I56" s="20">
        <v>0</v>
      </c>
      <c r="J56" s="20">
        <v>0</v>
      </c>
      <c r="K56" s="20">
        <v>0</v>
      </c>
      <c r="L56" s="20">
        <v>0</v>
      </c>
    </row>
    <row r="57" spans="1:12" ht="57.75" customHeight="1" x14ac:dyDescent="0.25">
      <c r="A57" s="33"/>
      <c r="B57" s="33"/>
      <c r="C57" s="33"/>
      <c r="D57" s="13" t="s">
        <v>78</v>
      </c>
      <c r="E57" s="20">
        <f>SUM(F57:L57)</f>
        <v>0</v>
      </c>
      <c r="F57" s="20">
        <v>0</v>
      </c>
      <c r="G57" s="20">
        <v>0</v>
      </c>
      <c r="H57" s="30">
        <v>0</v>
      </c>
      <c r="I57" s="20">
        <v>0</v>
      </c>
      <c r="J57" s="20">
        <v>0</v>
      </c>
      <c r="K57" s="20">
        <v>0</v>
      </c>
      <c r="L57" s="20">
        <v>0</v>
      </c>
    </row>
    <row r="58" spans="1:12" ht="32.25" customHeight="1" x14ac:dyDescent="0.25">
      <c r="A58" s="33"/>
      <c r="B58" s="33"/>
      <c r="C58" s="33"/>
      <c r="D58" s="14" t="s">
        <v>98</v>
      </c>
      <c r="E58" s="20">
        <f>SUM(F58:L58)</f>
        <v>0</v>
      </c>
      <c r="F58" s="20">
        <v>0</v>
      </c>
      <c r="G58" s="20">
        <v>0</v>
      </c>
      <c r="H58" s="30">
        <v>0</v>
      </c>
      <c r="I58" s="20">
        <v>0</v>
      </c>
      <c r="J58" s="20">
        <v>0</v>
      </c>
      <c r="K58" s="20">
        <v>0</v>
      </c>
      <c r="L58" s="20">
        <v>0</v>
      </c>
    </row>
    <row r="59" spans="1:12" ht="37.5" customHeight="1" x14ac:dyDescent="0.25">
      <c r="A59" s="33"/>
      <c r="B59" s="33" t="s">
        <v>27</v>
      </c>
      <c r="C59" s="33"/>
      <c r="D59" s="12" t="s">
        <v>39</v>
      </c>
      <c r="E59" s="21">
        <f>E11+E17+E23+E29+E35+E41+E47+E53</f>
        <v>2315484.5894600004</v>
      </c>
      <c r="F59" s="21">
        <f t="shared" ref="F59:L59" si="8">F11+F17+F23+F29+F35+F41+F47+F53</f>
        <v>326489.94537000003</v>
      </c>
      <c r="G59" s="21">
        <f t="shared" si="8"/>
        <v>353242.89267000003</v>
      </c>
      <c r="H59" s="31">
        <f t="shared" si="8"/>
        <v>387809.29141999997</v>
      </c>
      <c r="I59" s="21">
        <f t="shared" si="8"/>
        <v>342792.86</v>
      </c>
      <c r="J59" s="21">
        <f t="shared" si="8"/>
        <v>302557.29999999993</v>
      </c>
      <c r="K59" s="21">
        <f t="shared" si="8"/>
        <v>301296.19999999995</v>
      </c>
      <c r="L59" s="21">
        <f t="shared" si="8"/>
        <v>301296.09999999998</v>
      </c>
    </row>
    <row r="60" spans="1:12" ht="37.5" customHeight="1" x14ac:dyDescent="0.25">
      <c r="A60" s="33"/>
      <c r="B60" s="33"/>
      <c r="C60" s="33"/>
      <c r="D60" s="13" t="s">
        <v>47</v>
      </c>
      <c r="E60" s="20">
        <f t="shared" ref="E60:L64" si="9">E12+E18+E24+E30+E36+E42+E48+E54</f>
        <v>11926.7</v>
      </c>
      <c r="F60" s="20">
        <f t="shared" si="9"/>
        <v>4098.2</v>
      </c>
      <c r="G60" s="20">
        <f t="shared" si="9"/>
        <v>3920.4</v>
      </c>
      <c r="H60" s="30">
        <f t="shared" si="9"/>
        <v>3908.1</v>
      </c>
      <c r="I60" s="20">
        <f t="shared" si="9"/>
        <v>0</v>
      </c>
      <c r="J60" s="20">
        <f t="shared" si="9"/>
        <v>0</v>
      </c>
      <c r="K60" s="20">
        <f t="shared" si="9"/>
        <v>0</v>
      </c>
      <c r="L60" s="20">
        <f t="shared" si="9"/>
        <v>0</v>
      </c>
    </row>
    <row r="61" spans="1:12" ht="37.5" customHeight="1" x14ac:dyDescent="0.25">
      <c r="A61" s="33"/>
      <c r="B61" s="33"/>
      <c r="C61" s="33"/>
      <c r="D61" s="13" t="s">
        <v>77</v>
      </c>
      <c r="E61" s="20">
        <f t="shared" si="9"/>
        <v>7870.6</v>
      </c>
      <c r="F61" s="20">
        <f t="shared" si="9"/>
        <v>1616.9</v>
      </c>
      <c r="G61" s="20">
        <f t="shared" si="9"/>
        <v>1758.8000000000002</v>
      </c>
      <c r="H61" s="30">
        <f t="shared" si="9"/>
        <v>1616.9</v>
      </c>
      <c r="I61" s="20">
        <f t="shared" si="9"/>
        <v>1616.9</v>
      </c>
      <c r="J61" s="20">
        <f t="shared" si="9"/>
        <v>1261.0999999999999</v>
      </c>
      <c r="K61" s="20">
        <f t="shared" si="9"/>
        <v>0</v>
      </c>
      <c r="L61" s="20">
        <f t="shared" si="9"/>
        <v>0</v>
      </c>
    </row>
    <row r="62" spans="1:12" ht="37.5" customHeight="1" x14ac:dyDescent="0.25">
      <c r="A62" s="33"/>
      <c r="B62" s="33"/>
      <c r="C62" s="33"/>
      <c r="D62" s="13" t="s">
        <v>49</v>
      </c>
      <c r="E62" s="20">
        <f t="shared" si="9"/>
        <v>2293687.2894600006</v>
      </c>
      <c r="F62" s="20">
        <f t="shared" si="9"/>
        <v>318774.84537000005</v>
      </c>
      <c r="G62" s="20">
        <f t="shared" si="9"/>
        <v>347563.69267000002</v>
      </c>
      <c r="H62" s="30">
        <f t="shared" si="9"/>
        <v>382284.29141999997</v>
      </c>
      <c r="I62" s="20">
        <f t="shared" si="9"/>
        <v>341175.95999999996</v>
      </c>
      <c r="J62" s="20">
        <f t="shared" si="9"/>
        <v>301296.19999999995</v>
      </c>
      <c r="K62" s="20">
        <f t="shared" si="9"/>
        <v>301296.19999999995</v>
      </c>
      <c r="L62" s="20">
        <f t="shared" si="9"/>
        <v>301296.09999999998</v>
      </c>
    </row>
    <row r="63" spans="1:12" ht="57.75" customHeight="1" x14ac:dyDescent="0.25">
      <c r="A63" s="33"/>
      <c r="B63" s="33"/>
      <c r="C63" s="33"/>
      <c r="D63" s="13" t="s">
        <v>78</v>
      </c>
      <c r="E63" s="20">
        <f t="shared" si="9"/>
        <v>0</v>
      </c>
      <c r="F63" s="20">
        <f t="shared" si="9"/>
        <v>0</v>
      </c>
      <c r="G63" s="20">
        <f t="shared" si="9"/>
        <v>0</v>
      </c>
      <c r="H63" s="30">
        <f t="shared" si="9"/>
        <v>0</v>
      </c>
      <c r="I63" s="20">
        <f t="shared" si="9"/>
        <v>0</v>
      </c>
      <c r="J63" s="20">
        <f t="shared" si="9"/>
        <v>0</v>
      </c>
      <c r="K63" s="20">
        <f t="shared" si="9"/>
        <v>0</v>
      </c>
      <c r="L63" s="20">
        <f t="shared" si="9"/>
        <v>0</v>
      </c>
    </row>
    <row r="64" spans="1:12" ht="37.5" customHeight="1" x14ac:dyDescent="0.25">
      <c r="A64" s="33"/>
      <c r="B64" s="33"/>
      <c r="C64" s="33"/>
      <c r="D64" s="14" t="s">
        <v>98</v>
      </c>
      <c r="E64" s="20">
        <f t="shared" si="9"/>
        <v>2000</v>
      </c>
      <c r="F64" s="20">
        <f t="shared" si="9"/>
        <v>2000</v>
      </c>
      <c r="G64" s="20">
        <f t="shared" si="9"/>
        <v>0</v>
      </c>
      <c r="H64" s="30">
        <f t="shared" si="9"/>
        <v>0</v>
      </c>
      <c r="I64" s="20">
        <f t="shared" si="9"/>
        <v>0</v>
      </c>
      <c r="J64" s="20">
        <f t="shared" si="9"/>
        <v>0</v>
      </c>
      <c r="K64" s="20">
        <f t="shared" si="9"/>
        <v>0</v>
      </c>
      <c r="L64" s="20">
        <f t="shared" si="9"/>
        <v>0</v>
      </c>
    </row>
    <row r="65" spans="1:12" ht="37.5" customHeight="1" x14ac:dyDescent="0.25">
      <c r="A65" s="35" t="s">
        <v>28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</row>
    <row r="66" spans="1:12" ht="37.5" customHeight="1" x14ac:dyDescent="0.25">
      <c r="A66" s="33" t="s">
        <v>29</v>
      </c>
      <c r="B66" s="33" t="s">
        <v>30</v>
      </c>
      <c r="C66" s="33" t="s">
        <v>68</v>
      </c>
      <c r="D66" s="12" t="s">
        <v>39</v>
      </c>
      <c r="E66" s="21">
        <f>SUM(E67:E71)</f>
        <v>306.82905</v>
      </c>
      <c r="F66" s="21">
        <f t="shared" ref="F66:L66" si="10">SUM(F67:F71)</f>
        <v>306.82905</v>
      </c>
      <c r="G66" s="21">
        <f t="shared" si="10"/>
        <v>0</v>
      </c>
      <c r="H66" s="31">
        <f t="shared" si="10"/>
        <v>0</v>
      </c>
      <c r="I66" s="21">
        <f t="shared" si="10"/>
        <v>0</v>
      </c>
      <c r="J66" s="21">
        <f t="shared" si="10"/>
        <v>0</v>
      </c>
      <c r="K66" s="21">
        <f t="shared" si="10"/>
        <v>0</v>
      </c>
      <c r="L66" s="21">
        <f t="shared" si="10"/>
        <v>0</v>
      </c>
    </row>
    <row r="67" spans="1:12" ht="37.5" customHeight="1" x14ac:dyDescent="0.25">
      <c r="A67" s="33"/>
      <c r="B67" s="33"/>
      <c r="C67" s="33"/>
      <c r="D67" s="13" t="s">
        <v>47</v>
      </c>
      <c r="E67" s="20">
        <f>SUM(F67:L67)</f>
        <v>0</v>
      </c>
      <c r="F67" s="20">
        <v>0</v>
      </c>
      <c r="G67" s="20">
        <v>0</v>
      </c>
      <c r="H67" s="30">
        <v>0</v>
      </c>
      <c r="I67" s="20">
        <v>0</v>
      </c>
      <c r="J67" s="20">
        <v>0</v>
      </c>
      <c r="K67" s="20">
        <v>0</v>
      </c>
      <c r="L67" s="20">
        <v>0</v>
      </c>
    </row>
    <row r="68" spans="1:12" ht="37.5" customHeight="1" x14ac:dyDescent="0.25">
      <c r="A68" s="33"/>
      <c r="B68" s="33"/>
      <c r="C68" s="33"/>
      <c r="D68" s="13" t="s">
        <v>77</v>
      </c>
      <c r="E68" s="20">
        <f>SUM(F68:L68)</f>
        <v>0</v>
      </c>
      <c r="F68" s="20">
        <v>0</v>
      </c>
      <c r="G68" s="20">
        <v>0</v>
      </c>
      <c r="H68" s="30">
        <v>0</v>
      </c>
      <c r="I68" s="20">
        <v>0</v>
      </c>
      <c r="J68" s="20">
        <v>0</v>
      </c>
      <c r="K68" s="20">
        <v>0</v>
      </c>
      <c r="L68" s="20">
        <v>0</v>
      </c>
    </row>
    <row r="69" spans="1:12" ht="37.5" customHeight="1" x14ac:dyDescent="0.25">
      <c r="A69" s="33"/>
      <c r="B69" s="33"/>
      <c r="C69" s="33"/>
      <c r="D69" s="13" t="s">
        <v>49</v>
      </c>
      <c r="E69" s="20">
        <f>SUM(F69:L69)</f>
        <v>306.82905</v>
      </c>
      <c r="F69" s="20">
        <v>306.82905</v>
      </c>
      <c r="G69" s="20">
        <v>0</v>
      </c>
      <c r="H69" s="30">
        <v>0</v>
      </c>
      <c r="I69" s="20">
        <v>0</v>
      </c>
      <c r="J69" s="20">
        <v>0</v>
      </c>
      <c r="K69" s="20">
        <v>0</v>
      </c>
      <c r="L69" s="20">
        <v>0</v>
      </c>
    </row>
    <row r="70" spans="1:12" ht="57.75" customHeight="1" x14ac:dyDescent="0.25">
      <c r="A70" s="33"/>
      <c r="B70" s="33"/>
      <c r="C70" s="33"/>
      <c r="D70" s="13" t="s">
        <v>78</v>
      </c>
      <c r="E70" s="20">
        <f>SUM(F70:L70)</f>
        <v>0</v>
      </c>
      <c r="F70" s="20">
        <v>0</v>
      </c>
      <c r="G70" s="20">
        <v>0</v>
      </c>
      <c r="H70" s="30">
        <v>0</v>
      </c>
      <c r="I70" s="20">
        <v>0</v>
      </c>
      <c r="J70" s="20">
        <v>0</v>
      </c>
      <c r="K70" s="20">
        <v>0</v>
      </c>
      <c r="L70" s="20">
        <v>0</v>
      </c>
    </row>
    <row r="71" spans="1:12" ht="37.5" customHeight="1" x14ac:dyDescent="0.25">
      <c r="A71" s="33"/>
      <c r="B71" s="33"/>
      <c r="C71" s="33"/>
      <c r="D71" s="14" t="s">
        <v>98</v>
      </c>
      <c r="E71" s="20">
        <f>SUM(F71:L71)</f>
        <v>0</v>
      </c>
      <c r="F71" s="20">
        <v>0</v>
      </c>
      <c r="G71" s="20">
        <v>0</v>
      </c>
      <c r="H71" s="30">
        <v>0</v>
      </c>
      <c r="I71" s="20">
        <v>0</v>
      </c>
      <c r="J71" s="20">
        <v>0</v>
      </c>
      <c r="K71" s="20">
        <v>0</v>
      </c>
      <c r="L71" s="20">
        <v>0</v>
      </c>
    </row>
    <row r="72" spans="1:12" ht="37.5" customHeight="1" x14ac:dyDescent="0.25">
      <c r="A72" s="33"/>
      <c r="B72" s="33"/>
      <c r="C72" s="33" t="s">
        <v>62</v>
      </c>
      <c r="D72" s="12" t="s">
        <v>39</v>
      </c>
      <c r="E72" s="21">
        <f>SUM(E73:E77)</f>
        <v>19228.077870000001</v>
      </c>
      <c r="F72" s="21">
        <f t="shared" ref="F72:L72" si="11">SUM(F73:F77)</f>
        <v>1518.8878500000001</v>
      </c>
      <c r="G72" s="21">
        <f t="shared" si="11"/>
        <v>1209.19002</v>
      </c>
      <c r="H72" s="31">
        <f t="shared" si="11"/>
        <v>1700</v>
      </c>
      <c r="I72" s="21">
        <f t="shared" si="11"/>
        <v>3700</v>
      </c>
      <c r="J72" s="21">
        <f t="shared" si="11"/>
        <v>3700</v>
      </c>
      <c r="K72" s="21">
        <f t="shared" si="11"/>
        <v>3700</v>
      </c>
      <c r="L72" s="21">
        <f t="shared" si="11"/>
        <v>3700</v>
      </c>
    </row>
    <row r="73" spans="1:12" ht="37.5" customHeight="1" x14ac:dyDescent="0.25">
      <c r="A73" s="33"/>
      <c r="B73" s="33"/>
      <c r="C73" s="33"/>
      <c r="D73" s="13" t="s">
        <v>47</v>
      </c>
      <c r="E73" s="20">
        <f>SUM(F73:L73)</f>
        <v>0</v>
      </c>
      <c r="F73" s="20">
        <v>0</v>
      </c>
      <c r="G73" s="20">
        <v>0</v>
      </c>
      <c r="H73" s="30">
        <v>0</v>
      </c>
      <c r="I73" s="20">
        <v>0</v>
      </c>
      <c r="J73" s="20">
        <v>0</v>
      </c>
      <c r="K73" s="20">
        <v>0</v>
      </c>
      <c r="L73" s="20">
        <v>0</v>
      </c>
    </row>
    <row r="74" spans="1:12" ht="37.5" customHeight="1" x14ac:dyDescent="0.25">
      <c r="A74" s="33"/>
      <c r="B74" s="33"/>
      <c r="C74" s="33"/>
      <c r="D74" s="13" t="s">
        <v>77</v>
      </c>
      <c r="E74" s="20">
        <f>SUM(F74:L74)</f>
        <v>0</v>
      </c>
      <c r="F74" s="20">
        <v>0</v>
      </c>
      <c r="G74" s="20">
        <v>0</v>
      </c>
      <c r="H74" s="30">
        <v>0</v>
      </c>
      <c r="I74" s="20">
        <v>0</v>
      </c>
      <c r="J74" s="20">
        <v>0</v>
      </c>
      <c r="K74" s="20">
        <v>0</v>
      </c>
      <c r="L74" s="20">
        <v>0</v>
      </c>
    </row>
    <row r="75" spans="1:12" ht="37.5" customHeight="1" x14ac:dyDescent="0.25">
      <c r="A75" s="33"/>
      <c r="B75" s="33"/>
      <c r="C75" s="33"/>
      <c r="D75" s="13" t="s">
        <v>49</v>
      </c>
      <c r="E75" s="20">
        <f>SUM(F75:L75)</f>
        <v>19228.077870000001</v>
      </c>
      <c r="F75" s="20">
        <f>1598.88785-80</f>
        <v>1518.8878500000001</v>
      </c>
      <c r="G75" s="20">
        <f>3700-2490.80998</f>
        <v>1209.19002</v>
      </c>
      <c r="H75" s="30">
        <f>1700</f>
        <v>1700</v>
      </c>
      <c r="I75" s="20">
        <v>3700</v>
      </c>
      <c r="J75" s="20">
        <v>3700</v>
      </c>
      <c r="K75" s="20">
        <v>3700</v>
      </c>
      <c r="L75" s="20">
        <v>3700</v>
      </c>
    </row>
    <row r="76" spans="1:12" ht="57.75" customHeight="1" x14ac:dyDescent="0.25">
      <c r="A76" s="33"/>
      <c r="B76" s="33"/>
      <c r="C76" s="33"/>
      <c r="D76" s="13" t="s">
        <v>78</v>
      </c>
      <c r="E76" s="20">
        <f>SUM(F76:L76)</f>
        <v>0</v>
      </c>
      <c r="F76" s="20">
        <v>0</v>
      </c>
      <c r="G76" s="20">
        <v>0</v>
      </c>
      <c r="H76" s="30">
        <v>0</v>
      </c>
      <c r="I76" s="20">
        <v>0</v>
      </c>
      <c r="J76" s="20">
        <v>0</v>
      </c>
      <c r="K76" s="20">
        <v>0</v>
      </c>
      <c r="L76" s="20">
        <v>0</v>
      </c>
    </row>
    <row r="77" spans="1:12" ht="37.5" customHeight="1" x14ac:dyDescent="0.25">
      <c r="A77" s="33"/>
      <c r="B77" s="33"/>
      <c r="C77" s="33"/>
      <c r="D77" s="14" t="s">
        <v>98</v>
      </c>
      <c r="E77" s="20">
        <f>SUM(F77:L77)</f>
        <v>0</v>
      </c>
      <c r="F77" s="20">
        <v>0</v>
      </c>
      <c r="G77" s="20">
        <v>0</v>
      </c>
      <c r="H77" s="30">
        <v>0</v>
      </c>
      <c r="I77" s="20">
        <v>0</v>
      </c>
      <c r="J77" s="20">
        <v>0</v>
      </c>
      <c r="K77" s="20">
        <v>0</v>
      </c>
      <c r="L77" s="20">
        <v>0</v>
      </c>
    </row>
    <row r="78" spans="1:12" ht="37.5" customHeight="1" x14ac:dyDescent="0.25">
      <c r="A78" s="33" t="s">
        <v>31</v>
      </c>
      <c r="B78" s="33"/>
      <c r="C78" s="33"/>
      <c r="D78" s="12" t="s">
        <v>39</v>
      </c>
      <c r="E78" s="21">
        <f>E66+E72</f>
        <v>19534.906920000001</v>
      </c>
      <c r="F78" s="21">
        <f t="shared" ref="F78:L78" si="12">F66+F72</f>
        <v>1825.7169000000001</v>
      </c>
      <c r="G78" s="21">
        <f t="shared" si="12"/>
        <v>1209.19002</v>
      </c>
      <c r="H78" s="31">
        <f t="shared" si="12"/>
        <v>1700</v>
      </c>
      <c r="I78" s="21">
        <f t="shared" si="12"/>
        <v>3700</v>
      </c>
      <c r="J78" s="21">
        <f t="shared" si="12"/>
        <v>3700</v>
      </c>
      <c r="K78" s="21">
        <f t="shared" si="12"/>
        <v>3700</v>
      </c>
      <c r="L78" s="21">
        <f t="shared" si="12"/>
        <v>3700</v>
      </c>
    </row>
    <row r="79" spans="1:12" ht="37.5" customHeight="1" x14ac:dyDescent="0.25">
      <c r="A79" s="33"/>
      <c r="B79" s="33"/>
      <c r="C79" s="33"/>
      <c r="D79" s="13" t="s">
        <v>47</v>
      </c>
      <c r="E79" s="20">
        <f t="shared" ref="E79:L83" si="13">E67+E73</f>
        <v>0</v>
      </c>
      <c r="F79" s="20">
        <f t="shared" si="13"/>
        <v>0</v>
      </c>
      <c r="G79" s="20">
        <f t="shared" si="13"/>
        <v>0</v>
      </c>
      <c r="H79" s="30">
        <f t="shared" si="13"/>
        <v>0</v>
      </c>
      <c r="I79" s="20">
        <f t="shared" si="13"/>
        <v>0</v>
      </c>
      <c r="J79" s="20">
        <f t="shared" si="13"/>
        <v>0</v>
      </c>
      <c r="K79" s="20">
        <f t="shared" si="13"/>
        <v>0</v>
      </c>
      <c r="L79" s="20">
        <f t="shared" si="13"/>
        <v>0</v>
      </c>
    </row>
    <row r="80" spans="1:12" ht="37.5" customHeight="1" x14ac:dyDescent="0.25">
      <c r="A80" s="33"/>
      <c r="B80" s="33"/>
      <c r="C80" s="33"/>
      <c r="D80" s="13" t="s">
        <v>77</v>
      </c>
      <c r="E80" s="20">
        <f t="shared" si="13"/>
        <v>0</v>
      </c>
      <c r="F80" s="20">
        <f t="shared" si="13"/>
        <v>0</v>
      </c>
      <c r="G80" s="20">
        <f t="shared" si="13"/>
        <v>0</v>
      </c>
      <c r="H80" s="30">
        <f t="shared" si="13"/>
        <v>0</v>
      </c>
      <c r="I80" s="20">
        <f t="shared" si="13"/>
        <v>0</v>
      </c>
      <c r="J80" s="20">
        <f t="shared" si="13"/>
        <v>0</v>
      </c>
      <c r="K80" s="20">
        <f t="shared" si="13"/>
        <v>0</v>
      </c>
      <c r="L80" s="20">
        <f t="shared" si="13"/>
        <v>0</v>
      </c>
    </row>
    <row r="81" spans="1:12" ht="37.5" customHeight="1" x14ac:dyDescent="0.25">
      <c r="A81" s="33"/>
      <c r="B81" s="33"/>
      <c r="C81" s="33"/>
      <c r="D81" s="13" t="s">
        <v>49</v>
      </c>
      <c r="E81" s="20">
        <f t="shared" si="13"/>
        <v>19534.906920000001</v>
      </c>
      <c r="F81" s="20">
        <f t="shared" si="13"/>
        <v>1825.7169000000001</v>
      </c>
      <c r="G81" s="20">
        <f t="shared" si="13"/>
        <v>1209.19002</v>
      </c>
      <c r="H81" s="30">
        <f t="shared" si="13"/>
        <v>1700</v>
      </c>
      <c r="I81" s="20">
        <f t="shared" si="13"/>
        <v>3700</v>
      </c>
      <c r="J81" s="20">
        <f t="shared" si="13"/>
        <v>3700</v>
      </c>
      <c r="K81" s="20">
        <f t="shared" si="13"/>
        <v>3700</v>
      </c>
      <c r="L81" s="20">
        <f t="shared" si="13"/>
        <v>3700</v>
      </c>
    </row>
    <row r="82" spans="1:12" ht="57.75" customHeight="1" x14ac:dyDescent="0.25">
      <c r="A82" s="33"/>
      <c r="B82" s="33"/>
      <c r="C82" s="33"/>
      <c r="D82" s="13" t="s">
        <v>78</v>
      </c>
      <c r="E82" s="20">
        <f t="shared" si="13"/>
        <v>0</v>
      </c>
      <c r="F82" s="20">
        <f t="shared" si="13"/>
        <v>0</v>
      </c>
      <c r="G82" s="20">
        <f t="shared" si="13"/>
        <v>0</v>
      </c>
      <c r="H82" s="30">
        <f t="shared" si="13"/>
        <v>0</v>
      </c>
      <c r="I82" s="20">
        <f t="shared" si="13"/>
        <v>0</v>
      </c>
      <c r="J82" s="20">
        <f t="shared" si="13"/>
        <v>0</v>
      </c>
      <c r="K82" s="20">
        <f t="shared" si="13"/>
        <v>0</v>
      </c>
      <c r="L82" s="20">
        <f t="shared" si="13"/>
        <v>0</v>
      </c>
    </row>
    <row r="83" spans="1:12" ht="37.5" customHeight="1" x14ac:dyDescent="0.25">
      <c r="A83" s="33"/>
      <c r="B83" s="33"/>
      <c r="C83" s="33"/>
      <c r="D83" s="14" t="s">
        <v>98</v>
      </c>
      <c r="E83" s="20">
        <f t="shared" si="13"/>
        <v>0</v>
      </c>
      <c r="F83" s="20">
        <f t="shared" si="13"/>
        <v>0</v>
      </c>
      <c r="G83" s="20">
        <f t="shared" si="13"/>
        <v>0</v>
      </c>
      <c r="H83" s="30">
        <f t="shared" si="13"/>
        <v>0</v>
      </c>
      <c r="I83" s="20">
        <f t="shared" si="13"/>
        <v>0</v>
      </c>
      <c r="J83" s="20">
        <f t="shared" si="13"/>
        <v>0</v>
      </c>
      <c r="K83" s="20">
        <f t="shared" si="13"/>
        <v>0</v>
      </c>
      <c r="L83" s="20">
        <f t="shared" si="13"/>
        <v>0</v>
      </c>
    </row>
    <row r="84" spans="1:12" ht="37.5" customHeight="1" x14ac:dyDescent="0.25">
      <c r="A84" s="35" t="s">
        <v>83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1:12" ht="32.25" customHeight="1" x14ac:dyDescent="0.25">
      <c r="A85" s="36" t="s">
        <v>86</v>
      </c>
      <c r="B85" s="33" t="s">
        <v>75</v>
      </c>
      <c r="C85" s="33" t="s">
        <v>72</v>
      </c>
      <c r="D85" s="12" t="s">
        <v>39</v>
      </c>
      <c r="E85" s="22">
        <f>E91+E97+E103+E109</f>
        <v>94243.5</v>
      </c>
      <c r="F85" s="22">
        <f t="shared" ref="F85:L85" si="14">F91+F97+F103+F109</f>
        <v>38229</v>
      </c>
      <c r="G85" s="22">
        <f t="shared" si="14"/>
        <v>38156.199999999997</v>
      </c>
      <c r="H85" s="22">
        <f t="shared" si="14"/>
        <v>17402.7</v>
      </c>
      <c r="I85" s="22">
        <f t="shared" si="14"/>
        <v>213.3</v>
      </c>
      <c r="J85" s="22">
        <f t="shared" si="14"/>
        <v>242.3</v>
      </c>
      <c r="K85" s="22">
        <f t="shared" si="14"/>
        <v>0</v>
      </c>
      <c r="L85" s="22">
        <f t="shared" si="14"/>
        <v>0</v>
      </c>
    </row>
    <row r="86" spans="1:12" ht="32.25" customHeight="1" x14ac:dyDescent="0.25">
      <c r="A86" s="36"/>
      <c r="B86" s="33"/>
      <c r="C86" s="33"/>
      <c r="D86" s="13" t="s">
        <v>47</v>
      </c>
      <c r="E86" s="20">
        <f>E92+E98+E104+E110</f>
        <v>0</v>
      </c>
      <c r="F86" s="20">
        <f t="shared" ref="F86:L86" si="15">F92+F98+F104+F110</f>
        <v>0</v>
      </c>
      <c r="G86" s="20">
        <f t="shared" si="15"/>
        <v>0</v>
      </c>
      <c r="H86" s="30">
        <f t="shared" si="15"/>
        <v>0</v>
      </c>
      <c r="I86" s="20">
        <f t="shared" si="15"/>
        <v>0</v>
      </c>
      <c r="J86" s="20">
        <f t="shared" si="15"/>
        <v>0</v>
      </c>
      <c r="K86" s="20">
        <f t="shared" si="15"/>
        <v>0</v>
      </c>
      <c r="L86" s="20">
        <f t="shared" si="15"/>
        <v>0</v>
      </c>
    </row>
    <row r="87" spans="1:12" ht="32.25" customHeight="1" x14ac:dyDescent="0.25">
      <c r="A87" s="36"/>
      <c r="B87" s="33"/>
      <c r="C87" s="33"/>
      <c r="D87" s="13" t="s">
        <v>77</v>
      </c>
      <c r="E87" s="20">
        <f t="shared" ref="E87:L90" si="16">E93+E99+E105+E111</f>
        <v>1033.5</v>
      </c>
      <c r="F87" s="20">
        <f t="shared" si="16"/>
        <v>229</v>
      </c>
      <c r="G87" s="20">
        <f t="shared" si="16"/>
        <v>156.19999999999999</v>
      </c>
      <c r="H87" s="30">
        <f t="shared" si="16"/>
        <v>192.7</v>
      </c>
      <c r="I87" s="20">
        <f t="shared" si="16"/>
        <v>213.3</v>
      </c>
      <c r="J87" s="20">
        <f t="shared" si="16"/>
        <v>242.3</v>
      </c>
      <c r="K87" s="20">
        <f t="shared" si="16"/>
        <v>0</v>
      </c>
      <c r="L87" s="20">
        <f t="shared" si="16"/>
        <v>0</v>
      </c>
    </row>
    <row r="88" spans="1:12" ht="32.25" customHeight="1" x14ac:dyDescent="0.25">
      <c r="A88" s="36"/>
      <c r="B88" s="33"/>
      <c r="C88" s="33"/>
      <c r="D88" s="13" t="s">
        <v>49</v>
      </c>
      <c r="E88" s="20">
        <f t="shared" si="16"/>
        <v>55210</v>
      </c>
      <c r="F88" s="20">
        <f t="shared" si="16"/>
        <v>0</v>
      </c>
      <c r="G88" s="20">
        <f t="shared" si="16"/>
        <v>38000</v>
      </c>
      <c r="H88" s="30">
        <f t="shared" si="16"/>
        <v>17210</v>
      </c>
      <c r="I88" s="20">
        <f t="shared" si="16"/>
        <v>0</v>
      </c>
      <c r="J88" s="20">
        <f t="shared" si="16"/>
        <v>0</v>
      </c>
      <c r="K88" s="20">
        <f t="shared" si="16"/>
        <v>0</v>
      </c>
      <c r="L88" s="20">
        <f t="shared" si="16"/>
        <v>0</v>
      </c>
    </row>
    <row r="89" spans="1:12" ht="57.75" customHeight="1" x14ac:dyDescent="0.25">
      <c r="A89" s="36"/>
      <c r="B89" s="33"/>
      <c r="C89" s="33"/>
      <c r="D89" s="13" t="s">
        <v>78</v>
      </c>
      <c r="E89" s="20">
        <f t="shared" si="16"/>
        <v>0</v>
      </c>
      <c r="F89" s="20">
        <f t="shared" si="16"/>
        <v>0</v>
      </c>
      <c r="G89" s="20">
        <f t="shared" si="16"/>
        <v>0</v>
      </c>
      <c r="H89" s="30">
        <f t="shared" si="16"/>
        <v>0</v>
      </c>
      <c r="I89" s="20">
        <f t="shared" si="16"/>
        <v>0</v>
      </c>
      <c r="J89" s="20">
        <f t="shared" si="16"/>
        <v>0</v>
      </c>
      <c r="K89" s="20">
        <f t="shared" si="16"/>
        <v>0</v>
      </c>
      <c r="L89" s="20">
        <f t="shared" si="16"/>
        <v>0</v>
      </c>
    </row>
    <row r="90" spans="1:12" ht="32.25" customHeight="1" x14ac:dyDescent="0.25">
      <c r="A90" s="36"/>
      <c r="B90" s="33"/>
      <c r="C90" s="33"/>
      <c r="D90" s="14" t="s">
        <v>98</v>
      </c>
      <c r="E90" s="20">
        <f t="shared" si="16"/>
        <v>38000</v>
      </c>
      <c r="F90" s="20">
        <f t="shared" si="16"/>
        <v>38000</v>
      </c>
      <c r="G90" s="20">
        <f t="shared" si="16"/>
        <v>0</v>
      </c>
      <c r="H90" s="30">
        <f t="shared" si="16"/>
        <v>0</v>
      </c>
      <c r="I90" s="20">
        <f t="shared" si="16"/>
        <v>0</v>
      </c>
      <c r="J90" s="20">
        <f t="shared" si="16"/>
        <v>0</v>
      </c>
      <c r="K90" s="20">
        <f t="shared" si="16"/>
        <v>0</v>
      </c>
      <c r="L90" s="20">
        <f t="shared" si="16"/>
        <v>0</v>
      </c>
    </row>
    <row r="91" spans="1:12" ht="32.25" customHeight="1" x14ac:dyDescent="0.25">
      <c r="A91" s="37" t="s">
        <v>87</v>
      </c>
      <c r="B91" s="40" t="s">
        <v>73</v>
      </c>
      <c r="C91" s="33" t="s">
        <v>65</v>
      </c>
      <c r="D91" s="12" t="s">
        <v>39</v>
      </c>
      <c r="E91" s="22">
        <f>SUM(E92:E96)</f>
        <v>229</v>
      </c>
      <c r="F91" s="22">
        <f t="shared" ref="F91:L91" si="17">SUM(F92:F96)</f>
        <v>229</v>
      </c>
      <c r="G91" s="22">
        <f t="shared" si="17"/>
        <v>0</v>
      </c>
      <c r="H91" s="31">
        <f t="shared" si="17"/>
        <v>0</v>
      </c>
      <c r="I91" s="22">
        <f t="shared" si="17"/>
        <v>0</v>
      </c>
      <c r="J91" s="22">
        <f t="shared" si="17"/>
        <v>0</v>
      </c>
      <c r="K91" s="22">
        <f t="shared" si="17"/>
        <v>0</v>
      </c>
      <c r="L91" s="22">
        <f t="shared" si="17"/>
        <v>0</v>
      </c>
    </row>
    <row r="92" spans="1:12" ht="32.25" customHeight="1" x14ac:dyDescent="0.25">
      <c r="A92" s="38"/>
      <c r="B92" s="41"/>
      <c r="C92" s="33"/>
      <c r="D92" s="13" t="s">
        <v>47</v>
      </c>
      <c r="E92" s="23">
        <f>SUM(F92:L92)</f>
        <v>0</v>
      </c>
      <c r="F92" s="23">
        <v>0</v>
      </c>
      <c r="G92" s="23">
        <v>0</v>
      </c>
      <c r="H92" s="30">
        <v>0</v>
      </c>
      <c r="I92" s="23">
        <v>0</v>
      </c>
      <c r="J92" s="23">
        <v>0</v>
      </c>
      <c r="K92" s="23">
        <v>0</v>
      </c>
      <c r="L92" s="23">
        <v>0</v>
      </c>
    </row>
    <row r="93" spans="1:12" ht="32.25" customHeight="1" x14ac:dyDescent="0.25">
      <c r="A93" s="38"/>
      <c r="B93" s="41"/>
      <c r="C93" s="33"/>
      <c r="D93" s="13" t="s">
        <v>77</v>
      </c>
      <c r="E93" s="23">
        <f>SUM(F93:L93)</f>
        <v>229</v>
      </c>
      <c r="F93" s="23">
        <v>229</v>
      </c>
      <c r="G93" s="23">
        <v>0</v>
      </c>
      <c r="H93" s="30">
        <v>0</v>
      </c>
      <c r="I93" s="23">
        <v>0</v>
      </c>
      <c r="J93" s="23">
        <v>0</v>
      </c>
      <c r="K93" s="23">
        <v>0</v>
      </c>
      <c r="L93" s="23">
        <v>0</v>
      </c>
    </row>
    <row r="94" spans="1:12" ht="32.25" customHeight="1" x14ac:dyDescent="0.25">
      <c r="A94" s="38"/>
      <c r="B94" s="41"/>
      <c r="C94" s="33"/>
      <c r="D94" s="13" t="s">
        <v>49</v>
      </c>
      <c r="E94" s="23">
        <f>SUM(F94:L94)</f>
        <v>0</v>
      </c>
      <c r="F94" s="23">
        <v>0</v>
      </c>
      <c r="G94" s="23">
        <v>0</v>
      </c>
      <c r="H94" s="30">
        <v>0</v>
      </c>
      <c r="I94" s="23">
        <v>0</v>
      </c>
      <c r="J94" s="23">
        <v>0</v>
      </c>
      <c r="K94" s="23">
        <v>0</v>
      </c>
      <c r="L94" s="23">
        <v>0</v>
      </c>
    </row>
    <row r="95" spans="1:12" ht="57.75" customHeight="1" x14ac:dyDescent="0.25">
      <c r="A95" s="38"/>
      <c r="B95" s="41"/>
      <c r="C95" s="33"/>
      <c r="D95" s="13" t="s">
        <v>78</v>
      </c>
      <c r="E95" s="23">
        <f>SUM(F95:L95)</f>
        <v>0</v>
      </c>
      <c r="F95" s="20">
        <v>0</v>
      </c>
      <c r="G95" s="20">
        <v>0</v>
      </c>
      <c r="H95" s="30">
        <v>0</v>
      </c>
      <c r="I95" s="20">
        <v>0</v>
      </c>
      <c r="J95" s="20">
        <v>0</v>
      </c>
      <c r="K95" s="20">
        <v>0</v>
      </c>
      <c r="L95" s="20">
        <v>0</v>
      </c>
    </row>
    <row r="96" spans="1:12" ht="32.25" customHeight="1" x14ac:dyDescent="0.25">
      <c r="A96" s="38"/>
      <c r="B96" s="41"/>
      <c r="C96" s="33"/>
      <c r="D96" s="14" t="s">
        <v>98</v>
      </c>
      <c r="E96" s="23">
        <f>SUM(F96:L96)</f>
        <v>0</v>
      </c>
      <c r="F96" s="23"/>
      <c r="G96" s="20"/>
      <c r="H96" s="30">
        <v>0</v>
      </c>
      <c r="I96" s="23">
        <v>0</v>
      </c>
      <c r="J96" s="23">
        <v>0</v>
      </c>
      <c r="K96" s="23">
        <v>0</v>
      </c>
      <c r="L96" s="23">
        <v>0</v>
      </c>
    </row>
    <row r="97" spans="1:12" ht="32.25" customHeight="1" x14ac:dyDescent="0.25">
      <c r="A97" s="38"/>
      <c r="B97" s="41"/>
      <c r="C97" s="33" t="s">
        <v>66</v>
      </c>
      <c r="D97" s="12" t="s">
        <v>39</v>
      </c>
      <c r="E97" s="22">
        <f t="shared" ref="E97:L97" si="18">SUM(E98:E102)</f>
        <v>6815.6790000000001</v>
      </c>
      <c r="F97" s="22">
        <f t="shared" si="18"/>
        <v>0</v>
      </c>
      <c r="G97" s="22">
        <f t="shared" si="18"/>
        <v>156.19999999999999</v>
      </c>
      <c r="H97" s="31">
        <f t="shared" si="18"/>
        <v>6203.8789999999999</v>
      </c>
      <c r="I97" s="22">
        <f t="shared" si="18"/>
        <v>213.3</v>
      </c>
      <c r="J97" s="22">
        <f t="shared" si="18"/>
        <v>242.3</v>
      </c>
      <c r="K97" s="22">
        <f t="shared" si="18"/>
        <v>0</v>
      </c>
      <c r="L97" s="22">
        <f t="shared" si="18"/>
        <v>0</v>
      </c>
    </row>
    <row r="98" spans="1:12" ht="32.25" customHeight="1" x14ac:dyDescent="0.25">
      <c r="A98" s="38"/>
      <c r="B98" s="41"/>
      <c r="C98" s="33"/>
      <c r="D98" s="13" t="s">
        <v>47</v>
      </c>
      <c r="E98" s="23">
        <f>SUM(F98:L98)</f>
        <v>0</v>
      </c>
      <c r="F98" s="23">
        <v>0</v>
      </c>
      <c r="G98" s="23">
        <v>0</v>
      </c>
      <c r="H98" s="30">
        <v>0</v>
      </c>
      <c r="I98" s="23">
        <v>0</v>
      </c>
      <c r="J98" s="23">
        <v>0</v>
      </c>
      <c r="K98" s="23">
        <v>0</v>
      </c>
      <c r="L98" s="23">
        <v>0</v>
      </c>
    </row>
    <row r="99" spans="1:12" ht="32.25" customHeight="1" x14ac:dyDescent="0.25">
      <c r="A99" s="38"/>
      <c r="B99" s="41"/>
      <c r="C99" s="33"/>
      <c r="D99" s="13" t="s">
        <v>77</v>
      </c>
      <c r="E99" s="23">
        <f>SUM(F99:L99)</f>
        <v>804.5</v>
      </c>
      <c r="F99" s="23">
        <v>0</v>
      </c>
      <c r="G99" s="23">
        <f>164-7.8</f>
        <v>156.19999999999999</v>
      </c>
      <c r="H99" s="30">
        <v>192.7</v>
      </c>
      <c r="I99" s="23">
        <v>213.3</v>
      </c>
      <c r="J99" s="23">
        <v>242.3</v>
      </c>
      <c r="K99" s="23">
        <v>0</v>
      </c>
      <c r="L99" s="23">
        <v>0</v>
      </c>
    </row>
    <row r="100" spans="1:12" ht="32.25" customHeight="1" x14ac:dyDescent="0.25">
      <c r="A100" s="38"/>
      <c r="B100" s="41"/>
      <c r="C100" s="33"/>
      <c r="D100" s="13" t="s">
        <v>49</v>
      </c>
      <c r="E100" s="23">
        <f>SUM(F100:L100)</f>
        <v>6011.1790000000001</v>
      </c>
      <c r="F100" s="23">
        <v>0</v>
      </c>
      <c r="G100" s="23">
        <v>0</v>
      </c>
      <c r="H100" s="30">
        <f>13750-8677.821+3000-2061</f>
        <v>6011.1790000000001</v>
      </c>
      <c r="I100" s="23">
        <v>0</v>
      </c>
      <c r="J100" s="23">
        <v>0</v>
      </c>
      <c r="K100" s="23">
        <v>0</v>
      </c>
      <c r="L100" s="23">
        <v>0</v>
      </c>
    </row>
    <row r="101" spans="1:12" ht="57.75" customHeight="1" x14ac:dyDescent="0.25">
      <c r="A101" s="38"/>
      <c r="B101" s="41"/>
      <c r="C101" s="33"/>
      <c r="D101" s="13" t="s">
        <v>78</v>
      </c>
      <c r="E101" s="23">
        <f>SUM(F101:L101)</f>
        <v>0</v>
      </c>
      <c r="F101" s="20">
        <v>0</v>
      </c>
      <c r="G101" s="20">
        <v>0</v>
      </c>
      <c r="H101" s="30">
        <v>0</v>
      </c>
      <c r="I101" s="20">
        <v>0</v>
      </c>
      <c r="J101" s="20">
        <v>0</v>
      </c>
      <c r="K101" s="20">
        <v>0</v>
      </c>
      <c r="L101" s="20">
        <v>0</v>
      </c>
    </row>
    <row r="102" spans="1:12" ht="32.25" customHeight="1" x14ac:dyDescent="0.25">
      <c r="A102" s="38"/>
      <c r="B102" s="41"/>
      <c r="C102" s="33"/>
      <c r="D102" s="14" t="s">
        <v>98</v>
      </c>
      <c r="E102" s="23">
        <f>SUM(F102:L102)</f>
        <v>0</v>
      </c>
      <c r="F102" s="23">
        <v>0</v>
      </c>
      <c r="G102" s="23">
        <v>0</v>
      </c>
      <c r="H102" s="30">
        <v>0</v>
      </c>
      <c r="I102" s="23">
        <v>0</v>
      </c>
      <c r="J102" s="23">
        <v>0</v>
      </c>
      <c r="K102" s="23">
        <v>0</v>
      </c>
      <c r="L102" s="23">
        <v>0</v>
      </c>
    </row>
    <row r="103" spans="1:12" ht="32.25" customHeight="1" x14ac:dyDescent="0.25">
      <c r="A103" s="38"/>
      <c r="B103" s="41"/>
      <c r="C103" s="37" t="s">
        <v>99</v>
      </c>
      <c r="D103" s="12" t="s">
        <v>39</v>
      </c>
      <c r="E103" s="22">
        <f t="shared" ref="E103:L103" si="19">SUM(E104:E108)</f>
        <v>11198.821</v>
      </c>
      <c r="F103" s="22">
        <f t="shared" si="19"/>
        <v>0</v>
      </c>
      <c r="G103" s="22">
        <f t="shared" si="19"/>
        <v>0</v>
      </c>
      <c r="H103" s="31">
        <f t="shared" si="19"/>
        <v>11198.821</v>
      </c>
      <c r="I103" s="22">
        <f t="shared" si="19"/>
        <v>0</v>
      </c>
      <c r="J103" s="22">
        <f t="shared" si="19"/>
        <v>0</v>
      </c>
      <c r="K103" s="22">
        <f t="shared" si="19"/>
        <v>0</v>
      </c>
      <c r="L103" s="22">
        <f t="shared" si="19"/>
        <v>0</v>
      </c>
    </row>
    <row r="104" spans="1:12" ht="32.25" customHeight="1" x14ac:dyDescent="0.25">
      <c r="A104" s="38"/>
      <c r="B104" s="41"/>
      <c r="C104" s="38"/>
      <c r="D104" s="13" t="s">
        <v>47</v>
      </c>
      <c r="E104" s="23">
        <f>SUM(F104:L104)</f>
        <v>0</v>
      </c>
      <c r="F104" s="23">
        <v>0</v>
      </c>
      <c r="G104" s="23">
        <v>0</v>
      </c>
      <c r="H104" s="30">
        <v>0</v>
      </c>
      <c r="I104" s="23">
        <v>0</v>
      </c>
      <c r="J104" s="23">
        <v>0</v>
      </c>
      <c r="K104" s="23">
        <v>0</v>
      </c>
      <c r="L104" s="23">
        <v>0</v>
      </c>
    </row>
    <row r="105" spans="1:12" ht="32.25" customHeight="1" x14ac:dyDescent="0.25">
      <c r="A105" s="38"/>
      <c r="B105" s="41"/>
      <c r="C105" s="38"/>
      <c r="D105" s="13" t="s">
        <v>77</v>
      </c>
      <c r="E105" s="23">
        <f>SUM(F105:L105)</f>
        <v>0</v>
      </c>
      <c r="F105" s="23">
        <v>0</v>
      </c>
      <c r="G105" s="23">
        <v>0</v>
      </c>
      <c r="H105" s="30">
        <v>0</v>
      </c>
      <c r="I105" s="23">
        <v>0</v>
      </c>
      <c r="J105" s="23">
        <v>0</v>
      </c>
      <c r="K105" s="23">
        <v>0</v>
      </c>
      <c r="L105" s="23">
        <v>0</v>
      </c>
    </row>
    <row r="106" spans="1:12" ht="32.25" customHeight="1" x14ac:dyDescent="0.25">
      <c r="A106" s="38"/>
      <c r="B106" s="41"/>
      <c r="C106" s="38"/>
      <c r="D106" s="13" t="s">
        <v>49</v>
      </c>
      <c r="E106" s="23">
        <f>SUM(F106:L106)</f>
        <v>11198.821</v>
      </c>
      <c r="F106" s="23">
        <v>0</v>
      </c>
      <c r="G106" s="23">
        <v>0</v>
      </c>
      <c r="H106" s="30">
        <f>8677.821+360+2061+100</f>
        <v>11198.821</v>
      </c>
      <c r="I106" s="23">
        <v>0</v>
      </c>
      <c r="J106" s="23">
        <v>0</v>
      </c>
      <c r="K106" s="23">
        <v>0</v>
      </c>
      <c r="L106" s="23">
        <v>0</v>
      </c>
    </row>
    <row r="107" spans="1:12" ht="32.25" customHeight="1" x14ac:dyDescent="0.25">
      <c r="A107" s="38"/>
      <c r="B107" s="41"/>
      <c r="C107" s="38"/>
      <c r="D107" s="13" t="s">
        <v>78</v>
      </c>
      <c r="E107" s="23">
        <f>SUM(F107:L107)</f>
        <v>0</v>
      </c>
      <c r="F107" s="20">
        <v>0</v>
      </c>
      <c r="G107" s="20">
        <v>0</v>
      </c>
      <c r="H107" s="30">
        <v>0</v>
      </c>
      <c r="I107" s="20">
        <v>0</v>
      </c>
      <c r="J107" s="20">
        <v>0</v>
      </c>
      <c r="K107" s="20">
        <v>0</v>
      </c>
      <c r="L107" s="20">
        <v>0</v>
      </c>
    </row>
    <row r="108" spans="1:12" ht="32.25" customHeight="1" x14ac:dyDescent="0.25">
      <c r="A108" s="39"/>
      <c r="B108" s="42"/>
      <c r="C108" s="39"/>
      <c r="D108" s="14" t="s">
        <v>98</v>
      </c>
      <c r="E108" s="23">
        <f>SUM(F108:L108)</f>
        <v>0</v>
      </c>
      <c r="F108" s="23">
        <v>0</v>
      </c>
      <c r="G108" s="23">
        <v>0</v>
      </c>
      <c r="H108" s="52"/>
      <c r="I108" s="23">
        <v>0</v>
      </c>
      <c r="J108" s="23">
        <v>0</v>
      </c>
      <c r="K108" s="23">
        <v>0</v>
      </c>
      <c r="L108" s="23">
        <v>0</v>
      </c>
    </row>
    <row r="109" spans="1:12" ht="32.25" customHeight="1" x14ac:dyDescent="0.25">
      <c r="A109" s="33" t="s">
        <v>88</v>
      </c>
      <c r="B109" s="33" t="s">
        <v>74</v>
      </c>
      <c r="C109" s="33" t="s">
        <v>67</v>
      </c>
      <c r="D109" s="12" t="s">
        <v>39</v>
      </c>
      <c r="E109" s="22">
        <f>SUM(E110:E114)</f>
        <v>76000</v>
      </c>
      <c r="F109" s="22">
        <f t="shared" ref="F109:L109" si="20">SUM(F110:F114)</f>
        <v>38000</v>
      </c>
      <c r="G109" s="22">
        <f t="shared" si="20"/>
        <v>38000</v>
      </c>
      <c r="H109" s="31">
        <f t="shared" si="20"/>
        <v>0</v>
      </c>
      <c r="I109" s="22">
        <f t="shared" si="20"/>
        <v>0</v>
      </c>
      <c r="J109" s="22">
        <f t="shared" si="20"/>
        <v>0</v>
      </c>
      <c r="K109" s="22">
        <f t="shared" si="20"/>
        <v>0</v>
      </c>
      <c r="L109" s="22">
        <f t="shared" si="20"/>
        <v>0</v>
      </c>
    </row>
    <row r="110" spans="1:12" ht="32.25" customHeight="1" x14ac:dyDescent="0.25">
      <c r="A110" s="33"/>
      <c r="B110" s="33"/>
      <c r="C110" s="33"/>
      <c r="D110" s="13" t="s">
        <v>47</v>
      </c>
      <c r="E110" s="23">
        <f>SUM(F110:L110)</f>
        <v>0</v>
      </c>
      <c r="F110" s="23">
        <v>0</v>
      </c>
      <c r="G110" s="23">
        <v>0</v>
      </c>
      <c r="H110" s="30">
        <v>0</v>
      </c>
      <c r="I110" s="23">
        <v>0</v>
      </c>
      <c r="J110" s="23">
        <v>0</v>
      </c>
      <c r="K110" s="23">
        <v>0</v>
      </c>
      <c r="L110" s="23">
        <v>0</v>
      </c>
    </row>
    <row r="111" spans="1:12" ht="32.25" customHeight="1" x14ac:dyDescent="0.25">
      <c r="A111" s="33"/>
      <c r="B111" s="33"/>
      <c r="C111" s="33"/>
      <c r="D111" s="13" t="s">
        <v>77</v>
      </c>
      <c r="E111" s="23">
        <f>SUM(F111:L111)</f>
        <v>0</v>
      </c>
      <c r="F111" s="23">
        <v>0</v>
      </c>
      <c r="G111" s="23">
        <v>0</v>
      </c>
      <c r="H111" s="30">
        <v>0</v>
      </c>
      <c r="I111" s="23">
        <v>0</v>
      </c>
      <c r="J111" s="23">
        <v>0</v>
      </c>
      <c r="K111" s="23">
        <v>0</v>
      </c>
      <c r="L111" s="23">
        <v>0</v>
      </c>
    </row>
    <row r="112" spans="1:12" ht="32.25" customHeight="1" x14ac:dyDescent="0.25">
      <c r="A112" s="33"/>
      <c r="B112" s="33"/>
      <c r="C112" s="33"/>
      <c r="D112" s="13" t="s">
        <v>49</v>
      </c>
      <c r="E112" s="23">
        <f>SUM(F112:L112)</f>
        <v>38000</v>
      </c>
      <c r="F112" s="23">
        <v>0</v>
      </c>
      <c r="G112" s="23">
        <v>38000</v>
      </c>
      <c r="H112" s="30">
        <v>0</v>
      </c>
      <c r="I112" s="23">
        <v>0</v>
      </c>
      <c r="J112" s="23">
        <v>0</v>
      </c>
      <c r="K112" s="23">
        <v>0</v>
      </c>
      <c r="L112" s="23">
        <v>0</v>
      </c>
    </row>
    <row r="113" spans="1:12" ht="57.75" customHeight="1" x14ac:dyDescent="0.25">
      <c r="A113" s="33"/>
      <c r="B113" s="33"/>
      <c r="C113" s="33"/>
      <c r="D113" s="13" t="s">
        <v>78</v>
      </c>
      <c r="E113" s="23">
        <f>SUM(F113:L113)</f>
        <v>0</v>
      </c>
      <c r="F113" s="20">
        <v>0</v>
      </c>
      <c r="G113" s="20">
        <v>0</v>
      </c>
      <c r="H113" s="30">
        <v>0</v>
      </c>
      <c r="I113" s="20">
        <v>0</v>
      </c>
      <c r="J113" s="20">
        <v>0</v>
      </c>
      <c r="K113" s="20">
        <v>0</v>
      </c>
      <c r="L113" s="20">
        <v>0</v>
      </c>
    </row>
    <row r="114" spans="1:12" ht="32.25" customHeight="1" x14ac:dyDescent="0.25">
      <c r="A114" s="33"/>
      <c r="B114" s="33"/>
      <c r="C114" s="33"/>
      <c r="D114" s="14" t="s">
        <v>98</v>
      </c>
      <c r="E114" s="23">
        <f>SUM(F114:L114)</f>
        <v>38000</v>
      </c>
      <c r="F114" s="23">
        <v>38000</v>
      </c>
      <c r="G114" s="20"/>
      <c r="H114" s="30">
        <v>0</v>
      </c>
      <c r="I114" s="23">
        <v>0</v>
      </c>
      <c r="J114" s="23">
        <v>0</v>
      </c>
      <c r="K114" s="23">
        <v>0</v>
      </c>
      <c r="L114" s="23">
        <v>0</v>
      </c>
    </row>
    <row r="115" spans="1:12" ht="37.5" customHeight="1" x14ac:dyDescent="0.25">
      <c r="A115" s="33"/>
      <c r="B115" s="33" t="s">
        <v>38</v>
      </c>
      <c r="C115" s="33"/>
      <c r="D115" s="12" t="s">
        <v>39</v>
      </c>
      <c r="E115" s="21">
        <f t="shared" ref="E115:L120" si="21">E85</f>
        <v>94243.5</v>
      </c>
      <c r="F115" s="21">
        <f t="shared" si="21"/>
        <v>38229</v>
      </c>
      <c r="G115" s="21">
        <f t="shared" si="21"/>
        <v>38156.199999999997</v>
      </c>
      <c r="H115" s="31">
        <f t="shared" si="21"/>
        <v>17402.7</v>
      </c>
      <c r="I115" s="21">
        <f t="shared" si="21"/>
        <v>213.3</v>
      </c>
      <c r="J115" s="21">
        <f t="shared" si="21"/>
        <v>242.3</v>
      </c>
      <c r="K115" s="21">
        <f t="shared" si="21"/>
        <v>0</v>
      </c>
      <c r="L115" s="21">
        <f t="shared" si="21"/>
        <v>0</v>
      </c>
    </row>
    <row r="116" spans="1:12" ht="37.5" customHeight="1" x14ac:dyDescent="0.25">
      <c r="A116" s="33"/>
      <c r="B116" s="33"/>
      <c r="C116" s="33"/>
      <c r="D116" s="13" t="s">
        <v>47</v>
      </c>
      <c r="E116" s="20">
        <f t="shared" si="21"/>
        <v>0</v>
      </c>
      <c r="F116" s="20">
        <f t="shared" si="21"/>
        <v>0</v>
      </c>
      <c r="G116" s="20">
        <f t="shared" si="21"/>
        <v>0</v>
      </c>
      <c r="H116" s="30">
        <f t="shared" si="21"/>
        <v>0</v>
      </c>
      <c r="I116" s="20">
        <f t="shared" si="21"/>
        <v>0</v>
      </c>
      <c r="J116" s="20">
        <f t="shared" si="21"/>
        <v>0</v>
      </c>
      <c r="K116" s="20">
        <f t="shared" si="21"/>
        <v>0</v>
      </c>
      <c r="L116" s="20">
        <f t="shared" si="21"/>
        <v>0</v>
      </c>
    </row>
    <row r="117" spans="1:12" ht="37.5" customHeight="1" x14ac:dyDescent="0.25">
      <c r="A117" s="33"/>
      <c r="B117" s="33"/>
      <c r="C117" s="33"/>
      <c r="D117" s="13" t="s">
        <v>77</v>
      </c>
      <c r="E117" s="20">
        <f t="shared" si="21"/>
        <v>1033.5</v>
      </c>
      <c r="F117" s="20">
        <f t="shared" si="21"/>
        <v>229</v>
      </c>
      <c r="G117" s="20">
        <f t="shared" si="21"/>
        <v>156.19999999999999</v>
      </c>
      <c r="H117" s="30">
        <f t="shared" si="21"/>
        <v>192.7</v>
      </c>
      <c r="I117" s="20">
        <f t="shared" si="21"/>
        <v>213.3</v>
      </c>
      <c r="J117" s="20">
        <f t="shared" si="21"/>
        <v>242.3</v>
      </c>
      <c r="K117" s="20">
        <f t="shared" si="21"/>
        <v>0</v>
      </c>
      <c r="L117" s="20">
        <f t="shared" si="21"/>
        <v>0</v>
      </c>
    </row>
    <row r="118" spans="1:12" ht="37.5" customHeight="1" x14ac:dyDescent="0.25">
      <c r="A118" s="33"/>
      <c r="B118" s="33"/>
      <c r="C118" s="33"/>
      <c r="D118" s="13" t="s">
        <v>49</v>
      </c>
      <c r="E118" s="20">
        <f t="shared" si="21"/>
        <v>55210</v>
      </c>
      <c r="F118" s="20">
        <f t="shared" si="21"/>
        <v>0</v>
      </c>
      <c r="G118" s="20">
        <f t="shared" si="21"/>
        <v>38000</v>
      </c>
      <c r="H118" s="30">
        <f t="shared" si="21"/>
        <v>17210</v>
      </c>
      <c r="I118" s="20">
        <f t="shared" si="21"/>
        <v>0</v>
      </c>
      <c r="J118" s="20">
        <f t="shared" si="21"/>
        <v>0</v>
      </c>
      <c r="K118" s="20">
        <f t="shared" si="21"/>
        <v>0</v>
      </c>
      <c r="L118" s="20">
        <f t="shared" si="21"/>
        <v>0</v>
      </c>
    </row>
    <row r="119" spans="1:12" ht="57.75" customHeight="1" x14ac:dyDescent="0.25">
      <c r="A119" s="33"/>
      <c r="B119" s="33"/>
      <c r="C119" s="33"/>
      <c r="D119" s="13" t="s">
        <v>78</v>
      </c>
      <c r="E119" s="20">
        <f t="shared" si="21"/>
        <v>0</v>
      </c>
      <c r="F119" s="20">
        <f t="shared" si="21"/>
        <v>0</v>
      </c>
      <c r="G119" s="20">
        <f t="shared" si="21"/>
        <v>0</v>
      </c>
      <c r="H119" s="30">
        <f t="shared" si="21"/>
        <v>0</v>
      </c>
      <c r="I119" s="20">
        <f t="shared" si="21"/>
        <v>0</v>
      </c>
      <c r="J119" s="20">
        <f t="shared" si="21"/>
        <v>0</v>
      </c>
      <c r="K119" s="20">
        <f t="shared" si="21"/>
        <v>0</v>
      </c>
      <c r="L119" s="20">
        <f t="shared" si="21"/>
        <v>0</v>
      </c>
    </row>
    <row r="120" spans="1:12" ht="37.5" customHeight="1" x14ac:dyDescent="0.25">
      <c r="A120" s="33"/>
      <c r="B120" s="33"/>
      <c r="C120" s="33"/>
      <c r="D120" s="14" t="s">
        <v>98</v>
      </c>
      <c r="E120" s="20">
        <f t="shared" si="21"/>
        <v>38000</v>
      </c>
      <c r="F120" s="20">
        <f t="shared" si="21"/>
        <v>38000</v>
      </c>
      <c r="G120" s="20">
        <f t="shared" si="21"/>
        <v>0</v>
      </c>
      <c r="H120" s="30">
        <f t="shared" si="21"/>
        <v>0</v>
      </c>
      <c r="I120" s="20">
        <f t="shared" si="21"/>
        <v>0</v>
      </c>
      <c r="J120" s="20">
        <f t="shared" si="21"/>
        <v>0</v>
      </c>
      <c r="K120" s="20">
        <f t="shared" si="21"/>
        <v>0</v>
      </c>
      <c r="L120" s="20">
        <f t="shared" si="21"/>
        <v>0</v>
      </c>
    </row>
    <row r="121" spans="1:12" ht="37.5" customHeight="1" x14ac:dyDescent="0.25">
      <c r="A121" s="46" t="s">
        <v>32</v>
      </c>
      <c r="B121" s="46"/>
      <c r="C121" s="46"/>
      <c r="D121" s="12" t="s">
        <v>39</v>
      </c>
      <c r="E121" s="21">
        <f>E59+E78+E115</f>
        <v>2429262.9963800004</v>
      </c>
      <c r="F121" s="21">
        <f t="shared" ref="E121:L126" si="22">F59+F78+F115</f>
        <v>366544.66227000003</v>
      </c>
      <c r="G121" s="21">
        <f t="shared" si="22"/>
        <v>392608.28269000002</v>
      </c>
      <c r="H121" s="31">
        <f t="shared" si="22"/>
        <v>406911.99141999998</v>
      </c>
      <c r="I121" s="21">
        <f t="shared" si="22"/>
        <v>346706.16</v>
      </c>
      <c r="J121" s="21">
        <f t="shared" si="22"/>
        <v>306499.59999999992</v>
      </c>
      <c r="K121" s="21">
        <f t="shared" si="22"/>
        <v>304996.19999999995</v>
      </c>
      <c r="L121" s="21">
        <f t="shared" si="22"/>
        <v>304996.09999999998</v>
      </c>
    </row>
    <row r="122" spans="1:12" ht="37.5" customHeight="1" x14ac:dyDescent="0.25">
      <c r="A122" s="46"/>
      <c r="B122" s="46"/>
      <c r="C122" s="46"/>
      <c r="D122" s="13" t="s">
        <v>47</v>
      </c>
      <c r="E122" s="20">
        <f t="shared" si="22"/>
        <v>11926.7</v>
      </c>
      <c r="F122" s="20">
        <f t="shared" si="22"/>
        <v>4098.2</v>
      </c>
      <c r="G122" s="20">
        <f t="shared" si="22"/>
        <v>3920.4</v>
      </c>
      <c r="H122" s="30">
        <f t="shared" si="22"/>
        <v>3908.1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</row>
    <row r="123" spans="1:12" ht="37.5" customHeight="1" x14ac:dyDescent="0.25">
      <c r="A123" s="46"/>
      <c r="B123" s="46"/>
      <c r="C123" s="46"/>
      <c r="D123" s="13" t="s">
        <v>77</v>
      </c>
      <c r="E123" s="20">
        <f t="shared" si="22"/>
        <v>8904.1</v>
      </c>
      <c r="F123" s="20">
        <f t="shared" si="22"/>
        <v>1845.9</v>
      </c>
      <c r="G123" s="20">
        <f t="shared" si="22"/>
        <v>1915.0000000000002</v>
      </c>
      <c r="H123" s="30">
        <f t="shared" si="22"/>
        <v>1809.6000000000001</v>
      </c>
      <c r="I123" s="20">
        <f t="shared" si="22"/>
        <v>1830.2</v>
      </c>
      <c r="J123" s="20">
        <f t="shared" si="22"/>
        <v>1503.3999999999999</v>
      </c>
      <c r="K123" s="20">
        <f t="shared" si="22"/>
        <v>0</v>
      </c>
      <c r="L123" s="20">
        <f t="shared" si="22"/>
        <v>0</v>
      </c>
    </row>
    <row r="124" spans="1:12" ht="37.5" customHeight="1" x14ac:dyDescent="0.25">
      <c r="A124" s="46"/>
      <c r="B124" s="46"/>
      <c r="C124" s="46"/>
      <c r="D124" s="13" t="s">
        <v>49</v>
      </c>
      <c r="E124" s="20">
        <f t="shared" si="22"/>
        <v>2368432.1963800006</v>
      </c>
      <c r="F124" s="20">
        <f t="shared" si="22"/>
        <v>320600.56227000005</v>
      </c>
      <c r="G124" s="20">
        <f t="shared" si="22"/>
        <v>386772.88269</v>
      </c>
      <c r="H124" s="30">
        <f t="shared" si="22"/>
        <v>401194.29141999997</v>
      </c>
      <c r="I124" s="20">
        <f t="shared" si="22"/>
        <v>344875.95999999996</v>
      </c>
      <c r="J124" s="20">
        <f t="shared" si="22"/>
        <v>304996.19999999995</v>
      </c>
      <c r="K124" s="20">
        <f t="shared" si="22"/>
        <v>304996.19999999995</v>
      </c>
      <c r="L124" s="20">
        <f t="shared" si="22"/>
        <v>304996.09999999998</v>
      </c>
    </row>
    <row r="125" spans="1:12" ht="57.75" customHeight="1" x14ac:dyDescent="0.25">
      <c r="A125" s="46"/>
      <c r="B125" s="46"/>
      <c r="C125" s="46"/>
      <c r="D125" s="13" t="s">
        <v>78</v>
      </c>
      <c r="E125" s="20">
        <f t="shared" si="22"/>
        <v>0</v>
      </c>
      <c r="F125" s="20">
        <f t="shared" si="22"/>
        <v>0</v>
      </c>
      <c r="G125" s="20">
        <f t="shared" si="22"/>
        <v>0</v>
      </c>
      <c r="H125" s="30">
        <f t="shared" si="22"/>
        <v>0</v>
      </c>
      <c r="I125" s="20">
        <f t="shared" si="22"/>
        <v>0</v>
      </c>
      <c r="J125" s="20">
        <f t="shared" si="22"/>
        <v>0</v>
      </c>
      <c r="K125" s="20">
        <f t="shared" si="22"/>
        <v>0</v>
      </c>
      <c r="L125" s="20">
        <f t="shared" si="22"/>
        <v>0</v>
      </c>
    </row>
    <row r="126" spans="1:12" ht="37.5" customHeight="1" x14ac:dyDescent="0.25">
      <c r="A126" s="46"/>
      <c r="B126" s="46"/>
      <c r="C126" s="46"/>
      <c r="D126" s="14" t="s">
        <v>98</v>
      </c>
      <c r="E126" s="20">
        <f t="shared" si="22"/>
        <v>40000</v>
      </c>
      <c r="F126" s="20">
        <f t="shared" si="22"/>
        <v>40000</v>
      </c>
      <c r="G126" s="20">
        <f t="shared" si="22"/>
        <v>0</v>
      </c>
      <c r="H126" s="30">
        <f t="shared" si="22"/>
        <v>0</v>
      </c>
      <c r="I126" s="20">
        <f t="shared" si="22"/>
        <v>0</v>
      </c>
      <c r="J126" s="20">
        <f t="shared" si="22"/>
        <v>0</v>
      </c>
      <c r="K126" s="20">
        <f t="shared" si="22"/>
        <v>0</v>
      </c>
      <c r="L126" s="20">
        <f t="shared" si="22"/>
        <v>0</v>
      </c>
    </row>
    <row r="127" spans="1:12" ht="27" customHeight="1" x14ac:dyDescent="0.25">
      <c r="A127" s="35" t="s">
        <v>95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</row>
    <row r="128" spans="1:12" s="2" customFormat="1" ht="27" customHeight="1" x14ac:dyDescent="0.25">
      <c r="A128" s="35" t="s">
        <v>92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</row>
    <row r="129" spans="1:12" s="2" customFormat="1" ht="24" customHeight="1" x14ac:dyDescent="0.25">
      <c r="A129" s="35" t="s">
        <v>94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</row>
    <row r="130" spans="1:12" ht="30.75" customHeight="1" x14ac:dyDescent="0.25">
      <c r="A130" s="33" t="s">
        <v>40</v>
      </c>
      <c r="B130" s="33" t="s">
        <v>79</v>
      </c>
      <c r="C130" s="33" t="s">
        <v>33</v>
      </c>
      <c r="D130" s="12" t="s">
        <v>39</v>
      </c>
      <c r="E130" s="21">
        <f>SUM(E131:E135)</f>
        <v>2000.0900000000001</v>
      </c>
      <c r="F130" s="21">
        <f t="shared" ref="F130:L130" si="23">SUM(F131:F135)</f>
        <v>100</v>
      </c>
      <c r="G130" s="21">
        <f t="shared" si="23"/>
        <v>535.09</v>
      </c>
      <c r="H130" s="31">
        <f t="shared" si="23"/>
        <v>170</v>
      </c>
      <c r="I130" s="21">
        <f t="shared" si="23"/>
        <v>270</v>
      </c>
      <c r="J130" s="21">
        <f t="shared" si="23"/>
        <v>220</v>
      </c>
      <c r="K130" s="21">
        <f t="shared" si="23"/>
        <v>435</v>
      </c>
      <c r="L130" s="21">
        <f t="shared" si="23"/>
        <v>270</v>
      </c>
    </row>
    <row r="131" spans="1:12" ht="25.5" customHeight="1" x14ac:dyDescent="0.25">
      <c r="A131" s="33"/>
      <c r="B131" s="33"/>
      <c r="C131" s="33"/>
      <c r="D131" s="13" t="s">
        <v>47</v>
      </c>
      <c r="E131" s="20">
        <f>SUM(F131:L131)</f>
        <v>0</v>
      </c>
      <c r="F131" s="20">
        <v>0</v>
      </c>
      <c r="G131" s="20">
        <v>0</v>
      </c>
      <c r="H131" s="30">
        <v>0</v>
      </c>
      <c r="I131" s="20">
        <v>0</v>
      </c>
      <c r="J131" s="20">
        <v>0</v>
      </c>
      <c r="K131" s="20">
        <v>0</v>
      </c>
      <c r="L131" s="20">
        <v>0</v>
      </c>
    </row>
    <row r="132" spans="1:12" ht="33.75" customHeight="1" x14ac:dyDescent="0.25">
      <c r="A132" s="33"/>
      <c r="B132" s="33"/>
      <c r="C132" s="33"/>
      <c r="D132" s="13" t="s">
        <v>77</v>
      </c>
      <c r="E132" s="20">
        <f>SUM(F132:L132)</f>
        <v>0</v>
      </c>
      <c r="F132" s="20">
        <v>0</v>
      </c>
      <c r="G132" s="20">
        <v>0</v>
      </c>
      <c r="H132" s="30">
        <v>0</v>
      </c>
      <c r="I132" s="20">
        <v>0</v>
      </c>
      <c r="J132" s="20">
        <v>0</v>
      </c>
      <c r="K132" s="20">
        <v>0</v>
      </c>
      <c r="L132" s="20">
        <v>0</v>
      </c>
    </row>
    <row r="133" spans="1:12" ht="30.75" customHeight="1" x14ac:dyDescent="0.25">
      <c r="A133" s="33"/>
      <c r="B133" s="33"/>
      <c r="C133" s="33"/>
      <c r="D133" s="13" t="s">
        <v>49</v>
      </c>
      <c r="E133" s="20">
        <f>SUM(F133:L133)</f>
        <v>2000.0900000000001</v>
      </c>
      <c r="F133" s="20">
        <v>100</v>
      </c>
      <c r="G133" s="20">
        <v>535.09</v>
      </c>
      <c r="H133" s="30">
        <f>110+60</f>
        <v>170</v>
      </c>
      <c r="I133" s="20">
        <v>270</v>
      </c>
      <c r="J133" s="20">
        <v>220</v>
      </c>
      <c r="K133" s="20">
        <v>435</v>
      </c>
      <c r="L133" s="20">
        <v>270</v>
      </c>
    </row>
    <row r="134" spans="1:12" ht="57.75" customHeight="1" x14ac:dyDescent="0.25">
      <c r="A134" s="33"/>
      <c r="B134" s="33"/>
      <c r="C134" s="33"/>
      <c r="D134" s="13" t="s">
        <v>78</v>
      </c>
      <c r="E134" s="20">
        <f>SUM(F134:L134)</f>
        <v>0</v>
      </c>
      <c r="F134" s="20">
        <v>0</v>
      </c>
      <c r="G134" s="20">
        <v>0</v>
      </c>
      <c r="H134" s="30">
        <v>0</v>
      </c>
      <c r="I134" s="20">
        <v>0</v>
      </c>
      <c r="J134" s="20">
        <v>0</v>
      </c>
      <c r="K134" s="20">
        <v>0</v>
      </c>
      <c r="L134" s="20">
        <v>0</v>
      </c>
    </row>
    <row r="135" spans="1:12" ht="30.75" customHeight="1" x14ac:dyDescent="0.25">
      <c r="A135" s="33"/>
      <c r="B135" s="33"/>
      <c r="C135" s="33"/>
      <c r="D135" s="14" t="s">
        <v>98</v>
      </c>
      <c r="E135" s="20">
        <f>SUM(F135:L135)</f>
        <v>0</v>
      </c>
      <c r="F135" s="20">
        <v>0</v>
      </c>
      <c r="G135" s="20">
        <v>0</v>
      </c>
      <c r="H135" s="30">
        <v>0</v>
      </c>
      <c r="I135" s="20">
        <v>0</v>
      </c>
      <c r="J135" s="20">
        <v>0</v>
      </c>
      <c r="K135" s="20">
        <v>0</v>
      </c>
      <c r="L135" s="20">
        <v>0</v>
      </c>
    </row>
    <row r="136" spans="1:12" ht="30.75" customHeight="1" x14ac:dyDescent="0.25">
      <c r="A136" s="33"/>
      <c r="B136" s="33"/>
      <c r="C136" s="33" t="s">
        <v>34</v>
      </c>
      <c r="D136" s="12" t="s">
        <v>39</v>
      </c>
      <c r="E136" s="21">
        <f>SUM(E137:E141)</f>
        <v>120</v>
      </c>
      <c r="F136" s="21">
        <f t="shared" ref="F136:L136" si="24">SUM(F137:F141)</f>
        <v>0</v>
      </c>
      <c r="G136" s="21">
        <f t="shared" si="24"/>
        <v>0</v>
      </c>
      <c r="H136" s="31">
        <f t="shared" si="24"/>
        <v>0</v>
      </c>
      <c r="I136" s="21">
        <f t="shared" si="24"/>
        <v>0</v>
      </c>
      <c r="J136" s="21">
        <f t="shared" si="24"/>
        <v>40</v>
      </c>
      <c r="K136" s="21">
        <f t="shared" si="24"/>
        <v>40</v>
      </c>
      <c r="L136" s="21">
        <f t="shared" si="24"/>
        <v>40</v>
      </c>
    </row>
    <row r="137" spans="1:12" ht="25.5" customHeight="1" x14ac:dyDescent="0.25">
      <c r="A137" s="33"/>
      <c r="B137" s="33"/>
      <c r="C137" s="33"/>
      <c r="D137" s="13" t="s">
        <v>47</v>
      </c>
      <c r="E137" s="20">
        <f>F137+G137+H137+I137+J137+K137+L137</f>
        <v>0</v>
      </c>
      <c r="F137" s="20">
        <v>0</v>
      </c>
      <c r="G137" s="20">
        <v>0</v>
      </c>
      <c r="H137" s="30">
        <v>0</v>
      </c>
      <c r="I137" s="20">
        <v>0</v>
      </c>
      <c r="J137" s="20">
        <v>0</v>
      </c>
      <c r="K137" s="20">
        <v>0</v>
      </c>
      <c r="L137" s="20">
        <v>0</v>
      </c>
    </row>
    <row r="138" spans="1:12" ht="35.25" customHeight="1" x14ac:dyDescent="0.25">
      <c r="A138" s="33"/>
      <c r="B138" s="33"/>
      <c r="C138" s="33"/>
      <c r="D138" s="13" t="s">
        <v>77</v>
      </c>
      <c r="E138" s="20">
        <f>F138+G138+H138+I138+J138+K138+L138</f>
        <v>0</v>
      </c>
      <c r="F138" s="20">
        <v>0</v>
      </c>
      <c r="G138" s="20">
        <v>0</v>
      </c>
      <c r="H138" s="30">
        <v>0</v>
      </c>
      <c r="I138" s="20">
        <v>0</v>
      </c>
      <c r="J138" s="20">
        <v>0</v>
      </c>
      <c r="K138" s="20">
        <v>0</v>
      </c>
      <c r="L138" s="20">
        <v>0</v>
      </c>
    </row>
    <row r="139" spans="1:12" ht="30.75" customHeight="1" x14ac:dyDescent="0.25">
      <c r="A139" s="33"/>
      <c r="B139" s="33"/>
      <c r="C139" s="33"/>
      <c r="D139" s="13" t="s">
        <v>49</v>
      </c>
      <c r="E139" s="20">
        <f>F139+G139+H139+I139+J139+K139+L139</f>
        <v>0</v>
      </c>
      <c r="F139" s="20">
        <v>0</v>
      </c>
      <c r="G139" s="20">
        <v>0</v>
      </c>
      <c r="H139" s="30">
        <v>0</v>
      </c>
      <c r="I139" s="20">
        <v>0</v>
      </c>
      <c r="J139" s="20">
        <v>0</v>
      </c>
      <c r="K139" s="20">
        <v>0</v>
      </c>
      <c r="L139" s="20">
        <v>0</v>
      </c>
    </row>
    <row r="140" spans="1:12" ht="57.75" customHeight="1" x14ac:dyDescent="0.25">
      <c r="A140" s="33"/>
      <c r="B140" s="33"/>
      <c r="C140" s="33"/>
      <c r="D140" s="13" t="s">
        <v>78</v>
      </c>
      <c r="E140" s="20">
        <f>SUM(F140:L140)</f>
        <v>0</v>
      </c>
      <c r="F140" s="20">
        <v>0</v>
      </c>
      <c r="G140" s="20">
        <v>0</v>
      </c>
      <c r="H140" s="30">
        <v>0</v>
      </c>
      <c r="I140" s="20">
        <v>0</v>
      </c>
      <c r="J140" s="20">
        <v>0</v>
      </c>
      <c r="K140" s="20">
        <v>0</v>
      </c>
      <c r="L140" s="20">
        <v>0</v>
      </c>
    </row>
    <row r="141" spans="1:12" ht="30.75" customHeight="1" x14ac:dyDescent="0.25">
      <c r="A141" s="33"/>
      <c r="B141" s="33"/>
      <c r="C141" s="33"/>
      <c r="D141" s="14" t="s">
        <v>98</v>
      </c>
      <c r="E141" s="20">
        <f>F141+G141+H141+I141+J141+K141+L141</f>
        <v>120</v>
      </c>
      <c r="F141" s="20">
        <v>0</v>
      </c>
      <c r="G141" s="20">
        <v>0</v>
      </c>
      <c r="H141" s="30"/>
      <c r="I141" s="20"/>
      <c r="J141" s="20">
        <v>40</v>
      </c>
      <c r="K141" s="20">
        <v>40</v>
      </c>
      <c r="L141" s="20">
        <v>40</v>
      </c>
    </row>
    <row r="142" spans="1:12" ht="30.75" customHeight="1" x14ac:dyDescent="0.25">
      <c r="A142" s="33"/>
      <c r="B142" s="33"/>
      <c r="C142" s="33" t="s">
        <v>26</v>
      </c>
      <c r="D142" s="12" t="s">
        <v>39</v>
      </c>
      <c r="E142" s="21">
        <f>SUM(E143:E147)</f>
        <v>1056.7</v>
      </c>
      <c r="F142" s="21">
        <f t="shared" ref="F142:L142" si="25">SUM(F143:F147)</f>
        <v>90</v>
      </c>
      <c r="G142" s="21">
        <f t="shared" si="25"/>
        <v>108.9</v>
      </c>
      <c r="H142" s="31">
        <f t="shared" si="25"/>
        <v>108.9</v>
      </c>
      <c r="I142" s="21">
        <f t="shared" si="25"/>
        <v>108.9</v>
      </c>
      <c r="J142" s="21">
        <f t="shared" si="25"/>
        <v>120</v>
      </c>
      <c r="K142" s="21">
        <f t="shared" si="25"/>
        <v>120</v>
      </c>
      <c r="L142" s="21">
        <f t="shared" si="25"/>
        <v>400</v>
      </c>
    </row>
    <row r="143" spans="1:12" ht="27.75" customHeight="1" x14ac:dyDescent="0.25">
      <c r="A143" s="33"/>
      <c r="B143" s="33"/>
      <c r="C143" s="33"/>
      <c r="D143" s="13" t="s">
        <v>47</v>
      </c>
      <c r="E143" s="20">
        <f>SUM(F143:L143)</f>
        <v>0</v>
      </c>
      <c r="F143" s="20">
        <v>0</v>
      </c>
      <c r="G143" s="20">
        <v>0</v>
      </c>
      <c r="H143" s="30">
        <v>0</v>
      </c>
      <c r="I143" s="20">
        <v>0</v>
      </c>
      <c r="J143" s="20">
        <v>0</v>
      </c>
      <c r="K143" s="20">
        <v>0</v>
      </c>
      <c r="L143" s="20">
        <v>0</v>
      </c>
    </row>
    <row r="144" spans="1:12" ht="36" customHeight="1" x14ac:dyDescent="0.25">
      <c r="A144" s="33"/>
      <c r="B144" s="33"/>
      <c r="C144" s="33"/>
      <c r="D144" s="13" t="s">
        <v>77</v>
      </c>
      <c r="E144" s="20">
        <f>SUM(F144:L144)</f>
        <v>0</v>
      </c>
      <c r="F144" s="20">
        <v>0</v>
      </c>
      <c r="G144" s="20">
        <v>0</v>
      </c>
      <c r="H144" s="30">
        <v>0</v>
      </c>
      <c r="I144" s="20">
        <v>0</v>
      </c>
      <c r="J144" s="20">
        <v>0</v>
      </c>
      <c r="K144" s="20">
        <v>0</v>
      </c>
      <c r="L144" s="20">
        <v>0</v>
      </c>
    </row>
    <row r="145" spans="1:12" ht="30.75" customHeight="1" x14ac:dyDescent="0.25">
      <c r="A145" s="33"/>
      <c r="B145" s="33"/>
      <c r="C145" s="33"/>
      <c r="D145" s="13" t="s">
        <v>49</v>
      </c>
      <c r="E145" s="20">
        <f>SUM(F145:L145)</f>
        <v>1056.7</v>
      </c>
      <c r="F145" s="20">
        <v>90</v>
      </c>
      <c r="G145" s="20">
        <f>110-1.1</f>
        <v>108.9</v>
      </c>
      <c r="H145" s="30">
        <f>110-1.1</f>
        <v>108.9</v>
      </c>
      <c r="I145" s="20">
        <f>110-1.1</f>
        <v>108.9</v>
      </c>
      <c r="J145" s="20">
        <v>120</v>
      </c>
      <c r="K145" s="20">
        <v>120</v>
      </c>
      <c r="L145" s="20">
        <v>400</v>
      </c>
    </row>
    <row r="146" spans="1:12" ht="57.75" customHeight="1" x14ac:dyDescent="0.25">
      <c r="A146" s="33"/>
      <c r="B146" s="33"/>
      <c r="C146" s="33"/>
      <c r="D146" s="13" t="s">
        <v>78</v>
      </c>
      <c r="E146" s="20">
        <f>SUM(F146:L146)</f>
        <v>0</v>
      </c>
      <c r="F146" s="20">
        <v>0</v>
      </c>
      <c r="G146" s="20">
        <v>0</v>
      </c>
      <c r="H146" s="30">
        <v>0</v>
      </c>
      <c r="I146" s="20">
        <v>0</v>
      </c>
      <c r="J146" s="20">
        <v>0</v>
      </c>
      <c r="K146" s="20">
        <v>0</v>
      </c>
      <c r="L146" s="20">
        <v>0</v>
      </c>
    </row>
    <row r="147" spans="1:12" ht="30.75" customHeight="1" x14ac:dyDescent="0.25">
      <c r="A147" s="33"/>
      <c r="B147" s="33"/>
      <c r="C147" s="33"/>
      <c r="D147" s="14" t="s">
        <v>98</v>
      </c>
      <c r="E147" s="20">
        <f>SUM(F147:L147)</f>
        <v>0</v>
      </c>
      <c r="F147" s="20">
        <v>0</v>
      </c>
      <c r="G147" s="20">
        <v>0</v>
      </c>
      <c r="H147" s="30">
        <v>0</v>
      </c>
      <c r="I147" s="20">
        <v>0</v>
      </c>
      <c r="J147" s="20">
        <v>0</v>
      </c>
      <c r="K147" s="20">
        <v>0</v>
      </c>
      <c r="L147" s="20">
        <v>0</v>
      </c>
    </row>
    <row r="148" spans="1:12" ht="30.75" customHeight="1" x14ac:dyDescent="0.25">
      <c r="A148" s="33"/>
      <c r="B148" s="33"/>
      <c r="C148" s="33" t="s">
        <v>35</v>
      </c>
      <c r="D148" s="12" t="s">
        <v>39</v>
      </c>
      <c r="E148" s="21">
        <f>SUM(E149:E153)</f>
        <v>1435</v>
      </c>
      <c r="F148" s="21">
        <f t="shared" ref="F148:L148" si="26">SUM(F149:F153)</f>
        <v>205</v>
      </c>
      <c r="G148" s="21">
        <f t="shared" si="26"/>
        <v>205</v>
      </c>
      <c r="H148" s="31">
        <f t="shared" si="26"/>
        <v>205</v>
      </c>
      <c r="I148" s="21">
        <f t="shared" si="26"/>
        <v>205</v>
      </c>
      <c r="J148" s="21">
        <f t="shared" si="26"/>
        <v>205</v>
      </c>
      <c r="K148" s="21">
        <f t="shared" si="26"/>
        <v>205</v>
      </c>
      <c r="L148" s="21">
        <f t="shared" si="26"/>
        <v>205</v>
      </c>
    </row>
    <row r="149" spans="1:12" ht="26.25" customHeight="1" x14ac:dyDescent="0.25">
      <c r="A149" s="33"/>
      <c r="B149" s="33"/>
      <c r="C149" s="33"/>
      <c r="D149" s="13" t="s">
        <v>47</v>
      </c>
      <c r="E149" s="20">
        <f>SUM(F149:L149)</f>
        <v>0</v>
      </c>
      <c r="F149" s="20">
        <v>0</v>
      </c>
      <c r="G149" s="20">
        <v>0</v>
      </c>
      <c r="H149" s="30">
        <v>0</v>
      </c>
      <c r="I149" s="20">
        <v>0</v>
      </c>
      <c r="J149" s="20">
        <v>0</v>
      </c>
      <c r="K149" s="20">
        <v>0</v>
      </c>
      <c r="L149" s="20">
        <v>0</v>
      </c>
    </row>
    <row r="150" spans="1:12" ht="33" customHeight="1" x14ac:dyDescent="0.25">
      <c r="A150" s="33"/>
      <c r="B150" s="33"/>
      <c r="C150" s="33"/>
      <c r="D150" s="13" t="s">
        <v>77</v>
      </c>
      <c r="E150" s="20">
        <f>SUM(F150:L150)</f>
        <v>0</v>
      </c>
      <c r="F150" s="20">
        <v>0</v>
      </c>
      <c r="G150" s="20">
        <v>0</v>
      </c>
      <c r="H150" s="30">
        <v>0</v>
      </c>
      <c r="I150" s="20">
        <v>0</v>
      </c>
      <c r="J150" s="20">
        <v>0</v>
      </c>
      <c r="K150" s="20">
        <v>0</v>
      </c>
      <c r="L150" s="20">
        <v>0</v>
      </c>
    </row>
    <row r="151" spans="1:12" ht="30.75" customHeight="1" x14ac:dyDescent="0.25">
      <c r="A151" s="33"/>
      <c r="B151" s="33"/>
      <c r="C151" s="33"/>
      <c r="D151" s="13" t="s">
        <v>49</v>
      </c>
      <c r="E151" s="20">
        <f>SUM(F151:L151)</f>
        <v>1435</v>
      </c>
      <c r="F151" s="20">
        <v>205</v>
      </c>
      <c r="G151" s="20">
        <v>205</v>
      </c>
      <c r="H151" s="30">
        <v>205</v>
      </c>
      <c r="I151" s="20">
        <v>205</v>
      </c>
      <c r="J151" s="20">
        <v>205</v>
      </c>
      <c r="K151" s="20">
        <v>205</v>
      </c>
      <c r="L151" s="20">
        <v>205</v>
      </c>
    </row>
    <row r="152" spans="1:12" ht="57.75" customHeight="1" x14ac:dyDescent="0.25">
      <c r="A152" s="33"/>
      <c r="B152" s="33"/>
      <c r="C152" s="33"/>
      <c r="D152" s="13" t="s">
        <v>78</v>
      </c>
      <c r="E152" s="20">
        <f>SUM(F152:L152)</f>
        <v>0</v>
      </c>
      <c r="F152" s="20">
        <v>0</v>
      </c>
      <c r="G152" s="20">
        <v>0</v>
      </c>
      <c r="H152" s="30">
        <v>0</v>
      </c>
      <c r="I152" s="20">
        <v>0</v>
      </c>
      <c r="J152" s="20">
        <v>0</v>
      </c>
      <c r="K152" s="20">
        <v>0</v>
      </c>
      <c r="L152" s="20">
        <v>0</v>
      </c>
    </row>
    <row r="153" spans="1:12" ht="30.75" customHeight="1" x14ac:dyDescent="0.25">
      <c r="A153" s="33"/>
      <c r="B153" s="33"/>
      <c r="C153" s="33"/>
      <c r="D153" s="14" t="s">
        <v>98</v>
      </c>
      <c r="E153" s="20">
        <f>SUM(F153:L153)</f>
        <v>0</v>
      </c>
      <c r="F153" s="20">
        <v>0</v>
      </c>
      <c r="G153" s="20">
        <v>0</v>
      </c>
      <c r="H153" s="30">
        <v>0</v>
      </c>
      <c r="I153" s="20">
        <v>0</v>
      </c>
      <c r="J153" s="20">
        <v>0</v>
      </c>
      <c r="K153" s="20">
        <v>0</v>
      </c>
      <c r="L153" s="20">
        <v>0</v>
      </c>
    </row>
    <row r="154" spans="1:12" ht="30.75" customHeight="1" x14ac:dyDescent="0.25">
      <c r="A154" s="33"/>
      <c r="B154" s="33"/>
      <c r="C154" s="33" t="s">
        <v>36</v>
      </c>
      <c r="D154" s="12" t="s">
        <v>39</v>
      </c>
      <c r="E154" s="21">
        <f>SUM(E155:E159)</f>
        <v>240</v>
      </c>
      <c r="F154" s="21">
        <f>SUM(F155:F159)</f>
        <v>0</v>
      </c>
      <c r="G154" s="21">
        <f t="shared" ref="G154:L154" si="27">SUM(G155:G159)</f>
        <v>0</v>
      </c>
      <c r="H154" s="31">
        <f t="shared" si="27"/>
        <v>0</v>
      </c>
      <c r="I154" s="21">
        <f t="shared" si="27"/>
        <v>60</v>
      </c>
      <c r="J154" s="21">
        <f t="shared" si="27"/>
        <v>60</v>
      </c>
      <c r="K154" s="21">
        <f t="shared" si="27"/>
        <v>60</v>
      </c>
      <c r="L154" s="21">
        <f t="shared" si="27"/>
        <v>60</v>
      </c>
    </row>
    <row r="155" spans="1:12" ht="25.5" customHeight="1" x14ac:dyDescent="0.25">
      <c r="A155" s="33"/>
      <c r="B155" s="33"/>
      <c r="C155" s="33"/>
      <c r="D155" s="13" t="s">
        <v>47</v>
      </c>
      <c r="E155" s="20">
        <f>SUM(F155:L155)</f>
        <v>0</v>
      </c>
      <c r="F155" s="20">
        <v>0</v>
      </c>
      <c r="G155" s="20">
        <v>0</v>
      </c>
      <c r="H155" s="30">
        <v>0</v>
      </c>
      <c r="I155" s="20">
        <v>0</v>
      </c>
      <c r="J155" s="20">
        <v>0</v>
      </c>
      <c r="K155" s="20">
        <v>0</v>
      </c>
      <c r="L155" s="20">
        <v>0</v>
      </c>
    </row>
    <row r="156" spans="1:12" ht="33.75" customHeight="1" x14ac:dyDescent="0.25">
      <c r="A156" s="33"/>
      <c r="B156" s="33"/>
      <c r="C156" s="33"/>
      <c r="D156" s="13" t="s">
        <v>77</v>
      </c>
      <c r="E156" s="20">
        <f>SUM(F156:L156)</f>
        <v>0</v>
      </c>
      <c r="F156" s="20">
        <v>0</v>
      </c>
      <c r="G156" s="20">
        <v>0</v>
      </c>
      <c r="H156" s="30">
        <v>0</v>
      </c>
      <c r="I156" s="20">
        <v>0</v>
      </c>
      <c r="J156" s="20">
        <v>0</v>
      </c>
      <c r="K156" s="20">
        <v>0</v>
      </c>
      <c r="L156" s="20">
        <v>0</v>
      </c>
    </row>
    <row r="157" spans="1:12" ht="30.75" customHeight="1" x14ac:dyDescent="0.25">
      <c r="A157" s="33"/>
      <c r="B157" s="33"/>
      <c r="C157" s="33"/>
      <c r="D157" s="13" t="s">
        <v>49</v>
      </c>
      <c r="E157" s="20">
        <f>SUM(F157:L157)</f>
        <v>0</v>
      </c>
      <c r="F157" s="20">
        <v>0</v>
      </c>
      <c r="G157" s="20">
        <v>0</v>
      </c>
      <c r="H157" s="30">
        <v>0</v>
      </c>
      <c r="I157" s="20">
        <v>0</v>
      </c>
      <c r="J157" s="20">
        <v>0</v>
      </c>
      <c r="K157" s="20">
        <v>0</v>
      </c>
      <c r="L157" s="20">
        <v>0</v>
      </c>
    </row>
    <row r="158" spans="1:12" ht="57.75" customHeight="1" x14ac:dyDescent="0.25">
      <c r="A158" s="33"/>
      <c r="B158" s="33"/>
      <c r="C158" s="33"/>
      <c r="D158" s="13" t="s">
        <v>78</v>
      </c>
      <c r="E158" s="20">
        <f>SUM(F158:L158)</f>
        <v>0</v>
      </c>
      <c r="F158" s="20">
        <v>0</v>
      </c>
      <c r="G158" s="20">
        <v>0</v>
      </c>
      <c r="H158" s="30">
        <v>0</v>
      </c>
      <c r="I158" s="20">
        <v>0</v>
      </c>
      <c r="J158" s="20">
        <v>0</v>
      </c>
      <c r="K158" s="20">
        <v>0</v>
      </c>
      <c r="L158" s="20">
        <v>0</v>
      </c>
    </row>
    <row r="159" spans="1:12" ht="30.75" customHeight="1" x14ac:dyDescent="0.25">
      <c r="A159" s="33"/>
      <c r="B159" s="33"/>
      <c r="C159" s="33"/>
      <c r="D159" s="14" t="s">
        <v>98</v>
      </c>
      <c r="E159" s="20">
        <f>SUM(F159:L159)</f>
        <v>240</v>
      </c>
      <c r="F159" s="20">
        <v>0</v>
      </c>
      <c r="G159" s="20">
        <v>0</v>
      </c>
      <c r="H159" s="30">
        <f>60-60</f>
        <v>0</v>
      </c>
      <c r="I159" s="20">
        <v>60</v>
      </c>
      <c r="J159" s="20">
        <v>60</v>
      </c>
      <c r="K159" s="20">
        <v>60</v>
      </c>
      <c r="L159" s="20">
        <v>60</v>
      </c>
    </row>
    <row r="160" spans="1:12" ht="27.75" customHeight="1" x14ac:dyDescent="0.25">
      <c r="A160" s="45" t="s">
        <v>89</v>
      </c>
      <c r="B160" s="33" t="s">
        <v>41</v>
      </c>
      <c r="C160" s="33" t="s">
        <v>33</v>
      </c>
      <c r="D160" s="12" t="s">
        <v>39</v>
      </c>
      <c r="E160" s="21">
        <f>SUM(E161:E165)</f>
        <v>240</v>
      </c>
      <c r="F160" s="21">
        <f t="shared" ref="F160:L160" si="28">SUM(F161:F165)</f>
        <v>20</v>
      </c>
      <c r="G160" s="21">
        <f t="shared" si="28"/>
        <v>30</v>
      </c>
      <c r="H160" s="31">
        <f t="shared" si="28"/>
        <v>30</v>
      </c>
      <c r="I160" s="21">
        <f t="shared" si="28"/>
        <v>40</v>
      </c>
      <c r="J160" s="21">
        <f t="shared" si="28"/>
        <v>40</v>
      </c>
      <c r="K160" s="21">
        <f t="shared" si="28"/>
        <v>40</v>
      </c>
      <c r="L160" s="21">
        <f t="shared" si="28"/>
        <v>40</v>
      </c>
    </row>
    <row r="161" spans="1:12" ht="21.75" customHeight="1" x14ac:dyDescent="0.25">
      <c r="A161" s="45"/>
      <c r="B161" s="33"/>
      <c r="C161" s="33"/>
      <c r="D161" s="13" t="s">
        <v>47</v>
      </c>
      <c r="E161" s="20">
        <f>SUM(F161:L161)</f>
        <v>0</v>
      </c>
      <c r="F161" s="20">
        <v>0</v>
      </c>
      <c r="G161" s="20">
        <v>0</v>
      </c>
      <c r="H161" s="30">
        <v>0</v>
      </c>
      <c r="I161" s="20">
        <v>0</v>
      </c>
      <c r="J161" s="20">
        <v>0</v>
      </c>
      <c r="K161" s="20">
        <v>0</v>
      </c>
      <c r="L161" s="20">
        <v>0</v>
      </c>
    </row>
    <row r="162" spans="1:12" ht="33" customHeight="1" x14ac:dyDescent="0.25">
      <c r="A162" s="45"/>
      <c r="B162" s="33"/>
      <c r="C162" s="33"/>
      <c r="D162" s="13" t="s">
        <v>77</v>
      </c>
      <c r="E162" s="20">
        <f>SUM(F162:L162)</f>
        <v>0</v>
      </c>
      <c r="F162" s="20">
        <v>0</v>
      </c>
      <c r="G162" s="20">
        <v>0</v>
      </c>
      <c r="H162" s="30">
        <v>0</v>
      </c>
      <c r="I162" s="20">
        <v>0</v>
      </c>
      <c r="J162" s="20">
        <v>0</v>
      </c>
      <c r="K162" s="20">
        <v>0</v>
      </c>
      <c r="L162" s="20">
        <v>0</v>
      </c>
    </row>
    <row r="163" spans="1:12" ht="24.75" customHeight="1" x14ac:dyDescent="0.25">
      <c r="A163" s="45"/>
      <c r="B163" s="33"/>
      <c r="C163" s="33"/>
      <c r="D163" s="13" t="s">
        <v>49</v>
      </c>
      <c r="E163" s="20">
        <f>SUM(F163:L163)</f>
        <v>240</v>
      </c>
      <c r="F163" s="20">
        <v>20</v>
      </c>
      <c r="G163" s="20">
        <v>30</v>
      </c>
      <c r="H163" s="30">
        <v>30</v>
      </c>
      <c r="I163" s="20">
        <v>40</v>
      </c>
      <c r="J163" s="20">
        <v>40</v>
      </c>
      <c r="K163" s="20">
        <v>40</v>
      </c>
      <c r="L163" s="20">
        <v>40</v>
      </c>
    </row>
    <row r="164" spans="1:12" ht="57.75" customHeight="1" x14ac:dyDescent="0.25">
      <c r="A164" s="45"/>
      <c r="B164" s="33"/>
      <c r="C164" s="33"/>
      <c r="D164" s="13" t="s">
        <v>78</v>
      </c>
      <c r="E164" s="20">
        <f>SUM(F164:L164)</f>
        <v>0</v>
      </c>
      <c r="F164" s="20">
        <v>0</v>
      </c>
      <c r="G164" s="20">
        <v>0</v>
      </c>
      <c r="H164" s="30">
        <v>0</v>
      </c>
      <c r="I164" s="20">
        <v>0</v>
      </c>
      <c r="J164" s="20">
        <v>0</v>
      </c>
      <c r="K164" s="20">
        <v>0</v>
      </c>
      <c r="L164" s="20">
        <v>0</v>
      </c>
    </row>
    <row r="165" spans="1:12" ht="33" customHeight="1" x14ac:dyDescent="0.25">
      <c r="A165" s="45"/>
      <c r="B165" s="33"/>
      <c r="C165" s="33"/>
      <c r="D165" s="14" t="s">
        <v>98</v>
      </c>
      <c r="E165" s="20">
        <f>SUM(F165:L165)</f>
        <v>0</v>
      </c>
      <c r="F165" s="20">
        <v>0</v>
      </c>
      <c r="G165" s="20">
        <v>0</v>
      </c>
      <c r="H165" s="30">
        <v>0</v>
      </c>
      <c r="I165" s="20">
        <v>0</v>
      </c>
      <c r="J165" s="20">
        <v>0</v>
      </c>
      <c r="K165" s="20">
        <v>0</v>
      </c>
      <c r="L165" s="20">
        <v>0</v>
      </c>
    </row>
    <row r="166" spans="1:12" ht="27.75" customHeight="1" x14ac:dyDescent="0.25">
      <c r="A166" s="33" t="s">
        <v>42</v>
      </c>
      <c r="B166" s="33"/>
      <c r="C166" s="33"/>
      <c r="D166" s="12" t="s">
        <v>39</v>
      </c>
      <c r="E166" s="21">
        <f>E130+E136+E142+E148+E154+E160</f>
        <v>5091.79</v>
      </c>
      <c r="F166" s="21">
        <f t="shared" ref="F166:L166" si="29">F130+F136+F142+F148+F154+F160</f>
        <v>415</v>
      </c>
      <c r="G166" s="21">
        <f t="shared" si="29"/>
        <v>878.99</v>
      </c>
      <c r="H166" s="31">
        <f t="shared" si="29"/>
        <v>513.9</v>
      </c>
      <c r="I166" s="21">
        <f t="shared" si="29"/>
        <v>683.9</v>
      </c>
      <c r="J166" s="21">
        <f t="shared" si="29"/>
        <v>685</v>
      </c>
      <c r="K166" s="21">
        <f t="shared" si="29"/>
        <v>900</v>
      </c>
      <c r="L166" s="21">
        <f t="shared" si="29"/>
        <v>1015</v>
      </c>
    </row>
    <row r="167" spans="1:12" ht="26.25" customHeight="1" x14ac:dyDescent="0.25">
      <c r="A167" s="33"/>
      <c r="B167" s="33"/>
      <c r="C167" s="33"/>
      <c r="D167" s="13" t="s">
        <v>47</v>
      </c>
      <c r="E167" s="20">
        <f t="shared" ref="E167:L171" si="30">E131+E137+E143+E149+E155+E161</f>
        <v>0</v>
      </c>
      <c r="F167" s="20">
        <f t="shared" si="30"/>
        <v>0</v>
      </c>
      <c r="G167" s="20">
        <f t="shared" si="30"/>
        <v>0</v>
      </c>
      <c r="H167" s="30">
        <f t="shared" si="30"/>
        <v>0</v>
      </c>
      <c r="I167" s="20">
        <f t="shared" si="30"/>
        <v>0</v>
      </c>
      <c r="J167" s="20">
        <f t="shared" si="30"/>
        <v>0</v>
      </c>
      <c r="K167" s="20">
        <f t="shared" si="30"/>
        <v>0</v>
      </c>
      <c r="L167" s="20">
        <f t="shared" si="30"/>
        <v>0</v>
      </c>
    </row>
    <row r="168" spans="1:12" ht="33" customHeight="1" x14ac:dyDescent="0.25">
      <c r="A168" s="33"/>
      <c r="B168" s="33"/>
      <c r="C168" s="33"/>
      <c r="D168" s="13" t="s">
        <v>77</v>
      </c>
      <c r="E168" s="20">
        <f t="shared" si="30"/>
        <v>0</v>
      </c>
      <c r="F168" s="20">
        <f t="shared" si="30"/>
        <v>0</v>
      </c>
      <c r="G168" s="20">
        <f t="shared" si="30"/>
        <v>0</v>
      </c>
      <c r="H168" s="30">
        <f t="shared" si="30"/>
        <v>0</v>
      </c>
      <c r="I168" s="20">
        <f t="shared" si="30"/>
        <v>0</v>
      </c>
      <c r="J168" s="20">
        <f t="shared" si="30"/>
        <v>0</v>
      </c>
      <c r="K168" s="20">
        <f t="shared" si="30"/>
        <v>0</v>
      </c>
      <c r="L168" s="20">
        <f t="shared" si="30"/>
        <v>0</v>
      </c>
    </row>
    <row r="169" spans="1:12" ht="32.25" customHeight="1" x14ac:dyDescent="0.25">
      <c r="A169" s="33"/>
      <c r="B169" s="33"/>
      <c r="C169" s="33"/>
      <c r="D169" s="13" t="s">
        <v>49</v>
      </c>
      <c r="E169" s="20">
        <f t="shared" si="30"/>
        <v>4731.79</v>
      </c>
      <c r="F169" s="20">
        <f t="shared" si="30"/>
        <v>415</v>
      </c>
      <c r="G169" s="20">
        <f t="shared" si="30"/>
        <v>878.99</v>
      </c>
      <c r="H169" s="30">
        <f t="shared" si="30"/>
        <v>513.9</v>
      </c>
      <c r="I169" s="20">
        <f t="shared" si="30"/>
        <v>623.9</v>
      </c>
      <c r="J169" s="20">
        <f t="shared" si="30"/>
        <v>585</v>
      </c>
      <c r="K169" s="20">
        <f t="shared" si="30"/>
        <v>800</v>
      </c>
      <c r="L169" s="20">
        <f t="shared" si="30"/>
        <v>915</v>
      </c>
    </row>
    <row r="170" spans="1:12" ht="57.75" customHeight="1" x14ac:dyDescent="0.25">
      <c r="A170" s="33"/>
      <c r="B170" s="33"/>
      <c r="C170" s="33"/>
      <c r="D170" s="13" t="s">
        <v>78</v>
      </c>
      <c r="E170" s="20">
        <f t="shared" si="30"/>
        <v>0</v>
      </c>
      <c r="F170" s="20">
        <f t="shared" ref="F170:L170" si="31">F134+F140+F146+F152+F158+F164</f>
        <v>0</v>
      </c>
      <c r="G170" s="20">
        <f t="shared" si="31"/>
        <v>0</v>
      </c>
      <c r="H170" s="30">
        <f t="shared" si="31"/>
        <v>0</v>
      </c>
      <c r="I170" s="20">
        <f t="shared" si="31"/>
        <v>0</v>
      </c>
      <c r="J170" s="20">
        <f t="shared" si="31"/>
        <v>0</v>
      </c>
      <c r="K170" s="20">
        <f t="shared" si="31"/>
        <v>0</v>
      </c>
      <c r="L170" s="20">
        <f t="shared" si="31"/>
        <v>0</v>
      </c>
    </row>
    <row r="171" spans="1:12" ht="33" customHeight="1" x14ac:dyDescent="0.25">
      <c r="A171" s="33"/>
      <c r="B171" s="33"/>
      <c r="C171" s="33"/>
      <c r="D171" s="14" t="s">
        <v>98</v>
      </c>
      <c r="E171" s="21">
        <f t="shared" si="30"/>
        <v>360</v>
      </c>
      <c r="F171" s="21">
        <f t="shared" si="30"/>
        <v>0</v>
      </c>
      <c r="G171" s="21">
        <f t="shared" si="30"/>
        <v>0</v>
      </c>
      <c r="H171" s="31">
        <f t="shared" si="30"/>
        <v>0</v>
      </c>
      <c r="I171" s="21">
        <f t="shared" si="30"/>
        <v>60</v>
      </c>
      <c r="J171" s="21">
        <f t="shared" si="30"/>
        <v>100</v>
      </c>
      <c r="K171" s="21">
        <f t="shared" si="30"/>
        <v>100</v>
      </c>
      <c r="L171" s="21">
        <f t="shared" si="30"/>
        <v>100</v>
      </c>
    </row>
    <row r="172" spans="1:12" s="3" customFormat="1" ht="33" customHeight="1" x14ac:dyDescent="0.25">
      <c r="A172" s="35" t="s">
        <v>84</v>
      </c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</row>
    <row r="173" spans="1:12" s="3" customFormat="1" ht="28.5" customHeight="1" x14ac:dyDescent="0.25">
      <c r="A173" s="36" t="s">
        <v>90</v>
      </c>
      <c r="B173" s="33" t="s">
        <v>37</v>
      </c>
      <c r="C173" s="33" t="s">
        <v>33</v>
      </c>
      <c r="D173" s="12" t="s">
        <v>39</v>
      </c>
      <c r="E173" s="21">
        <f>SUM(E174:E178)</f>
        <v>420</v>
      </c>
      <c r="F173" s="21">
        <f t="shared" ref="F173:L173" si="32">SUM(F174:F178)</f>
        <v>60</v>
      </c>
      <c r="G173" s="21">
        <f t="shared" si="32"/>
        <v>60</v>
      </c>
      <c r="H173" s="31">
        <f t="shared" si="32"/>
        <v>60</v>
      </c>
      <c r="I173" s="21">
        <f t="shared" si="32"/>
        <v>60</v>
      </c>
      <c r="J173" s="21">
        <f t="shared" si="32"/>
        <v>60</v>
      </c>
      <c r="K173" s="21">
        <f t="shared" si="32"/>
        <v>60</v>
      </c>
      <c r="L173" s="21">
        <f t="shared" si="32"/>
        <v>60</v>
      </c>
    </row>
    <row r="174" spans="1:12" s="3" customFormat="1" ht="25.5" customHeight="1" x14ac:dyDescent="0.25">
      <c r="A174" s="36"/>
      <c r="B174" s="33"/>
      <c r="C174" s="33"/>
      <c r="D174" s="13" t="s">
        <v>47</v>
      </c>
      <c r="E174" s="20">
        <f>SUM(F174:L174)</f>
        <v>0</v>
      </c>
      <c r="F174" s="20">
        <v>0</v>
      </c>
      <c r="G174" s="20">
        <v>0</v>
      </c>
      <c r="H174" s="30">
        <v>0</v>
      </c>
      <c r="I174" s="20">
        <v>0</v>
      </c>
      <c r="J174" s="20">
        <v>0</v>
      </c>
      <c r="K174" s="20">
        <v>0</v>
      </c>
      <c r="L174" s="20">
        <v>0</v>
      </c>
    </row>
    <row r="175" spans="1:12" s="3" customFormat="1" ht="33.75" customHeight="1" x14ac:dyDescent="0.25">
      <c r="A175" s="36"/>
      <c r="B175" s="33"/>
      <c r="C175" s="33"/>
      <c r="D175" s="13" t="s">
        <v>77</v>
      </c>
      <c r="E175" s="20">
        <f>SUM(F175:L175)</f>
        <v>0</v>
      </c>
      <c r="F175" s="20">
        <v>0</v>
      </c>
      <c r="G175" s="20">
        <v>0</v>
      </c>
      <c r="H175" s="30">
        <v>0</v>
      </c>
      <c r="I175" s="20">
        <v>0</v>
      </c>
      <c r="J175" s="20">
        <v>0</v>
      </c>
      <c r="K175" s="20">
        <v>0</v>
      </c>
      <c r="L175" s="20">
        <v>0</v>
      </c>
    </row>
    <row r="176" spans="1:12" s="3" customFormat="1" ht="30.75" customHeight="1" x14ac:dyDescent="0.25">
      <c r="A176" s="36"/>
      <c r="B176" s="33"/>
      <c r="C176" s="33"/>
      <c r="D176" s="13" t="s">
        <v>49</v>
      </c>
      <c r="E176" s="20">
        <f>SUM(F176:L176)</f>
        <v>420</v>
      </c>
      <c r="F176" s="20">
        <v>60</v>
      </c>
      <c r="G176" s="20">
        <v>60</v>
      </c>
      <c r="H176" s="30">
        <v>60</v>
      </c>
      <c r="I176" s="20">
        <v>60</v>
      </c>
      <c r="J176" s="20">
        <v>60</v>
      </c>
      <c r="K176" s="20">
        <v>60</v>
      </c>
      <c r="L176" s="20">
        <v>60</v>
      </c>
    </row>
    <row r="177" spans="1:12" s="3" customFormat="1" ht="57.75" customHeight="1" x14ac:dyDescent="0.25">
      <c r="A177" s="36"/>
      <c r="B177" s="33"/>
      <c r="C177" s="33"/>
      <c r="D177" s="13" t="s">
        <v>78</v>
      </c>
      <c r="E177" s="20">
        <f>SUM(F177:L177)</f>
        <v>0</v>
      </c>
      <c r="F177" s="20">
        <v>0</v>
      </c>
      <c r="G177" s="20">
        <v>0</v>
      </c>
      <c r="H177" s="30">
        <v>0</v>
      </c>
      <c r="I177" s="20">
        <v>0</v>
      </c>
      <c r="J177" s="20">
        <v>0</v>
      </c>
      <c r="K177" s="20">
        <v>0</v>
      </c>
      <c r="L177" s="20">
        <v>0</v>
      </c>
    </row>
    <row r="178" spans="1:12" s="3" customFormat="1" ht="30.75" customHeight="1" x14ac:dyDescent="0.25">
      <c r="A178" s="36"/>
      <c r="B178" s="33"/>
      <c r="C178" s="33"/>
      <c r="D178" s="14" t="s">
        <v>98</v>
      </c>
      <c r="E178" s="20">
        <f>SUM(F178:L178)</f>
        <v>0</v>
      </c>
      <c r="F178" s="20">
        <v>0</v>
      </c>
      <c r="G178" s="20">
        <v>0</v>
      </c>
      <c r="H178" s="30">
        <v>0</v>
      </c>
      <c r="I178" s="20">
        <v>0</v>
      </c>
      <c r="J178" s="20">
        <v>0</v>
      </c>
      <c r="K178" s="20">
        <v>0</v>
      </c>
      <c r="L178" s="20">
        <v>0</v>
      </c>
    </row>
    <row r="179" spans="1:12" s="3" customFormat="1" ht="28.5" customHeight="1" x14ac:dyDescent="0.25">
      <c r="A179" s="36" t="s">
        <v>104</v>
      </c>
      <c r="B179" s="33" t="s">
        <v>80</v>
      </c>
      <c r="C179" s="33" t="s">
        <v>33</v>
      </c>
      <c r="D179" s="12" t="s">
        <v>39</v>
      </c>
      <c r="E179" s="20">
        <f t="shared" ref="E179:E190" si="33">SUM(F179:L179)</f>
        <v>0</v>
      </c>
      <c r="F179" s="20">
        <v>0</v>
      </c>
      <c r="G179" s="20">
        <v>0</v>
      </c>
      <c r="H179" s="30">
        <v>0</v>
      </c>
      <c r="I179" s="20">
        <v>0</v>
      </c>
      <c r="J179" s="20">
        <v>0</v>
      </c>
      <c r="K179" s="20">
        <v>0</v>
      </c>
      <c r="L179" s="20">
        <v>0</v>
      </c>
    </row>
    <row r="180" spans="1:12" s="3" customFormat="1" ht="25.5" customHeight="1" x14ac:dyDescent="0.25">
      <c r="A180" s="36"/>
      <c r="B180" s="33"/>
      <c r="C180" s="33"/>
      <c r="D180" s="13" t="s">
        <v>47</v>
      </c>
      <c r="E180" s="20">
        <f t="shared" si="33"/>
        <v>0</v>
      </c>
      <c r="F180" s="20">
        <v>0</v>
      </c>
      <c r="G180" s="20">
        <v>0</v>
      </c>
      <c r="H180" s="30">
        <v>0</v>
      </c>
      <c r="I180" s="20">
        <v>0</v>
      </c>
      <c r="J180" s="20">
        <v>0</v>
      </c>
      <c r="K180" s="20">
        <v>0</v>
      </c>
      <c r="L180" s="20">
        <v>0</v>
      </c>
    </row>
    <row r="181" spans="1:12" s="3" customFormat="1" ht="30.75" customHeight="1" x14ac:dyDescent="0.25">
      <c r="A181" s="36"/>
      <c r="B181" s="33"/>
      <c r="C181" s="33"/>
      <c r="D181" s="13" t="s">
        <v>77</v>
      </c>
      <c r="E181" s="20">
        <f t="shared" si="33"/>
        <v>0</v>
      </c>
      <c r="F181" s="20">
        <v>0</v>
      </c>
      <c r="G181" s="20">
        <v>0</v>
      </c>
      <c r="H181" s="30">
        <v>0</v>
      </c>
      <c r="I181" s="20">
        <v>0</v>
      </c>
      <c r="J181" s="20">
        <v>0</v>
      </c>
      <c r="K181" s="20">
        <v>0</v>
      </c>
      <c r="L181" s="20">
        <v>0</v>
      </c>
    </row>
    <row r="182" spans="1:12" s="3" customFormat="1" ht="30.75" customHeight="1" x14ac:dyDescent="0.25">
      <c r="A182" s="36"/>
      <c r="B182" s="33"/>
      <c r="C182" s="33"/>
      <c r="D182" s="13" t="s">
        <v>49</v>
      </c>
      <c r="E182" s="20">
        <f t="shared" si="33"/>
        <v>0</v>
      </c>
      <c r="F182" s="20">
        <v>0</v>
      </c>
      <c r="G182" s="20">
        <v>0</v>
      </c>
      <c r="H182" s="30">
        <v>0</v>
      </c>
      <c r="I182" s="20">
        <v>0</v>
      </c>
      <c r="J182" s="20">
        <v>0</v>
      </c>
      <c r="K182" s="20">
        <v>0</v>
      </c>
      <c r="L182" s="20">
        <v>0</v>
      </c>
    </row>
    <row r="183" spans="1:12" s="3" customFormat="1" ht="57.75" customHeight="1" x14ac:dyDescent="0.25">
      <c r="A183" s="36"/>
      <c r="B183" s="33"/>
      <c r="C183" s="33"/>
      <c r="D183" s="13" t="s">
        <v>78</v>
      </c>
      <c r="E183" s="20">
        <f t="shared" si="33"/>
        <v>0</v>
      </c>
      <c r="F183" s="20">
        <v>0</v>
      </c>
      <c r="G183" s="20">
        <v>0</v>
      </c>
      <c r="H183" s="30">
        <v>0</v>
      </c>
      <c r="I183" s="20">
        <v>0</v>
      </c>
      <c r="J183" s="20">
        <v>0</v>
      </c>
      <c r="K183" s="20">
        <v>0</v>
      </c>
      <c r="L183" s="20">
        <v>0</v>
      </c>
    </row>
    <row r="184" spans="1:12" s="3" customFormat="1" ht="30.75" customHeight="1" x14ac:dyDescent="0.25">
      <c r="A184" s="36"/>
      <c r="B184" s="33"/>
      <c r="C184" s="33"/>
      <c r="D184" s="14" t="s">
        <v>98</v>
      </c>
      <c r="E184" s="20">
        <f t="shared" si="33"/>
        <v>0</v>
      </c>
      <c r="F184" s="20">
        <v>0</v>
      </c>
      <c r="G184" s="20">
        <v>0</v>
      </c>
      <c r="H184" s="30">
        <v>0</v>
      </c>
      <c r="I184" s="20">
        <v>0</v>
      </c>
      <c r="J184" s="20">
        <v>0</v>
      </c>
      <c r="K184" s="20">
        <v>0</v>
      </c>
      <c r="L184" s="20">
        <v>0</v>
      </c>
    </row>
    <row r="185" spans="1:12" s="3" customFormat="1" ht="28.5" customHeight="1" x14ac:dyDescent="0.25">
      <c r="A185" s="36" t="s">
        <v>103</v>
      </c>
      <c r="B185" s="33" t="s">
        <v>81</v>
      </c>
      <c r="C185" s="33" t="s">
        <v>33</v>
      </c>
      <c r="D185" s="12" t="s">
        <v>39</v>
      </c>
      <c r="E185" s="20">
        <f t="shared" si="33"/>
        <v>0</v>
      </c>
      <c r="F185" s="20">
        <v>0</v>
      </c>
      <c r="G185" s="20">
        <v>0</v>
      </c>
      <c r="H185" s="30">
        <v>0</v>
      </c>
      <c r="I185" s="20">
        <v>0</v>
      </c>
      <c r="J185" s="20">
        <v>0</v>
      </c>
      <c r="K185" s="20">
        <v>0</v>
      </c>
      <c r="L185" s="20">
        <v>0</v>
      </c>
    </row>
    <row r="186" spans="1:12" s="3" customFormat="1" ht="25.5" customHeight="1" x14ac:dyDescent="0.25">
      <c r="A186" s="36"/>
      <c r="B186" s="33"/>
      <c r="C186" s="33"/>
      <c r="D186" s="13" t="s">
        <v>47</v>
      </c>
      <c r="E186" s="20">
        <f t="shared" si="33"/>
        <v>0</v>
      </c>
      <c r="F186" s="20">
        <v>0</v>
      </c>
      <c r="G186" s="20">
        <v>0</v>
      </c>
      <c r="H186" s="30">
        <v>0</v>
      </c>
      <c r="I186" s="20">
        <v>0</v>
      </c>
      <c r="J186" s="20">
        <v>0</v>
      </c>
      <c r="K186" s="20">
        <v>0</v>
      </c>
      <c r="L186" s="20">
        <v>0</v>
      </c>
    </row>
    <row r="187" spans="1:12" s="3" customFormat="1" ht="30.75" customHeight="1" x14ac:dyDescent="0.25">
      <c r="A187" s="36"/>
      <c r="B187" s="33"/>
      <c r="C187" s="33"/>
      <c r="D187" s="13" t="s">
        <v>77</v>
      </c>
      <c r="E187" s="20">
        <f t="shared" si="33"/>
        <v>0</v>
      </c>
      <c r="F187" s="20">
        <v>0</v>
      </c>
      <c r="G187" s="20">
        <v>0</v>
      </c>
      <c r="H187" s="30">
        <v>0</v>
      </c>
      <c r="I187" s="20">
        <v>0</v>
      </c>
      <c r="J187" s="20">
        <v>0</v>
      </c>
      <c r="K187" s="20">
        <v>0</v>
      </c>
      <c r="L187" s="20">
        <v>0</v>
      </c>
    </row>
    <row r="188" spans="1:12" s="3" customFormat="1" ht="30.75" customHeight="1" x14ac:dyDescent="0.25">
      <c r="A188" s="36"/>
      <c r="B188" s="33"/>
      <c r="C188" s="33"/>
      <c r="D188" s="13" t="s">
        <v>49</v>
      </c>
      <c r="E188" s="20">
        <f t="shared" si="33"/>
        <v>0</v>
      </c>
      <c r="F188" s="20">
        <v>0</v>
      </c>
      <c r="G188" s="20">
        <v>0</v>
      </c>
      <c r="H188" s="30">
        <v>0</v>
      </c>
      <c r="I188" s="20">
        <v>0</v>
      </c>
      <c r="J188" s="20">
        <v>0</v>
      </c>
      <c r="K188" s="20">
        <v>0</v>
      </c>
      <c r="L188" s="20">
        <v>0</v>
      </c>
    </row>
    <row r="189" spans="1:12" s="3" customFormat="1" ht="57.75" customHeight="1" x14ac:dyDescent="0.25">
      <c r="A189" s="36"/>
      <c r="B189" s="33"/>
      <c r="C189" s="33"/>
      <c r="D189" s="13" t="s">
        <v>78</v>
      </c>
      <c r="E189" s="20">
        <f t="shared" si="33"/>
        <v>0</v>
      </c>
      <c r="F189" s="20">
        <v>0</v>
      </c>
      <c r="G189" s="20">
        <v>0</v>
      </c>
      <c r="H189" s="30">
        <v>0</v>
      </c>
      <c r="I189" s="20">
        <v>0</v>
      </c>
      <c r="J189" s="20">
        <v>0</v>
      </c>
      <c r="K189" s="20">
        <v>0</v>
      </c>
      <c r="L189" s="20">
        <v>0</v>
      </c>
    </row>
    <row r="190" spans="1:12" s="3" customFormat="1" ht="30.75" customHeight="1" x14ac:dyDescent="0.25">
      <c r="A190" s="36"/>
      <c r="B190" s="33"/>
      <c r="C190" s="33"/>
      <c r="D190" s="14" t="s">
        <v>98</v>
      </c>
      <c r="E190" s="20">
        <f t="shared" si="33"/>
        <v>0</v>
      </c>
      <c r="F190" s="20">
        <v>0</v>
      </c>
      <c r="G190" s="20">
        <v>0</v>
      </c>
      <c r="H190" s="30">
        <v>0</v>
      </c>
      <c r="I190" s="20">
        <v>0</v>
      </c>
      <c r="J190" s="20">
        <v>0</v>
      </c>
      <c r="K190" s="20">
        <v>0</v>
      </c>
      <c r="L190" s="20">
        <v>0</v>
      </c>
    </row>
    <row r="191" spans="1:12" s="3" customFormat="1" ht="30.75" customHeight="1" x14ac:dyDescent="0.25">
      <c r="A191" s="40" t="s">
        <v>101</v>
      </c>
      <c r="B191" s="37" t="s">
        <v>82</v>
      </c>
      <c r="C191" s="37" t="s">
        <v>33</v>
      </c>
      <c r="D191" s="12" t="s">
        <v>39</v>
      </c>
      <c r="E191" s="20">
        <f t="shared" ref="E191:E196" si="34">SUM(F191:L191)</f>
        <v>0</v>
      </c>
      <c r="F191" s="20">
        <v>0</v>
      </c>
      <c r="G191" s="20">
        <v>0</v>
      </c>
      <c r="H191" s="30">
        <v>0</v>
      </c>
      <c r="I191" s="20">
        <v>0</v>
      </c>
      <c r="J191" s="20">
        <v>0</v>
      </c>
      <c r="K191" s="20">
        <v>0</v>
      </c>
      <c r="L191" s="20">
        <v>0</v>
      </c>
    </row>
    <row r="192" spans="1:12" s="3" customFormat="1" ht="30.75" customHeight="1" x14ac:dyDescent="0.25">
      <c r="A192" s="41"/>
      <c r="B192" s="38"/>
      <c r="C192" s="38"/>
      <c r="D192" s="13" t="s">
        <v>47</v>
      </c>
      <c r="E192" s="20">
        <f t="shared" si="34"/>
        <v>0</v>
      </c>
      <c r="F192" s="20">
        <v>0</v>
      </c>
      <c r="G192" s="20">
        <v>0</v>
      </c>
      <c r="H192" s="30">
        <v>0</v>
      </c>
      <c r="I192" s="20">
        <v>0</v>
      </c>
      <c r="J192" s="20">
        <v>0</v>
      </c>
      <c r="K192" s="20">
        <v>0</v>
      </c>
      <c r="L192" s="20">
        <v>0</v>
      </c>
    </row>
    <row r="193" spans="1:12" s="3" customFormat="1" ht="30.75" customHeight="1" x14ac:dyDescent="0.25">
      <c r="A193" s="41"/>
      <c r="B193" s="38"/>
      <c r="C193" s="38"/>
      <c r="D193" s="13" t="s">
        <v>77</v>
      </c>
      <c r="E193" s="20">
        <f t="shared" si="34"/>
        <v>0</v>
      </c>
      <c r="F193" s="20">
        <v>0</v>
      </c>
      <c r="G193" s="20">
        <v>0</v>
      </c>
      <c r="H193" s="30">
        <v>0</v>
      </c>
      <c r="I193" s="20">
        <v>0</v>
      </c>
      <c r="J193" s="20">
        <v>0</v>
      </c>
      <c r="K193" s="20">
        <v>0</v>
      </c>
      <c r="L193" s="20">
        <v>0</v>
      </c>
    </row>
    <row r="194" spans="1:12" s="3" customFormat="1" ht="48.75" customHeight="1" x14ac:dyDescent="0.25">
      <c r="A194" s="41"/>
      <c r="B194" s="38"/>
      <c r="C194" s="38"/>
      <c r="D194" s="13" t="s">
        <v>49</v>
      </c>
      <c r="E194" s="20">
        <f t="shared" si="34"/>
        <v>0</v>
      </c>
      <c r="F194" s="20">
        <v>0</v>
      </c>
      <c r="G194" s="20">
        <v>0</v>
      </c>
      <c r="H194" s="30">
        <v>0</v>
      </c>
      <c r="I194" s="20">
        <v>0</v>
      </c>
      <c r="J194" s="20">
        <v>0</v>
      </c>
      <c r="K194" s="20">
        <v>0</v>
      </c>
      <c r="L194" s="20">
        <v>0</v>
      </c>
    </row>
    <row r="195" spans="1:12" s="3" customFormat="1" ht="49.5" customHeight="1" x14ac:dyDescent="0.25">
      <c r="A195" s="41"/>
      <c r="B195" s="38"/>
      <c r="C195" s="38"/>
      <c r="D195" s="13" t="s">
        <v>78</v>
      </c>
      <c r="E195" s="20">
        <f t="shared" si="34"/>
        <v>0</v>
      </c>
      <c r="F195" s="20">
        <v>0</v>
      </c>
      <c r="G195" s="20">
        <v>0</v>
      </c>
      <c r="H195" s="30">
        <v>0</v>
      </c>
      <c r="I195" s="20">
        <v>0</v>
      </c>
      <c r="J195" s="20">
        <v>0</v>
      </c>
      <c r="K195" s="20">
        <v>0</v>
      </c>
      <c r="L195" s="20">
        <v>0</v>
      </c>
    </row>
    <row r="196" spans="1:12" s="3" customFormat="1" ht="30.75" customHeight="1" x14ac:dyDescent="0.25">
      <c r="A196" s="42"/>
      <c r="B196" s="39"/>
      <c r="C196" s="39"/>
      <c r="D196" s="14" t="s">
        <v>98</v>
      </c>
      <c r="E196" s="20">
        <f t="shared" si="34"/>
        <v>0</v>
      </c>
      <c r="F196" s="20">
        <v>0</v>
      </c>
      <c r="G196" s="20">
        <v>0</v>
      </c>
      <c r="H196" s="30">
        <v>0</v>
      </c>
      <c r="I196" s="20">
        <v>0</v>
      </c>
      <c r="J196" s="20">
        <v>0</v>
      </c>
      <c r="K196" s="20">
        <v>0</v>
      </c>
      <c r="L196" s="20">
        <v>0</v>
      </c>
    </row>
    <row r="197" spans="1:12" s="4" customFormat="1" ht="28.5" customHeight="1" x14ac:dyDescent="0.25">
      <c r="A197" s="36" t="s">
        <v>102</v>
      </c>
      <c r="B197" s="33" t="s">
        <v>100</v>
      </c>
      <c r="C197" s="33" t="s">
        <v>33</v>
      </c>
      <c r="D197" s="12" t="s">
        <v>39</v>
      </c>
      <c r="E197" s="21">
        <f>SUM(E198:E202)</f>
        <v>625</v>
      </c>
      <c r="F197" s="21">
        <f t="shared" ref="F197:H197" si="35">SUM(F198:F202)</f>
        <v>0</v>
      </c>
      <c r="G197" s="21">
        <f t="shared" si="35"/>
        <v>0</v>
      </c>
      <c r="H197" s="31">
        <f t="shared" si="35"/>
        <v>125</v>
      </c>
      <c r="I197" s="21">
        <f>SUM(I198:I202)</f>
        <v>125</v>
      </c>
      <c r="J197" s="21">
        <f>SUM(J198:J202)</f>
        <v>125</v>
      </c>
      <c r="K197" s="21">
        <f>SUM(K198:K202)</f>
        <v>125</v>
      </c>
      <c r="L197" s="21">
        <f>SUM(L198:L202)</f>
        <v>125</v>
      </c>
    </row>
    <row r="198" spans="1:12" s="4" customFormat="1" ht="25.5" customHeight="1" x14ac:dyDescent="0.25">
      <c r="A198" s="36"/>
      <c r="B198" s="33"/>
      <c r="C198" s="33"/>
      <c r="D198" s="13" t="s">
        <v>47</v>
      </c>
      <c r="E198" s="20">
        <f>SUM(F198:L198)</f>
        <v>0</v>
      </c>
      <c r="F198" s="20">
        <v>0</v>
      </c>
      <c r="G198" s="20">
        <v>0</v>
      </c>
      <c r="H198" s="30">
        <v>0</v>
      </c>
      <c r="I198" s="20">
        <v>0</v>
      </c>
      <c r="J198" s="20">
        <v>0</v>
      </c>
      <c r="K198" s="20">
        <v>0</v>
      </c>
      <c r="L198" s="20">
        <v>0</v>
      </c>
    </row>
    <row r="199" spans="1:12" s="4" customFormat="1" ht="30.75" customHeight="1" x14ac:dyDescent="0.25">
      <c r="A199" s="36"/>
      <c r="B199" s="33"/>
      <c r="C199" s="33"/>
      <c r="D199" s="13" t="s">
        <v>77</v>
      </c>
      <c r="E199" s="20">
        <f>SUM(F199:L199)</f>
        <v>0</v>
      </c>
      <c r="F199" s="20">
        <v>0</v>
      </c>
      <c r="G199" s="20">
        <v>0</v>
      </c>
      <c r="H199" s="30">
        <v>0</v>
      </c>
      <c r="I199" s="20">
        <v>0</v>
      </c>
      <c r="J199" s="20">
        <v>0</v>
      </c>
      <c r="K199" s="20">
        <v>0</v>
      </c>
      <c r="L199" s="20">
        <v>0</v>
      </c>
    </row>
    <row r="200" spans="1:12" s="4" customFormat="1" ht="30.75" customHeight="1" x14ac:dyDescent="0.25">
      <c r="A200" s="36"/>
      <c r="B200" s="33"/>
      <c r="C200" s="33"/>
      <c r="D200" s="13" t="s">
        <v>49</v>
      </c>
      <c r="E200" s="20">
        <f>SUM(F200:L200)</f>
        <v>125</v>
      </c>
      <c r="F200" s="20">
        <v>0</v>
      </c>
      <c r="G200" s="20">
        <v>0</v>
      </c>
      <c r="H200" s="30">
        <v>125</v>
      </c>
      <c r="I200" s="20"/>
      <c r="J200" s="20"/>
      <c r="K200" s="20"/>
      <c r="L200" s="20"/>
    </row>
    <row r="201" spans="1:12" s="4" customFormat="1" ht="57.75" customHeight="1" x14ac:dyDescent="0.25">
      <c r="A201" s="36"/>
      <c r="B201" s="33"/>
      <c r="C201" s="33"/>
      <c r="D201" s="13" t="s">
        <v>78</v>
      </c>
      <c r="E201" s="20">
        <f>SUM(F201:L201)</f>
        <v>0</v>
      </c>
      <c r="F201" s="20">
        <v>0</v>
      </c>
      <c r="G201" s="20">
        <v>0</v>
      </c>
      <c r="H201" s="30">
        <v>0</v>
      </c>
      <c r="I201" s="20">
        <v>0</v>
      </c>
      <c r="J201" s="20">
        <v>0</v>
      </c>
      <c r="K201" s="20">
        <v>0</v>
      </c>
      <c r="L201" s="20">
        <v>0</v>
      </c>
    </row>
    <row r="202" spans="1:12" s="4" customFormat="1" ht="30.75" customHeight="1" x14ac:dyDescent="0.25">
      <c r="A202" s="36"/>
      <c r="B202" s="33"/>
      <c r="C202" s="33"/>
      <c r="D202" s="14" t="s">
        <v>98</v>
      </c>
      <c r="E202" s="20">
        <f>SUM(F202:L202)</f>
        <v>500</v>
      </c>
      <c r="F202" s="20">
        <v>0</v>
      </c>
      <c r="G202" s="20">
        <v>0</v>
      </c>
      <c r="H202" s="30">
        <v>0</v>
      </c>
      <c r="I202" s="20">
        <v>125</v>
      </c>
      <c r="J202" s="20">
        <v>125</v>
      </c>
      <c r="K202" s="20">
        <v>125</v>
      </c>
      <c r="L202" s="20">
        <v>125</v>
      </c>
    </row>
    <row r="203" spans="1:12" ht="27.75" customHeight="1" x14ac:dyDescent="0.25">
      <c r="A203" s="33" t="s">
        <v>50</v>
      </c>
      <c r="B203" s="33"/>
      <c r="C203" s="33"/>
      <c r="D203" s="12" t="s">
        <v>39</v>
      </c>
      <c r="E203" s="21">
        <f>E173+E179+E185+E197+E191</f>
        <v>1045</v>
      </c>
      <c r="F203" s="21">
        <f t="shared" ref="F203:L203" si="36">F173+F179+F185+F197+F191</f>
        <v>60</v>
      </c>
      <c r="G203" s="21">
        <f t="shared" si="36"/>
        <v>60</v>
      </c>
      <c r="H203" s="31">
        <f t="shared" si="36"/>
        <v>185</v>
      </c>
      <c r="I203" s="21">
        <f t="shared" si="36"/>
        <v>185</v>
      </c>
      <c r="J203" s="21">
        <f t="shared" si="36"/>
        <v>185</v>
      </c>
      <c r="K203" s="21">
        <f t="shared" si="36"/>
        <v>185</v>
      </c>
      <c r="L203" s="21">
        <f t="shared" si="36"/>
        <v>185</v>
      </c>
    </row>
    <row r="204" spans="1:12" ht="26.25" customHeight="1" x14ac:dyDescent="0.25">
      <c r="A204" s="33"/>
      <c r="B204" s="33"/>
      <c r="C204" s="33"/>
      <c r="D204" s="13" t="s">
        <v>47</v>
      </c>
      <c r="E204" s="20">
        <f>E174+E180+E186+E198+E192</f>
        <v>0</v>
      </c>
      <c r="F204" s="20">
        <f t="shared" ref="F204:L204" si="37">F174+F180+F186+F198+F192</f>
        <v>0</v>
      </c>
      <c r="G204" s="20">
        <f t="shared" si="37"/>
        <v>0</v>
      </c>
      <c r="H204" s="30">
        <f t="shared" si="37"/>
        <v>0</v>
      </c>
      <c r="I204" s="20">
        <f t="shared" si="37"/>
        <v>0</v>
      </c>
      <c r="J204" s="20">
        <f t="shared" si="37"/>
        <v>0</v>
      </c>
      <c r="K204" s="20">
        <f t="shared" si="37"/>
        <v>0</v>
      </c>
      <c r="L204" s="20">
        <f t="shared" si="37"/>
        <v>0</v>
      </c>
    </row>
    <row r="205" spans="1:12" ht="33" customHeight="1" x14ac:dyDescent="0.25">
      <c r="A205" s="33"/>
      <c r="B205" s="33"/>
      <c r="C205" s="33"/>
      <c r="D205" s="13" t="s">
        <v>77</v>
      </c>
      <c r="E205" s="20">
        <f>E175+E181+E187+E199+E193</f>
        <v>0</v>
      </c>
      <c r="F205" s="20">
        <f t="shared" ref="F205:L205" si="38">F175+F181+F187+F199+F193</f>
        <v>0</v>
      </c>
      <c r="G205" s="20">
        <f t="shared" si="38"/>
        <v>0</v>
      </c>
      <c r="H205" s="30">
        <f t="shared" si="38"/>
        <v>0</v>
      </c>
      <c r="I205" s="20">
        <f t="shared" si="38"/>
        <v>0</v>
      </c>
      <c r="J205" s="20">
        <f t="shared" si="38"/>
        <v>0</v>
      </c>
      <c r="K205" s="20">
        <f t="shared" si="38"/>
        <v>0</v>
      </c>
      <c r="L205" s="20">
        <f t="shared" si="38"/>
        <v>0</v>
      </c>
    </row>
    <row r="206" spans="1:12" ht="32.25" customHeight="1" x14ac:dyDescent="0.25">
      <c r="A206" s="33"/>
      <c r="B206" s="33"/>
      <c r="C206" s="33"/>
      <c r="D206" s="13" t="s">
        <v>49</v>
      </c>
      <c r="E206" s="20">
        <f>E176+E182+E188+E200+E194</f>
        <v>545</v>
      </c>
      <c r="F206" s="20">
        <f t="shared" ref="F206:H206" si="39">F176+F182+F188+F200+F194</f>
        <v>60</v>
      </c>
      <c r="G206" s="20">
        <f t="shared" si="39"/>
        <v>60</v>
      </c>
      <c r="H206" s="30">
        <f t="shared" si="39"/>
        <v>185</v>
      </c>
      <c r="I206" s="20">
        <f>I176+I182+I188+I200+I194</f>
        <v>60</v>
      </c>
      <c r="J206" s="20">
        <f>J176+J182+J188+J200+J194</f>
        <v>60</v>
      </c>
      <c r="K206" s="20">
        <f>K176+K182+K188+K200+K194</f>
        <v>60</v>
      </c>
      <c r="L206" s="20">
        <f>L176+L182+L188+L200+L194</f>
        <v>60</v>
      </c>
    </row>
    <row r="207" spans="1:12" ht="57.75" customHeight="1" x14ac:dyDescent="0.25">
      <c r="A207" s="33"/>
      <c r="B207" s="33"/>
      <c r="C207" s="33"/>
      <c r="D207" s="13" t="s">
        <v>78</v>
      </c>
      <c r="E207" s="20">
        <f>E177+E183+E189+E201+E195</f>
        <v>0</v>
      </c>
      <c r="F207" s="20">
        <f t="shared" ref="F207:L207" si="40">F177+F183+F189+F201+F195</f>
        <v>0</v>
      </c>
      <c r="G207" s="20">
        <f t="shared" si="40"/>
        <v>0</v>
      </c>
      <c r="H207" s="30">
        <f t="shared" si="40"/>
        <v>0</v>
      </c>
      <c r="I207" s="20">
        <f t="shared" si="40"/>
        <v>0</v>
      </c>
      <c r="J207" s="20">
        <f t="shared" si="40"/>
        <v>0</v>
      </c>
      <c r="K207" s="20">
        <f t="shared" si="40"/>
        <v>0</v>
      </c>
      <c r="L207" s="20">
        <f t="shared" si="40"/>
        <v>0</v>
      </c>
    </row>
    <row r="208" spans="1:12" ht="33" customHeight="1" x14ac:dyDescent="0.25">
      <c r="A208" s="33"/>
      <c r="B208" s="33"/>
      <c r="C208" s="33"/>
      <c r="D208" s="14" t="s">
        <v>98</v>
      </c>
      <c r="E208" s="20">
        <f>E178+E184+E190+E202</f>
        <v>500</v>
      </c>
      <c r="F208" s="20">
        <f t="shared" ref="F208:H208" si="41">F178+F184+F190+F202</f>
        <v>0</v>
      </c>
      <c r="G208" s="20">
        <f t="shared" si="41"/>
        <v>0</v>
      </c>
      <c r="H208" s="30">
        <f t="shared" si="41"/>
        <v>0</v>
      </c>
      <c r="I208" s="20">
        <f>I178+I184+I190+I202</f>
        <v>125</v>
      </c>
      <c r="J208" s="20">
        <f>J178+J184+J190+J202</f>
        <v>125</v>
      </c>
      <c r="K208" s="20">
        <f>K178+K184+K190+K202</f>
        <v>125</v>
      </c>
      <c r="L208" s="20">
        <f>L178+L184+L190+L202</f>
        <v>125</v>
      </c>
    </row>
    <row r="209" spans="1:13" ht="23.25" customHeight="1" x14ac:dyDescent="0.25">
      <c r="A209" s="46" t="s">
        <v>43</v>
      </c>
      <c r="B209" s="46"/>
      <c r="C209" s="46"/>
      <c r="D209" s="12" t="s">
        <v>39</v>
      </c>
      <c r="E209" s="21">
        <f t="shared" ref="E209:L214" si="42">E166+E203</f>
        <v>6136.79</v>
      </c>
      <c r="F209" s="21">
        <f t="shared" si="42"/>
        <v>475</v>
      </c>
      <c r="G209" s="21">
        <f t="shared" si="42"/>
        <v>938.99</v>
      </c>
      <c r="H209" s="31">
        <f t="shared" si="42"/>
        <v>698.9</v>
      </c>
      <c r="I209" s="21">
        <f t="shared" si="42"/>
        <v>868.9</v>
      </c>
      <c r="J209" s="21">
        <f t="shared" si="42"/>
        <v>870</v>
      </c>
      <c r="K209" s="21">
        <f t="shared" si="42"/>
        <v>1085</v>
      </c>
      <c r="L209" s="21">
        <f t="shared" si="42"/>
        <v>1200</v>
      </c>
    </row>
    <row r="210" spans="1:13" ht="22.5" customHeight="1" x14ac:dyDescent="0.25">
      <c r="A210" s="46"/>
      <c r="B210" s="46"/>
      <c r="C210" s="46"/>
      <c r="D210" s="13" t="s">
        <v>47</v>
      </c>
      <c r="E210" s="20">
        <f t="shared" si="42"/>
        <v>0</v>
      </c>
      <c r="F210" s="20">
        <f t="shared" si="42"/>
        <v>0</v>
      </c>
      <c r="G210" s="20">
        <f t="shared" si="42"/>
        <v>0</v>
      </c>
      <c r="H210" s="30">
        <f t="shared" si="42"/>
        <v>0</v>
      </c>
      <c r="I210" s="20">
        <f t="shared" si="42"/>
        <v>0</v>
      </c>
      <c r="J210" s="20">
        <f t="shared" si="42"/>
        <v>0</v>
      </c>
      <c r="K210" s="20">
        <f t="shared" si="42"/>
        <v>0</v>
      </c>
      <c r="L210" s="20">
        <f t="shared" si="42"/>
        <v>0</v>
      </c>
    </row>
    <row r="211" spans="1:13" ht="33" customHeight="1" x14ac:dyDescent="0.25">
      <c r="A211" s="46"/>
      <c r="B211" s="46"/>
      <c r="C211" s="46"/>
      <c r="D211" s="13" t="s">
        <v>77</v>
      </c>
      <c r="E211" s="20">
        <f t="shared" si="42"/>
        <v>0</v>
      </c>
      <c r="F211" s="20">
        <f t="shared" si="42"/>
        <v>0</v>
      </c>
      <c r="G211" s="20">
        <f t="shared" si="42"/>
        <v>0</v>
      </c>
      <c r="H211" s="30">
        <f t="shared" si="42"/>
        <v>0</v>
      </c>
      <c r="I211" s="20">
        <f t="shared" si="42"/>
        <v>0</v>
      </c>
      <c r="J211" s="20">
        <f t="shared" si="42"/>
        <v>0</v>
      </c>
      <c r="K211" s="20">
        <f t="shared" si="42"/>
        <v>0</v>
      </c>
      <c r="L211" s="20">
        <f t="shared" si="42"/>
        <v>0</v>
      </c>
    </row>
    <row r="212" spans="1:13" ht="23.25" customHeight="1" x14ac:dyDescent="0.25">
      <c r="A212" s="46"/>
      <c r="B212" s="46"/>
      <c r="C212" s="46"/>
      <c r="D212" s="13" t="s">
        <v>49</v>
      </c>
      <c r="E212" s="20">
        <f t="shared" si="42"/>
        <v>5276.79</v>
      </c>
      <c r="F212" s="20">
        <f t="shared" si="42"/>
        <v>475</v>
      </c>
      <c r="G212" s="20">
        <f t="shared" si="42"/>
        <v>938.99</v>
      </c>
      <c r="H212" s="30">
        <f t="shared" si="42"/>
        <v>698.9</v>
      </c>
      <c r="I212" s="20">
        <f t="shared" si="42"/>
        <v>683.9</v>
      </c>
      <c r="J212" s="20">
        <f t="shared" si="42"/>
        <v>645</v>
      </c>
      <c r="K212" s="20">
        <f t="shared" si="42"/>
        <v>860</v>
      </c>
      <c r="L212" s="20">
        <f t="shared" si="42"/>
        <v>975</v>
      </c>
    </row>
    <row r="213" spans="1:13" ht="57.75" customHeight="1" x14ac:dyDescent="0.25">
      <c r="A213" s="46"/>
      <c r="B213" s="46"/>
      <c r="C213" s="46"/>
      <c r="D213" s="13" t="s">
        <v>78</v>
      </c>
      <c r="E213" s="20">
        <f t="shared" si="42"/>
        <v>0</v>
      </c>
      <c r="F213" s="20">
        <f t="shared" si="42"/>
        <v>0</v>
      </c>
      <c r="G213" s="20">
        <f t="shared" si="42"/>
        <v>0</v>
      </c>
      <c r="H213" s="30">
        <f t="shared" si="42"/>
        <v>0</v>
      </c>
      <c r="I213" s="20">
        <f t="shared" si="42"/>
        <v>0</v>
      </c>
      <c r="J213" s="20">
        <f t="shared" si="42"/>
        <v>0</v>
      </c>
      <c r="K213" s="20">
        <f t="shared" si="42"/>
        <v>0</v>
      </c>
      <c r="L213" s="20">
        <f t="shared" si="42"/>
        <v>0</v>
      </c>
    </row>
    <row r="214" spans="1:13" ht="33" customHeight="1" x14ac:dyDescent="0.25">
      <c r="A214" s="46"/>
      <c r="B214" s="46"/>
      <c r="C214" s="46"/>
      <c r="D214" s="14" t="s">
        <v>98</v>
      </c>
      <c r="E214" s="20">
        <f t="shared" si="42"/>
        <v>860</v>
      </c>
      <c r="F214" s="20">
        <f t="shared" si="42"/>
        <v>0</v>
      </c>
      <c r="G214" s="20">
        <f t="shared" si="42"/>
        <v>0</v>
      </c>
      <c r="H214" s="30">
        <f t="shared" si="42"/>
        <v>0</v>
      </c>
      <c r="I214" s="20">
        <f t="shared" si="42"/>
        <v>185</v>
      </c>
      <c r="J214" s="20">
        <f t="shared" si="42"/>
        <v>225</v>
      </c>
      <c r="K214" s="20">
        <f t="shared" si="42"/>
        <v>225</v>
      </c>
      <c r="L214" s="20">
        <f t="shared" si="42"/>
        <v>225</v>
      </c>
    </row>
    <row r="215" spans="1:13" ht="31.5" customHeight="1" x14ac:dyDescent="0.25">
      <c r="A215" s="35" t="s">
        <v>44</v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</row>
    <row r="216" spans="1:13" ht="27.75" customHeight="1" x14ac:dyDescent="0.25">
      <c r="A216" s="35" t="s">
        <v>45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</row>
    <row r="217" spans="1:13" ht="40.5" customHeight="1" x14ac:dyDescent="0.25">
      <c r="A217" s="35" t="s">
        <v>85</v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</row>
    <row r="218" spans="1:13" ht="45" customHeight="1" x14ac:dyDescent="0.25">
      <c r="A218" s="45" t="s">
        <v>91</v>
      </c>
      <c r="B218" s="33" t="s">
        <v>96</v>
      </c>
      <c r="C218" s="33" t="s">
        <v>46</v>
      </c>
      <c r="D218" s="15" t="s">
        <v>39</v>
      </c>
      <c r="E218" s="21">
        <f>SUM(E219:E223)</f>
        <v>583978.59208999993</v>
      </c>
      <c r="F218" s="21">
        <f t="shared" ref="F218:L218" si="43">SUM(F219:F223)</f>
        <v>67801.054640000002</v>
      </c>
      <c r="G218" s="21">
        <f t="shared" si="43"/>
        <v>128318.71423000001</v>
      </c>
      <c r="H218" s="31">
        <f>SUM(H219:H223)</f>
        <v>151959.42322</v>
      </c>
      <c r="I218" s="21">
        <f t="shared" si="43"/>
        <v>67174</v>
      </c>
      <c r="J218" s="21">
        <f t="shared" si="43"/>
        <v>56241.8</v>
      </c>
      <c r="K218" s="21">
        <f t="shared" si="43"/>
        <v>56241.8</v>
      </c>
      <c r="L218" s="21">
        <f t="shared" si="43"/>
        <v>56241.8</v>
      </c>
    </row>
    <row r="219" spans="1:13" ht="45.75" customHeight="1" x14ac:dyDescent="0.25">
      <c r="A219" s="45"/>
      <c r="B219" s="33"/>
      <c r="C219" s="33"/>
      <c r="D219" s="14" t="s">
        <v>47</v>
      </c>
      <c r="E219" s="20">
        <f>SUM(F219:L219)</f>
        <v>0</v>
      </c>
      <c r="F219" s="20">
        <v>0</v>
      </c>
      <c r="G219" s="20">
        <v>0</v>
      </c>
      <c r="H219" s="30">
        <v>0</v>
      </c>
      <c r="I219" s="20">
        <v>0</v>
      </c>
      <c r="J219" s="20">
        <v>0</v>
      </c>
      <c r="K219" s="20">
        <v>0</v>
      </c>
      <c r="L219" s="20">
        <v>0</v>
      </c>
    </row>
    <row r="220" spans="1:13" ht="46.5" customHeight="1" x14ac:dyDescent="0.25">
      <c r="A220" s="45"/>
      <c r="B220" s="33"/>
      <c r="C220" s="33"/>
      <c r="D220" s="14" t="s">
        <v>48</v>
      </c>
      <c r="E220" s="20">
        <f>SUM(F220:L220)</f>
        <v>167110.95242000002</v>
      </c>
      <c r="F220" s="20">
        <v>22425.8</v>
      </c>
      <c r="G220" s="20">
        <f>7299.47285+4456.3+9190.9+4461.2+3801+25248.1+8357+10215.3</f>
        <v>73029.272850000008</v>
      </c>
      <c r="H220" s="30">
        <f>25418.1+6331.27957+22674.7+17231.8</f>
        <v>71655.879570000005</v>
      </c>
      <c r="I220" s="20">
        <v>0</v>
      </c>
      <c r="J220" s="20">
        <v>0</v>
      </c>
      <c r="K220" s="20">
        <v>0</v>
      </c>
      <c r="L220" s="20">
        <v>0</v>
      </c>
    </row>
    <row r="221" spans="1:13" ht="41.25" customHeight="1" x14ac:dyDescent="0.25">
      <c r="A221" s="45"/>
      <c r="B221" s="33"/>
      <c r="C221" s="33"/>
      <c r="D221" s="14" t="s">
        <v>49</v>
      </c>
      <c r="E221" s="20">
        <f>SUM(F221:L221)</f>
        <v>416867.63966999995</v>
      </c>
      <c r="F221" s="20">
        <v>45375.254639999999</v>
      </c>
      <c r="G221" s="20">
        <f>59395.83138-128+2380+9561.61-6900-500-8520</f>
        <v>55289.441380000004</v>
      </c>
      <c r="H221" s="30">
        <f>79189.5-25418.1+8100+4500+8523.14365+3200+2209</f>
        <v>80303.543649999992</v>
      </c>
      <c r="I221" s="20">
        <v>67174</v>
      </c>
      <c r="J221" s="20">
        <v>56241.8</v>
      </c>
      <c r="K221" s="20">
        <v>56241.8</v>
      </c>
      <c r="L221" s="20">
        <v>56241.8</v>
      </c>
    </row>
    <row r="222" spans="1:13" ht="45.75" customHeight="1" x14ac:dyDescent="0.25">
      <c r="A222" s="45"/>
      <c r="B222" s="33"/>
      <c r="C222" s="33"/>
      <c r="D222" s="13" t="s">
        <v>78</v>
      </c>
      <c r="E222" s="20">
        <f>SUM(F222:L222)</f>
        <v>0</v>
      </c>
      <c r="F222" s="20">
        <v>0</v>
      </c>
      <c r="G222" s="20">
        <v>0</v>
      </c>
      <c r="H222" s="30">
        <v>0</v>
      </c>
      <c r="I222" s="20">
        <v>0</v>
      </c>
      <c r="J222" s="20">
        <v>0</v>
      </c>
      <c r="K222" s="20">
        <v>0</v>
      </c>
      <c r="L222" s="20">
        <v>0</v>
      </c>
    </row>
    <row r="223" spans="1:13" ht="35.25" customHeight="1" x14ac:dyDescent="0.25">
      <c r="A223" s="45"/>
      <c r="B223" s="33"/>
      <c r="C223" s="33"/>
      <c r="D223" s="14" t="s">
        <v>98</v>
      </c>
      <c r="E223" s="20">
        <f>SUM(F223:L223)</f>
        <v>0</v>
      </c>
      <c r="F223" s="20">
        <v>0</v>
      </c>
      <c r="G223" s="20">
        <v>0</v>
      </c>
      <c r="H223" s="30">
        <v>0</v>
      </c>
      <c r="I223" s="20">
        <v>0</v>
      </c>
      <c r="J223" s="20">
        <v>0</v>
      </c>
      <c r="K223" s="20">
        <v>0</v>
      </c>
      <c r="L223" s="20">
        <v>0</v>
      </c>
      <c r="M223" s="16"/>
    </row>
    <row r="224" spans="1:13" ht="25.5" customHeight="1" x14ac:dyDescent="0.25">
      <c r="A224" s="33" t="s">
        <v>93</v>
      </c>
      <c r="B224" s="33"/>
      <c r="C224" s="33"/>
      <c r="D224" s="15" t="s">
        <v>39</v>
      </c>
      <c r="E224" s="21">
        <f>E218</f>
        <v>583978.59208999993</v>
      </c>
      <c r="F224" s="21">
        <f t="shared" ref="F224:L224" si="44">F218</f>
        <v>67801.054640000002</v>
      </c>
      <c r="G224" s="21">
        <f t="shared" si="44"/>
        <v>128318.71423000001</v>
      </c>
      <c r="H224" s="31">
        <f t="shared" si="44"/>
        <v>151959.42322</v>
      </c>
      <c r="I224" s="21">
        <f t="shared" si="44"/>
        <v>67174</v>
      </c>
      <c r="J224" s="21">
        <f t="shared" si="44"/>
        <v>56241.8</v>
      </c>
      <c r="K224" s="21">
        <f t="shared" si="44"/>
        <v>56241.8</v>
      </c>
      <c r="L224" s="21">
        <f t="shared" si="44"/>
        <v>56241.8</v>
      </c>
    </row>
    <row r="225" spans="1:12" ht="24" customHeight="1" x14ac:dyDescent="0.25">
      <c r="A225" s="33"/>
      <c r="B225" s="33"/>
      <c r="C225" s="33"/>
      <c r="D225" s="14" t="s">
        <v>47</v>
      </c>
      <c r="E225" s="20">
        <f>E219</f>
        <v>0</v>
      </c>
      <c r="F225" s="20">
        <f t="shared" ref="E225:L229" si="45">F219</f>
        <v>0</v>
      </c>
      <c r="G225" s="20">
        <f t="shared" si="45"/>
        <v>0</v>
      </c>
      <c r="H225" s="30">
        <f t="shared" si="45"/>
        <v>0</v>
      </c>
      <c r="I225" s="20">
        <f t="shared" si="45"/>
        <v>0</v>
      </c>
      <c r="J225" s="20">
        <f t="shared" si="45"/>
        <v>0</v>
      </c>
      <c r="K225" s="20">
        <f t="shared" si="45"/>
        <v>0</v>
      </c>
      <c r="L225" s="20">
        <f t="shared" si="45"/>
        <v>0</v>
      </c>
    </row>
    <row r="226" spans="1:12" ht="36" customHeight="1" x14ac:dyDescent="0.25">
      <c r="A226" s="33"/>
      <c r="B226" s="33"/>
      <c r="C226" s="33"/>
      <c r="D226" s="14" t="s">
        <v>48</v>
      </c>
      <c r="E226" s="20">
        <f>E220</f>
        <v>167110.95242000002</v>
      </c>
      <c r="F226" s="20">
        <f t="shared" si="45"/>
        <v>22425.8</v>
      </c>
      <c r="G226" s="20">
        <f t="shared" si="45"/>
        <v>73029.272850000008</v>
      </c>
      <c r="H226" s="30">
        <f t="shared" si="45"/>
        <v>71655.879570000005</v>
      </c>
      <c r="I226" s="20">
        <f t="shared" si="45"/>
        <v>0</v>
      </c>
      <c r="J226" s="20">
        <f t="shared" si="45"/>
        <v>0</v>
      </c>
      <c r="K226" s="20">
        <f t="shared" si="45"/>
        <v>0</v>
      </c>
      <c r="L226" s="20">
        <f t="shared" si="45"/>
        <v>0</v>
      </c>
    </row>
    <row r="227" spans="1:12" ht="25.5" customHeight="1" x14ac:dyDescent="0.25">
      <c r="A227" s="33"/>
      <c r="B227" s="33"/>
      <c r="C227" s="33"/>
      <c r="D227" s="14" t="s">
        <v>49</v>
      </c>
      <c r="E227" s="20">
        <f>E221</f>
        <v>416867.63966999995</v>
      </c>
      <c r="F227" s="20">
        <f t="shared" si="45"/>
        <v>45375.254639999999</v>
      </c>
      <c r="G227" s="20">
        <f t="shared" si="45"/>
        <v>55289.441380000004</v>
      </c>
      <c r="H227" s="30">
        <f t="shared" si="45"/>
        <v>80303.543649999992</v>
      </c>
      <c r="I227" s="20">
        <f t="shared" si="45"/>
        <v>67174</v>
      </c>
      <c r="J227" s="20">
        <f t="shared" si="45"/>
        <v>56241.8</v>
      </c>
      <c r="K227" s="20">
        <f t="shared" si="45"/>
        <v>56241.8</v>
      </c>
      <c r="L227" s="20">
        <f t="shared" si="45"/>
        <v>56241.8</v>
      </c>
    </row>
    <row r="228" spans="1:12" ht="57.75" customHeight="1" x14ac:dyDescent="0.25">
      <c r="A228" s="33"/>
      <c r="B228" s="33"/>
      <c r="C228" s="33"/>
      <c r="D228" s="13" t="s">
        <v>78</v>
      </c>
      <c r="E228" s="20">
        <f t="shared" si="45"/>
        <v>0</v>
      </c>
      <c r="F228" s="20">
        <f t="shared" si="45"/>
        <v>0</v>
      </c>
      <c r="G228" s="20">
        <f t="shared" si="45"/>
        <v>0</v>
      </c>
      <c r="H228" s="30">
        <f t="shared" si="45"/>
        <v>0</v>
      </c>
      <c r="I228" s="20">
        <f t="shared" si="45"/>
        <v>0</v>
      </c>
      <c r="J228" s="20">
        <f t="shared" si="45"/>
        <v>0</v>
      </c>
      <c r="K228" s="20">
        <f t="shared" si="45"/>
        <v>0</v>
      </c>
      <c r="L228" s="20">
        <f t="shared" si="45"/>
        <v>0</v>
      </c>
    </row>
    <row r="229" spans="1:12" ht="36" customHeight="1" x14ac:dyDescent="0.25">
      <c r="A229" s="33"/>
      <c r="B229" s="33"/>
      <c r="C229" s="33"/>
      <c r="D229" s="14" t="s">
        <v>98</v>
      </c>
      <c r="E229" s="20">
        <f t="shared" si="45"/>
        <v>0</v>
      </c>
      <c r="F229" s="20">
        <f t="shared" si="45"/>
        <v>0</v>
      </c>
      <c r="G229" s="20">
        <f t="shared" si="45"/>
        <v>0</v>
      </c>
      <c r="H229" s="30">
        <f t="shared" si="45"/>
        <v>0</v>
      </c>
      <c r="I229" s="20">
        <f t="shared" si="45"/>
        <v>0</v>
      </c>
      <c r="J229" s="20">
        <f t="shared" si="45"/>
        <v>0</v>
      </c>
      <c r="K229" s="20">
        <f t="shared" si="45"/>
        <v>0</v>
      </c>
      <c r="L229" s="20">
        <f t="shared" si="45"/>
        <v>0</v>
      </c>
    </row>
    <row r="230" spans="1:12" ht="28.5" customHeight="1" x14ac:dyDescent="0.25">
      <c r="A230" s="46" t="s">
        <v>51</v>
      </c>
      <c r="B230" s="46"/>
      <c r="C230" s="46"/>
      <c r="D230" s="12" t="s">
        <v>39</v>
      </c>
      <c r="E230" s="21">
        <f>E224</f>
        <v>583978.59208999993</v>
      </c>
      <c r="F230" s="21">
        <f t="shared" ref="F230:L230" si="46">F224</f>
        <v>67801.054640000002</v>
      </c>
      <c r="G230" s="21">
        <f t="shared" si="46"/>
        <v>128318.71423000001</v>
      </c>
      <c r="H230" s="31">
        <f t="shared" si="46"/>
        <v>151959.42322</v>
      </c>
      <c r="I230" s="21">
        <f t="shared" si="46"/>
        <v>67174</v>
      </c>
      <c r="J230" s="21">
        <f t="shared" si="46"/>
        <v>56241.8</v>
      </c>
      <c r="K230" s="21">
        <f t="shared" si="46"/>
        <v>56241.8</v>
      </c>
      <c r="L230" s="21">
        <f t="shared" si="46"/>
        <v>56241.8</v>
      </c>
    </row>
    <row r="231" spans="1:12" ht="25.5" customHeight="1" x14ac:dyDescent="0.25">
      <c r="A231" s="46"/>
      <c r="B231" s="46"/>
      <c r="C231" s="46"/>
      <c r="D231" s="13" t="s">
        <v>47</v>
      </c>
      <c r="E231" s="20">
        <f t="shared" ref="E231:L235" si="47">E225</f>
        <v>0</v>
      </c>
      <c r="F231" s="20">
        <f t="shared" si="47"/>
        <v>0</v>
      </c>
      <c r="G231" s="20">
        <f t="shared" si="47"/>
        <v>0</v>
      </c>
      <c r="H231" s="30">
        <f t="shared" si="47"/>
        <v>0</v>
      </c>
      <c r="I231" s="20">
        <f t="shared" si="47"/>
        <v>0</v>
      </c>
      <c r="J231" s="20">
        <f t="shared" si="47"/>
        <v>0</v>
      </c>
      <c r="K231" s="20">
        <f t="shared" si="47"/>
        <v>0</v>
      </c>
      <c r="L231" s="20">
        <f t="shared" si="47"/>
        <v>0</v>
      </c>
    </row>
    <row r="232" spans="1:12" ht="33" customHeight="1" x14ac:dyDescent="0.25">
      <c r="A232" s="46"/>
      <c r="B232" s="46"/>
      <c r="C232" s="46"/>
      <c r="D232" s="13" t="s">
        <v>48</v>
      </c>
      <c r="E232" s="20">
        <f t="shared" si="47"/>
        <v>167110.95242000002</v>
      </c>
      <c r="F232" s="20">
        <f t="shared" si="47"/>
        <v>22425.8</v>
      </c>
      <c r="G232" s="20">
        <f t="shared" si="47"/>
        <v>73029.272850000008</v>
      </c>
      <c r="H232" s="30">
        <f t="shared" si="47"/>
        <v>71655.879570000005</v>
      </c>
      <c r="I232" s="20">
        <f t="shared" si="47"/>
        <v>0</v>
      </c>
      <c r="J232" s="20">
        <f t="shared" si="47"/>
        <v>0</v>
      </c>
      <c r="K232" s="20">
        <f t="shared" si="47"/>
        <v>0</v>
      </c>
      <c r="L232" s="20">
        <f t="shared" si="47"/>
        <v>0</v>
      </c>
    </row>
    <row r="233" spans="1:12" ht="28.5" customHeight="1" x14ac:dyDescent="0.25">
      <c r="A233" s="46"/>
      <c r="B233" s="46"/>
      <c r="C233" s="46"/>
      <c r="D233" s="13" t="s">
        <v>49</v>
      </c>
      <c r="E233" s="20">
        <f t="shared" si="47"/>
        <v>416867.63966999995</v>
      </c>
      <c r="F233" s="20">
        <f t="shared" si="47"/>
        <v>45375.254639999999</v>
      </c>
      <c r="G233" s="20">
        <f t="shared" si="47"/>
        <v>55289.441380000004</v>
      </c>
      <c r="H233" s="30">
        <f t="shared" si="47"/>
        <v>80303.543649999992</v>
      </c>
      <c r="I233" s="20">
        <f t="shared" si="47"/>
        <v>67174</v>
      </c>
      <c r="J233" s="20">
        <f t="shared" si="47"/>
        <v>56241.8</v>
      </c>
      <c r="K233" s="20">
        <f t="shared" si="47"/>
        <v>56241.8</v>
      </c>
      <c r="L233" s="20">
        <f t="shared" si="47"/>
        <v>56241.8</v>
      </c>
    </row>
    <row r="234" spans="1:12" ht="57.75" customHeight="1" x14ac:dyDescent="0.25">
      <c r="A234" s="46"/>
      <c r="B234" s="46"/>
      <c r="C234" s="46"/>
      <c r="D234" s="13" t="s">
        <v>78</v>
      </c>
      <c r="E234" s="20">
        <f t="shared" si="47"/>
        <v>0</v>
      </c>
      <c r="F234" s="20">
        <f t="shared" si="47"/>
        <v>0</v>
      </c>
      <c r="G234" s="20">
        <f t="shared" si="47"/>
        <v>0</v>
      </c>
      <c r="H234" s="30">
        <f t="shared" si="47"/>
        <v>0</v>
      </c>
      <c r="I234" s="20">
        <f t="shared" si="47"/>
        <v>0</v>
      </c>
      <c r="J234" s="20">
        <f t="shared" si="47"/>
        <v>0</v>
      </c>
      <c r="K234" s="20">
        <f t="shared" si="47"/>
        <v>0</v>
      </c>
      <c r="L234" s="20">
        <f t="shared" si="47"/>
        <v>0</v>
      </c>
    </row>
    <row r="235" spans="1:12" ht="34.5" customHeight="1" x14ac:dyDescent="0.25">
      <c r="A235" s="46"/>
      <c r="B235" s="46"/>
      <c r="C235" s="46"/>
      <c r="D235" s="13" t="s">
        <v>98</v>
      </c>
      <c r="E235" s="20">
        <f t="shared" si="47"/>
        <v>0</v>
      </c>
      <c r="F235" s="20">
        <f t="shared" si="47"/>
        <v>0</v>
      </c>
      <c r="G235" s="20">
        <f t="shared" si="47"/>
        <v>0</v>
      </c>
      <c r="H235" s="30">
        <f t="shared" si="47"/>
        <v>0</v>
      </c>
      <c r="I235" s="20">
        <f t="shared" si="47"/>
        <v>0</v>
      </c>
      <c r="J235" s="20">
        <f t="shared" si="47"/>
        <v>0</v>
      </c>
      <c r="K235" s="20">
        <f t="shared" si="47"/>
        <v>0</v>
      </c>
      <c r="L235" s="20">
        <f t="shared" si="47"/>
        <v>0</v>
      </c>
    </row>
    <row r="236" spans="1:12" ht="28.5" customHeight="1" x14ac:dyDescent="0.25">
      <c r="A236" s="46" t="s">
        <v>52</v>
      </c>
      <c r="B236" s="46"/>
      <c r="C236" s="46"/>
      <c r="D236" s="12" t="s">
        <v>39</v>
      </c>
      <c r="E236" s="21">
        <f>E121+E209+E230</f>
        <v>3019378.3784700003</v>
      </c>
      <c r="F236" s="21">
        <f t="shared" ref="E236:L241" si="48">F121+F209+F230</f>
        <v>434820.71691000002</v>
      </c>
      <c r="G236" s="21">
        <f t="shared" si="48"/>
        <v>521865.98692000005</v>
      </c>
      <c r="H236" s="31">
        <f t="shared" si="48"/>
        <v>559570.31464</v>
      </c>
      <c r="I236" s="21">
        <f t="shared" si="48"/>
        <v>414749.06</v>
      </c>
      <c r="J236" s="21">
        <f t="shared" si="48"/>
        <v>363611.39999999991</v>
      </c>
      <c r="K236" s="21">
        <f t="shared" si="48"/>
        <v>362322.99999999994</v>
      </c>
      <c r="L236" s="21">
        <f t="shared" si="48"/>
        <v>362437.89999999997</v>
      </c>
    </row>
    <row r="237" spans="1:12" ht="28.5" customHeight="1" x14ac:dyDescent="0.25">
      <c r="A237" s="46"/>
      <c r="B237" s="46"/>
      <c r="C237" s="46"/>
      <c r="D237" s="13" t="s">
        <v>47</v>
      </c>
      <c r="E237" s="20">
        <f t="shared" si="48"/>
        <v>11926.7</v>
      </c>
      <c r="F237" s="20">
        <f t="shared" si="48"/>
        <v>4098.2</v>
      </c>
      <c r="G237" s="20">
        <f t="shared" si="48"/>
        <v>3920.4</v>
      </c>
      <c r="H237" s="30">
        <f t="shared" si="48"/>
        <v>3908.1</v>
      </c>
      <c r="I237" s="20">
        <f t="shared" si="48"/>
        <v>0</v>
      </c>
      <c r="J237" s="20">
        <f t="shared" si="48"/>
        <v>0</v>
      </c>
      <c r="K237" s="20">
        <f t="shared" si="48"/>
        <v>0</v>
      </c>
      <c r="L237" s="20">
        <f t="shared" si="48"/>
        <v>0</v>
      </c>
    </row>
    <row r="238" spans="1:12" ht="35.25" customHeight="1" x14ac:dyDescent="0.25">
      <c r="A238" s="46"/>
      <c r="B238" s="46"/>
      <c r="C238" s="46"/>
      <c r="D238" s="13" t="s">
        <v>48</v>
      </c>
      <c r="E238" s="20">
        <f t="shared" si="48"/>
        <v>176015.05242000002</v>
      </c>
      <c r="F238" s="20">
        <f t="shared" si="48"/>
        <v>24271.7</v>
      </c>
      <c r="G238" s="20">
        <f t="shared" si="48"/>
        <v>74944.272850000008</v>
      </c>
      <c r="H238" s="30">
        <f t="shared" si="48"/>
        <v>73465.47957000001</v>
      </c>
      <c r="I238" s="20">
        <f t="shared" si="48"/>
        <v>1830.2</v>
      </c>
      <c r="J238" s="20">
        <f t="shared" si="48"/>
        <v>1503.3999999999999</v>
      </c>
      <c r="K238" s="20">
        <f t="shared" si="48"/>
        <v>0</v>
      </c>
      <c r="L238" s="20">
        <f t="shared" si="48"/>
        <v>0</v>
      </c>
    </row>
    <row r="239" spans="1:12" ht="28.5" customHeight="1" x14ac:dyDescent="0.25">
      <c r="A239" s="46"/>
      <c r="B239" s="46"/>
      <c r="C239" s="46"/>
      <c r="D239" s="13" t="s">
        <v>49</v>
      </c>
      <c r="E239" s="20">
        <f t="shared" si="48"/>
        <v>2790576.6260500005</v>
      </c>
      <c r="F239" s="20">
        <f t="shared" si="48"/>
        <v>366450.81691000005</v>
      </c>
      <c r="G239" s="20">
        <f t="shared" si="48"/>
        <v>443001.31406999996</v>
      </c>
      <c r="H239" s="30">
        <f t="shared" si="48"/>
        <v>482196.73507</v>
      </c>
      <c r="I239" s="20">
        <f t="shared" si="48"/>
        <v>412733.86</v>
      </c>
      <c r="J239" s="20">
        <f t="shared" si="48"/>
        <v>361882.99999999994</v>
      </c>
      <c r="K239" s="20">
        <f t="shared" si="48"/>
        <v>362097.99999999994</v>
      </c>
      <c r="L239" s="20">
        <f t="shared" si="48"/>
        <v>362212.89999999997</v>
      </c>
    </row>
    <row r="240" spans="1:12" ht="57.75" customHeight="1" x14ac:dyDescent="0.25">
      <c r="A240" s="46"/>
      <c r="B240" s="46"/>
      <c r="C240" s="46"/>
      <c r="D240" s="13" t="s">
        <v>78</v>
      </c>
      <c r="E240" s="20">
        <f t="shared" si="48"/>
        <v>0</v>
      </c>
      <c r="F240" s="20">
        <f t="shared" si="48"/>
        <v>0</v>
      </c>
      <c r="G240" s="20">
        <f t="shared" si="48"/>
        <v>0</v>
      </c>
      <c r="H240" s="30">
        <f t="shared" si="48"/>
        <v>0</v>
      </c>
      <c r="I240" s="20">
        <f t="shared" si="48"/>
        <v>0</v>
      </c>
      <c r="J240" s="20">
        <f t="shared" si="48"/>
        <v>0</v>
      </c>
      <c r="K240" s="20">
        <f t="shared" si="48"/>
        <v>0</v>
      </c>
      <c r="L240" s="20">
        <f t="shared" si="48"/>
        <v>0</v>
      </c>
    </row>
    <row r="241" spans="1:12" ht="38.25" customHeight="1" x14ac:dyDescent="0.25">
      <c r="A241" s="46"/>
      <c r="B241" s="46"/>
      <c r="C241" s="46"/>
      <c r="D241" s="13" t="s">
        <v>98</v>
      </c>
      <c r="E241" s="20">
        <f t="shared" si="48"/>
        <v>40860</v>
      </c>
      <c r="F241" s="20">
        <f t="shared" si="48"/>
        <v>40000</v>
      </c>
      <c r="G241" s="20">
        <f t="shared" si="48"/>
        <v>0</v>
      </c>
      <c r="H241" s="30">
        <f t="shared" si="48"/>
        <v>0</v>
      </c>
      <c r="I241" s="20">
        <f t="shared" si="48"/>
        <v>185</v>
      </c>
      <c r="J241" s="20">
        <f t="shared" si="48"/>
        <v>225</v>
      </c>
      <c r="K241" s="20">
        <f t="shared" si="48"/>
        <v>225</v>
      </c>
      <c r="L241" s="20">
        <f t="shared" si="48"/>
        <v>225</v>
      </c>
    </row>
    <row r="242" spans="1:12" ht="21.75" customHeight="1" x14ac:dyDescent="0.25">
      <c r="A242" s="33" t="s">
        <v>8</v>
      </c>
      <c r="B242" s="33"/>
      <c r="C242" s="33"/>
      <c r="D242" s="13"/>
      <c r="E242" s="20"/>
      <c r="F242" s="20"/>
      <c r="G242" s="20"/>
      <c r="H242" s="30"/>
      <c r="I242" s="20"/>
      <c r="J242" s="20"/>
      <c r="K242" s="20"/>
      <c r="L242" s="20"/>
    </row>
    <row r="243" spans="1:12" ht="28.5" customHeight="1" x14ac:dyDescent="0.25">
      <c r="A243" s="48" t="s">
        <v>105</v>
      </c>
      <c r="B243" s="48"/>
      <c r="C243" s="48"/>
      <c r="D243" s="12" t="s">
        <v>39</v>
      </c>
      <c r="E243" s="21">
        <f t="shared" ref="E243:L248" si="49">E109</f>
        <v>76000</v>
      </c>
      <c r="F243" s="21">
        <f t="shared" si="49"/>
        <v>38000</v>
      </c>
      <c r="G243" s="21">
        <f t="shared" si="49"/>
        <v>38000</v>
      </c>
      <c r="H243" s="31">
        <f t="shared" si="49"/>
        <v>0</v>
      </c>
      <c r="I243" s="21">
        <f t="shared" si="49"/>
        <v>0</v>
      </c>
      <c r="J243" s="21">
        <f t="shared" si="49"/>
        <v>0</v>
      </c>
      <c r="K243" s="21">
        <f t="shared" si="49"/>
        <v>0</v>
      </c>
      <c r="L243" s="21">
        <f t="shared" si="49"/>
        <v>0</v>
      </c>
    </row>
    <row r="244" spans="1:12" ht="26.25" customHeight="1" x14ac:dyDescent="0.25">
      <c r="A244" s="48"/>
      <c r="B244" s="48"/>
      <c r="C244" s="48"/>
      <c r="D244" s="13" t="s">
        <v>47</v>
      </c>
      <c r="E244" s="20">
        <f t="shared" si="49"/>
        <v>0</v>
      </c>
      <c r="F244" s="20">
        <f t="shared" si="49"/>
        <v>0</v>
      </c>
      <c r="G244" s="20">
        <f t="shared" si="49"/>
        <v>0</v>
      </c>
      <c r="H244" s="30">
        <f t="shared" si="49"/>
        <v>0</v>
      </c>
      <c r="I244" s="20">
        <f t="shared" si="49"/>
        <v>0</v>
      </c>
      <c r="J244" s="20">
        <f t="shared" si="49"/>
        <v>0</v>
      </c>
      <c r="K244" s="20">
        <f t="shared" si="49"/>
        <v>0</v>
      </c>
      <c r="L244" s="20">
        <f t="shared" si="49"/>
        <v>0</v>
      </c>
    </row>
    <row r="245" spans="1:12" ht="33.75" customHeight="1" x14ac:dyDescent="0.25">
      <c r="A245" s="48"/>
      <c r="B245" s="48"/>
      <c r="C245" s="48"/>
      <c r="D245" s="13" t="s">
        <v>48</v>
      </c>
      <c r="E245" s="20">
        <f t="shared" si="49"/>
        <v>0</v>
      </c>
      <c r="F245" s="20">
        <f t="shared" si="49"/>
        <v>0</v>
      </c>
      <c r="G245" s="20">
        <f t="shared" si="49"/>
        <v>0</v>
      </c>
      <c r="H245" s="30">
        <f t="shared" si="49"/>
        <v>0</v>
      </c>
      <c r="I245" s="20">
        <f t="shared" si="49"/>
        <v>0</v>
      </c>
      <c r="J245" s="20">
        <f t="shared" si="49"/>
        <v>0</v>
      </c>
      <c r="K245" s="20">
        <f t="shared" si="49"/>
        <v>0</v>
      </c>
      <c r="L245" s="20">
        <f t="shared" si="49"/>
        <v>0</v>
      </c>
    </row>
    <row r="246" spans="1:12" ht="28.5" customHeight="1" x14ac:dyDescent="0.25">
      <c r="A246" s="48"/>
      <c r="B246" s="48"/>
      <c r="C246" s="48"/>
      <c r="D246" s="13" t="s">
        <v>49</v>
      </c>
      <c r="E246" s="20">
        <f t="shared" si="49"/>
        <v>38000</v>
      </c>
      <c r="F246" s="20">
        <f t="shared" si="49"/>
        <v>0</v>
      </c>
      <c r="G246" s="20">
        <f t="shared" si="49"/>
        <v>38000</v>
      </c>
      <c r="H246" s="30">
        <f t="shared" si="49"/>
        <v>0</v>
      </c>
      <c r="I246" s="20">
        <f t="shared" si="49"/>
        <v>0</v>
      </c>
      <c r="J246" s="20">
        <f t="shared" si="49"/>
        <v>0</v>
      </c>
      <c r="K246" s="20">
        <f t="shared" si="49"/>
        <v>0</v>
      </c>
      <c r="L246" s="20">
        <f t="shared" si="49"/>
        <v>0</v>
      </c>
    </row>
    <row r="247" spans="1:12" ht="57.75" customHeight="1" x14ac:dyDescent="0.25">
      <c r="A247" s="48"/>
      <c r="B247" s="48"/>
      <c r="C247" s="48"/>
      <c r="D247" s="13" t="s">
        <v>78</v>
      </c>
      <c r="E247" s="20">
        <f t="shared" si="49"/>
        <v>0</v>
      </c>
      <c r="F247" s="20">
        <f t="shared" si="49"/>
        <v>0</v>
      </c>
      <c r="G247" s="20">
        <f t="shared" si="49"/>
        <v>0</v>
      </c>
      <c r="H247" s="30">
        <f t="shared" si="49"/>
        <v>0</v>
      </c>
      <c r="I247" s="20">
        <f t="shared" si="49"/>
        <v>0</v>
      </c>
      <c r="J247" s="20">
        <f t="shared" si="49"/>
        <v>0</v>
      </c>
      <c r="K247" s="20">
        <f t="shared" si="49"/>
        <v>0</v>
      </c>
      <c r="L247" s="20">
        <f t="shared" si="49"/>
        <v>0</v>
      </c>
    </row>
    <row r="248" spans="1:12" ht="40.5" customHeight="1" x14ac:dyDescent="0.25">
      <c r="A248" s="48"/>
      <c r="B248" s="48"/>
      <c r="C248" s="48"/>
      <c r="D248" s="13" t="s">
        <v>98</v>
      </c>
      <c r="E248" s="20">
        <f t="shared" si="49"/>
        <v>38000</v>
      </c>
      <c r="F248" s="20">
        <f t="shared" si="49"/>
        <v>38000</v>
      </c>
      <c r="G248" s="20">
        <f t="shared" si="49"/>
        <v>0</v>
      </c>
      <c r="H248" s="30">
        <f t="shared" si="49"/>
        <v>0</v>
      </c>
      <c r="I248" s="20">
        <f t="shared" si="49"/>
        <v>0</v>
      </c>
      <c r="J248" s="20">
        <f t="shared" si="49"/>
        <v>0</v>
      </c>
      <c r="K248" s="20">
        <f t="shared" si="49"/>
        <v>0</v>
      </c>
      <c r="L248" s="20">
        <f t="shared" si="49"/>
        <v>0</v>
      </c>
    </row>
    <row r="249" spans="1:12" ht="28.5" customHeight="1" x14ac:dyDescent="0.25">
      <c r="A249" s="49" t="s">
        <v>53</v>
      </c>
      <c r="B249" s="49"/>
      <c r="C249" s="49"/>
      <c r="D249" s="12" t="s">
        <v>39</v>
      </c>
      <c r="E249" s="21">
        <f>E236-E243</f>
        <v>2943378.3784700003</v>
      </c>
      <c r="F249" s="21">
        <f t="shared" ref="F249:L249" si="50">F236-F243</f>
        <v>396820.71691000002</v>
      </c>
      <c r="G249" s="21">
        <f t="shared" si="50"/>
        <v>483865.98692000005</v>
      </c>
      <c r="H249" s="31">
        <f t="shared" si="50"/>
        <v>559570.31464</v>
      </c>
      <c r="I249" s="21">
        <f t="shared" si="50"/>
        <v>414749.06</v>
      </c>
      <c r="J249" s="21">
        <f t="shared" si="50"/>
        <v>363611.39999999991</v>
      </c>
      <c r="K249" s="21">
        <f t="shared" si="50"/>
        <v>362322.99999999994</v>
      </c>
      <c r="L249" s="21">
        <f t="shared" si="50"/>
        <v>362437.89999999997</v>
      </c>
    </row>
    <row r="250" spans="1:12" ht="28.5" customHeight="1" x14ac:dyDescent="0.25">
      <c r="A250" s="49"/>
      <c r="B250" s="49"/>
      <c r="C250" s="49"/>
      <c r="D250" s="13" t="s">
        <v>47</v>
      </c>
      <c r="E250" s="20">
        <f>E237-E244</f>
        <v>11926.7</v>
      </c>
      <c r="F250" s="20">
        <f t="shared" ref="F250:L250" si="51">F237-F244</f>
        <v>4098.2</v>
      </c>
      <c r="G250" s="20">
        <f t="shared" si="51"/>
        <v>3920.4</v>
      </c>
      <c r="H250" s="30">
        <f t="shared" si="51"/>
        <v>3908.1</v>
      </c>
      <c r="I250" s="20">
        <f t="shared" si="51"/>
        <v>0</v>
      </c>
      <c r="J250" s="20">
        <f t="shared" si="51"/>
        <v>0</v>
      </c>
      <c r="K250" s="20">
        <f t="shared" si="51"/>
        <v>0</v>
      </c>
      <c r="L250" s="20">
        <f t="shared" si="51"/>
        <v>0</v>
      </c>
    </row>
    <row r="251" spans="1:12" ht="35.25" customHeight="1" x14ac:dyDescent="0.25">
      <c r="A251" s="49"/>
      <c r="B251" s="49"/>
      <c r="C251" s="49"/>
      <c r="D251" s="13" t="s">
        <v>48</v>
      </c>
      <c r="E251" s="20">
        <f t="shared" ref="E251:L254" si="52">E238-E245</f>
        <v>176015.05242000002</v>
      </c>
      <c r="F251" s="20">
        <f t="shared" si="52"/>
        <v>24271.7</v>
      </c>
      <c r="G251" s="20">
        <f t="shared" si="52"/>
        <v>74944.272850000008</v>
      </c>
      <c r="H251" s="30">
        <f t="shared" si="52"/>
        <v>73465.47957000001</v>
      </c>
      <c r="I251" s="20">
        <f t="shared" si="52"/>
        <v>1830.2</v>
      </c>
      <c r="J251" s="20">
        <f t="shared" si="52"/>
        <v>1503.3999999999999</v>
      </c>
      <c r="K251" s="20">
        <f t="shared" si="52"/>
        <v>0</v>
      </c>
      <c r="L251" s="20">
        <f t="shared" si="52"/>
        <v>0</v>
      </c>
    </row>
    <row r="252" spans="1:12" ht="28.5" customHeight="1" x14ac:dyDescent="0.25">
      <c r="A252" s="49"/>
      <c r="B252" s="49"/>
      <c r="C252" s="49"/>
      <c r="D252" s="13" t="s">
        <v>49</v>
      </c>
      <c r="E252" s="20">
        <f t="shared" si="52"/>
        <v>2752576.6260500005</v>
      </c>
      <c r="F252" s="20">
        <f t="shared" si="52"/>
        <v>366450.81691000005</v>
      </c>
      <c r="G252" s="20">
        <f t="shared" si="52"/>
        <v>405001.31406999996</v>
      </c>
      <c r="H252" s="30">
        <f t="shared" si="52"/>
        <v>482196.73507</v>
      </c>
      <c r="I252" s="20">
        <f t="shared" si="52"/>
        <v>412733.86</v>
      </c>
      <c r="J252" s="20">
        <f t="shared" si="52"/>
        <v>361882.99999999994</v>
      </c>
      <c r="K252" s="20">
        <f t="shared" si="52"/>
        <v>362097.99999999994</v>
      </c>
      <c r="L252" s="20">
        <f t="shared" si="52"/>
        <v>362212.89999999997</v>
      </c>
    </row>
    <row r="253" spans="1:12" ht="57.75" customHeight="1" x14ac:dyDescent="0.25">
      <c r="A253" s="49"/>
      <c r="B253" s="49"/>
      <c r="C253" s="49"/>
      <c r="D253" s="13" t="s">
        <v>78</v>
      </c>
      <c r="E253" s="20">
        <f t="shared" si="52"/>
        <v>0</v>
      </c>
      <c r="F253" s="20">
        <f t="shared" si="52"/>
        <v>0</v>
      </c>
      <c r="G253" s="20">
        <f t="shared" si="52"/>
        <v>0</v>
      </c>
      <c r="H253" s="30">
        <f t="shared" si="52"/>
        <v>0</v>
      </c>
      <c r="I253" s="20">
        <f t="shared" si="52"/>
        <v>0</v>
      </c>
      <c r="J253" s="20">
        <f t="shared" si="52"/>
        <v>0</v>
      </c>
      <c r="K253" s="20">
        <f t="shared" si="52"/>
        <v>0</v>
      </c>
      <c r="L253" s="20">
        <f t="shared" si="52"/>
        <v>0</v>
      </c>
    </row>
    <row r="254" spans="1:12" ht="36" customHeight="1" x14ac:dyDescent="0.25">
      <c r="A254" s="49"/>
      <c r="B254" s="49"/>
      <c r="C254" s="49"/>
      <c r="D254" s="13" t="s">
        <v>98</v>
      </c>
      <c r="E254" s="20">
        <f t="shared" si="52"/>
        <v>2860</v>
      </c>
      <c r="F254" s="20">
        <f t="shared" si="52"/>
        <v>2000</v>
      </c>
      <c r="G254" s="20">
        <f t="shared" si="52"/>
        <v>0</v>
      </c>
      <c r="H254" s="30">
        <f t="shared" si="52"/>
        <v>0</v>
      </c>
      <c r="I254" s="20">
        <f t="shared" si="52"/>
        <v>185</v>
      </c>
      <c r="J254" s="20">
        <f t="shared" si="52"/>
        <v>225</v>
      </c>
      <c r="K254" s="20">
        <f t="shared" si="52"/>
        <v>225</v>
      </c>
      <c r="L254" s="20">
        <f t="shared" si="52"/>
        <v>225</v>
      </c>
    </row>
    <row r="255" spans="1:12" ht="18.75" customHeight="1" x14ac:dyDescent="0.25">
      <c r="A255" s="33" t="s">
        <v>8</v>
      </c>
      <c r="B255" s="33"/>
      <c r="C255" s="33"/>
      <c r="D255" s="13"/>
      <c r="E255" s="20"/>
      <c r="F255" s="20"/>
      <c r="G255" s="20"/>
      <c r="H255" s="30"/>
      <c r="I255" s="20"/>
      <c r="J255" s="20"/>
      <c r="K255" s="20"/>
      <c r="L255" s="20"/>
    </row>
    <row r="256" spans="1:12" ht="29.25" customHeight="1" x14ac:dyDescent="0.25">
      <c r="A256" s="43" t="s">
        <v>54</v>
      </c>
      <c r="B256" s="44" t="s">
        <v>33</v>
      </c>
      <c r="C256" s="44"/>
      <c r="D256" s="12" t="s">
        <v>39</v>
      </c>
      <c r="E256" s="21">
        <f>E11+E35+E47+E66+E91+E130+E160+E173+E179+E185+E197+E191</f>
        <v>1245666.1793200003</v>
      </c>
      <c r="F256" s="21">
        <f t="shared" ref="F256:L256" si="53">F11+F35+F47+F66+F91+F130+F160+F173+F179+F185+F197+F191</f>
        <v>195026.20369000002</v>
      </c>
      <c r="G256" s="21">
        <f t="shared" si="53"/>
        <v>198493.67905000001</v>
      </c>
      <c r="H256" s="31">
        <f t="shared" si="53"/>
        <v>211883.62057999999</v>
      </c>
      <c r="I256" s="21">
        <f t="shared" si="53"/>
        <v>180165.65</v>
      </c>
      <c r="J256" s="21">
        <f t="shared" si="53"/>
        <v>153948.42599999998</v>
      </c>
      <c r="K256" s="21">
        <f t="shared" si="53"/>
        <v>153156.79999999999</v>
      </c>
      <c r="L256" s="21">
        <f t="shared" si="53"/>
        <v>152991.79999999999</v>
      </c>
    </row>
    <row r="257" spans="1:12" ht="29.25" customHeight="1" x14ac:dyDescent="0.25">
      <c r="A257" s="43"/>
      <c r="B257" s="44"/>
      <c r="C257" s="44"/>
      <c r="D257" s="13" t="s">
        <v>47</v>
      </c>
      <c r="E257" s="20">
        <f t="shared" ref="E257:L261" si="54">E12+E36+E48+E67+E92+E131+E161+E174+E180+E186+E198+E192</f>
        <v>11926.7</v>
      </c>
      <c r="F257" s="20">
        <f t="shared" si="54"/>
        <v>4098.2</v>
      </c>
      <c r="G257" s="20">
        <f t="shared" si="54"/>
        <v>3920.4</v>
      </c>
      <c r="H257" s="30">
        <f t="shared" si="54"/>
        <v>3908.1</v>
      </c>
      <c r="I257" s="20">
        <f t="shared" si="54"/>
        <v>0</v>
      </c>
      <c r="J257" s="20">
        <f t="shared" si="54"/>
        <v>0</v>
      </c>
      <c r="K257" s="20">
        <f t="shared" si="54"/>
        <v>0</v>
      </c>
      <c r="L257" s="20">
        <f t="shared" si="54"/>
        <v>0</v>
      </c>
    </row>
    <row r="258" spans="1:12" ht="37.5" customHeight="1" x14ac:dyDescent="0.25">
      <c r="A258" s="43"/>
      <c r="B258" s="44"/>
      <c r="C258" s="44"/>
      <c r="D258" s="13" t="s">
        <v>48</v>
      </c>
      <c r="E258" s="20">
        <f t="shared" si="54"/>
        <v>6677.2800000000007</v>
      </c>
      <c r="F258" s="20">
        <f t="shared" si="54"/>
        <v>1548.9</v>
      </c>
      <c r="G258" s="20">
        <f t="shared" si="54"/>
        <v>1540.4540000000002</v>
      </c>
      <c r="H258" s="30">
        <f t="shared" si="54"/>
        <v>1290.6500000000001</v>
      </c>
      <c r="I258" s="20">
        <f t="shared" si="54"/>
        <v>1290.6500000000001</v>
      </c>
      <c r="J258" s="20">
        <f t="shared" si="54"/>
        <v>1006.626</v>
      </c>
      <c r="K258" s="20">
        <f t="shared" si="54"/>
        <v>0</v>
      </c>
      <c r="L258" s="20">
        <f t="shared" si="54"/>
        <v>0</v>
      </c>
    </row>
    <row r="259" spans="1:12" ht="29.25" customHeight="1" x14ac:dyDescent="0.25">
      <c r="A259" s="43"/>
      <c r="B259" s="44"/>
      <c r="C259" s="44"/>
      <c r="D259" s="13" t="s">
        <v>49</v>
      </c>
      <c r="E259" s="20">
        <f t="shared" si="54"/>
        <v>1226562.1993200004</v>
      </c>
      <c r="F259" s="20">
        <f t="shared" si="54"/>
        <v>189379.10369000002</v>
      </c>
      <c r="G259" s="20">
        <f t="shared" si="54"/>
        <v>193032.82505000001</v>
      </c>
      <c r="H259" s="30">
        <f t="shared" si="54"/>
        <v>206684.87057999999</v>
      </c>
      <c r="I259" s="20">
        <f t="shared" si="54"/>
        <v>178750</v>
      </c>
      <c r="J259" s="20">
        <f t="shared" si="54"/>
        <v>152816.79999999999</v>
      </c>
      <c r="K259" s="20">
        <f t="shared" si="54"/>
        <v>153031.79999999999</v>
      </c>
      <c r="L259" s="20">
        <f t="shared" si="54"/>
        <v>152866.79999999999</v>
      </c>
    </row>
    <row r="260" spans="1:12" ht="57.75" customHeight="1" x14ac:dyDescent="0.25">
      <c r="A260" s="43"/>
      <c r="B260" s="44"/>
      <c r="C260" s="44"/>
      <c r="D260" s="13" t="s">
        <v>78</v>
      </c>
      <c r="E260" s="20">
        <f t="shared" si="54"/>
        <v>0</v>
      </c>
      <c r="F260" s="20">
        <f t="shared" si="54"/>
        <v>0</v>
      </c>
      <c r="G260" s="20">
        <f t="shared" si="54"/>
        <v>0</v>
      </c>
      <c r="H260" s="30">
        <f t="shared" si="54"/>
        <v>0</v>
      </c>
      <c r="I260" s="20">
        <f t="shared" si="54"/>
        <v>0</v>
      </c>
      <c r="J260" s="20">
        <f t="shared" si="54"/>
        <v>0</v>
      </c>
      <c r="K260" s="20">
        <f t="shared" si="54"/>
        <v>0</v>
      </c>
      <c r="L260" s="20">
        <f t="shared" si="54"/>
        <v>0</v>
      </c>
    </row>
    <row r="261" spans="1:12" ht="38.25" customHeight="1" x14ac:dyDescent="0.25">
      <c r="A261" s="43"/>
      <c r="B261" s="44"/>
      <c r="C261" s="44"/>
      <c r="D261" s="13" t="s">
        <v>98</v>
      </c>
      <c r="E261" s="20">
        <f t="shared" si="54"/>
        <v>500</v>
      </c>
      <c r="F261" s="20">
        <f t="shared" si="54"/>
        <v>0</v>
      </c>
      <c r="G261" s="20">
        <f t="shared" si="54"/>
        <v>0</v>
      </c>
      <c r="H261" s="30">
        <f t="shared" si="54"/>
        <v>0</v>
      </c>
      <c r="I261" s="20">
        <f t="shared" si="54"/>
        <v>125</v>
      </c>
      <c r="J261" s="20">
        <f t="shared" si="54"/>
        <v>125</v>
      </c>
      <c r="K261" s="20">
        <f t="shared" si="54"/>
        <v>125</v>
      </c>
      <c r="L261" s="20">
        <f t="shared" si="54"/>
        <v>125</v>
      </c>
    </row>
    <row r="262" spans="1:12" ht="30" customHeight="1" x14ac:dyDescent="0.25">
      <c r="A262" s="43" t="s">
        <v>55</v>
      </c>
      <c r="B262" s="44" t="s">
        <v>62</v>
      </c>
      <c r="C262" s="44"/>
      <c r="D262" s="12" t="s">
        <v>39</v>
      </c>
      <c r="E262" s="21">
        <f t="shared" ref="E262:L267" si="55">E23+E29+E41+E72+E97</f>
        <v>1083198.5660599999</v>
      </c>
      <c r="F262" s="21">
        <f t="shared" si="55"/>
        <v>118339.25857999999</v>
      </c>
      <c r="G262" s="21">
        <f t="shared" si="55"/>
        <v>156521.34763999999</v>
      </c>
      <c r="H262" s="31">
        <f t="shared" si="55"/>
        <v>183888.29983999999</v>
      </c>
      <c r="I262" s="21">
        <f t="shared" si="55"/>
        <v>166709.25999999998</v>
      </c>
      <c r="J262" s="21">
        <f t="shared" si="55"/>
        <v>152741.69999999998</v>
      </c>
      <c r="K262" s="21">
        <f t="shared" si="55"/>
        <v>152499.4</v>
      </c>
      <c r="L262" s="21">
        <f t="shared" si="55"/>
        <v>152499.29999999999</v>
      </c>
    </row>
    <row r="263" spans="1:12" ht="24.75" customHeight="1" x14ac:dyDescent="0.25">
      <c r="A263" s="43"/>
      <c r="B263" s="44"/>
      <c r="C263" s="44"/>
      <c r="D263" s="13" t="s">
        <v>47</v>
      </c>
      <c r="E263" s="20">
        <f t="shared" si="55"/>
        <v>0</v>
      </c>
      <c r="F263" s="20">
        <f t="shared" si="55"/>
        <v>0</v>
      </c>
      <c r="G263" s="20">
        <f t="shared" si="55"/>
        <v>0</v>
      </c>
      <c r="H263" s="30">
        <f t="shared" si="55"/>
        <v>0</v>
      </c>
      <c r="I263" s="20">
        <f t="shared" si="55"/>
        <v>0</v>
      </c>
      <c r="J263" s="20">
        <f t="shared" si="55"/>
        <v>0</v>
      </c>
      <c r="K263" s="20">
        <f t="shared" si="55"/>
        <v>0</v>
      </c>
      <c r="L263" s="20">
        <f t="shared" si="55"/>
        <v>0</v>
      </c>
    </row>
    <row r="264" spans="1:12" ht="38.25" customHeight="1" x14ac:dyDescent="0.25">
      <c r="A264" s="43"/>
      <c r="B264" s="44"/>
      <c r="C264" s="44"/>
      <c r="D264" s="13" t="s">
        <v>48</v>
      </c>
      <c r="E264" s="20">
        <f t="shared" si="55"/>
        <v>804.5</v>
      </c>
      <c r="F264" s="20">
        <f t="shared" si="55"/>
        <v>0</v>
      </c>
      <c r="G264" s="20">
        <f t="shared" si="55"/>
        <v>156.19999999999999</v>
      </c>
      <c r="H264" s="30">
        <f t="shared" si="55"/>
        <v>192.7</v>
      </c>
      <c r="I264" s="20">
        <f t="shared" si="55"/>
        <v>213.3</v>
      </c>
      <c r="J264" s="20">
        <f t="shared" si="55"/>
        <v>242.3</v>
      </c>
      <c r="K264" s="20">
        <f t="shared" si="55"/>
        <v>0</v>
      </c>
      <c r="L264" s="20">
        <f t="shared" si="55"/>
        <v>0</v>
      </c>
    </row>
    <row r="265" spans="1:12" ht="24.75" customHeight="1" x14ac:dyDescent="0.25">
      <c r="A265" s="43"/>
      <c r="B265" s="44"/>
      <c r="C265" s="44"/>
      <c r="D265" s="13" t="s">
        <v>49</v>
      </c>
      <c r="E265" s="20">
        <f t="shared" si="55"/>
        <v>1080394.0660599999</v>
      </c>
      <c r="F265" s="20">
        <f t="shared" si="55"/>
        <v>116339.25857999999</v>
      </c>
      <c r="G265" s="20">
        <f t="shared" si="55"/>
        <v>156365.14763999998</v>
      </c>
      <c r="H265" s="30">
        <f t="shared" si="55"/>
        <v>183695.59984000001</v>
      </c>
      <c r="I265" s="20">
        <f t="shared" si="55"/>
        <v>166495.96</v>
      </c>
      <c r="J265" s="20">
        <f t="shared" si="55"/>
        <v>152499.4</v>
      </c>
      <c r="K265" s="20">
        <f t="shared" si="55"/>
        <v>152499.4</v>
      </c>
      <c r="L265" s="20">
        <f t="shared" si="55"/>
        <v>152499.29999999999</v>
      </c>
    </row>
    <row r="266" spans="1:12" ht="57.75" customHeight="1" x14ac:dyDescent="0.25">
      <c r="A266" s="43"/>
      <c r="B266" s="44"/>
      <c r="C266" s="44"/>
      <c r="D266" s="13" t="s">
        <v>78</v>
      </c>
      <c r="E266" s="20">
        <f t="shared" si="55"/>
        <v>0</v>
      </c>
      <c r="F266" s="20">
        <f t="shared" si="55"/>
        <v>0</v>
      </c>
      <c r="G266" s="20">
        <f t="shared" si="55"/>
        <v>0</v>
      </c>
      <c r="H266" s="30">
        <f t="shared" si="55"/>
        <v>0</v>
      </c>
      <c r="I266" s="20">
        <f t="shared" si="55"/>
        <v>0</v>
      </c>
      <c r="J266" s="20">
        <f t="shared" si="55"/>
        <v>0</v>
      </c>
      <c r="K266" s="20">
        <f t="shared" si="55"/>
        <v>0</v>
      </c>
      <c r="L266" s="20">
        <f t="shared" si="55"/>
        <v>0</v>
      </c>
    </row>
    <row r="267" spans="1:12" ht="40.5" customHeight="1" x14ac:dyDescent="0.25">
      <c r="A267" s="43"/>
      <c r="B267" s="44"/>
      <c r="C267" s="44"/>
      <c r="D267" s="13" t="s">
        <v>98</v>
      </c>
      <c r="E267" s="20">
        <f t="shared" si="55"/>
        <v>2000</v>
      </c>
      <c r="F267" s="20">
        <f t="shared" si="55"/>
        <v>2000</v>
      </c>
      <c r="G267" s="20">
        <f t="shared" si="55"/>
        <v>0</v>
      </c>
      <c r="H267" s="30">
        <f t="shared" si="55"/>
        <v>0</v>
      </c>
      <c r="I267" s="20">
        <f t="shared" si="55"/>
        <v>0</v>
      </c>
      <c r="J267" s="20">
        <f t="shared" si="55"/>
        <v>0</v>
      </c>
      <c r="K267" s="20">
        <f t="shared" si="55"/>
        <v>0</v>
      </c>
      <c r="L267" s="20">
        <f t="shared" si="55"/>
        <v>0</v>
      </c>
    </row>
    <row r="268" spans="1:12" ht="32.25" customHeight="1" x14ac:dyDescent="0.25">
      <c r="A268" s="43" t="s">
        <v>56</v>
      </c>
      <c r="B268" s="44" t="s">
        <v>34</v>
      </c>
      <c r="C268" s="44"/>
      <c r="D268" s="12" t="s">
        <v>39</v>
      </c>
      <c r="E268" s="21">
        <f t="shared" ref="E268:L273" si="56">E103+E109+E136</f>
        <v>87318.820999999996</v>
      </c>
      <c r="F268" s="21">
        <f t="shared" si="56"/>
        <v>38000</v>
      </c>
      <c r="G268" s="21">
        <f t="shared" si="56"/>
        <v>38000</v>
      </c>
      <c r="H268" s="31">
        <f t="shared" si="56"/>
        <v>11198.821</v>
      </c>
      <c r="I268" s="21">
        <f t="shared" si="56"/>
        <v>0</v>
      </c>
      <c r="J268" s="21">
        <f t="shared" si="56"/>
        <v>40</v>
      </c>
      <c r="K268" s="21">
        <f t="shared" si="56"/>
        <v>40</v>
      </c>
      <c r="L268" s="21">
        <f t="shared" si="56"/>
        <v>40</v>
      </c>
    </row>
    <row r="269" spans="1:12" ht="26.25" customHeight="1" x14ac:dyDescent="0.25">
      <c r="A269" s="43"/>
      <c r="B269" s="44"/>
      <c r="C269" s="44"/>
      <c r="D269" s="13" t="s">
        <v>47</v>
      </c>
      <c r="E269" s="20">
        <f t="shared" si="56"/>
        <v>0</v>
      </c>
      <c r="F269" s="20">
        <f t="shared" si="56"/>
        <v>0</v>
      </c>
      <c r="G269" s="20">
        <f t="shared" si="56"/>
        <v>0</v>
      </c>
      <c r="H269" s="30">
        <f t="shared" si="56"/>
        <v>0</v>
      </c>
      <c r="I269" s="20">
        <f t="shared" si="56"/>
        <v>0</v>
      </c>
      <c r="J269" s="20">
        <f t="shared" si="56"/>
        <v>0</v>
      </c>
      <c r="K269" s="20">
        <f t="shared" si="56"/>
        <v>0</v>
      </c>
      <c r="L269" s="20">
        <f t="shared" si="56"/>
        <v>0</v>
      </c>
    </row>
    <row r="270" spans="1:12" ht="39" customHeight="1" x14ac:dyDescent="0.25">
      <c r="A270" s="43"/>
      <c r="B270" s="44"/>
      <c r="C270" s="44"/>
      <c r="D270" s="13" t="s">
        <v>48</v>
      </c>
      <c r="E270" s="20">
        <f t="shared" si="56"/>
        <v>0</v>
      </c>
      <c r="F270" s="20">
        <f t="shared" si="56"/>
        <v>0</v>
      </c>
      <c r="G270" s="20">
        <f t="shared" si="56"/>
        <v>0</v>
      </c>
      <c r="H270" s="30">
        <f t="shared" si="56"/>
        <v>0</v>
      </c>
      <c r="I270" s="20">
        <f t="shared" si="56"/>
        <v>0</v>
      </c>
      <c r="J270" s="20">
        <f t="shared" si="56"/>
        <v>0</v>
      </c>
      <c r="K270" s="20">
        <f t="shared" si="56"/>
        <v>0</v>
      </c>
      <c r="L270" s="20">
        <f t="shared" si="56"/>
        <v>0</v>
      </c>
    </row>
    <row r="271" spans="1:12" ht="30.75" customHeight="1" x14ac:dyDescent="0.25">
      <c r="A271" s="43"/>
      <c r="B271" s="44"/>
      <c r="C271" s="44"/>
      <c r="D271" s="13" t="s">
        <v>49</v>
      </c>
      <c r="E271" s="20">
        <f t="shared" si="56"/>
        <v>49198.820999999996</v>
      </c>
      <c r="F271" s="20">
        <f t="shared" si="56"/>
        <v>0</v>
      </c>
      <c r="G271" s="20">
        <f t="shared" si="56"/>
        <v>38000</v>
      </c>
      <c r="H271" s="30">
        <f t="shared" si="56"/>
        <v>11198.821</v>
      </c>
      <c r="I271" s="20">
        <f t="shared" si="56"/>
        <v>0</v>
      </c>
      <c r="J271" s="20">
        <f t="shared" si="56"/>
        <v>0</v>
      </c>
      <c r="K271" s="20">
        <f t="shared" si="56"/>
        <v>0</v>
      </c>
      <c r="L271" s="20">
        <f t="shared" si="56"/>
        <v>0</v>
      </c>
    </row>
    <row r="272" spans="1:12" ht="57.75" customHeight="1" x14ac:dyDescent="0.25">
      <c r="A272" s="43"/>
      <c r="B272" s="44"/>
      <c r="C272" s="44"/>
      <c r="D272" s="13" t="s">
        <v>78</v>
      </c>
      <c r="E272" s="20">
        <f t="shared" si="56"/>
        <v>0</v>
      </c>
      <c r="F272" s="20">
        <f t="shared" si="56"/>
        <v>0</v>
      </c>
      <c r="G272" s="20">
        <f t="shared" si="56"/>
        <v>0</v>
      </c>
      <c r="H272" s="30">
        <f t="shared" si="56"/>
        <v>0</v>
      </c>
      <c r="I272" s="20">
        <f t="shared" si="56"/>
        <v>0</v>
      </c>
      <c r="J272" s="20">
        <f t="shared" si="56"/>
        <v>0</v>
      </c>
      <c r="K272" s="20">
        <f t="shared" si="56"/>
        <v>0</v>
      </c>
      <c r="L272" s="20">
        <f t="shared" si="56"/>
        <v>0</v>
      </c>
    </row>
    <row r="273" spans="1:12" ht="39.75" customHeight="1" x14ac:dyDescent="0.25">
      <c r="A273" s="43"/>
      <c r="B273" s="44"/>
      <c r="C273" s="44"/>
      <c r="D273" s="13" t="s">
        <v>98</v>
      </c>
      <c r="E273" s="20">
        <f t="shared" si="56"/>
        <v>38120</v>
      </c>
      <c r="F273" s="20">
        <f t="shared" si="56"/>
        <v>38000</v>
      </c>
      <c r="G273" s="20">
        <f t="shared" si="56"/>
        <v>0</v>
      </c>
      <c r="H273" s="30">
        <f t="shared" si="56"/>
        <v>0</v>
      </c>
      <c r="I273" s="20">
        <f t="shared" si="56"/>
        <v>0</v>
      </c>
      <c r="J273" s="20">
        <f t="shared" si="56"/>
        <v>40</v>
      </c>
      <c r="K273" s="20">
        <f t="shared" si="56"/>
        <v>40</v>
      </c>
      <c r="L273" s="20">
        <f t="shared" si="56"/>
        <v>40</v>
      </c>
    </row>
    <row r="274" spans="1:12" ht="27.75" customHeight="1" x14ac:dyDescent="0.25">
      <c r="A274" s="43" t="s">
        <v>57</v>
      </c>
      <c r="B274" s="44" t="s">
        <v>26</v>
      </c>
      <c r="C274" s="44"/>
      <c r="D274" s="12" t="s">
        <v>39</v>
      </c>
      <c r="E274" s="21">
        <f>E142</f>
        <v>1056.7</v>
      </c>
      <c r="F274" s="27">
        <f t="shared" ref="F274:L274" si="57">F142</f>
        <v>90</v>
      </c>
      <c r="G274" s="27">
        <f t="shared" si="57"/>
        <v>108.9</v>
      </c>
      <c r="H274" s="31">
        <f t="shared" si="57"/>
        <v>108.9</v>
      </c>
      <c r="I274" s="27">
        <f t="shared" si="57"/>
        <v>108.9</v>
      </c>
      <c r="J274" s="27">
        <f t="shared" si="57"/>
        <v>120</v>
      </c>
      <c r="K274" s="27">
        <f t="shared" si="57"/>
        <v>120</v>
      </c>
      <c r="L274" s="27">
        <f t="shared" si="57"/>
        <v>400</v>
      </c>
    </row>
    <row r="275" spans="1:12" ht="25.5" customHeight="1" x14ac:dyDescent="0.25">
      <c r="A275" s="43"/>
      <c r="B275" s="44"/>
      <c r="C275" s="44"/>
      <c r="D275" s="13" t="s">
        <v>47</v>
      </c>
      <c r="E275" s="26">
        <f t="shared" ref="E275:L279" si="58">E143</f>
        <v>0</v>
      </c>
      <c r="F275" s="26">
        <f t="shared" si="58"/>
        <v>0</v>
      </c>
      <c r="G275" s="26">
        <f t="shared" si="58"/>
        <v>0</v>
      </c>
      <c r="H275" s="30">
        <f t="shared" si="58"/>
        <v>0</v>
      </c>
      <c r="I275" s="26">
        <f t="shared" si="58"/>
        <v>0</v>
      </c>
      <c r="J275" s="26">
        <f t="shared" si="58"/>
        <v>0</v>
      </c>
      <c r="K275" s="26">
        <f t="shared" si="58"/>
        <v>0</v>
      </c>
      <c r="L275" s="26">
        <f t="shared" si="58"/>
        <v>0</v>
      </c>
    </row>
    <row r="276" spans="1:12" ht="39" customHeight="1" x14ac:dyDescent="0.25">
      <c r="A276" s="43"/>
      <c r="B276" s="44"/>
      <c r="C276" s="44"/>
      <c r="D276" s="13" t="s">
        <v>48</v>
      </c>
      <c r="E276" s="26">
        <f t="shared" si="58"/>
        <v>0</v>
      </c>
      <c r="F276" s="26">
        <f t="shared" si="58"/>
        <v>0</v>
      </c>
      <c r="G276" s="26">
        <f t="shared" si="58"/>
        <v>0</v>
      </c>
      <c r="H276" s="30">
        <f t="shared" si="58"/>
        <v>0</v>
      </c>
      <c r="I276" s="26">
        <f t="shared" si="58"/>
        <v>0</v>
      </c>
      <c r="J276" s="26">
        <f t="shared" si="58"/>
        <v>0</v>
      </c>
      <c r="K276" s="26">
        <f t="shared" si="58"/>
        <v>0</v>
      </c>
      <c r="L276" s="26">
        <f t="shared" si="58"/>
        <v>0</v>
      </c>
    </row>
    <row r="277" spans="1:12" ht="30.75" customHeight="1" x14ac:dyDescent="0.25">
      <c r="A277" s="43"/>
      <c r="B277" s="44"/>
      <c r="C277" s="44"/>
      <c r="D277" s="13" t="s">
        <v>49</v>
      </c>
      <c r="E277" s="26">
        <f t="shared" si="58"/>
        <v>1056.7</v>
      </c>
      <c r="F277" s="26">
        <f t="shared" si="58"/>
        <v>90</v>
      </c>
      <c r="G277" s="26">
        <f t="shared" si="58"/>
        <v>108.9</v>
      </c>
      <c r="H277" s="30">
        <f t="shared" si="58"/>
        <v>108.9</v>
      </c>
      <c r="I277" s="26">
        <f t="shared" si="58"/>
        <v>108.9</v>
      </c>
      <c r="J277" s="26">
        <f t="shared" si="58"/>
        <v>120</v>
      </c>
      <c r="K277" s="26">
        <f t="shared" si="58"/>
        <v>120</v>
      </c>
      <c r="L277" s="26">
        <f t="shared" si="58"/>
        <v>400</v>
      </c>
    </row>
    <row r="278" spans="1:12" ht="57.75" customHeight="1" x14ac:dyDescent="0.25">
      <c r="A278" s="43"/>
      <c r="B278" s="44"/>
      <c r="C278" s="44"/>
      <c r="D278" s="13" t="s">
        <v>78</v>
      </c>
      <c r="E278" s="26">
        <f t="shared" si="58"/>
        <v>0</v>
      </c>
      <c r="F278" s="26">
        <f t="shared" si="58"/>
        <v>0</v>
      </c>
      <c r="G278" s="26">
        <f t="shared" si="58"/>
        <v>0</v>
      </c>
      <c r="H278" s="30">
        <f t="shared" si="58"/>
        <v>0</v>
      </c>
      <c r="I278" s="26">
        <f t="shared" si="58"/>
        <v>0</v>
      </c>
      <c r="J278" s="26">
        <f t="shared" si="58"/>
        <v>0</v>
      </c>
      <c r="K278" s="26">
        <f t="shared" si="58"/>
        <v>0</v>
      </c>
      <c r="L278" s="26">
        <f t="shared" si="58"/>
        <v>0</v>
      </c>
    </row>
    <row r="279" spans="1:12" ht="38.25" customHeight="1" x14ac:dyDescent="0.25">
      <c r="A279" s="43"/>
      <c r="B279" s="44"/>
      <c r="C279" s="44"/>
      <c r="D279" s="13" t="s">
        <v>98</v>
      </c>
      <c r="E279" s="26">
        <f t="shared" si="58"/>
        <v>0</v>
      </c>
      <c r="F279" s="26">
        <f t="shared" si="58"/>
        <v>0</v>
      </c>
      <c r="G279" s="26">
        <f t="shared" si="58"/>
        <v>0</v>
      </c>
      <c r="H279" s="30">
        <f t="shared" si="58"/>
        <v>0</v>
      </c>
      <c r="I279" s="26">
        <f t="shared" si="58"/>
        <v>0</v>
      </c>
      <c r="J279" s="26">
        <f t="shared" si="58"/>
        <v>0</v>
      </c>
      <c r="K279" s="26">
        <f t="shared" si="58"/>
        <v>0</v>
      </c>
      <c r="L279" s="26">
        <f t="shared" si="58"/>
        <v>0</v>
      </c>
    </row>
    <row r="280" spans="1:12" ht="31.5" customHeight="1" x14ac:dyDescent="0.25">
      <c r="A280" s="43" t="s">
        <v>58</v>
      </c>
      <c r="B280" s="44" t="s">
        <v>35</v>
      </c>
      <c r="C280" s="44"/>
      <c r="D280" s="12" t="s">
        <v>39</v>
      </c>
      <c r="E280" s="21">
        <f t="shared" ref="E280:L291" si="59">E148</f>
        <v>1435</v>
      </c>
      <c r="F280" s="21">
        <f t="shared" si="59"/>
        <v>205</v>
      </c>
      <c r="G280" s="21">
        <f t="shared" si="59"/>
        <v>205</v>
      </c>
      <c r="H280" s="31">
        <f t="shared" si="59"/>
        <v>205</v>
      </c>
      <c r="I280" s="21">
        <f t="shared" si="59"/>
        <v>205</v>
      </c>
      <c r="J280" s="21">
        <f t="shared" si="59"/>
        <v>205</v>
      </c>
      <c r="K280" s="21">
        <f t="shared" si="59"/>
        <v>205</v>
      </c>
      <c r="L280" s="21">
        <f t="shared" si="59"/>
        <v>205</v>
      </c>
    </row>
    <row r="281" spans="1:12" ht="26.25" customHeight="1" x14ac:dyDescent="0.25">
      <c r="A281" s="43"/>
      <c r="B281" s="44"/>
      <c r="C281" s="44"/>
      <c r="D281" s="13" t="s">
        <v>47</v>
      </c>
      <c r="E281" s="20">
        <f t="shared" si="59"/>
        <v>0</v>
      </c>
      <c r="F281" s="20">
        <f t="shared" si="59"/>
        <v>0</v>
      </c>
      <c r="G281" s="20">
        <f t="shared" si="59"/>
        <v>0</v>
      </c>
      <c r="H281" s="30">
        <f t="shared" si="59"/>
        <v>0</v>
      </c>
      <c r="I281" s="20">
        <f t="shared" si="59"/>
        <v>0</v>
      </c>
      <c r="J281" s="20">
        <f t="shared" si="59"/>
        <v>0</v>
      </c>
      <c r="K281" s="20">
        <f t="shared" si="59"/>
        <v>0</v>
      </c>
      <c r="L281" s="20">
        <f t="shared" si="59"/>
        <v>0</v>
      </c>
    </row>
    <row r="282" spans="1:12" ht="41.25" customHeight="1" x14ac:dyDescent="0.25">
      <c r="A282" s="43"/>
      <c r="B282" s="44"/>
      <c r="C282" s="44"/>
      <c r="D282" s="13" t="s">
        <v>48</v>
      </c>
      <c r="E282" s="20">
        <f t="shared" si="59"/>
        <v>0</v>
      </c>
      <c r="F282" s="20">
        <f t="shared" si="59"/>
        <v>0</v>
      </c>
      <c r="G282" s="20">
        <f t="shared" si="59"/>
        <v>0</v>
      </c>
      <c r="H282" s="30">
        <f t="shared" si="59"/>
        <v>0</v>
      </c>
      <c r="I282" s="20">
        <f t="shared" si="59"/>
        <v>0</v>
      </c>
      <c r="J282" s="20">
        <f t="shared" si="59"/>
        <v>0</v>
      </c>
      <c r="K282" s="20">
        <f t="shared" si="59"/>
        <v>0</v>
      </c>
      <c r="L282" s="20">
        <f t="shared" si="59"/>
        <v>0</v>
      </c>
    </row>
    <row r="283" spans="1:12" ht="28.5" customHeight="1" x14ac:dyDescent="0.25">
      <c r="A283" s="43"/>
      <c r="B283" s="44"/>
      <c r="C283" s="44"/>
      <c r="D283" s="13" t="s">
        <v>49</v>
      </c>
      <c r="E283" s="20">
        <f t="shared" si="59"/>
        <v>1435</v>
      </c>
      <c r="F283" s="20">
        <f t="shared" si="59"/>
        <v>205</v>
      </c>
      <c r="G283" s="20">
        <f t="shared" si="59"/>
        <v>205</v>
      </c>
      <c r="H283" s="30">
        <f t="shared" si="59"/>
        <v>205</v>
      </c>
      <c r="I283" s="20">
        <f t="shared" si="59"/>
        <v>205</v>
      </c>
      <c r="J283" s="20">
        <f t="shared" si="59"/>
        <v>205</v>
      </c>
      <c r="K283" s="20">
        <f t="shared" si="59"/>
        <v>205</v>
      </c>
      <c r="L283" s="20">
        <f t="shared" si="59"/>
        <v>205</v>
      </c>
    </row>
    <row r="284" spans="1:12" ht="58.5" customHeight="1" x14ac:dyDescent="0.25">
      <c r="A284" s="43"/>
      <c r="B284" s="44"/>
      <c r="C284" s="44"/>
      <c r="D284" s="13" t="s">
        <v>78</v>
      </c>
      <c r="E284" s="20">
        <f t="shared" si="59"/>
        <v>0</v>
      </c>
      <c r="F284" s="20">
        <f t="shared" si="59"/>
        <v>0</v>
      </c>
      <c r="G284" s="20">
        <f t="shared" si="59"/>
        <v>0</v>
      </c>
      <c r="H284" s="30">
        <f t="shared" si="59"/>
        <v>0</v>
      </c>
      <c r="I284" s="20">
        <f t="shared" si="59"/>
        <v>0</v>
      </c>
      <c r="J284" s="20">
        <f t="shared" si="59"/>
        <v>0</v>
      </c>
      <c r="K284" s="20">
        <f t="shared" si="59"/>
        <v>0</v>
      </c>
      <c r="L284" s="20">
        <f t="shared" si="59"/>
        <v>0</v>
      </c>
    </row>
    <row r="285" spans="1:12" ht="41.25" customHeight="1" x14ac:dyDescent="0.25">
      <c r="A285" s="43"/>
      <c r="B285" s="44"/>
      <c r="C285" s="44"/>
      <c r="D285" s="13" t="s">
        <v>98</v>
      </c>
      <c r="E285" s="20">
        <f t="shared" si="59"/>
        <v>0</v>
      </c>
      <c r="F285" s="20">
        <f t="shared" si="59"/>
        <v>0</v>
      </c>
      <c r="G285" s="20">
        <f t="shared" si="59"/>
        <v>0</v>
      </c>
      <c r="H285" s="30">
        <f t="shared" si="59"/>
        <v>0</v>
      </c>
      <c r="I285" s="20">
        <f t="shared" si="59"/>
        <v>0</v>
      </c>
      <c r="J285" s="20">
        <f t="shared" si="59"/>
        <v>0</v>
      </c>
      <c r="K285" s="20">
        <f t="shared" si="59"/>
        <v>0</v>
      </c>
      <c r="L285" s="20">
        <f t="shared" si="59"/>
        <v>0</v>
      </c>
    </row>
    <row r="286" spans="1:12" ht="28.5" customHeight="1" x14ac:dyDescent="0.25">
      <c r="A286" s="43" t="s">
        <v>59</v>
      </c>
      <c r="B286" s="44" t="s">
        <v>36</v>
      </c>
      <c r="C286" s="44"/>
      <c r="D286" s="12" t="s">
        <v>39</v>
      </c>
      <c r="E286" s="21">
        <f t="shared" si="59"/>
        <v>240</v>
      </c>
      <c r="F286" s="21">
        <f t="shared" si="59"/>
        <v>0</v>
      </c>
      <c r="G286" s="21">
        <f t="shared" si="59"/>
        <v>0</v>
      </c>
      <c r="H286" s="31">
        <f t="shared" si="59"/>
        <v>0</v>
      </c>
      <c r="I286" s="21">
        <f t="shared" si="59"/>
        <v>60</v>
      </c>
      <c r="J286" s="21">
        <f t="shared" si="59"/>
        <v>60</v>
      </c>
      <c r="K286" s="21">
        <f t="shared" si="59"/>
        <v>60</v>
      </c>
      <c r="L286" s="21">
        <f t="shared" si="59"/>
        <v>60</v>
      </c>
    </row>
    <row r="287" spans="1:12" ht="27.75" customHeight="1" x14ac:dyDescent="0.25">
      <c r="A287" s="43"/>
      <c r="B287" s="44"/>
      <c r="C287" s="44"/>
      <c r="D287" s="13" t="s">
        <v>47</v>
      </c>
      <c r="E287" s="20">
        <f t="shared" si="59"/>
        <v>0</v>
      </c>
      <c r="F287" s="20">
        <f t="shared" si="59"/>
        <v>0</v>
      </c>
      <c r="G287" s="20">
        <f t="shared" si="59"/>
        <v>0</v>
      </c>
      <c r="H287" s="30">
        <f t="shared" si="59"/>
        <v>0</v>
      </c>
      <c r="I287" s="20">
        <f t="shared" si="59"/>
        <v>0</v>
      </c>
      <c r="J287" s="20">
        <f t="shared" si="59"/>
        <v>0</v>
      </c>
      <c r="K287" s="20">
        <f t="shared" si="59"/>
        <v>0</v>
      </c>
      <c r="L287" s="20">
        <f t="shared" si="59"/>
        <v>0</v>
      </c>
    </row>
    <row r="288" spans="1:12" ht="38.25" customHeight="1" x14ac:dyDescent="0.25">
      <c r="A288" s="43"/>
      <c r="B288" s="44"/>
      <c r="C288" s="44"/>
      <c r="D288" s="13" t="s">
        <v>48</v>
      </c>
      <c r="E288" s="20">
        <f t="shared" si="59"/>
        <v>0</v>
      </c>
      <c r="F288" s="20">
        <f t="shared" si="59"/>
        <v>0</v>
      </c>
      <c r="G288" s="20">
        <f t="shared" si="59"/>
        <v>0</v>
      </c>
      <c r="H288" s="30">
        <f t="shared" si="59"/>
        <v>0</v>
      </c>
      <c r="I288" s="20">
        <f t="shared" si="59"/>
        <v>0</v>
      </c>
      <c r="J288" s="20">
        <f t="shared" si="59"/>
        <v>0</v>
      </c>
      <c r="K288" s="20">
        <f t="shared" si="59"/>
        <v>0</v>
      </c>
      <c r="L288" s="20">
        <f t="shared" si="59"/>
        <v>0</v>
      </c>
    </row>
    <row r="289" spans="1:12" ht="28.5" customHeight="1" x14ac:dyDescent="0.25">
      <c r="A289" s="43"/>
      <c r="B289" s="44"/>
      <c r="C289" s="44"/>
      <c r="D289" s="13" t="s">
        <v>49</v>
      </c>
      <c r="E289" s="20">
        <f t="shared" si="59"/>
        <v>0</v>
      </c>
      <c r="F289" s="20">
        <f t="shared" si="59"/>
        <v>0</v>
      </c>
      <c r="G289" s="20">
        <f t="shared" si="59"/>
        <v>0</v>
      </c>
      <c r="H289" s="30">
        <f t="shared" si="59"/>
        <v>0</v>
      </c>
      <c r="I289" s="20">
        <f t="shared" si="59"/>
        <v>0</v>
      </c>
      <c r="J289" s="20">
        <f t="shared" si="59"/>
        <v>0</v>
      </c>
      <c r="K289" s="20">
        <f t="shared" si="59"/>
        <v>0</v>
      </c>
      <c r="L289" s="20">
        <f t="shared" si="59"/>
        <v>0</v>
      </c>
    </row>
    <row r="290" spans="1:12" ht="55.5" customHeight="1" x14ac:dyDescent="0.25">
      <c r="A290" s="43"/>
      <c r="B290" s="44"/>
      <c r="C290" s="44"/>
      <c r="D290" s="13" t="s">
        <v>78</v>
      </c>
      <c r="E290" s="20">
        <f t="shared" si="59"/>
        <v>0</v>
      </c>
      <c r="F290" s="20">
        <f t="shared" si="59"/>
        <v>0</v>
      </c>
      <c r="G290" s="20">
        <f t="shared" si="59"/>
        <v>0</v>
      </c>
      <c r="H290" s="30">
        <f t="shared" si="59"/>
        <v>0</v>
      </c>
      <c r="I290" s="20">
        <f t="shared" si="59"/>
        <v>0</v>
      </c>
      <c r="J290" s="20">
        <f t="shared" si="59"/>
        <v>0</v>
      </c>
      <c r="K290" s="20">
        <f t="shared" si="59"/>
        <v>0</v>
      </c>
      <c r="L290" s="20">
        <f t="shared" si="59"/>
        <v>0</v>
      </c>
    </row>
    <row r="291" spans="1:12" ht="40.5" customHeight="1" x14ac:dyDescent="0.25">
      <c r="A291" s="43"/>
      <c r="B291" s="44"/>
      <c r="C291" s="44"/>
      <c r="D291" s="13" t="s">
        <v>98</v>
      </c>
      <c r="E291" s="20">
        <f t="shared" si="59"/>
        <v>240</v>
      </c>
      <c r="F291" s="20">
        <f t="shared" si="59"/>
        <v>0</v>
      </c>
      <c r="G291" s="20">
        <f t="shared" si="59"/>
        <v>0</v>
      </c>
      <c r="H291" s="30">
        <f t="shared" si="59"/>
        <v>0</v>
      </c>
      <c r="I291" s="20">
        <f t="shared" si="59"/>
        <v>60</v>
      </c>
      <c r="J291" s="20">
        <f t="shared" si="59"/>
        <v>60</v>
      </c>
      <c r="K291" s="20">
        <f t="shared" si="59"/>
        <v>60</v>
      </c>
      <c r="L291" s="20">
        <f t="shared" si="59"/>
        <v>60</v>
      </c>
    </row>
    <row r="292" spans="1:12" ht="28.5" customHeight="1" x14ac:dyDescent="0.25">
      <c r="A292" s="43" t="s">
        <v>69</v>
      </c>
      <c r="B292" s="44" t="s">
        <v>46</v>
      </c>
      <c r="C292" s="44"/>
      <c r="D292" s="12" t="s">
        <v>39</v>
      </c>
      <c r="E292" s="21">
        <f>E218</f>
        <v>583978.59208999993</v>
      </c>
      <c r="F292" s="21">
        <f t="shared" ref="F292:L292" si="60">F218</f>
        <v>67801.054640000002</v>
      </c>
      <c r="G292" s="21">
        <f t="shared" si="60"/>
        <v>128318.71423000001</v>
      </c>
      <c r="H292" s="31">
        <f t="shared" si="60"/>
        <v>151959.42322</v>
      </c>
      <c r="I292" s="21">
        <f t="shared" si="60"/>
        <v>67174</v>
      </c>
      <c r="J292" s="21">
        <f t="shared" si="60"/>
        <v>56241.8</v>
      </c>
      <c r="K292" s="21">
        <f t="shared" si="60"/>
        <v>56241.8</v>
      </c>
      <c r="L292" s="21">
        <f t="shared" si="60"/>
        <v>56241.8</v>
      </c>
    </row>
    <row r="293" spans="1:12" ht="31.5" customHeight="1" x14ac:dyDescent="0.25">
      <c r="A293" s="43"/>
      <c r="B293" s="44"/>
      <c r="C293" s="44"/>
      <c r="D293" s="13" t="s">
        <v>47</v>
      </c>
      <c r="E293" s="20">
        <f t="shared" ref="E293:L297" si="61">E219</f>
        <v>0</v>
      </c>
      <c r="F293" s="20">
        <f t="shared" si="61"/>
        <v>0</v>
      </c>
      <c r="G293" s="20">
        <f t="shared" si="61"/>
        <v>0</v>
      </c>
      <c r="H293" s="30">
        <f t="shared" si="61"/>
        <v>0</v>
      </c>
      <c r="I293" s="20">
        <f t="shared" si="61"/>
        <v>0</v>
      </c>
      <c r="J293" s="20">
        <f t="shared" si="61"/>
        <v>0</v>
      </c>
      <c r="K293" s="20">
        <f t="shared" si="61"/>
        <v>0</v>
      </c>
      <c r="L293" s="20">
        <f t="shared" si="61"/>
        <v>0</v>
      </c>
    </row>
    <row r="294" spans="1:12" ht="37.5" customHeight="1" x14ac:dyDescent="0.25">
      <c r="A294" s="43"/>
      <c r="B294" s="44"/>
      <c r="C294" s="44"/>
      <c r="D294" s="13" t="s">
        <v>48</v>
      </c>
      <c r="E294" s="20">
        <f t="shared" si="61"/>
        <v>167110.95242000002</v>
      </c>
      <c r="F294" s="20">
        <f t="shared" si="61"/>
        <v>22425.8</v>
      </c>
      <c r="G294" s="20">
        <f t="shared" si="61"/>
        <v>73029.272850000008</v>
      </c>
      <c r="H294" s="30">
        <f t="shared" si="61"/>
        <v>71655.879570000005</v>
      </c>
      <c r="I294" s="20">
        <f t="shared" si="61"/>
        <v>0</v>
      </c>
      <c r="J294" s="20">
        <f t="shared" si="61"/>
        <v>0</v>
      </c>
      <c r="K294" s="20">
        <f t="shared" si="61"/>
        <v>0</v>
      </c>
      <c r="L294" s="20">
        <f t="shared" si="61"/>
        <v>0</v>
      </c>
    </row>
    <row r="295" spans="1:12" ht="28.5" customHeight="1" x14ac:dyDescent="0.25">
      <c r="A295" s="43"/>
      <c r="B295" s="44"/>
      <c r="C295" s="44"/>
      <c r="D295" s="13" t="s">
        <v>49</v>
      </c>
      <c r="E295" s="20">
        <f>E221</f>
        <v>416867.63966999995</v>
      </c>
      <c r="F295" s="20">
        <f t="shared" ref="F295:L295" si="62">F221</f>
        <v>45375.254639999999</v>
      </c>
      <c r="G295" s="20">
        <f t="shared" si="62"/>
        <v>55289.441380000004</v>
      </c>
      <c r="H295" s="30">
        <f t="shared" si="62"/>
        <v>80303.543649999992</v>
      </c>
      <c r="I295" s="20">
        <f t="shared" si="62"/>
        <v>67174</v>
      </c>
      <c r="J295" s="20">
        <f t="shared" si="62"/>
        <v>56241.8</v>
      </c>
      <c r="K295" s="20">
        <f t="shared" si="62"/>
        <v>56241.8</v>
      </c>
      <c r="L295" s="20">
        <f t="shared" si="62"/>
        <v>56241.8</v>
      </c>
    </row>
    <row r="296" spans="1:12" ht="55.5" customHeight="1" x14ac:dyDescent="0.25">
      <c r="A296" s="43"/>
      <c r="B296" s="44"/>
      <c r="C296" s="44"/>
      <c r="D296" s="13" t="s">
        <v>78</v>
      </c>
      <c r="E296" s="20">
        <f>E222</f>
        <v>0</v>
      </c>
      <c r="F296" s="20">
        <f t="shared" ref="F296:L296" si="63">F222</f>
        <v>0</v>
      </c>
      <c r="G296" s="20">
        <f t="shared" si="63"/>
        <v>0</v>
      </c>
      <c r="H296" s="30">
        <f t="shared" si="63"/>
        <v>0</v>
      </c>
      <c r="I296" s="20">
        <f t="shared" si="63"/>
        <v>0</v>
      </c>
      <c r="J296" s="20">
        <f t="shared" si="63"/>
        <v>0</v>
      </c>
      <c r="K296" s="20">
        <f t="shared" si="63"/>
        <v>0</v>
      </c>
      <c r="L296" s="20">
        <f t="shared" si="63"/>
        <v>0</v>
      </c>
    </row>
    <row r="297" spans="1:12" ht="36" customHeight="1" x14ac:dyDescent="0.25">
      <c r="A297" s="43"/>
      <c r="B297" s="44"/>
      <c r="C297" s="44"/>
      <c r="D297" s="13" t="s">
        <v>98</v>
      </c>
      <c r="E297" s="20">
        <f t="shared" si="61"/>
        <v>0</v>
      </c>
      <c r="F297" s="20">
        <f t="shared" si="61"/>
        <v>0</v>
      </c>
      <c r="G297" s="20">
        <f t="shared" si="61"/>
        <v>0</v>
      </c>
      <c r="H297" s="30">
        <f t="shared" si="61"/>
        <v>0</v>
      </c>
      <c r="I297" s="20">
        <f t="shared" si="61"/>
        <v>0</v>
      </c>
      <c r="J297" s="20">
        <f t="shared" si="61"/>
        <v>0</v>
      </c>
      <c r="K297" s="20">
        <f t="shared" si="61"/>
        <v>0</v>
      </c>
      <c r="L297" s="20">
        <f t="shared" si="61"/>
        <v>0</v>
      </c>
    </row>
    <row r="298" spans="1:12" ht="25.5" customHeight="1" x14ac:dyDescent="0.25">
      <c r="A298" s="43" t="s">
        <v>70</v>
      </c>
      <c r="B298" s="44" t="s">
        <v>71</v>
      </c>
      <c r="C298" s="44"/>
      <c r="D298" s="12" t="s">
        <v>39</v>
      </c>
      <c r="E298" s="21">
        <f>E17</f>
        <v>15062.2</v>
      </c>
      <c r="F298" s="21">
        <f t="shared" ref="F298:L298" si="64">F17</f>
        <v>15062.2</v>
      </c>
      <c r="G298" s="21">
        <f t="shared" si="64"/>
        <v>0</v>
      </c>
      <c r="H298" s="31">
        <f t="shared" si="64"/>
        <v>0</v>
      </c>
      <c r="I298" s="21">
        <f t="shared" si="64"/>
        <v>0</v>
      </c>
      <c r="J298" s="21">
        <f t="shared" si="64"/>
        <v>0</v>
      </c>
      <c r="K298" s="21">
        <f t="shared" si="64"/>
        <v>0</v>
      </c>
      <c r="L298" s="21">
        <f t="shared" si="64"/>
        <v>0</v>
      </c>
    </row>
    <row r="299" spans="1:12" ht="28.5" customHeight="1" x14ac:dyDescent="0.25">
      <c r="A299" s="43"/>
      <c r="B299" s="44"/>
      <c r="C299" s="44"/>
      <c r="D299" s="13" t="s">
        <v>47</v>
      </c>
      <c r="E299" s="20">
        <f t="shared" ref="E299:L302" si="65">E18</f>
        <v>0</v>
      </c>
      <c r="F299" s="20">
        <f t="shared" si="65"/>
        <v>0</v>
      </c>
      <c r="G299" s="20">
        <f t="shared" si="65"/>
        <v>0</v>
      </c>
      <c r="H299" s="30">
        <f t="shared" si="65"/>
        <v>0</v>
      </c>
      <c r="I299" s="20">
        <f t="shared" si="65"/>
        <v>0</v>
      </c>
      <c r="J299" s="20">
        <f t="shared" si="65"/>
        <v>0</v>
      </c>
      <c r="K299" s="20">
        <f t="shared" si="65"/>
        <v>0</v>
      </c>
      <c r="L299" s="20">
        <f t="shared" si="65"/>
        <v>0</v>
      </c>
    </row>
    <row r="300" spans="1:12" ht="34.5" customHeight="1" x14ac:dyDescent="0.25">
      <c r="A300" s="43"/>
      <c r="B300" s="44"/>
      <c r="C300" s="44"/>
      <c r="D300" s="13" t="s">
        <v>48</v>
      </c>
      <c r="E300" s="20">
        <f t="shared" si="65"/>
        <v>0</v>
      </c>
      <c r="F300" s="20">
        <f t="shared" si="65"/>
        <v>0</v>
      </c>
      <c r="G300" s="20">
        <f t="shared" si="65"/>
        <v>0</v>
      </c>
      <c r="H300" s="30">
        <f t="shared" si="65"/>
        <v>0</v>
      </c>
      <c r="I300" s="20">
        <f t="shared" si="65"/>
        <v>0</v>
      </c>
      <c r="J300" s="20">
        <f t="shared" si="65"/>
        <v>0</v>
      </c>
      <c r="K300" s="20">
        <f t="shared" si="65"/>
        <v>0</v>
      </c>
      <c r="L300" s="20">
        <f t="shared" si="65"/>
        <v>0</v>
      </c>
    </row>
    <row r="301" spans="1:12" ht="28.5" customHeight="1" x14ac:dyDescent="0.25">
      <c r="A301" s="43"/>
      <c r="B301" s="44"/>
      <c r="C301" s="44"/>
      <c r="D301" s="13" t="s">
        <v>49</v>
      </c>
      <c r="E301" s="20">
        <f t="shared" si="65"/>
        <v>15062.2</v>
      </c>
      <c r="F301" s="20">
        <f t="shared" si="65"/>
        <v>15062.2</v>
      </c>
      <c r="G301" s="20">
        <f t="shared" si="65"/>
        <v>0</v>
      </c>
      <c r="H301" s="30">
        <f t="shared" si="65"/>
        <v>0</v>
      </c>
      <c r="I301" s="20">
        <f t="shared" si="65"/>
        <v>0</v>
      </c>
      <c r="J301" s="20">
        <f t="shared" si="65"/>
        <v>0</v>
      </c>
      <c r="K301" s="20">
        <f t="shared" si="65"/>
        <v>0</v>
      </c>
      <c r="L301" s="20">
        <f t="shared" si="65"/>
        <v>0</v>
      </c>
    </row>
    <row r="302" spans="1:12" ht="55.5" customHeight="1" x14ac:dyDescent="0.25">
      <c r="A302" s="43"/>
      <c r="B302" s="44"/>
      <c r="C302" s="44"/>
      <c r="D302" s="13" t="s">
        <v>78</v>
      </c>
      <c r="E302" s="20">
        <f t="shared" si="65"/>
        <v>0</v>
      </c>
      <c r="F302" s="20">
        <f t="shared" si="65"/>
        <v>0</v>
      </c>
      <c r="G302" s="20">
        <f t="shared" si="65"/>
        <v>0</v>
      </c>
      <c r="H302" s="30">
        <f t="shared" si="65"/>
        <v>0</v>
      </c>
      <c r="I302" s="20">
        <f t="shared" si="65"/>
        <v>0</v>
      </c>
      <c r="J302" s="20">
        <f t="shared" si="65"/>
        <v>0</v>
      </c>
      <c r="K302" s="20">
        <f t="shared" si="65"/>
        <v>0</v>
      </c>
      <c r="L302" s="20">
        <f t="shared" si="65"/>
        <v>0</v>
      </c>
    </row>
    <row r="303" spans="1:12" ht="37.5" customHeight="1" x14ac:dyDescent="0.25">
      <c r="A303" s="43"/>
      <c r="B303" s="44"/>
      <c r="C303" s="44"/>
      <c r="D303" s="13" t="s">
        <v>98</v>
      </c>
      <c r="E303" s="20">
        <f>E22</f>
        <v>0</v>
      </c>
      <c r="F303" s="20">
        <f t="shared" ref="F303:L303" si="66">F22</f>
        <v>0</v>
      </c>
      <c r="G303" s="20">
        <f t="shared" si="66"/>
        <v>0</v>
      </c>
      <c r="H303" s="30">
        <f t="shared" si="66"/>
        <v>0</v>
      </c>
      <c r="I303" s="20">
        <f t="shared" si="66"/>
        <v>0</v>
      </c>
      <c r="J303" s="20">
        <f t="shared" si="66"/>
        <v>0</v>
      </c>
      <c r="K303" s="20">
        <f t="shared" si="66"/>
        <v>0</v>
      </c>
      <c r="L303" s="20">
        <f t="shared" si="66"/>
        <v>0</v>
      </c>
    </row>
    <row r="304" spans="1:12" ht="25.5" customHeight="1" x14ac:dyDescent="0.25">
      <c r="A304" s="43" t="s">
        <v>107</v>
      </c>
      <c r="B304" s="44" t="s">
        <v>106</v>
      </c>
      <c r="C304" s="44"/>
      <c r="D304" s="28" t="s">
        <v>39</v>
      </c>
      <c r="E304" s="27">
        <f>E53</f>
        <v>1422.32</v>
      </c>
      <c r="F304" s="27">
        <f t="shared" ref="F304:L304" si="67">F53</f>
        <v>297</v>
      </c>
      <c r="G304" s="27">
        <f t="shared" si="67"/>
        <v>218.34599999999998</v>
      </c>
      <c r="H304" s="31">
        <f t="shared" si="67"/>
        <v>326.25</v>
      </c>
      <c r="I304" s="27">
        <f t="shared" si="67"/>
        <v>326.25</v>
      </c>
      <c r="J304" s="27">
        <f t="shared" si="67"/>
        <v>254.47399999999999</v>
      </c>
      <c r="K304" s="27">
        <f t="shared" si="67"/>
        <v>0</v>
      </c>
      <c r="L304" s="27">
        <f t="shared" si="67"/>
        <v>0</v>
      </c>
    </row>
    <row r="305" spans="1:12" ht="28.5" customHeight="1" x14ac:dyDescent="0.25">
      <c r="A305" s="43"/>
      <c r="B305" s="44"/>
      <c r="C305" s="44"/>
      <c r="D305" s="29" t="s">
        <v>47</v>
      </c>
      <c r="E305" s="26">
        <f t="shared" ref="E305:L309" si="68">E54</f>
        <v>0</v>
      </c>
      <c r="F305" s="26">
        <f t="shared" si="68"/>
        <v>0</v>
      </c>
      <c r="G305" s="26">
        <f t="shared" si="68"/>
        <v>0</v>
      </c>
      <c r="H305" s="30">
        <f t="shared" si="68"/>
        <v>0</v>
      </c>
      <c r="I305" s="26">
        <f t="shared" si="68"/>
        <v>0</v>
      </c>
      <c r="J305" s="26">
        <f t="shared" si="68"/>
        <v>0</v>
      </c>
      <c r="K305" s="26">
        <f t="shared" si="68"/>
        <v>0</v>
      </c>
      <c r="L305" s="26">
        <f t="shared" si="68"/>
        <v>0</v>
      </c>
    </row>
    <row r="306" spans="1:12" ht="34.5" customHeight="1" x14ac:dyDescent="0.25">
      <c r="A306" s="43"/>
      <c r="B306" s="44"/>
      <c r="C306" s="44"/>
      <c r="D306" s="29" t="s">
        <v>48</v>
      </c>
      <c r="E306" s="26">
        <f t="shared" si="68"/>
        <v>1422.32</v>
      </c>
      <c r="F306" s="26">
        <f t="shared" si="68"/>
        <v>297</v>
      </c>
      <c r="G306" s="26">
        <f t="shared" si="68"/>
        <v>218.34599999999998</v>
      </c>
      <c r="H306" s="30">
        <f t="shared" si="68"/>
        <v>326.25</v>
      </c>
      <c r="I306" s="26">
        <f t="shared" si="68"/>
        <v>326.25</v>
      </c>
      <c r="J306" s="26">
        <f t="shared" si="68"/>
        <v>254.47399999999999</v>
      </c>
      <c r="K306" s="26">
        <f t="shared" si="68"/>
        <v>0</v>
      </c>
      <c r="L306" s="26">
        <f t="shared" si="68"/>
        <v>0</v>
      </c>
    </row>
    <row r="307" spans="1:12" ht="28.5" customHeight="1" x14ac:dyDescent="0.25">
      <c r="A307" s="43"/>
      <c r="B307" s="44"/>
      <c r="C307" s="44"/>
      <c r="D307" s="29" t="s">
        <v>49</v>
      </c>
      <c r="E307" s="26">
        <f t="shared" si="68"/>
        <v>0</v>
      </c>
      <c r="F307" s="26">
        <f t="shared" si="68"/>
        <v>0</v>
      </c>
      <c r="G307" s="26">
        <f t="shared" si="68"/>
        <v>0</v>
      </c>
      <c r="H307" s="30">
        <f t="shared" si="68"/>
        <v>0</v>
      </c>
      <c r="I307" s="26">
        <f t="shared" si="68"/>
        <v>0</v>
      </c>
      <c r="J307" s="26">
        <f t="shared" si="68"/>
        <v>0</v>
      </c>
      <c r="K307" s="26">
        <f t="shared" si="68"/>
        <v>0</v>
      </c>
      <c r="L307" s="26">
        <f t="shared" si="68"/>
        <v>0</v>
      </c>
    </row>
    <row r="308" spans="1:12" ht="55.5" customHeight="1" x14ac:dyDescent="0.25">
      <c r="A308" s="43"/>
      <c r="B308" s="44"/>
      <c r="C308" s="44"/>
      <c r="D308" s="29" t="s">
        <v>78</v>
      </c>
      <c r="E308" s="26">
        <f t="shared" si="68"/>
        <v>0</v>
      </c>
      <c r="F308" s="26">
        <f t="shared" si="68"/>
        <v>0</v>
      </c>
      <c r="G308" s="26">
        <f t="shared" si="68"/>
        <v>0</v>
      </c>
      <c r="H308" s="30">
        <f t="shared" si="68"/>
        <v>0</v>
      </c>
      <c r="I308" s="26">
        <f t="shared" si="68"/>
        <v>0</v>
      </c>
      <c r="J308" s="26">
        <f t="shared" si="68"/>
        <v>0</v>
      </c>
      <c r="K308" s="26">
        <f t="shared" si="68"/>
        <v>0</v>
      </c>
      <c r="L308" s="26">
        <f t="shared" si="68"/>
        <v>0</v>
      </c>
    </row>
    <row r="309" spans="1:12" ht="37.5" customHeight="1" x14ac:dyDescent="0.25">
      <c r="A309" s="43"/>
      <c r="B309" s="44"/>
      <c r="C309" s="44"/>
      <c r="D309" s="29" t="s">
        <v>98</v>
      </c>
      <c r="E309" s="26">
        <f t="shared" si="68"/>
        <v>0</v>
      </c>
      <c r="F309" s="26">
        <f t="shared" si="68"/>
        <v>0</v>
      </c>
      <c r="G309" s="26">
        <f t="shared" si="68"/>
        <v>0</v>
      </c>
      <c r="H309" s="30">
        <f t="shared" si="68"/>
        <v>0</v>
      </c>
      <c r="I309" s="26">
        <f t="shared" si="68"/>
        <v>0</v>
      </c>
      <c r="J309" s="26">
        <f t="shared" si="68"/>
        <v>0</v>
      </c>
      <c r="K309" s="26">
        <f t="shared" si="68"/>
        <v>0</v>
      </c>
      <c r="L309" s="26">
        <f t="shared" ref="L309" si="69">L58</f>
        <v>0</v>
      </c>
    </row>
  </sheetData>
  <mergeCells count="113">
    <mergeCell ref="B197:B202"/>
    <mergeCell ref="C197:C202"/>
    <mergeCell ref="A224:C229"/>
    <mergeCell ref="A217:L217"/>
    <mergeCell ref="A179:A184"/>
    <mergeCell ref="B179:B184"/>
    <mergeCell ref="C130:C135"/>
    <mergeCell ref="C136:C141"/>
    <mergeCell ref="C142:C147"/>
    <mergeCell ref="A166:C171"/>
    <mergeCell ref="C179:C184"/>
    <mergeCell ref="B173:B178"/>
    <mergeCell ref="A197:A202"/>
    <mergeCell ref="C97:C102"/>
    <mergeCell ref="A304:A309"/>
    <mergeCell ref="B304:C309"/>
    <mergeCell ref="A185:A190"/>
    <mergeCell ref="B185:B190"/>
    <mergeCell ref="C185:C190"/>
    <mergeCell ref="C148:C153"/>
    <mergeCell ref="C154:C159"/>
    <mergeCell ref="A160:A165"/>
    <mergeCell ref="B160:B165"/>
    <mergeCell ref="C160:C165"/>
    <mergeCell ref="A191:A196"/>
    <mergeCell ref="B191:B196"/>
    <mergeCell ref="C191:C196"/>
    <mergeCell ref="A230:C235"/>
    <mergeCell ref="A243:C248"/>
    <mergeCell ref="A256:A261"/>
    <mergeCell ref="A203:C208"/>
    <mergeCell ref="A209:C214"/>
    <mergeCell ref="A215:L215"/>
    <mergeCell ref="A216:L216"/>
    <mergeCell ref="A280:A285"/>
    <mergeCell ref="B280:C285"/>
    <mergeCell ref="A249:C254"/>
    <mergeCell ref="A109:A114"/>
    <mergeCell ref="A172:L172"/>
    <mergeCell ref="A173:A178"/>
    <mergeCell ref="A115:A120"/>
    <mergeCell ref="B115:C120"/>
    <mergeCell ref="B130:B159"/>
    <mergeCell ref="A130:A159"/>
    <mergeCell ref="B109:B114"/>
    <mergeCell ref="A121:C126"/>
    <mergeCell ref="A127:L127"/>
    <mergeCell ref="A128:L128"/>
    <mergeCell ref="A129:L129"/>
    <mergeCell ref="C109:C114"/>
    <mergeCell ref="C173:C178"/>
    <mergeCell ref="A298:A303"/>
    <mergeCell ref="B298:C303"/>
    <mergeCell ref="A218:A223"/>
    <mergeCell ref="B218:B223"/>
    <mergeCell ref="C218:C223"/>
    <mergeCell ref="A236:C241"/>
    <mergeCell ref="A242:C242"/>
    <mergeCell ref="A286:A291"/>
    <mergeCell ref="B286:C291"/>
    <mergeCell ref="A292:A297"/>
    <mergeCell ref="B292:C297"/>
    <mergeCell ref="A268:A273"/>
    <mergeCell ref="A262:A267"/>
    <mergeCell ref="B262:C267"/>
    <mergeCell ref="B256:C261"/>
    <mergeCell ref="B268:C273"/>
    <mergeCell ref="A255:C255"/>
    <mergeCell ref="A274:A279"/>
    <mergeCell ref="B274:C279"/>
    <mergeCell ref="C41:C46"/>
    <mergeCell ref="A35:A46"/>
    <mergeCell ref="B35:B46"/>
    <mergeCell ref="C35:C40"/>
    <mergeCell ref="A47:A58"/>
    <mergeCell ref="C47:C52"/>
    <mergeCell ref="C53:C58"/>
    <mergeCell ref="C85:C90"/>
    <mergeCell ref="C91:C96"/>
    <mergeCell ref="B47:B58"/>
    <mergeCell ref="B59:C64"/>
    <mergeCell ref="A65:L65"/>
    <mergeCell ref="A66:A77"/>
    <mergeCell ref="B66:B77"/>
    <mergeCell ref="C72:C77"/>
    <mergeCell ref="C66:C71"/>
    <mergeCell ref="A59:A64"/>
    <mergeCell ref="A78:C83"/>
    <mergeCell ref="A84:L84"/>
    <mergeCell ref="A85:A90"/>
    <mergeCell ref="B85:B90"/>
    <mergeCell ref="A91:A108"/>
    <mergeCell ref="B91:B108"/>
    <mergeCell ref="C103:C108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A9:L9"/>
    <mergeCell ref="A10:L10"/>
    <mergeCell ref="A11:A28"/>
    <mergeCell ref="B11:B28"/>
    <mergeCell ref="C11:C16"/>
    <mergeCell ref="C17:C22"/>
    <mergeCell ref="C23:C28"/>
    <mergeCell ref="A29:A34"/>
    <mergeCell ref="B29:B34"/>
    <mergeCell ref="C29:C34"/>
  </mergeCells>
  <pageMargins left="0.17" right="0.17" top="0.17" bottom="0.17" header="0.17" footer="0.17"/>
  <pageSetup paperSize="9" scale="54" fitToHeight="0" orientation="landscape" r:id="rId1"/>
  <rowBreaks count="11" manualBreakCount="11">
    <brk id="34" max="11" man="1"/>
    <brk id="58" max="16383" man="1"/>
    <brk id="77" max="16383" man="1"/>
    <brk id="102" max="11" man="1"/>
    <brk id="126" max="11" man="1"/>
    <brk id="153" max="11" man="1"/>
    <brk id="178" max="11" man="1"/>
    <brk id="207" max="11" man="1"/>
    <brk id="235" max="11" man="1"/>
    <brk id="261" max="11" man="1"/>
    <brk id="28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2016-12-21T07:23:23Z</cp:lastPrinted>
  <dcterms:created xsi:type="dcterms:W3CDTF">2014-11-19T13:57:33Z</dcterms:created>
  <dcterms:modified xsi:type="dcterms:W3CDTF">2016-12-21T07:23:26Z</dcterms:modified>
</cp:coreProperties>
</file>