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activeTab="1"/>
  </bookViews>
  <sheets>
    <sheet name="таблица 1" sheetId="1" r:id="rId1"/>
    <sheet name="таблица 2" sheetId="5" r:id="rId2"/>
    <sheet name="таблица 3" sheetId="2" r:id="rId3"/>
  </sheets>
  <calcPr calcId="145621"/>
</workbook>
</file>

<file path=xl/calcChain.xml><?xml version="1.0" encoding="utf-8"?>
<calcChain xmlns="http://schemas.openxmlformats.org/spreadsheetml/2006/main">
  <c r="H123" i="5" l="1"/>
  <c r="H26" i="5"/>
  <c r="H32" i="5" l="1"/>
  <c r="H20" i="5" l="1"/>
  <c r="H14" i="5"/>
  <c r="E178" i="5" l="1"/>
  <c r="I183" i="5" l="1"/>
  <c r="F183" i="5"/>
  <c r="E182" i="5"/>
  <c r="L181" i="5"/>
  <c r="K181" i="5"/>
  <c r="J181" i="5"/>
  <c r="I181" i="5"/>
  <c r="H181" i="5"/>
  <c r="G181" i="5"/>
  <c r="F181" i="5"/>
  <c r="L180" i="5"/>
  <c r="K180" i="5"/>
  <c r="J180" i="5"/>
  <c r="I180" i="5"/>
  <c r="H180" i="5"/>
  <c r="G180" i="5"/>
  <c r="F180" i="5"/>
  <c r="E180" i="5" s="1"/>
  <c r="H179" i="5"/>
  <c r="G179" i="5"/>
  <c r="E179" i="5"/>
  <c r="I178" i="5"/>
  <c r="L177" i="5"/>
  <c r="K177" i="5"/>
  <c r="J177" i="5"/>
  <c r="I177" i="5"/>
  <c r="H177" i="5"/>
  <c r="G177" i="5"/>
  <c r="F177" i="5"/>
  <c r="E177" i="5"/>
  <c r="E176" i="5"/>
  <c r="L175" i="5"/>
  <c r="K175" i="5"/>
  <c r="J175" i="5"/>
  <c r="I175" i="5"/>
  <c r="H175" i="5"/>
  <c r="G175" i="5"/>
  <c r="F175" i="5"/>
  <c r="E175" i="5" s="1"/>
  <c r="L174" i="5"/>
  <c r="K174" i="5"/>
  <c r="J174" i="5"/>
  <c r="J172" i="5" s="1"/>
  <c r="I174" i="5"/>
  <c r="E174" i="5" s="1"/>
  <c r="H174" i="5"/>
  <c r="E173" i="5"/>
  <c r="L172" i="5"/>
  <c r="K172" i="5"/>
  <c r="I172" i="5"/>
  <c r="H172" i="5"/>
  <c r="G172" i="5"/>
  <c r="L171" i="5"/>
  <c r="L166" i="5" s="1"/>
  <c r="K171" i="5"/>
  <c r="J171" i="5"/>
  <c r="I171" i="5"/>
  <c r="H171" i="5"/>
  <c r="H166" i="5" s="1"/>
  <c r="G171" i="5"/>
  <c r="F171" i="5"/>
  <c r="E171" i="5"/>
  <c r="E170" i="5"/>
  <c r="L169" i="5"/>
  <c r="K169" i="5"/>
  <c r="J169" i="5"/>
  <c r="I169" i="5"/>
  <c r="H169" i="5"/>
  <c r="G169" i="5"/>
  <c r="F169" i="5"/>
  <c r="E169" i="5" s="1"/>
  <c r="L168" i="5"/>
  <c r="K168" i="5"/>
  <c r="J168" i="5"/>
  <c r="J166" i="5" s="1"/>
  <c r="I168" i="5"/>
  <c r="I166" i="5" s="1"/>
  <c r="H168" i="5"/>
  <c r="G168" i="5"/>
  <c r="F168" i="5"/>
  <c r="E168" i="5" s="1"/>
  <c r="E167" i="5"/>
  <c r="K166" i="5"/>
  <c r="G166" i="5"/>
  <c r="L165" i="5"/>
  <c r="K165" i="5"/>
  <c r="J165" i="5"/>
  <c r="J160" i="5" s="1"/>
  <c r="I165" i="5"/>
  <c r="H165" i="5"/>
  <c r="G165" i="5"/>
  <c r="F165" i="5"/>
  <c r="E165" i="5" s="1"/>
  <c r="E164" i="5"/>
  <c r="L163" i="5"/>
  <c r="K163" i="5"/>
  <c r="J163" i="5"/>
  <c r="I163" i="5"/>
  <c r="H163" i="5"/>
  <c r="G163" i="5"/>
  <c r="E163" i="5" s="1"/>
  <c r="F163" i="5"/>
  <c r="L162" i="5"/>
  <c r="L160" i="5" s="1"/>
  <c r="K162" i="5"/>
  <c r="K160" i="5" s="1"/>
  <c r="J162" i="5"/>
  <c r="I162" i="5"/>
  <c r="H162" i="5"/>
  <c r="H160" i="5" s="1"/>
  <c r="G162" i="5"/>
  <c r="G160" i="5" s="1"/>
  <c r="F162" i="5"/>
  <c r="E161" i="5"/>
  <c r="I160" i="5"/>
  <c r="E158" i="5"/>
  <c r="H155" i="5"/>
  <c r="E155" i="5" s="1"/>
  <c r="I152" i="5"/>
  <c r="E151" i="5"/>
  <c r="F150" i="5"/>
  <c r="J149" i="5"/>
  <c r="I149" i="5"/>
  <c r="L148" i="5"/>
  <c r="K148" i="5"/>
  <c r="J148" i="5"/>
  <c r="I148" i="5"/>
  <c r="H148" i="5"/>
  <c r="G148" i="5"/>
  <c r="F148" i="5"/>
  <c r="E148" i="5"/>
  <c r="L146" i="5"/>
  <c r="K146" i="5"/>
  <c r="J146" i="5"/>
  <c r="I146" i="5"/>
  <c r="H146" i="5"/>
  <c r="G146" i="5"/>
  <c r="F146" i="5"/>
  <c r="E146" i="5"/>
  <c r="E145" i="5"/>
  <c r="L144" i="5"/>
  <c r="K144" i="5"/>
  <c r="J144" i="5"/>
  <c r="J141" i="5" s="1"/>
  <c r="I144" i="5"/>
  <c r="I141" i="5" s="1"/>
  <c r="H144" i="5"/>
  <c r="G144" i="5"/>
  <c r="F144" i="5"/>
  <c r="E144" i="5" s="1"/>
  <c r="E143" i="5"/>
  <c r="E142" i="5"/>
  <c r="L141" i="5"/>
  <c r="K141" i="5"/>
  <c r="H141" i="5"/>
  <c r="G141" i="5"/>
  <c r="E138" i="5"/>
  <c r="I133" i="5"/>
  <c r="E132" i="5"/>
  <c r="J131" i="5"/>
  <c r="F131" i="5"/>
  <c r="J130" i="5"/>
  <c r="F130" i="5"/>
  <c r="J129" i="5"/>
  <c r="F129" i="5"/>
  <c r="E127" i="5"/>
  <c r="E126" i="5"/>
  <c r="E125" i="5"/>
  <c r="E124" i="5"/>
  <c r="E123" i="5"/>
  <c r="L122" i="5"/>
  <c r="K122" i="5"/>
  <c r="J122" i="5"/>
  <c r="I122" i="5"/>
  <c r="H122" i="5"/>
  <c r="G122" i="5"/>
  <c r="F122" i="5"/>
  <c r="E122" i="5" s="1"/>
  <c r="E121" i="5"/>
  <c r="E120" i="5"/>
  <c r="E119" i="5"/>
  <c r="E118" i="5"/>
  <c r="E117" i="5"/>
  <c r="L116" i="5"/>
  <c r="K116" i="5"/>
  <c r="J116" i="5"/>
  <c r="I116" i="5"/>
  <c r="H116" i="5"/>
  <c r="G116" i="5"/>
  <c r="E116" i="5" s="1"/>
  <c r="F116" i="5"/>
  <c r="E115" i="5"/>
  <c r="E114" i="5"/>
  <c r="E113" i="5"/>
  <c r="E112" i="5"/>
  <c r="E111" i="5"/>
  <c r="L110" i="5"/>
  <c r="K110" i="5"/>
  <c r="J110" i="5"/>
  <c r="I110" i="5"/>
  <c r="H110" i="5"/>
  <c r="G110" i="5"/>
  <c r="F110" i="5"/>
  <c r="E110" i="5"/>
  <c r="E109" i="5"/>
  <c r="E108" i="5"/>
  <c r="E107" i="5"/>
  <c r="E106" i="5"/>
  <c r="E105" i="5"/>
  <c r="L104" i="5"/>
  <c r="K104" i="5"/>
  <c r="J104" i="5"/>
  <c r="I104" i="5"/>
  <c r="H104" i="5"/>
  <c r="G104" i="5"/>
  <c r="F104" i="5"/>
  <c r="E104" i="5" s="1"/>
  <c r="E103" i="5"/>
  <c r="E102" i="5"/>
  <c r="E101" i="5"/>
  <c r="E100" i="5"/>
  <c r="E99" i="5"/>
  <c r="I98" i="5"/>
  <c r="H98" i="5"/>
  <c r="G98" i="5"/>
  <c r="E98" i="5" s="1"/>
  <c r="E97" i="5"/>
  <c r="E96" i="5"/>
  <c r="E95" i="5"/>
  <c r="E94" i="5"/>
  <c r="E93" i="5"/>
  <c r="L92" i="5"/>
  <c r="K92" i="5"/>
  <c r="J92" i="5"/>
  <c r="I92" i="5"/>
  <c r="H92" i="5"/>
  <c r="G92" i="5"/>
  <c r="E92" i="5" s="1"/>
  <c r="F92" i="5"/>
  <c r="E91" i="5"/>
  <c r="E90" i="5"/>
  <c r="E89" i="5"/>
  <c r="E88" i="5"/>
  <c r="E87" i="5"/>
  <c r="G86" i="5"/>
  <c r="E86" i="5" s="1"/>
  <c r="F86" i="5"/>
  <c r="L85" i="5"/>
  <c r="L80" i="5" s="1"/>
  <c r="K85" i="5"/>
  <c r="J85" i="5"/>
  <c r="I85" i="5"/>
  <c r="H85" i="5"/>
  <c r="H80" i="5" s="1"/>
  <c r="E80" i="5" s="1"/>
  <c r="G85" i="5"/>
  <c r="E85" i="5" s="1"/>
  <c r="F85" i="5"/>
  <c r="F133" i="5" s="1"/>
  <c r="E84" i="5"/>
  <c r="L83" i="5"/>
  <c r="L131" i="5" s="1"/>
  <c r="K83" i="5"/>
  <c r="K131" i="5" s="1"/>
  <c r="J83" i="5"/>
  <c r="I83" i="5"/>
  <c r="I131" i="5" s="1"/>
  <c r="H83" i="5"/>
  <c r="H131" i="5" s="1"/>
  <c r="G83" i="5"/>
  <c r="G131" i="5" s="1"/>
  <c r="F83" i="5"/>
  <c r="E83" i="5"/>
  <c r="L82" i="5"/>
  <c r="L130" i="5" s="1"/>
  <c r="K82" i="5"/>
  <c r="K130" i="5" s="1"/>
  <c r="J82" i="5"/>
  <c r="I82" i="5"/>
  <c r="I130" i="5" s="1"/>
  <c r="H82" i="5"/>
  <c r="H130" i="5" s="1"/>
  <c r="G82" i="5"/>
  <c r="G130" i="5" s="1"/>
  <c r="F82" i="5"/>
  <c r="E82" i="5"/>
  <c r="L81" i="5"/>
  <c r="L129" i="5" s="1"/>
  <c r="K81" i="5"/>
  <c r="K129" i="5" s="1"/>
  <c r="J81" i="5"/>
  <c r="I81" i="5"/>
  <c r="I129" i="5" s="1"/>
  <c r="I128" i="5" s="1"/>
  <c r="H81" i="5"/>
  <c r="H129" i="5" s="1"/>
  <c r="G81" i="5"/>
  <c r="G129" i="5" s="1"/>
  <c r="F81" i="5"/>
  <c r="E81" i="5"/>
  <c r="K80" i="5"/>
  <c r="J80" i="5"/>
  <c r="I80" i="5"/>
  <c r="G80" i="5"/>
  <c r="F80" i="5"/>
  <c r="J79" i="5"/>
  <c r="J152" i="5" s="1"/>
  <c r="H79" i="5"/>
  <c r="H183" i="5" s="1"/>
  <c r="H178" i="5" s="1"/>
  <c r="G79" i="5"/>
  <c r="G183" i="5" s="1"/>
  <c r="E78" i="5"/>
  <c r="E75" i="5"/>
  <c r="J74" i="5"/>
  <c r="I74" i="5"/>
  <c r="F74" i="5"/>
  <c r="L72" i="5"/>
  <c r="K72" i="5"/>
  <c r="J72" i="5"/>
  <c r="I72" i="5"/>
  <c r="H72" i="5"/>
  <c r="E71" i="5"/>
  <c r="L70" i="5"/>
  <c r="K70" i="5"/>
  <c r="J70" i="5"/>
  <c r="I70" i="5"/>
  <c r="H70" i="5"/>
  <c r="E70" i="5" s="1"/>
  <c r="G70" i="5"/>
  <c r="F70" i="5"/>
  <c r="L69" i="5"/>
  <c r="J69" i="5"/>
  <c r="I69" i="5"/>
  <c r="H69" i="5"/>
  <c r="L68" i="5"/>
  <c r="K68" i="5"/>
  <c r="J68" i="5"/>
  <c r="I68" i="5"/>
  <c r="H68" i="5"/>
  <c r="E68" i="5" s="1"/>
  <c r="G68" i="5"/>
  <c r="F68" i="5"/>
  <c r="L67" i="5"/>
  <c r="J67" i="5"/>
  <c r="I67" i="5"/>
  <c r="H67" i="5"/>
  <c r="G66" i="5"/>
  <c r="G72" i="5" s="1"/>
  <c r="F66" i="5"/>
  <c r="F72" i="5" s="1"/>
  <c r="E72" i="5" s="1"/>
  <c r="E65" i="5"/>
  <c r="E64" i="5"/>
  <c r="L63" i="5"/>
  <c r="K63" i="5"/>
  <c r="K69" i="5" s="1"/>
  <c r="K67" i="5" s="1"/>
  <c r="G63" i="5"/>
  <c r="G69" i="5" s="1"/>
  <c r="F63" i="5"/>
  <c r="E63" i="5" s="1"/>
  <c r="E62" i="5"/>
  <c r="L61" i="5"/>
  <c r="K61" i="5"/>
  <c r="J61" i="5"/>
  <c r="I61" i="5"/>
  <c r="H61" i="5"/>
  <c r="J59" i="5"/>
  <c r="I59" i="5"/>
  <c r="I139" i="5" s="1"/>
  <c r="H59" i="5"/>
  <c r="H159" i="5" s="1"/>
  <c r="G59" i="5"/>
  <c r="E58" i="5"/>
  <c r="L57" i="5"/>
  <c r="H57" i="5"/>
  <c r="H137" i="5" s="1"/>
  <c r="F57" i="5"/>
  <c r="F137" i="5" s="1"/>
  <c r="J56" i="5"/>
  <c r="J136" i="5" s="1"/>
  <c r="I56" i="5"/>
  <c r="I156" i="5" s="1"/>
  <c r="H56" i="5"/>
  <c r="H136" i="5" s="1"/>
  <c r="L55" i="5"/>
  <c r="L135" i="5" s="1"/>
  <c r="K55" i="5"/>
  <c r="J55" i="5"/>
  <c r="J135" i="5" s="1"/>
  <c r="I55" i="5"/>
  <c r="I135" i="5" s="1"/>
  <c r="H55" i="5"/>
  <c r="H135" i="5" s="1"/>
  <c r="G55" i="5"/>
  <c r="F55" i="5"/>
  <c r="F135" i="5" s="1"/>
  <c r="E52" i="5"/>
  <c r="E51" i="5"/>
  <c r="K50" i="5"/>
  <c r="K56" i="5" s="1"/>
  <c r="E49" i="5"/>
  <c r="J48" i="5"/>
  <c r="I48" i="5"/>
  <c r="H48" i="5"/>
  <c r="G48" i="5"/>
  <c r="F48" i="5"/>
  <c r="E47" i="5"/>
  <c r="E46" i="5"/>
  <c r="E45" i="5"/>
  <c r="E44" i="5"/>
  <c r="E43" i="5"/>
  <c r="L42" i="5"/>
  <c r="K42" i="5"/>
  <c r="J42" i="5"/>
  <c r="I42" i="5"/>
  <c r="H42" i="5"/>
  <c r="G42" i="5"/>
  <c r="F42" i="5"/>
  <c r="E42" i="5" s="1"/>
  <c r="E41" i="5"/>
  <c r="E40" i="5"/>
  <c r="E39" i="5"/>
  <c r="E38" i="5"/>
  <c r="E37" i="5"/>
  <c r="L36" i="5"/>
  <c r="K36" i="5"/>
  <c r="J36" i="5"/>
  <c r="I36" i="5"/>
  <c r="H36" i="5"/>
  <c r="G36" i="5"/>
  <c r="E36" i="5" s="1"/>
  <c r="F36" i="5"/>
  <c r="K35" i="5"/>
  <c r="G35" i="5"/>
  <c r="E34" i="5"/>
  <c r="E33" i="5"/>
  <c r="L32" i="5"/>
  <c r="L149" i="5" s="1"/>
  <c r="G32" i="5"/>
  <c r="E32" i="5"/>
  <c r="E31" i="5"/>
  <c r="J30" i="5"/>
  <c r="I30" i="5"/>
  <c r="H30" i="5"/>
  <c r="G30" i="5"/>
  <c r="F30" i="5"/>
  <c r="G29" i="5"/>
  <c r="E29" i="5"/>
  <c r="E28" i="5"/>
  <c r="E27" i="5"/>
  <c r="G26" i="5"/>
  <c r="F26" i="5"/>
  <c r="E26" i="5"/>
  <c r="E25" i="5"/>
  <c r="L24" i="5"/>
  <c r="K24" i="5"/>
  <c r="J24" i="5"/>
  <c r="I24" i="5"/>
  <c r="H24" i="5"/>
  <c r="E24" i="5" s="1"/>
  <c r="G24" i="5"/>
  <c r="F24" i="5"/>
  <c r="L23" i="5"/>
  <c r="G23" i="5"/>
  <c r="G152" i="5" s="1"/>
  <c r="F23" i="5"/>
  <c r="F59" i="5" s="1"/>
  <c r="E23" i="5"/>
  <c r="E22" i="5"/>
  <c r="L21" i="5"/>
  <c r="L150" i="5" s="1"/>
  <c r="K21" i="5"/>
  <c r="K57" i="5" s="1"/>
  <c r="J21" i="5"/>
  <c r="J57" i="5" s="1"/>
  <c r="I21" i="5"/>
  <c r="I57" i="5" s="1"/>
  <c r="H150" i="5"/>
  <c r="G21" i="5"/>
  <c r="G57" i="5" s="1"/>
  <c r="E21" i="5"/>
  <c r="H149" i="5"/>
  <c r="G20" i="5"/>
  <c r="G56" i="5" s="1"/>
  <c r="F20" i="5"/>
  <c r="E20" i="5"/>
  <c r="E19" i="5"/>
  <c r="L18" i="5"/>
  <c r="K18" i="5"/>
  <c r="J18" i="5"/>
  <c r="I18" i="5"/>
  <c r="H18" i="5"/>
  <c r="G18" i="5"/>
  <c r="F18" i="5"/>
  <c r="E17" i="5"/>
  <c r="E16" i="5"/>
  <c r="E15" i="5"/>
  <c r="F14" i="5"/>
  <c r="F56" i="5" s="1"/>
  <c r="E14" i="5"/>
  <c r="E13" i="5"/>
  <c r="L12" i="5"/>
  <c r="K12" i="5"/>
  <c r="J12" i="5"/>
  <c r="I12" i="5"/>
  <c r="H12" i="5"/>
  <c r="E12" i="5" s="1"/>
  <c r="G12" i="5"/>
  <c r="F12" i="5"/>
  <c r="E18" i="5" l="1"/>
  <c r="K137" i="5"/>
  <c r="K157" i="5"/>
  <c r="G54" i="5"/>
  <c r="G136" i="5"/>
  <c r="G156" i="5"/>
  <c r="L137" i="5"/>
  <c r="E129" i="5"/>
  <c r="I157" i="5"/>
  <c r="I154" i="5" s="1"/>
  <c r="I54" i="5"/>
  <c r="I137" i="5"/>
  <c r="K136" i="5"/>
  <c r="K156" i="5"/>
  <c r="G135" i="5"/>
  <c r="K135" i="5"/>
  <c r="E135" i="5" s="1"/>
  <c r="G67" i="5"/>
  <c r="F128" i="5"/>
  <c r="F54" i="5"/>
  <c r="E130" i="5"/>
  <c r="F139" i="5"/>
  <c r="F159" i="5"/>
  <c r="J54" i="5"/>
  <c r="J137" i="5"/>
  <c r="J157" i="5"/>
  <c r="G137" i="5"/>
  <c r="G157" i="5"/>
  <c r="E57" i="5"/>
  <c r="G61" i="5"/>
  <c r="I136" i="5"/>
  <c r="I134" i="5" s="1"/>
  <c r="I150" i="5"/>
  <c r="I147" i="5" s="1"/>
  <c r="H152" i="5"/>
  <c r="H147" i="5" s="1"/>
  <c r="J156" i="5"/>
  <c r="F157" i="5"/>
  <c r="I159" i="5"/>
  <c r="L35" i="5"/>
  <c r="L30" i="5" s="1"/>
  <c r="E55" i="5"/>
  <c r="H74" i="5"/>
  <c r="J133" i="5"/>
  <c r="J128" i="5" s="1"/>
  <c r="F149" i="5"/>
  <c r="J150" i="5"/>
  <c r="J147" i="5" s="1"/>
  <c r="J159" i="5"/>
  <c r="F160" i="5"/>
  <c r="E160" i="5" s="1"/>
  <c r="E162" i="5"/>
  <c r="F172" i="5"/>
  <c r="E172" i="5" s="1"/>
  <c r="F178" i="5"/>
  <c r="J183" i="5"/>
  <c r="J178" i="5" s="1"/>
  <c r="H54" i="5"/>
  <c r="K30" i="5"/>
  <c r="E66" i="5"/>
  <c r="F69" i="5"/>
  <c r="F156" i="5" s="1"/>
  <c r="K79" i="5"/>
  <c r="G133" i="5"/>
  <c r="F141" i="5"/>
  <c r="E141" i="5" s="1"/>
  <c r="G149" i="5"/>
  <c r="K149" i="5"/>
  <c r="G150" i="5"/>
  <c r="K150" i="5"/>
  <c r="F152" i="5"/>
  <c r="H156" i="5"/>
  <c r="H157" i="5"/>
  <c r="L157" i="5"/>
  <c r="G159" i="5"/>
  <c r="L50" i="5"/>
  <c r="K53" i="5"/>
  <c r="K59" i="5" s="1"/>
  <c r="F61" i="5"/>
  <c r="E61" i="5" s="1"/>
  <c r="H133" i="5"/>
  <c r="H128" i="5" s="1"/>
  <c r="F166" i="5"/>
  <c r="E166" i="5" s="1"/>
  <c r="K139" i="5" l="1"/>
  <c r="K134" i="5" s="1"/>
  <c r="K159" i="5"/>
  <c r="K54" i="5"/>
  <c r="J134" i="5"/>
  <c r="F147" i="5"/>
  <c r="E149" i="5"/>
  <c r="L48" i="5"/>
  <c r="L56" i="5"/>
  <c r="L53" i="5"/>
  <c r="E50" i="5"/>
  <c r="H154" i="5"/>
  <c r="E154" i="5" s="1"/>
  <c r="K147" i="5"/>
  <c r="L79" i="5"/>
  <c r="K183" i="5"/>
  <c r="K178" i="5" s="1"/>
  <c r="K133" i="5"/>
  <c r="K128" i="5" s="1"/>
  <c r="K74" i="5"/>
  <c r="E35" i="5"/>
  <c r="E157" i="5"/>
  <c r="L59" i="5"/>
  <c r="G154" i="5"/>
  <c r="K152" i="5"/>
  <c r="E30" i="5"/>
  <c r="J154" i="5"/>
  <c r="H139" i="5"/>
  <c r="H134" i="5" s="1"/>
  <c r="G139" i="5"/>
  <c r="F136" i="5"/>
  <c r="K154" i="5"/>
  <c r="J139" i="5"/>
  <c r="F67" i="5"/>
  <c r="E67" i="5" s="1"/>
  <c r="E69" i="5"/>
  <c r="E53" i="5"/>
  <c r="K48" i="5"/>
  <c r="L159" i="5" l="1"/>
  <c r="E136" i="5"/>
  <c r="F134" i="5"/>
  <c r="E48" i="5"/>
  <c r="L183" i="5"/>
  <c r="L133" i="5"/>
  <c r="L128" i="5" s="1"/>
  <c r="E128" i="5" s="1"/>
  <c r="L74" i="5"/>
  <c r="L152" i="5"/>
  <c r="L136" i="5"/>
  <c r="L156" i="5"/>
  <c r="L54" i="5"/>
  <c r="E56" i="5"/>
  <c r="E74" i="5"/>
  <c r="L154" i="5" l="1"/>
  <c r="E156" i="5"/>
  <c r="L134" i="5"/>
  <c r="E134" i="5" s="1"/>
  <c r="L178" i="5"/>
  <c r="L147" i="5"/>
  <c r="E147" i="5" s="1"/>
  <c r="E152" i="5"/>
  <c r="L139" i="5"/>
  <c r="E139" i="5" s="1"/>
  <c r="K13" i="1" l="1"/>
  <c r="H12" i="2" l="1"/>
  <c r="H11" i="2"/>
  <c r="H9" i="2"/>
  <c r="H10" i="2"/>
  <c r="K21" i="1" l="1"/>
  <c r="K18" i="1"/>
  <c r="K20" i="1"/>
  <c r="K22" i="1"/>
  <c r="K23" i="1"/>
  <c r="K19" i="1"/>
  <c r="K14" i="1"/>
  <c r="K15" i="1"/>
  <c r="K16" i="1"/>
  <c r="K10" i="1"/>
  <c r="K11" i="1"/>
  <c r="K9" i="1"/>
</calcChain>
</file>

<file path=xl/sharedStrings.xml><?xml version="1.0" encoding="utf-8"?>
<sst xmlns="http://schemas.openxmlformats.org/spreadsheetml/2006/main" count="330" uniqueCount="136">
  <si>
    <t>Таблица 1</t>
  </si>
  <si>
    <t>Целевые показатели муниципальной программы</t>
  </si>
  <si>
    <t>Наименование показателей результатов</t>
  </si>
  <si>
    <t>Значение показателя по годам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</si>
  <si>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</si>
  <si>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</si>
  <si>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</si>
  <si>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</si>
  <si>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</si>
  <si>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</si>
  <si>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</si>
  <si>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</si>
  <si>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1.</t>
  </si>
  <si>
    <t>Увеличение численности работающих в АПК, чел.</t>
  </si>
  <si>
    <t>2.</t>
  </si>
  <si>
    <t>3.</t>
  </si>
  <si>
    <t>Увеличение среднемесячной номинальной заработной платы в сельском хозяйстве (по сельскохозяйственным организациям, не относящимся к субъектам малого предпринимательства), руб.</t>
  </si>
  <si>
    <t>Показатели конечных результатов</t>
  </si>
  <si>
    <t>молока, тыс. тонн</t>
  </si>
  <si>
    <t>объема добычи (вылова) водных биологических ресурсов, тыс.тонн</t>
  </si>
  <si>
    <t>Приобретение жилья гражданами, проживающими в сельской местности, в т.ч. молодыми семьями и молодыми специалистами, тыс.кв.м</t>
  </si>
  <si>
    <t>Ввод в действие новых образовательных учреждений, тыс.мест</t>
  </si>
  <si>
    <t>4.</t>
  </si>
  <si>
    <t>Протяженность распределительных газовых сетей, тыс.км</t>
  </si>
  <si>
    <t>5.</t>
  </si>
  <si>
    <t>Уровень газификации домов, %</t>
  </si>
  <si>
    <t>6.</t>
  </si>
  <si>
    <t>Ввод в действие плоскостных спортивных сооружений, тыс.кв.м</t>
  </si>
  <si>
    <t>7.</t>
  </si>
  <si>
    <t>Количество зрительских мест в муниципальных учреждениях культуры в сельской местности, тыс.мест</t>
  </si>
  <si>
    <t>8.</t>
  </si>
  <si>
    <t>Уровень обеспеченности сельского населения местами в учреждениях культурно – досугового типа, %</t>
  </si>
  <si>
    <t>№ п/п</t>
  </si>
  <si>
    <t>Базовый показатель 
на начало реализации 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</si>
  <si>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</si>
  <si>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созданных сельскохозяйственных производств в сфере малого бизнеса (КФХ, ИП), ед.</t>
  </si>
  <si>
    <t>объема заготовки дикоросов,тыс. тонн</t>
  </si>
  <si>
    <t>Увеличение производства в хозяйствах всех категорий скота и птицы на убой в живом весе,тыс. тонн</t>
  </si>
  <si>
    <t>Таблица 3</t>
  </si>
  <si>
    <t>Перечень объектов капитального строительства, и приобретение недвижимого имущества</t>
  </si>
  <si>
    <t>№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</si>
  <si>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</si>
  <si>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</si>
  <si>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Пока-затель мощ-ности</t>
  </si>
  <si>
    <t>Срок строительства объекта капитального строительства, или предпо-лагаемый срок приобретения недвижимого имущества</t>
  </si>
  <si>
    <t>Место-нахождения</t>
  </si>
  <si>
    <t>Источник финан-сирования</t>
  </si>
  <si>
    <t>Объем финансирования, тыс.рублей</t>
  </si>
  <si>
    <t>Всего</t>
  </si>
  <si>
    <t>в том числе</t>
  </si>
  <si>
    <t>Строительство животноводческого помещения (коровник)</t>
  </si>
  <si>
    <t>скотомест</t>
  </si>
  <si>
    <t>МО Нефтею-ганский район, с.п.Сингапай</t>
  </si>
  <si>
    <t>Строительство плоскостных спортивных сооружений</t>
  </si>
  <si>
    <t>тыс.кв.м</t>
  </si>
  <si>
    <t xml:space="preserve">МО Нефтею-ганский р-н, сп.Куть-ях </t>
  </si>
  <si>
    <t xml:space="preserve">МО Нефтею-ганский р-н,сп.Салым </t>
  </si>
  <si>
    <t>Таблица 2</t>
  </si>
  <si>
    <t>Перечень программных мероприятий</t>
  </si>
  <si>
    <t>№   п/п</t>
  </si>
  <si>
    <t>Мероприятия муниципальной программы</t>
  </si>
  <si>
    <t>Ответственный исполнитель/соисполнитель</t>
  </si>
  <si>
    <t>Источники финансирования</t>
  </si>
  <si>
    <t>Финансовые затраты на реализацию (тыс.рублей)</t>
  </si>
  <si>
    <t>2014г.</t>
  </si>
  <si>
    <t>2015г.</t>
  </si>
  <si>
    <t>2016г.</t>
  </si>
  <si>
    <t>2017г.</t>
  </si>
  <si>
    <t>2018г.</t>
  </si>
  <si>
    <t>2019г.</t>
  </si>
  <si>
    <t>2020г.</t>
  </si>
  <si>
    <t>Цель: "Устойчивое развитие агропромышленного комплекса и сельских территорий Нефтеюганского района"</t>
  </si>
  <si>
    <t>Задача 1. Увеличение объемов производства и переработки основных видов сельскохозяйственной продукции"</t>
  </si>
  <si>
    <t>1.1.</t>
  </si>
  <si>
    <t>Стимулирование роста производства и реализации продукции растениеводства</t>
  </si>
  <si>
    <t>АНР (отдел по сельскому хозяйству)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</si>
  <si>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</si>
  <si>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</si>
  <si>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</si>
  <si>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</si>
  <si>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</si>
  <si>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1.2.</t>
  </si>
  <si>
    <t>Стимулирование роста производства и реализации продукции животноводства</t>
  </si>
  <si>
    <t>1.3.</t>
  </si>
  <si>
    <t>Стимулирование роста производства (вылова) и реализации пищевой рыбы, пищевой рыбной продукции</t>
  </si>
  <si>
    <t>1.4.</t>
  </si>
  <si>
    <t>Стимулирование увеличения продукции дикоросов, заготовленной на территории Нефтеюганского района, а также поддержка глубокой переработки</t>
  </si>
  <si>
    <t>1.5.</t>
  </si>
  <si>
    <t>1.6.</t>
  </si>
  <si>
    <t>Предоставление субсидий на приобретение кормов для крупного рогатого скота</t>
  </si>
  <si>
    <t>Итого по задаче 1</t>
  </si>
  <si>
    <t>Задача 2. Увеличение количества субъектов, занимающихся сельскохозяйственным производством</t>
  </si>
  <si>
    <t>2.1.</t>
  </si>
  <si>
    <t>Стимулирование укрепления материально-технической базы предприятий и организаций всех форм собственности (за исключением личных подсобных хозяйств)</t>
  </si>
  <si>
    <t>Итого по задаче 2</t>
  </si>
  <si>
    <t>Задача 3. Повышение уровня социального обустройства и развитие инженерной инфраструктуры села</t>
  </si>
  <si>
    <t>3.1.</t>
  </si>
  <si>
    <t>Улучшение жилищных условий граждан, проживающих в сельской местности, в том числе молодых семей и молодых специалистов</t>
  </si>
  <si>
    <t xml:space="preserve"> Департамент имущественных отношений Нефтеюганского района</t>
  </si>
  <si>
    <t>3.2.</t>
  </si>
  <si>
    <t>Комплексное обустройство населенных пунктов, расположенных в сельской местности, объектами социальной и инженерной инфраструктуры, всего:</t>
  </si>
  <si>
    <t>3.2.1</t>
  </si>
  <si>
    <t>Строительство образовательных организаций*</t>
  </si>
  <si>
    <t>Департамент образования и молодежной политики Нефтеюганского района</t>
  </si>
  <si>
    <t>3.2.2</t>
  </si>
  <si>
    <t>Строительство спортивных сооружений**</t>
  </si>
  <si>
    <t>Департамент культуры и спорта Нефтеюганского района</t>
  </si>
  <si>
    <t>3.2.3</t>
  </si>
  <si>
    <t>Строительство объектов, предназначенных для размещения муниципальных учреждений культуры в сельской местности***</t>
  </si>
  <si>
    <t>3.2.4</t>
  </si>
  <si>
    <t>Развитие распределительных газовых сетей****</t>
  </si>
  <si>
    <t>3.3.</t>
  </si>
  <si>
    <t xml:space="preserve">Обеспечение осуществления отлова, транспортировки, учета, содержания, умерщвления, утилизации безнадзорных и бродячих животных </t>
  </si>
  <si>
    <t>Итого по задаче 3</t>
  </si>
  <si>
    <t>Всего по муниципальной программе</t>
  </si>
  <si>
    <t>в том числе:</t>
  </si>
  <si>
    <t>прочие расходы</t>
  </si>
  <si>
    <t>* - Финансирование в рамках реализации муниципальной программы Нефтеюганского района "Образование 21 века на 2014-2020 годы".</t>
  </si>
  <si>
    <t>** - Финансирование в рамках Дополнительного соглашения № 1 к Соглашению о сотрудничестве от 7 июня 2013 года между Правительством Ханты-Мансийского автономного округа - Югры и Компанием "Салым Петролеум Девелопмент Н.В."</t>
  </si>
  <si>
    <t>***- Финансирование в рамках реализации муниципальной программы «Развитие культуры Нефтеюганского района на 2014-2020 годы»</t>
  </si>
  <si>
    <t>****- Финансирование в рамках реализации муниципальной программы "Развитие жилищно-коммунального комплекса и повышение энергетической эффективности в муниципальном образовании Нефтеюганский район на 2014-2020 годы"</t>
  </si>
  <si>
    <t>1.5.1.</t>
  </si>
  <si>
    <t xml:space="preserve">Стимулирование участия в совещаниях, семинарах, ярмарках, конкурсах, выставках  и участие в них, в том числе: </t>
  </si>
  <si>
    <t>Организация проведения выставки-ярмарки "Ежегодный день урожая Ханты -Мансийского автономного округа - Югры"</t>
  </si>
  <si>
    <t>инвестиции в объекты муниципальной собственности</t>
  </si>
  <si>
    <t>Администрация Нефтеюганского района (отдел по сельскому хозяйству)</t>
  </si>
  <si>
    <t>Департамент строительства и жилищно - коммунального комплекса Нефтеюганского района</t>
  </si>
  <si>
    <t xml:space="preserve">Департамент имущественных отношений Нефтеюганского района </t>
  </si>
  <si>
    <t>Департамент строительства и ЖКК НР</t>
  </si>
  <si>
    <t>АНР (отдел по сельскому хозяйству)/                Департамент строительства и ЖКК НР, в т.ч.</t>
  </si>
  <si>
    <t xml:space="preserve"> средства по Соглашениям по передаче полномочий</t>
  </si>
  <si>
    <t>иные источники</t>
  </si>
  <si>
    <t>бюджет автономного округа</t>
  </si>
  <si>
    <t>иные  источники</t>
  </si>
  <si>
    <t>3.4.</t>
  </si>
  <si>
    <t>Обеспечение продовольственной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</si>
</sst>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0.0"/>
    <numFmt numFmtId="166" formatCode="_(&quot;$&quot;* #,##0.00_);_(&quot;$&quot;* \(#,##0.00\);_(&quot;$&quot;* &quot;-&quot;??_);_(@_)"/>
    <numFmt numFmtId="167" formatCode="_-* #,##0.0_р_._-;\-* #,##0.0_р_._-;_-* &quot;-&quot;??_р_._-;_-@_-"/>
    <numFmt numFmtId="168" formatCode="#,##0.0_ ;\-#,##0.0\ 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1" xfId="1" applyFont="1" applyFill="1" applyBorder="1" applyAlignment="1">
      <alignment vertical="center" wrapText="1"/>
    </xf>
    <xf numFmtId="167" fontId="6" fillId="0" borderId="1" xfId="3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165" fontId="6" fillId="0" borderId="0" xfId="1" applyNumberFormat="1" applyFont="1" applyFill="1" applyAlignment="1">
      <alignment vertical="center"/>
    </xf>
    <xf numFmtId="164" fontId="6" fillId="0" borderId="0" xfId="1" applyNumberFormat="1" applyFont="1" applyFill="1" applyAlignment="1">
      <alignment vertical="center"/>
    </xf>
    <xf numFmtId="167" fontId="6" fillId="0" borderId="1" xfId="3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0" xfId="0" applyFill="1"/>
    <xf numFmtId="164" fontId="9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8" fontId="6" fillId="0" borderId="1" xfId="3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4" fontId="6" fillId="0" borderId="2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43" fontId="6" fillId="0" borderId="2" xfId="3" applyFont="1" applyFill="1" applyBorder="1" applyAlignment="1">
      <alignment horizontal="center" vertical="center" wrapText="1"/>
    </xf>
    <xf numFmtId="43" fontId="6" fillId="0" borderId="4" xfId="3" applyFont="1" applyFill="1" applyBorder="1" applyAlignment="1">
      <alignment horizontal="center" vertical="center" wrapText="1"/>
    </xf>
    <xf numFmtId="43" fontId="6" fillId="0" borderId="3" xfId="3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166" fontId="6" fillId="0" borderId="1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">
    <cellStyle name="Денежный 2" xfId="2"/>
    <cellStyle name="Обычный" xfId="0" builtinId="0"/>
    <cellStyle name="Обычный 2" xfId="1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16" workbookViewId="0">
      <selection activeCell="K38" sqref="K38"/>
    </sheetView>
  </sheetViews>
  <sheetFormatPr defaultRowHeight="15" x14ac:dyDescent="0.25"/>
  <cols>
    <col min="1" max="1" width="4" customWidth="1"/>
    <col min="2" max="2" width="33.28515625" customWidth="1"/>
    <col min="3" max="3" width="12.85546875" customWidth="1"/>
    <col min="4" max="5" width="9.140625" style="25"/>
    <col min="6" max="6" width="9.140625" style="20"/>
    <col min="7" max="10" width="9.140625" style="25"/>
    <col min="11" max="11" width="16.28515625" style="25" customWidth="1"/>
    <col min="12" max="12" width="11.85546875" style="25" customWidth="1"/>
  </cols>
  <sheetData>
    <row r="1" spans="1:11" ht="16.5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7.25" customHeight="1" x14ac:dyDescent="0.25">
      <c r="A2" s="1"/>
    </row>
    <row r="3" spans="1:11" ht="24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17.25" customHeight="1" x14ac:dyDescent="0.25">
      <c r="A4" s="2"/>
    </row>
    <row r="5" spans="1:11" ht="118.5" customHeight="1" x14ac:dyDescent="0.25">
      <c r="A5" s="36" t="s">
        <v>32</v>
      </c>
      <c r="B5" s="33" t="s">
        <v>2</v>
      </c>
      <c r="C5" s="36" t="s">
        <v>33</v>
      </c>
      <c r="D5" s="32" t="s">
        <v>3</v>
      </c>
      <c r="E5" s="32"/>
      <c r="F5" s="32"/>
      <c r="G5" s="32"/>
      <c r="H5" s="32"/>
      <c r="I5" s="32"/>
      <c r="J5" s="32"/>
      <c r="K5" s="29" t="s">
        <v>34</v>
      </c>
    </row>
    <row r="6" spans="1:11" ht="27" customHeight="1" x14ac:dyDescent="0.25">
      <c r="A6" s="37"/>
      <c r="B6" s="33"/>
      <c r="C6" s="37"/>
      <c r="D6" s="23" t="s">
        <v>4</v>
      </c>
      <c r="E6" s="23" t="s">
        <v>5</v>
      </c>
      <c r="F6" s="21" t="s">
        <v>6</v>
      </c>
      <c r="G6" s="23" t="s">
        <v>7</v>
      </c>
      <c r="H6" s="23" t="s">
        <v>8</v>
      </c>
      <c r="I6" s="23" t="s">
        <v>9</v>
      </c>
      <c r="J6" s="23" t="s">
        <v>10</v>
      </c>
      <c r="K6" s="31"/>
    </row>
    <row r="7" spans="1:11" ht="23.25" customHeight="1" x14ac:dyDescent="0.25">
      <c r="A7" s="3">
        <v>1</v>
      </c>
      <c r="B7" s="3">
        <v>2</v>
      </c>
      <c r="C7" s="3">
        <v>3</v>
      </c>
      <c r="D7" s="23">
        <v>4</v>
      </c>
      <c r="E7" s="23">
        <v>5</v>
      </c>
      <c r="F7" s="21">
        <v>6</v>
      </c>
      <c r="G7" s="23">
        <v>7</v>
      </c>
      <c r="H7" s="23">
        <v>8</v>
      </c>
      <c r="I7" s="23">
        <v>9</v>
      </c>
      <c r="J7" s="23">
        <v>10</v>
      </c>
      <c r="K7" s="23">
        <v>11</v>
      </c>
    </row>
    <row r="8" spans="1:11" ht="28.5" customHeight="1" x14ac:dyDescent="0.25">
      <c r="A8" s="33" t="s">
        <v>11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1" ht="54.75" customHeight="1" x14ac:dyDescent="0.25">
      <c r="A9" s="3" t="s">
        <v>12</v>
      </c>
      <c r="B9" s="4" t="s">
        <v>13</v>
      </c>
      <c r="C9" s="3">
        <v>315</v>
      </c>
      <c r="D9" s="23">
        <v>320</v>
      </c>
      <c r="E9" s="23">
        <v>325</v>
      </c>
      <c r="F9" s="21">
        <v>330</v>
      </c>
      <c r="G9" s="23">
        <v>335</v>
      </c>
      <c r="H9" s="23">
        <v>340</v>
      </c>
      <c r="I9" s="23">
        <v>345</v>
      </c>
      <c r="J9" s="23">
        <v>350</v>
      </c>
      <c r="K9" s="23">
        <f>J9</f>
        <v>350</v>
      </c>
    </row>
    <row r="10" spans="1:11" ht="87.75" customHeight="1" x14ac:dyDescent="0.25">
      <c r="A10" s="3" t="s">
        <v>14</v>
      </c>
      <c r="B10" s="4" t="s">
        <v>35</v>
      </c>
      <c r="C10" s="3">
        <v>34</v>
      </c>
      <c r="D10" s="23">
        <v>35</v>
      </c>
      <c r="E10" s="23">
        <v>37</v>
      </c>
      <c r="F10" s="21">
        <v>38</v>
      </c>
      <c r="G10" s="23">
        <v>40</v>
      </c>
      <c r="H10" s="23">
        <v>42</v>
      </c>
      <c r="I10" s="23">
        <v>44</v>
      </c>
      <c r="J10" s="23">
        <v>45</v>
      </c>
      <c r="K10" s="23">
        <f t="shared" ref="K10:K11" si="0">J10</f>
        <v>45</v>
      </c>
    </row>
    <row r="11" spans="1:11" ht="136.5" customHeight="1" x14ac:dyDescent="0.25">
      <c r="A11" s="15" t="s">
        <v>15</v>
      </c>
      <c r="B11" s="16" t="s">
        <v>16</v>
      </c>
      <c r="C11" s="15">
        <v>26605</v>
      </c>
      <c r="D11" s="23">
        <v>28122</v>
      </c>
      <c r="E11" s="23">
        <v>28500</v>
      </c>
      <c r="F11" s="21">
        <v>29527</v>
      </c>
      <c r="G11" s="23">
        <v>29750</v>
      </c>
      <c r="H11" s="23">
        <v>30000</v>
      </c>
      <c r="I11" s="23">
        <v>30450</v>
      </c>
      <c r="J11" s="23">
        <v>30700</v>
      </c>
      <c r="K11" s="23">
        <f t="shared" si="0"/>
        <v>30700</v>
      </c>
    </row>
    <row r="12" spans="1:11" ht="15.75" x14ac:dyDescent="0.25">
      <c r="A12" s="32" t="s">
        <v>17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63" x14ac:dyDescent="0.25">
      <c r="A13" s="29" t="s">
        <v>12</v>
      </c>
      <c r="B13" s="16" t="s">
        <v>37</v>
      </c>
      <c r="C13" s="17">
        <v>0.63300000000000001</v>
      </c>
      <c r="D13" s="17">
        <v>0.66200000000000003</v>
      </c>
      <c r="E13" s="17">
        <v>0.68700000000000006</v>
      </c>
      <c r="F13" s="26">
        <v>1.1439999999999999</v>
      </c>
      <c r="G13" s="17">
        <v>1.1259999999999999</v>
      </c>
      <c r="H13" s="17">
        <v>1.159</v>
      </c>
      <c r="I13" s="17">
        <v>1.194</v>
      </c>
      <c r="J13" s="17">
        <v>1.2290000000000001</v>
      </c>
      <c r="K13" s="17">
        <f>J13</f>
        <v>1.2290000000000001</v>
      </c>
    </row>
    <row r="14" spans="1:11" ht="15.75" x14ac:dyDescent="0.25">
      <c r="A14" s="30"/>
      <c r="B14" s="16" t="s">
        <v>18</v>
      </c>
      <c r="C14" s="17">
        <v>2.65</v>
      </c>
      <c r="D14" s="17">
        <v>2.73</v>
      </c>
      <c r="E14" s="17">
        <v>2.8</v>
      </c>
      <c r="F14" s="26">
        <v>3.9830000000000001</v>
      </c>
      <c r="G14" s="17">
        <v>4.101</v>
      </c>
      <c r="H14" s="17">
        <v>4.2240000000000002</v>
      </c>
      <c r="I14" s="17">
        <v>4.3499999999999996</v>
      </c>
      <c r="J14" s="17">
        <v>4.4809999999999999</v>
      </c>
      <c r="K14" s="17">
        <f t="shared" ref="K14:K23" si="1">J14</f>
        <v>4.4809999999999999</v>
      </c>
    </row>
    <row r="15" spans="1:11" ht="56.25" customHeight="1" x14ac:dyDescent="0.25">
      <c r="A15" s="30"/>
      <c r="B15" s="16" t="s">
        <v>19</v>
      </c>
      <c r="C15" s="17">
        <v>0.53</v>
      </c>
      <c r="D15" s="17">
        <v>0.55000000000000004</v>
      </c>
      <c r="E15" s="17">
        <v>0.56000000000000005</v>
      </c>
      <c r="F15" s="26">
        <v>0.63200000000000001</v>
      </c>
      <c r="G15" s="17">
        <v>0.63300000000000001</v>
      </c>
      <c r="H15" s="17">
        <v>0.63900000000000001</v>
      </c>
      <c r="I15" s="17">
        <v>0.64500000000000002</v>
      </c>
      <c r="J15" s="17">
        <v>0.65200000000000002</v>
      </c>
      <c r="K15" s="17">
        <f t="shared" si="1"/>
        <v>0.65200000000000002</v>
      </c>
    </row>
    <row r="16" spans="1:11" ht="31.5" x14ac:dyDescent="0.25">
      <c r="A16" s="31"/>
      <c r="B16" s="16" t="s">
        <v>36</v>
      </c>
      <c r="C16" s="17">
        <v>1.6E-2</v>
      </c>
      <c r="D16" s="17">
        <v>1.7000000000000001E-2</v>
      </c>
      <c r="E16" s="17">
        <v>1.9E-2</v>
      </c>
      <c r="F16" s="26">
        <v>3.7999999999999999E-2</v>
      </c>
      <c r="G16" s="17">
        <v>2.9000000000000001E-2</v>
      </c>
      <c r="H16" s="17">
        <v>2.9000000000000001E-2</v>
      </c>
      <c r="I16" s="17">
        <v>2.9000000000000001E-2</v>
      </c>
      <c r="J16" s="17">
        <v>2.9000000000000001E-2</v>
      </c>
      <c r="K16" s="17">
        <f t="shared" si="1"/>
        <v>2.9000000000000001E-2</v>
      </c>
    </row>
    <row r="17" spans="1:11" ht="81" customHeight="1" x14ac:dyDescent="0.25">
      <c r="A17" s="15" t="s">
        <v>14</v>
      </c>
      <c r="B17" s="16" t="s">
        <v>20</v>
      </c>
      <c r="C17" s="15">
        <v>5.8999999999999997E-2</v>
      </c>
      <c r="D17" s="23">
        <v>0.14899999999999999</v>
      </c>
      <c r="E17" s="23">
        <v>0.13100000000000001</v>
      </c>
      <c r="F17" s="21">
        <v>0.192</v>
      </c>
      <c r="G17" s="23">
        <v>0.246</v>
      </c>
      <c r="H17" s="17">
        <v>0.3</v>
      </c>
      <c r="I17" s="23">
        <v>0.35399999999999998</v>
      </c>
      <c r="J17" s="23">
        <v>0.40799999999999997</v>
      </c>
      <c r="K17" s="23">
        <v>0.40799999999999997</v>
      </c>
    </row>
    <row r="18" spans="1:11" ht="48" customHeight="1" x14ac:dyDescent="0.25">
      <c r="A18" s="3" t="s">
        <v>15</v>
      </c>
      <c r="B18" s="4" t="s">
        <v>21</v>
      </c>
      <c r="C18" s="3">
        <v>0</v>
      </c>
      <c r="D18" s="23">
        <v>0</v>
      </c>
      <c r="E18" s="23">
        <v>0</v>
      </c>
      <c r="F18" s="21">
        <v>0</v>
      </c>
      <c r="G18" s="23">
        <v>0</v>
      </c>
      <c r="H18" s="17">
        <v>0.18</v>
      </c>
      <c r="I18" s="23">
        <v>0</v>
      </c>
      <c r="J18" s="23">
        <v>0</v>
      </c>
      <c r="K18" s="17">
        <f>H18</f>
        <v>0.18</v>
      </c>
    </row>
    <row r="19" spans="1:11" ht="47.25" x14ac:dyDescent="0.25">
      <c r="A19" s="3" t="s">
        <v>22</v>
      </c>
      <c r="B19" s="4" t="s">
        <v>23</v>
      </c>
      <c r="C19" s="3">
        <v>1.4999999999999999E-2</v>
      </c>
      <c r="D19" s="23">
        <v>1.4999999999999999E-2</v>
      </c>
      <c r="E19" s="23">
        <v>1.4999999999999999E-2</v>
      </c>
      <c r="F19" s="21">
        <v>1.4999999999999999E-2</v>
      </c>
      <c r="G19" s="23">
        <v>1.4999999999999999E-2</v>
      </c>
      <c r="H19" s="23">
        <v>1.4999999999999999E-2</v>
      </c>
      <c r="I19" s="23">
        <v>1.4999999999999999E-2</v>
      </c>
      <c r="J19" s="23">
        <v>1.4999999999999999E-2</v>
      </c>
      <c r="K19" s="23">
        <f t="shared" si="1"/>
        <v>1.4999999999999999E-2</v>
      </c>
    </row>
    <row r="20" spans="1:11" ht="18" customHeight="1" x14ac:dyDescent="0.25">
      <c r="A20" s="3" t="s">
        <v>24</v>
      </c>
      <c r="B20" s="4" t="s">
        <v>25</v>
      </c>
      <c r="C20" s="14">
        <v>3.85</v>
      </c>
      <c r="D20" s="27">
        <v>3.85</v>
      </c>
      <c r="E20" s="27">
        <v>3.85</v>
      </c>
      <c r="F20" s="22">
        <v>3.85</v>
      </c>
      <c r="G20" s="27">
        <v>3.85</v>
      </c>
      <c r="H20" s="27">
        <v>3.85</v>
      </c>
      <c r="I20" s="27">
        <v>3.85</v>
      </c>
      <c r="J20" s="27">
        <v>3.85</v>
      </c>
      <c r="K20" s="27">
        <f t="shared" si="1"/>
        <v>3.85</v>
      </c>
    </row>
    <row r="21" spans="1:11" ht="48.75" customHeight="1" x14ac:dyDescent="0.25">
      <c r="A21" s="3" t="s">
        <v>26</v>
      </c>
      <c r="B21" s="4" t="s">
        <v>27</v>
      </c>
      <c r="C21" s="3">
        <v>0</v>
      </c>
      <c r="D21" s="23">
        <v>4.8639999999999999</v>
      </c>
      <c r="E21" s="23">
        <v>7.2640000000000002</v>
      </c>
      <c r="F21" s="21">
        <v>0</v>
      </c>
      <c r="G21" s="23">
        <v>0</v>
      </c>
      <c r="H21" s="23">
        <v>0</v>
      </c>
      <c r="I21" s="23">
        <v>0</v>
      </c>
      <c r="J21" s="23">
        <v>0</v>
      </c>
      <c r="K21" s="23">
        <f>E21</f>
        <v>7.2640000000000002</v>
      </c>
    </row>
    <row r="22" spans="1:11" ht="63.75" customHeight="1" x14ac:dyDescent="0.25">
      <c r="A22" s="3" t="s">
        <v>28</v>
      </c>
      <c r="B22" s="4" t="s">
        <v>29</v>
      </c>
      <c r="C22" s="14">
        <v>1.39</v>
      </c>
      <c r="D22" s="27">
        <v>1.39</v>
      </c>
      <c r="E22" s="27">
        <v>1.39</v>
      </c>
      <c r="F22" s="22">
        <v>1.39</v>
      </c>
      <c r="G22" s="27">
        <v>1.39</v>
      </c>
      <c r="H22" s="27">
        <v>1.44</v>
      </c>
      <c r="I22" s="27">
        <v>1.44</v>
      </c>
      <c r="J22" s="27">
        <v>1.44</v>
      </c>
      <c r="K22" s="27">
        <f t="shared" si="1"/>
        <v>1.44</v>
      </c>
    </row>
    <row r="23" spans="1:11" ht="66" customHeight="1" x14ac:dyDescent="0.25">
      <c r="A23" s="3" t="s">
        <v>30</v>
      </c>
      <c r="B23" s="4" t="s">
        <v>31</v>
      </c>
      <c r="C23" s="3">
        <v>67.37</v>
      </c>
      <c r="D23" s="23">
        <v>67.37</v>
      </c>
      <c r="E23" s="27">
        <v>78</v>
      </c>
      <c r="F23" s="22">
        <v>78</v>
      </c>
      <c r="G23" s="27">
        <v>78</v>
      </c>
      <c r="H23" s="27">
        <v>78</v>
      </c>
      <c r="I23" s="27">
        <v>78</v>
      </c>
      <c r="J23" s="27">
        <v>78</v>
      </c>
      <c r="K23" s="27">
        <f t="shared" si="1"/>
        <v>78</v>
      </c>
    </row>
  </sheetData>
  <mergeCells count="10">
    <mergeCell ref="A1:K1"/>
    <mergeCell ref="A3:K3"/>
    <mergeCell ref="A5:A6"/>
    <mergeCell ref="C5:C6"/>
    <mergeCell ref="K5:K6"/>
    <mergeCell ref="A13:A16"/>
    <mergeCell ref="A12:K12"/>
    <mergeCell ref="B5:B6"/>
    <mergeCell ref="D5:J5"/>
    <mergeCell ref="A8:K8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88"/>
  <sheetViews>
    <sheetView tabSelected="1" topLeftCell="A115" zoomScale="120" zoomScaleNormal="120" workbookViewId="0">
      <selection activeCell="R122" sqref="R122"/>
    </sheetView>
  </sheetViews>
  <sheetFormatPr defaultColWidth="8.85546875" defaultRowHeight="12.75" x14ac:dyDescent="0.25"/>
  <cols>
    <col min="1" max="1" width="5.140625" style="7" customWidth="1"/>
    <col min="2" max="2" width="18" style="7" customWidth="1"/>
    <col min="3" max="3" width="11.42578125" style="7" customWidth="1"/>
    <col min="4" max="4" width="15.42578125" style="7" customWidth="1"/>
    <col min="5" max="6" width="11.28515625" style="7" bestFit="1" customWidth="1"/>
    <col min="7" max="7" width="11.7109375" style="7" customWidth="1"/>
    <col min="8" max="8" width="12" style="7" customWidth="1"/>
    <col min="9" max="9" width="10.140625" style="7" customWidth="1"/>
    <col min="10" max="10" width="10.85546875" style="7" customWidth="1"/>
    <col min="11" max="11" width="10.28515625" style="7" customWidth="1"/>
    <col min="12" max="12" width="10.85546875" style="7" customWidth="1"/>
    <col min="13" max="13" width="10.42578125" style="7" bestFit="1" customWidth="1"/>
    <col min="14" max="255" width="8.85546875" style="7"/>
    <col min="256" max="256" width="5.28515625" style="7" customWidth="1"/>
    <col min="257" max="257" width="18" style="7" customWidth="1"/>
    <col min="258" max="258" width="11.42578125" style="7" customWidth="1"/>
    <col min="259" max="259" width="15.42578125" style="7" customWidth="1"/>
    <col min="260" max="260" width="11" style="7" customWidth="1"/>
    <col min="261" max="261" width="10.7109375" style="7" bestFit="1" customWidth="1"/>
    <col min="262" max="262" width="12.28515625" style="7" customWidth="1"/>
    <col min="263" max="263" width="10.140625" style="7" customWidth="1"/>
    <col min="264" max="265" width="9.7109375" style="7" customWidth="1"/>
    <col min="266" max="266" width="10.28515625" style="7" customWidth="1"/>
    <col min="267" max="268" width="9" style="7" customWidth="1"/>
    <col min="269" max="269" width="10.42578125" style="7" bestFit="1" customWidth="1"/>
    <col min="270" max="511" width="8.85546875" style="7"/>
    <col min="512" max="512" width="5.28515625" style="7" customWidth="1"/>
    <col min="513" max="513" width="18" style="7" customWidth="1"/>
    <col min="514" max="514" width="11.42578125" style="7" customWidth="1"/>
    <col min="515" max="515" width="15.42578125" style="7" customWidth="1"/>
    <col min="516" max="516" width="11" style="7" customWidth="1"/>
    <col min="517" max="517" width="10.7109375" style="7" bestFit="1" customWidth="1"/>
    <col min="518" max="518" width="12.28515625" style="7" customWidth="1"/>
    <col min="519" max="519" width="10.140625" style="7" customWidth="1"/>
    <col min="520" max="521" width="9.7109375" style="7" customWidth="1"/>
    <col min="522" max="522" width="10.28515625" style="7" customWidth="1"/>
    <col min="523" max="524" width="9" style="7" customWidth="1"/>
    <col min="525" max="525" width="10.42578125" style="7" bestFit="1" customWidth="1"/>
    <col min="526" max="767" width="8.85546875" style="7"/>
    <col min="768" max="768" width="5.28515625" style="7" customWidth="1"/>
    <col min="769" max="769" width="18" style="7" customWidth="1"/>
    <col min="770" max="770" width="11.42578125" style="7" customWidth="1"/>
    <col min="771" max="771" width="15.42578125" style="7" customWidth="1"/>
    <col min="772" max="772" width="11" style="7" customWidth="1"/>
    <col min="773" max="773" width="10.7109375" style="7" bestFit="1" customWidth="1"/>
    <col min="774" max="774" width="12.28515625" style="7" customWidth="1"/>
    <col min="775" max="775" width="10.140625" style="7" customWidth="1"/>
    <col min="776" max="777" width="9.7109375" style="7" customWidth="1"/>
    <col min="778" max="778" width="10.28515625" style="7" customWidth="1"/>
    <col min="779" max="780" width="9" style="7" customWidth="1"/>
    <col min="781" max="781" width="10.42578125" style="7" bestFit="1" customWidth="1"/>
    <col min="782" max="1023" width="8.85546875" style="7"/>
    <col min="1024" max="1024" width="5.28515625" style="7" customWidth="1"/>
    <col min="1025" max="1025" width="18" style="7" customWidth="1"/>
    <col min="1026" max="1026" width="11.42578125" style="7" customWidth="1"/>
    <col min="1027" max="1027" width="15.42578125" style="7" customWidth="1"/>
    <col min="1028" max="1028" width="11" style="7" customWidth="1"/>
    <col min="1029" max="1029" width="10.7109375" style="7" bestFit="1" customWidth="1"/>
    <col min="1030" max="1030" width="12.28515625" style="7" customWidth="1"/>
    <col min="1031" max="1031" width="10.140625" style="7" customWidth="1"/>
    <col min="1032" max="1033" width="9.7109375" style="7" customWidth="1"/>
    <col min="1034" max="1034" width="10.28515625" style="7" customWidth="1"/>
    <col min="1035" max="1036" width="9" style="7" customWidth="1"/>
    <col min="1037" max="1037" width="10.42578125" style="7" bestFit="1" customWidth="1"/>
    <col min="1038" max="1279" width="8.85546875" style="7"/>
    <col min="1280" max="1280" width="5.28515625" style="7" customWidth="1"/>
    <col min="1281" max="1281" width="18" style="7" customWidth="1"/>
    <col min="1282" max="1282" width="11.42578125" style="7" customWidth="1"/>
    <col min="1283" max="1283" width="15.42578125" style="7" customWidth="1"/>
    <col min="1284" max="1284" width="11" style="7" customWidth="1"/>
    <col min="1285" max="1285" width="10.7109375" style="7" bestFit="1" customWidth="1"/>
    <col min="1286" max="1286" width="12.28515625" style="7" customWidth="1"/>
    <col min="1287" max="1287" width="10.140625" style="7" customWidth="1"/>
    <col min="1288" max="1289" width="9.7109375" style="7" customWidth="1"/>
    <col min="1290" max="1290" width="10.28515625" style="7" customWidth="1"/>
    <col min="1291" max="1292" width="9" style="7" customWidth="1"/>
    <col min="1293" max="1293" width="10.42578125" style="7" bestFit="1" customWidth="1"/>
    <col min="1294" max="1535" width="8.85546875" style="7"/>
    <col min="1536" max="1536" width="5.28515625" style="7" customWidth="1"/>
    <col min="1537" max="1537" width="18" style="7" customWidth="1"/>
    <col min="1538" max="1538" width="11.42578125" style="7" customWidth="1"/>
    <col min="1539" max="1539" width="15.42578125" style="7" customWidth="1"/>
    <col min="1540" max="1540" width="11" style="7" customWidth="1"/>
    <col min="1541" max="1541" width="10.7109375" style="7" bestFit="1" customWidth="1"/>
    <col min="1542" max="1542" width="12.28515625" style="7" customWidth="1"/>
    <col min="1543" max="1543" width="10.140625" style="7" customWidth="1"/>
    <col min="1544" max="1545" width="9.7109375" style="7" customWidth="1"/>
    <col min="1546" max="1546" width="10.28515625" style="7" customWidth="1"/>
    <col min="1547" max="1548" width="9" style="7" customWidth="1"/>
    <col min="1549" max="1549" width="10.42578125" style="7" bestFit="1" customWidth="1"/>
    <col min="1550" max="1791" width="8.85546875" style="7"/>
    <col min="1792" max="1792" width="5.28515625" style="7" customWidth="1"/>
    <col min="1793" max="1793" width="18" style="7" customWidth="1"/>
    <col min="1794" max="1794" width="11.42578125" style="7" customWidth="1"/>
    <col min="1795" max="1795" width="15.42578125" style="7" customWidth="1"/>
    <col min="1796" max="1796" width="11" style="7" customWidth="1"/>
    <col min="1797" max="1797" width="10.7109375" style="7" bestFit="1" customWidth="1"/>
    <col min="1798" max="1798" width="12.28515625" style="7" customWidth="1"/>
    <col min="1799" max="1799" width="10.140625" style="7" customWidth="1"/>
    <col min="1800" max="1801" width="9.7109375" style="7" customWidth="1"/>
    <col min="1802" max="1802" width="10.28515625" style="7" customWidth="1"/>
    <col min="1803" max="1804" width="9" style="7" customWidth="1"/>
    <col min="1805" max="1805" width="10.42578125" style="7" bestFit="1" customWidth="1"/>
    <col min="1806" max="2047" width="8.85546875" style="7"/>
    <col min="2048" max="2048" width="5.28515625" style="7" customWidth="1"/>
    <col min="2049" max="2049" width="18" style="7" customWidth="1"/>
    <col min="2050" max="2050" width="11.42578125" style="7" customWidth="1"/>
    <col min="2051" max="2051" width="15.42578125" style="7" customWidth="1"/>
    <col min="2052" max="2052" width="11" style="7" customWidth="1"/>
    <col min="2053" max="2053" width="10.7109375" style="7" bestFit="1" customWidth="1"/>
    <col min="2054" max="2054" width="12.28515625" style="7" customWidth="1"/>
    <col min="2055" max="2055" width="10.140625" style="7" customWidth="1"/>
    <col min="2056" max="2057" width="9.7109375" style="7" customWidth="1"/>
    <col min="2058" max="2058" width="10.28515625" style="7" customWidth="1"/>
    <col min="2059" max="2060" width="9" style="7" customWidth="1"/>
    <col min="2061" max="2061" width="10.42578125" style="7" bestFit="1" customWidth="1"/>
    <col min="2062" max="2303" width="8.85546875" style="7"/>
    <col min="2304" max="2304" width="5.28515625" style="7" customWidth="1"/>
    <col min="2305" max="2305" width="18" style="7" customWidth="1"/>
    <col min="2306" max="2306" width="11.42578125" style="7" customWidth="1"/>
    <col min="2307" max="2307" width="15.42578125" style="7" customWidth="1"/>
    <col min="2308" max="2308" width="11" style="7" customWidth="1"/>
    <col min="2309" max="2309" width="10.7109375" style="7" bestFit="1" customWidth="1"/>
    <col min="2310" max="2310" width="12.28515625" style="7" customWidth="1"/>
    <col min="2311" max="2311" width="10.140625" style="7" customWidth="1"/>
    <col min="2312" max="2313" width="9.7109375" style="7" customWidth="1"/>
    <col min="2314" max="2314" width="10.28515625" style="7" customWidth="1"/>
    <col min="2315" max="2316" width="9" style="7" customWidth="1"/>
    <col min="2317" max="2317" width="10.42578125" style="7" bestFit="1" customWidth="1"/>
    <col min="2318" max="2559" width="8.85546875" style="7"/>
    <col min="2560" max="2560" width="5.28515625" style="7" customWidth="1"/>
    <col min="2561" max="2561" width="18" style="7" customWidth="1"/>
    <col min="2562" max="2562" width="11.42578125" style="7" customWidth="1"/>
    <col min="2563" max="2563" width="15.42578125" style="7" customWidth="1"/>
    <col min="2564" max="2564" width="11" style="7" customWidth="1"/>
    <col min="2565" max="2565" width="10.7109375" style="7" bestFit="1" customWidth="1"/>
    <col min="2566" max="2566" width="12.28515625" style="7" customWidth="1"/>
    <col min="2567" max="2567" width="10.140625" style="7" customWidth="1"/>
    <col min="2568" max="2569" width="9.7109375" style="7" customWidth="1"/>
    <col min="2570" max="2570" width="10.28515625" style="7" customWidth="1"/>
    <col min="2571" max="2572" width="9" style="7" customWidth="1"/>
    <col min="2573" max="2573" width="10.42578125" style="7" bestFit="1" customWidth="1"/>
    <col min="2574" max="2815" width="8.85546875" style="7"/>
    <col min="2816" max="2816" width="5.28515625" style="7" customWidth="1"/>
    <col min="2817" max="2817" width="18" style="7" customWidth="1"/>
    <col min="2818" max="2818" width="11.42578125" style="7" customWidth="1"/>
    <col min="2819" max="2819" width="15.42578125" style="7" customWidth="1"/>
    <col min="2820" max="2820" width="11" style="7" customWidth="1"/>
    <col min="2821" max="2821" width="10.7109375" style="7" bestFit="1" customWidth="1"/>
    <col min="2822" max="2822" width="12.28515625" style="7" customWidth="1"/>
    <col min="2823" max="2823" width="10.140625" style="7" customWidth="1"/>
    <col min="2824" max="2825" width="9.7109375" style="7" customWidth="1"/>
    <col min="2826" max="2826" width="10.28515625" style="7" customWidth="1"/>
    <col min="2827" max="2828" width="9" style="7" customWidth="1"/>
    <col min="2829" max="2829" width="10.42578125" style="7" bestFit="1" customWidth="1"/>
    <col min="2830" max="3071" width="8.85546875" style="7"/>
    <col min="3072" max="3072" width="5.28515625" style="7" customWidth="1"/>
    <col min="3073" max="3073" width="18" style="7" customWidth="1"/>
    <col min="3074" max="3074" width="11.42578125" style="7" customWidth="1"/>
    <col min="3075" max="3075" width="15.42578125" style="7" customWidth="1"/>
    <col min="3076" max="3076" width="11" style="7" customWidth="1"/>
    <col min="3077" max="3077" width="10.7109375" style="7" bestFit="1" customWidth="1"/>
    <col min="3078" max="3078" width="12.28515625" style="7" customWidth="1"/>
    <col min="3079" max="3079" width="10.140625" style="7" customWidth="1"/>
    <col min="3080" max="3081" width="9.7109375" style="7" customWidth="1"/>
    <col min="3082" max="3082" width="10.28515625" style="7" customWidth="1"/>
    <col min="3083" max="3084" width="9" style="7" customWidth="1"/>
    <col min="3085" max="3085" width="10.42578125" style="7" bestFit="1" customWidth="1"/>
    <col min="3086" max="3327" width="8.85546875" style="7"/>
    <col min="3328" max="3328" width="5.28515625" style="7" customWidth="1"/>
    <col min="3329" max="3329" width="18" style="7" customWidth="1"/>
    <col min="3330" max="3330" width="11.42578125" style="7" customWidth="1"/>
    <col min="3331" max="3331" width="15.42578125" style="7" customWidth="1"/>
    <col min="3332" max="3332" width="11" style="7" customWidth="1"/>
    <col min="3333" max="3333" width="10.7109375" style="7" bestFit="1" customWidth="1"/>
    <col min="3334" max="3334" width="12.28515625" style="7" customWidth="1"/>
    <col min="3335" max="3335" width="10.140625" style="7" customWidth="1"/>
    <col min="3336" max="3337" width="9.7109375" style="7" customWidth="1"/>
    <col min="3338" max="3338" width="10.28515625" style="7" customWidth="1"/>
    <col min="3339" max="3340" width="9" style="7" customWidth="1"/>
    <col min="3341" max="3341" width="10.42578125" style="7" bestFit="1" customWidth="1"/>
    <col min="3342" max="3583" width="8.85546875" style="7"/>
    <col min="3584" max="3584" width="5.28515625" style="7" customWidth="1"/>
    <col min="3585" max="3585" width="18" style="7" customWidth="1"/>
    <col min="3586" max="3586" width="11.42578125" style="7" customWidth="1"/>
    <col min="3587" max="3587" width="15.42578125" style="7" customWidth="1"/>
    <col min="3588" max="3588" width="11" style="7" customWidth="1"/>
    <col min="3589" max="3589" width="10.7109375" style="7" bestFit="1" customWidth="1"/>
    <col min="3590" max="3590" width="12.28515625" style="7" customWidth="1"/>
    <col min="3591" max="3591" width="10.140625" style="7" customWidth="1"/>
    <col min="3592" max="3593" width="9.7109375" style="7" customWidth="1"/>
    <col min="3594" max="3594" width="10.28515625" style="7" customWidth="1"/>
    <col min="3595" max="3596" width="9" style="7" customWidth="1"/>
    <col min="3597" max="3597" width="10.42578125" style="7" bestFit="1" customWidth="1"/>
    <col min="3598" max="3839" width="8.85546875" style="7"/>
    <col min="3840" max="3840" width="5.28515625" style="7" customWidth="1"/>
    <col min="3841" max="3841" width="18" style="7" customWidth="1"/>
    <col min="3842" max="3842" width="11.42578125" style="7" customWidth="1"/>
    <col min="3843" max="3843" width="15.42578125" style="7" customWidth="1"/>
    <col min="3844" max="3844" width="11" style="7" customWidth="1"/>
    <col min="3845" max="3845" width="10.7109375" style="7" bestFit="1" customWidth="1"/>
    <col min="3846" max="3846" width="12.28515625" style="7" customWidth="1"/>
    <col min="3847" max="3847" width="10.140625" style="7" customWidth="1"/>
    <col min="3848" max="3849" width="9.7109375" style="7" customWidth="1"/>
    <col min="3850" max="3850" width="10.28515625" style="7" customWidth="1"/>
    <col min="3851" max="3852" width="9" style="7" customWidth="1"/>
    <col min="3853" max="3853" width="10.42578125" style="7" bestFit="1" customWidth="1"/>
    <col min="3854" max="4095" width="8.85546875" style="7"/>
    <col min="4096" max="4096" width="5.28515625" style="7" customWidth="1"/>
    <col min="4097" max="4097" width="18" style="7" customWidth="1"/>
    <col min="4098" max="4098" width="11.42578125" style="7" customWidth="1"/>
    <col min="4099" max="4099" width="15.42578125" style="7" customWidth="1"/>
    <col min="4100" max="4100" width="11" style="7" customWidth="1"/>
    <col min="4101" max="4101" width="10.7109375" style="7" bestFit="1" customWidth="1"/>
    <col min="4102" max="4102" width="12.28515625" style="7" customWidth="1"/>
    <col min="4103" max="4103" width="10.140625" style="7" customWidth="1"/>
    <col min="4104" max="4105" width="9.7109375" style="7" customWidth="1"/>
    <col min="4106" max="4106" width="10.28515625" style="7" customWidth="1"/>
    <col min="4107" max="4108" width="9" style="7" customWidth="1"/>
    <col min="4109" max="4109" width="10.42578125" style="7" bestFit="1" customWidth="1"/>
    <col min="4110" max="4351" width="8.85546875" style="7"/>
    <col min="4352" max="4352" width="5.28515625" style="7" customWidth="1"/>
    <col min="4353" max="4353" width="18" style="7" customWidth="1"/>
    <col min="4354" max="4354" width="11.42578125" style="7" customWidth="1"/>
    <col min="4355" max="4355" width="15.42578125" style="7" customWidth="1"/>
    <col min="4356" max="4356" width="11" style="7" customWidth="1"/>
    <col min="4357" max="4357" width="10.7109375" style="7" bestFit="1" customWidth="1"/>
    <col min="4358" max="4358" width="12.28515625" style="7" customWidth="1"/>
    <col min="4359" max="4359" width="10.140625" style="7" customWidth="1"/>
    <col min="4360" max="4361" width="9.7109375" style="7" customWidth="1"/>
    <col min="4362" max="4362" width="10.28515625" style="7" customWidth="1"/>
    <col min="4363" max="4364" width="9" style="7" customWidth="1"/>
    <col min="4365" max="4365" width="10.42578125" style="7" bestFit="1" customWidth="1"/>
    <col min="4366" max="4607" width="8.85546875" style="7"/>
    <col min="4608" max="4608" width="5.28515625" style="7" customWidth="1"/>
    <col min="4609" max="4609" width="18" style="7" customWidth="1"/>
    <col min="4610" max="4610" width="11.42578125" style="7" customWidth="1"/>
    <col min="4611" max="4611" width="15.42578125" style="7" customWidth="1"/>
    <col min="4612" max="4612" width="11" style="7" customWidth="1"/>
    <col min="4613" max="4613" width="10.7109375" style="7" bestFit="1" customWidth="1"/>
    <col min="4614" max="4614" width="12.28515625" style="7" customWidth="1"/>
    <col min="4615" max="4615" width="10.140625" style="7" customWidth="1"/>
    <col min="4616" max="4617" width="9.7109375" style="7" customWidth="1"/>
    <col min="4618" max="4618" width="10.28515625" style="7" customWidth="1"/>
    <col min="4619" max="4620" width="9" style="7" customWidth="1"/>
    <col min="4621" max="4621" width="10.42578125" style="7" bestFit="1" customWidth="1"/>
    <col min="4622" max="4863" width="8.85546875" style="7"/>
    <col min="4864" max="4864" width="5.28515625" style="7" customWidth="1"/>
    <col min="4865" max="4865" width="18" style="7" customWidth="1"/>
    <col min="4866" max="4866" width="11.42578125" style="7" customWidth="1"/>
    <col min="4867" max="4867" width="15.42578125" style="7" customWidth="1"/>
    <col min="4868" max="4868" width="11" style="7" customWidth="1"/>
    <col min="4869" max="4869" width="10.7109375" style="7" bestFit="1" customWidth="1"/>
    <col min="4870" max="4870" width="12.28515625" style="7" customWidth="1"/>
    <col min="4871" max="4871" width="10.140625" style="7" customWidth="1"/>
    <col min="4872" max="4873" width="9.7109375" style="7" customWidth="1"/>
    <col min="4874" max="4874" width="10.28515625" style="7" customWidth="1"/>
    <col min="4875" max="4876" width="9" style="7" customWidth="1"/>
    <col min="4877" max="4877" width="10.42578125" style="7" bestFit="1" customWidth="1"/>
    <col min="4878" max="5119" width="8.85546875" style="7"/>
    <col min="5120" max="5120" width="5.28515625" style="7" customWidth="1"/>
    <col min="5121" max="5121" width="18" style="7" customWidth="1"/>
    <col min="5122" max="5122" width="11.42578125" style="7" customWidth="1"/>
    <col min="5123" max="5123" width="15.42578125" style="7" customWidth="1"/>
    <col min="5124" max="5124" width="11" style="7" customWidth="1"/>
    <col min="5125" max="5125" width="10.7109375" style="7" bestFit="1" customWidth="1"/>
    <col min="5126" max="5126" width="12.28515625" style="7" customWidth="1"/>
    <col min="5127" max="5127" width="10.140625" style="7" customWidth="1"/>
    <col min="5128" max="5129" width="9.7109375" style="7" customWidth="1"/>
    <col min="5130" max="5130" width="10.28515625" style="7" customWidth="1"/>
    <col min="5131" max="5132" width="9" style="7" customWidth="1"/>
    <col min="5133" max="5133" width="10.42578125" style="7" bestFit="1" customWidth="1"/>
    <col min="5134" max="5375" width="8.85546875" style="7"/>
    <col min="5376" max="5376" width="5.28515625" style="7" customWidth="1"/>
    <col min="5377" max="5377" width="18" style="7" customWidth="1"/>
    <col min="5378" max="5378" width="11.42578125" style="7" customWidth="1"/>
    <col min="5379" max="5379" width="15.42578125" style="7" customWidth="1"/>
    <col min="5380" max="5380" width="11" style="7" customWidth="1"/>
    <col min="5381" max="5381" width="10.7109375" style="7" bestFit="1" customWidth="1"/>
    <col min="5382" max="5382" width="12.28515625" style="7" customWidth="1"/>
    <col min="5383" max="5383" width="10.140625" style="7" customWidth="1"/>
    <col min="5384" max="5385" width="9.7109375" style="7" customWidth="1"/>
    <col min="5386" max="5386" width="10.28515625" style="7" customWidth="1"/>
    <col min="5387" max="5388" width="9" style="7" customWidth="1"/>
    <col min="5389" max="5389" width="10.42578125" style="7" bestFit="1" customWidth="1"/>
    <col min="5390" max="5631" width="8.85546875" style="7"/>
    <col min="5632" max="5632" width="5.28515625" style="7" customWidth="1"/>
    <col min="5633" max="5633" width="18" style="7" customWidth="1"/>
    <col min="5634" max="5634" width="11.42578125" style="7" customWidth="1"/>
    <col min="5635" max="5635" width="15.42578125" style="7" customWidth="1"/>
    <col min="5636" max="5636" width="11" style="7" customWidth="1"/>
    <col min="5637" max="5637" width="10.7109375" style="7" bestFit="1" customWidth="1"/>
    <col min="5638" max="5638" width="12.28515625" style="7" customWidth="1"/>
    <col min="5639" max="5639" width="10.140625" style="7" customWidth="1"/>
    <col min="5640" max="5641" width="9.7109375" style="7" customWidth="1"/>
    <col min="5642" max="5642" width="10.28515625" style="7" customWidth="1"/>
    <col min="5643" max="5644" width="9" style="7" customWidth="1"/>
    <col min="5645" max="5645" width="10.42578125" style="7" bestFit="1" customWidth="1"/>
    <col min="5646" max="5887" width="8.85546875" style="7"/>
    <col min="5888" max="5888" width="5.28515625" style="7" customWidth="1"/>
    <col min="5889" max="5889" width="18" style="7" customWidth="1"/>
    <col min="5890" max="5890" width="11.42578125" style="7" customWidth="1"/>
    <col min="5891" max="5891" width="15.42578125" style="7" customWidth="1"/>
    <col min="5892" max="5892" width="11" style="7" customWidth="1"/>
    <col min="5893" max="5893" width="10.7109375" style="7" bestFit="1" customWidth="1"/>
    <col min="5894" max="5894" width="12.28515625" style="7" customWidth="1"/>
    <col min="5895" max="5895" width="10.140625" style="7" customWidth="1"/>
    <col min="5896" max="5897" width="9.7109375" style="7" customWidth="1"/>
    <col min="5898" max="5898" width="10.28515625" style="7" customWidth="1"/>
    <col min="5899" max="5900" width="9" style="7" customWidth="1"/>
    <col min="5901" max="5901" width="10.42578125" style="7" bestFit="1" customWidth="1"/>
    <col min="5902" max="6143" width="8.85546875" style="7"/>
    <col min="6144" max="6144" width="5.28515625" style="7" customWidth="1"/>
    <col min="6145" max="6145" width="18" style="7" customWidth="1"/>
    <col min="6146" max="6146" width="11.42578125" style="7" customWidth="1"/>
    <col min="6147" max="6147" width="15.42578125" style="7" customWidth="1"/>
    <col min="6148" max="6148" width="11" style="7" customWidth="1"/>
    <col min="6149" max="6149" width="10.7109375" style="7" bestFit="1" customWidth="1"/>
    <col min="6150" max="6150" width="12.28515625" style="7" customWidth="1"/>
    <col min="6151" max="6151" width="10.140625" style="7" customWidth="1"/>
    <col min="6152" max="6153" width="9.7109375" style="7" customWidth="1"/>
    <col min="6154" max="6154" width="10.28515625" style="7" customWidth="1"/>
    <col min="6155" max="6156" width="9" style="7" customWidth="1"/>
    <col min="6157" max="6157" width="10.42578125" style="7" bestFit="1" customWidth="1"/>
    <col min="6158" max="6399" width="8.85546875" style="7"/>
    <col min="6400" max="6400" width="5.28515625" style="7" customWidth="1"/>
    <col min="6401" max="6401" width="18" style="7" customWidth="1"/>
    <col min="6402" max="6402" width="11.42578125" style="7" customWidth="1"/>
    <col min="6403" max="6403" width="15.42578125" style="7" customWidth="1"/>
    <col min="6404" max="6404" width="11" style="7" customWidth="1"/>
    <col min="6405" max="6405" width="10.7109375" style="7" bestFit="1" customWidth="1"/>
    <col min="6406" max="6406" width="12.28515625" style="7" customWidth="1"/>
    <col min="6407" max="6407" width="10.140625" style="7" customWidth="1"/>
    <col min="6408" max="6409" width="9.7109375" style="7" customWidth="1"/>
    <col min="6410" max="6410" width="10.28515625" style="7" customWidth="1"/>
    <col min="6411" max="6412" width="9" style="7" customWidth="1"/>
    <col min="6413" max="6413" width="10.42578125" style="7" bestFit="1" customWidth="1"/>
    <col min="6414" max="6655" width="8.85546875" style="7"/>
    <col min="6656" max="6656" width="5.28515625" style="7" customWidth="1"/>
    <col min="6657" max="6657" width="18" style="7" customWidth="1"/>
    <col min="6658" max="6658" width="11.42578125" style="7" customWidth="1"/>
    <col min="6659" max="6659" width="15.42578125" style="7" customWidth="1"/>
    <col min="6660" max="6660" width="11" style="7" customWidth="1"/>
    <col min="6661" max="6661" width="10.7109375" style="7" bestFit="1" customWidth="1"/>
    <col min="6662" max="6662" width="12.28515625" style="7" customWidth="1"/>
    <col min="6663" max="6663" width="10.140625" style="7" customWidth="1"/>
    <col min="6664" max="6665" width="9.7109375" style="7" customWidth="1"/>
    <col min="6666" max="6666" width="10.28515625" style="7" customWidth="1"/>
    <col min="6667" max="6668" width="9" style="7" customWidth="1"/>
    <col min="6669" max="6669" width="10.42578125" style="7" bestFit="1" customWidth="1"/>
    <col min="6670" max="6911" width="8.85546875" style="7"/>
    <col min="6912" max="6912" width="5.28515625" style="7" customWidth="1"/>
    <col min="6913" max="6913" width="18" style="7" customWidth="1"/>
    <col min="6914" max="6914" width="11.42578125" style="7" customWidth="1"/>
    <col min="6915" max="6915" width="15.42578125" style="7" customWidth="1"/>
    <col min="6916" max="6916" width="11" style="7" customWidth="1"/>
    <col min="6917" max="6917" width="10.7109375" style="7" bestFit="1" customWidth="1"/>
    <col min="6918" max="6918" width="12.28515625" style="7" customWidth="1"/>
    <col min="6919" max="6919" width="10.140625" style="7" customWidth="1"/>
    <col min="6920" max="6921" width="9.7109375" style="7" customWidth="1"/>
    <col min="6922" max="6922" width="10.28515625" style="7" customWidth="1"/>
    <col min="6923" max="6924" width="9" style="7" customWidth="1"/>
    <col min="6925" max="6925" width="10.42578125" style="7" bestFit="1" customWidth="1"/>
    <col min="6926" max="7167" width="8.85546875" style="7"/>
    <col min="7168" max="7168" width="5.28515625" style="7" customWidth="1"/>
    <col min="7169" max="7169" width="18" style="7" customWidth="1"/>
    <col min="7170" max="7170" width="11.42578125" style="7" customWidth="1"/>
    <col min="7171" max="7171" width="15.42578125" style="7" customWidth="1"/>
    <col min="7172" max="7172" width="11" style="7" customWidth="1"/>
    <col min="7173" max="7173" width="10.7109375" style="7" bestFit="1" customWidth="1"/>
    <col min="7174" max="7174" width="12.28515625" style="7" customWidth="1"/>
    <col min="7175" max="7175" width="10.140625" style="7" customWidth="1"/>
    <col min="7176" max="7177" width="9.7109375" style="7" customWidth="1"/>
    <col min="7178" max="7178" width="10.28515625" style="7" customWidth="1"/>
    <col min="7179" max="7180" width="9" style="7" customWidth="1"/>
    <col min="7181" max="7181" width="10.42578125" style="7" bestFit="1" customWidth="1"/>
    <col min="7182" max="7423" width="8.85546875" style="7"/>
    <col min="7424" max="7424" width="5.28515625" style="7" customWidth="1"/>
    <col min="7425" max="7425" width="18" style="7" customWidth="1"/>
    <col min="7426" max="7426" width="11.42578125" style="7" customWidth="1"/>
    <col min="7427" max="7427" width="15.42578125" style="7" customWidth="1"/>
    <col min="7428" max="7428" width="11" style="7" customWidth="1"/>
    <col min="7429" max="7429" width="10.7109375" style="7" bestFit="1" customWidth="1"/>
    <col min="7430" max="7430" width="12.28515625" style="7" customWidth="1"/>
    <col min="7431" max="7431" width="10.140625" style="7" customWidth="1"/>
    <col min="7432" max="7433" width="9.7109375" style="7" customWidth="1"/>
    <col min="7434" max="7434" width="10.28515625" style="7" customWidth="1"/>
    <col min="7435" max="7436" width="9" style="7" customWidth="1"/>
    <col min="7437" max="7437" width="10.42578125" style="7" bestFit="1" customWidth="1"/>
    <col min="7438" max="7679" width="8.85546875" style="7"/>
    <col min="7680" max="7680" width="5.28515625" style="7" customWidth="1"/>
    <col min="7681" max="7681" width="18" style="7" customWidth="1"/>
    <col min="7682" max="7682" width="11.42578125" style="7" customWidth="1"/>
    <col min="7683" max="7683" width="15.42578125" style="7" customWidth="1"/>
    <col min="7684" max="7684" width="11" style="7" customWidth="1"/>
    <col min="7685" max="7685" width="10.7109375" style="7" bestFit="1" customWidth="1"/>
    <col min="7686" max="7686" width="12.28515625" style="7" customWidth="1"/>
    <col min="7687" max="7687" width="10.140625" style="7" customWidth="1"/>
    <col min="7688" max="7689" width="9.7109375" style="7" customWidth="1"/>
    <col min="7690" max="7690" width="10.28515625" style="7" customWidth="1"/>
    <col min="7691" max="7692" width="9" style="7" customWidth="1"/>
    <col min="7693" max="7693" width="10.42578125" style="7" bestFit="1" customWidth="1"/>
    <col min="7694" max="7935" width="8.85546875" style="7"/>
    <col min="7936" max="7936" width="5.28515625" style="7" customWidth="1"/>
    <col min="7937" max="7937" width="18" style="7" customWidth="1"/>
    <col min="7938" max="7938" width="11.42578125" style="7" customWidth="1"/>
    <col min="7939" max="7939" width="15.42578125" style="7" customWidth="1"/>
    <col min="7940" max="7940" width="11" style="7" customWidth="1"/>
    <col min="7941" max="7941" width="10.7109375" style="7" bestFit="1" customWidth="1"/>
    <col min="7942" max="7942" width="12.28515625" style="7" customWidth="1"/>
    <col min="7943" max="7943" width="10.140625" style="7" customWidth="1"/>
    <col min="7944" max="7945" width="9.7109375" style="7" customWidth="1"/>
    <col min="7946" max="7946" width="10.28515625" style="7" customWidth="1"/>
    <col min="7947" max="7948" width="9" style="7" customWidth="1"/>
    <col min="7949" max="7949" width="10.42578125" style="7" bestFit="1" customWidth="1"/>
    <col min="7950" max="8191" width="8.85546875" style="7"/>
    <col min="8192" max="8192" width="5.28515625" style="7" customWidth="1"/>
    <col min="8193" max="8193" width="18" style="7" customWidth="1"/>
    <col min="8194" max="8194" width="11.42578125" style="7" customWidth="1"/>
    <col min="8195" max="8195" width="15.42578125" style="7" customWidth="1"/>
    <col min="8196" max="8196" width="11" style="7" customWidth="1"/>
    <col min="8197" max="8197" width="10.7109375" style="7" bestFit="1" customWidth="1"/>
    <col min="8198" max="8198" width="12.28515625" style="7" customWidth="1"/>
    <col min="8199" max="8199" width="10.140625" style="7" customWidth="1"/>
    <col min="8200" max="8201" width="9.7109375" style="7" customWidth="1"/>
    <col min="8202" max="8202" width="10.28515625" style="7" customWidth="1"/>
    <col min="8203" max="8204" width="9" style="7" customWidth="1"/>
    <col min="8205" max="8205" width="10.42578125" style="7" bestFit="1" customWidth="1"/>
    <col min="8206" max="8447" width="8.85546875" style="7"/>
    <col min="8448" max="8448" width="5.28515625" style="7" customWidth="1"/>
    <col min="8449" max="8449" width="18" style="7" customWidth="1"/>
    <col min="8450" max="8450" width="11.42578125" style="7" customWidth="1"/>
    <col min="8451" max="8451" width="15.42578125" style="7" customWidth="1"/>
    <col min="8452" max="8452" width="11" style="7" customWidth="1"/>
    <col min="8453" max="8453" width="10.7109375" style="7" bestFit="1" customWidth="1"/>
    <col min="8454" max="8454" width="12.28515625" style="7" customWidth="1"/>
    <col min="8455" max="8455" width="10.140625" style="7" customWidth="1"/>
    <col min="8456" max="8457" width="9.7109375" style="7" customWidth="1"/>
    <col min="8458" max="8458" width="10.28515625" style="7" customWidth="1"/>
    <col min="8459" max="8460" width="9" style="7" customWidth="1"/>
    <col min="8461" max="8461" width="10.42578125" style="7" bestFit="1" customWidth="1"/>
    <col min="8462" max="8703" width="8.85546875" style="7"/>
    <col min="8704" max="8704" width="5.28515625" style="7" customWidth="1"/>
    <col min="8705" max="8705" width="18" style="7" customWidth="1"/>
    <col min="8706" max="8706" width="11.42578125" style="7" customWidth="1"/>
    <col min="8707" max="8707" width="15.42578125" style="7" customWidth="1"/>
    <col min="8708" max="8708" width="11" style="7" customWidth="1"/>
    <col min="8709" max="8709" width="10.7109375" style="7" bestFit="1" customWidth="1"/>
    <col min="8710" max="8710" width="12.28515625" style="7" customWidth="1"/>
    <col min="8711" max="8711" width="10.140625" style="7" customWidth="1"/>
    <col min="8712" max="8713" width="9.7109375" style="7" customWidth="1"/>
    <col min="8714" max="8714" width="10.28515625" style="7" customWidth="1"/>
    <col min="8715" max="8716" width="9" style="7" customWidth="1"/>
    <col min="8717" max="8717" width="10.42578125" style="7" bestFit="1" customWidth="1"/>
    <col min="8718" max="8959" width="8.85546875" style="7"/>
    <col min="8960" max="8960" width="5.28515625" style="7" customWidth="1"/>
    <col min="8961" max="8961" width="18" style="7" customWidth="1"/>
    <col min="8962" max="8962" width="11.42578125" style="7" customWidth="1"/>
    <col min="8963" max="8963" width="15.42578125" style="7" customWidth="1"/>
    <col min="8964" max="8964" width="11" style="7" customWidth="1"/>
    <col min="8965" max="8965" width="10.7109375" style="7" bestFit="1" customWidth="1"/>
    <col min="8966" max="8966" width="12.28515625" style="7" customWidth="1"/>
    <col min="8967" max="8967" width="10.140625" style="7" customWidth="1"/>
    <col min="8968" max="8969" width="9.7109375" style="7" customWidth="1"/>
    <col min="8970" max="8970" width="10.28515625" style="7" customWidth="1"/>
    <col min="8971" max="8972" width="9" style="7" customWidth="1"/>
    <col min="8973" max="8973" width="10.42578125" style="7" bestFit="1" customWidth="1"/>
    <col min="8974" max="9215" width="8.85546875" style="7"/>
    <col min="9216" max="9216" width="5.28515625" style="7" customWidth="1"/>
    <col min="9217" max="9217" width="18" style="7" customWidth="1"/>
    <col min="9218" max="9218" width="11.42578125" style="7" customWidth="1"/>
    <col min="9219" max="9219" width="15.42578125" style="7" customWidth="1"/>
    <col min="9220" max="9220" width="11" style="7" customWidth="1"/>
    <col min="9221" max="9221" width="10.7109375" style="7" bestFit="1" customWidth="1"/>
    <col min="9222" max="9222" width="12.28515625" style="7" customWidth="1"/>
    <col min="9223" max="9223" width="10.140625" style="7" customWidth="1"/>
    <col min="9224" max="9225" width="9.7109375" style="7" customWidth="1"/>
    <col min="9226" max="9226" width="10.28515625" style="7" customWidth="1"/>
    <col min="9227" max="9228" width="9" style="7" customWidth="1"/>
    <col min="9229" max="9229" width="10.42578125" style="7" bestFit="1" customWidth="1"/>
    <col min="9230" max="9471" width="8.85546875" style="7"/>
    <col min="9472" max="9472" width="5.28515625" style="7" customWidth="1"/>
    <col min="9473" max="9473" width="18" style="7" customWidth="1"/>
    <col min="9474" max="9474" width="11.42578125" style="7" customWidth="1"/>
    <col min="9475" max="9475" width="15.42578125" style="7" customWidth="1"/>
    <col min="9476" max="9476" width="11" style="7" customWidth="1"/>
    <col min="9477" max="9477" width="10.7109375" style="7" bestFit="1" customWidth="1"/>
    <col min="9478" max="9478" width="12.28515625" style="7" customWidth="1"/>
    <col min="9479" max="9479" width="10.140625" style="7" customWidth="1"/>
    <col min="9480" max="9481" width="9.7109375" style="7" customWidth="1"/>
    <col min="9482" max="9482" width="10.28515625" style="7" customWidth="1"/>
    <col min="9483" max="9484" width="9" style="7" customWidth="1"/>
    <col min="9485" max="9485" width="10.42578125" style="7" bestFit="1" customWidth="1"/>
    <col min="9486" max="9727" width="8.85546875" style="7"/>
    <col min="9728" max="9728" width="5.28515625" style="7" customWidth="1"/>
    <col min="9729" max="9729" width="18" style="7" customWidth="1"/>
    <col min="9730" max="9730" width="11.42578125" style="7" customWidth="1"/>
    <col min="9731" max="9731" width="15.42578125" style="7" customWidth="1"/>
    <col min="9732" max="9732" width="11" style="7" customWidth="1"/>
    <col min="9733" max="9733" width="10.7109375" style="7" bestFit="1" customWidth="1"/>
    <col min="9734" max="9734" width="12.28515625" style="7" customWidth="1"/>
    <col min="9735" max="9735" width="10.140625" style="7" customWidth="1"/>
    <col min="9736" max="9737" width="9.7109375" style="7" customWidth="1"/>
    <col min="9738" max="9738" width="10.28515625" style="7" customWidth="1"/>
    <col min="9739" max="9740" width="9" style="7" customWidth="1"/>
    <col min="9741" max="9741" width="10.42578125" style="7" bestFit="1" customWidth="1"/>
    <col min="9742" max="9983" width="8.85546875" style="7"/>
    <col min="9984" max="9984" width="5.28515625" style="7" customWidth="1"/>
    <col min="9985" max="9985" width="18" style="7" customWidth="1"/>
    <col min="9986" max="9986" width="11.42578125" style="7" customWidth="1"/>
    <col min="9987" max="9987" width="15.42578125" style="7" customWidth="1"/>
    <col min="9988" max="9988" width="11" style="7" customWidth="1"/>
    <col min="9989" max="9989" width="10.7109375" style="7" bestFit="1" customWidth="1"/>
    <col min="9990" max="9990" width="12.28515625" style="7" customWidth="1"/>
    <col min="9991" max="9991" width="10.140625" style="7" customWidth="1"/>
    <col min="9992" max="9993" width="9.7109375" style="7" customWidth="1"/>
    <col min="9994" max="9994" width="10.28515625" style="7" customWidth="1"/>
    <col min="9995" max="9996" width="9" style="7" customWidth="1"/>
    <col min="9997" max="9997" width="10.42578125" style="7" bestFit="1" customWidth="1"/>
    <col min="9998" max="10239" width="8.85546875" style="7"/>
    <col min="10240" max="10240" width="5.28515625" style="7" customWidth="1"/>
    <col min="10241" max="10241" width="18" style="7" customWidth="1"/>
    <col min="10242" max="10242" width="11.42578125" style="7" customWidth="1"/>
    <col min="10243" max="10243" width="15.42578125" style="7" customWidth="1"/>
    <col min="10244" max="10244" width="11" style="7" customWidth="1"/>
    <col min="10245" max="10245" width="10.7109375" style="7" bestFit="1" customWidth="1"/>
    <col min="10246" max="10246" width="12.28515625" style="7" customWidth="1"/>
    <col min="10247" max="10247" width="10.140625" style="7" customWidth="1"/>
    <col min="10248" max="10249" width="9.7109375" style="7" customWidth="1"/>
    <col min="10250" max="10250" width="10.28515625" style="7" customWidth="1"/>
    <col min="10251" max="10252" width="9" style="7" customWidth="1"/>
    <col min="10253" max="10253" width="10.42578125" style="7" bestFit="1" customWidth="1"/>
    <col min="10254" max="10495" width="8.85546875" style="7"/>
    <col min="10496" max="10496" width="5.28515625" style="7" customWidth="1"/>
    <col min="10497" max="10497" width="18" style="7" customWidth="1"/>
    <col min="10498" max="10498" width="11.42578125" style="7" customWidth="1"/>
    <col min="10499" max="10499" width="15.42578125" style="7" customWidth="1"/>
    <col min="10500" max="10500" width="11" style="7" customWidth="1"/>
    <col min="10501" max="10501" width="10.7109375" style="7" bestFit="1" customWidth="1"/>
    <col min="10502" max="10502" width="12.28515625" style="7" customWidth="1"/>
    <col min="10503" max="10503" width="10.140625" style="7" customWidth="1"/>
    <col min="10504" max="10505" width="9.7109375" style="7" customWidth="1"/>
    <col min="10506" max="10506" width="10.28515625" style="7" customWidth="1"/>
    <col min="10507" max="10508" width="9" style="7" customWidth="1"/>
    <col min="10509" max="10509" width="10.42578125" style="7" bestFit="1" customWidth="1"/>
    <col min="10510" max="10751" width="8.85546875" style="7"/>
    <col min="10752" max="10752" width="5.28515625" style="7" customWidth="1"/>
    <col min="10753" max="10753" width="18" style="7" customWidth="1"/>
    <col min="10754" max="10754" width="11.42578125" style="7" customWidth="1"/>
    <col min="10755" max="10755" width="15.42578125" style="7" customWidth="1"/>
    <col min="10756" max="10756" width="11" style="7" customWidth="1"/>
    <col min="10757" max="10757" width="10.7109375" style="7" bestFit="1" customWidth="1"/>
    <col min="10758" max="10758" width="12.28515625" style="7" customWidth="1"/>
    <col min="10759" max="10759" width="10.140625" style="7" customWidth="1"/>
    <col min="10760" max="10761" width="9.7109375" style="7" customWidth="1"/>
    <col min="10762" max="10762" width="10.28515625" style="7" customWidth="1"/>
    <col min="10763" max="10764" width="9" style="7" customWidth="1"/>
    <col min="10765" max="10765" width="10.42578125" style="7" bestFit="1" customWidth="1"/>
    <col min="10766" max="11007" width="8.85546875" style="7"/>
    <col min="11008" max="11008" width="5.28515625" style="7" customWidth="1"/>
    <col min="11009" max="11009" width="18" style="7" customWidth="1"/>
    <col min="11010" max="11010" width="11.42578125" style="7" customWidth="1"/>
    <col min="11011" max="11011" width="15.42578125" style="7" customWidth="1"/>
    <col min="11012" max="11012" width="11" style="7" customWidth="1"/>
    <col min="11013" max="11013" width="10.7109375" style="7" bestFit="1" customWidth="1"/>
    <col min="11014" max="11014" width="12.28515625" style="7" customWidth="1"/>
    <col min="11015" max="11015" width="10.140625" style="7" customWidth="1"/>
    <col min="11016" max="11017" width="9.7109375" style="7" customWidth="1"/>
    <col min="11018" max="11018" width="10.28515625" style="7" customWidth="1"/>
    <col min="11019" max="11020" width="9" style="7" customWidth="1"/>
    <col min="11021" max="11021" width="10.42578125" style="7" bestFit="1" customWidth="1"/>
    <col min="11022" max="11263" width="8.85546875" style="7"/>
    <col min="11264" max="11264" width="5.28515625" style="7" customWidth="1"/>
    <col min="11265" max="11265" width="18" style="7" customWidth="1"/>
    <col min="11266" max="11266" width="11.42578125" style="7" customWidth="1"/>
    <col min="11267" max="11267" width="15.42578125" style="7" customWidth="1"/>
    <col min="11268" max="11268" width="11" style="7" customWidth="1"/>
    <col min="11269" max="11269" width="10.7109375" style="7" bestFit="1" customWidth="1"/>
    <col min="11270" max="11270" width="12.28515625" style="7" customWidth="1"/>
    <col min="11271" max="11271" width="10.140625" style="7" customWidth="1"/>
    <col min="11272" max="11273" width="9.7109375" style="7" customWidth="1"/>
    <col min="11274" max="11274" width="10.28515625" style="7" customWidth="1"/>
    <col min="11275" max="11276" width="9" style="7" customWidth="1"/>
    <col min="11277" max="11277" width="10.42578125" style="7" bestFit="1" customWidth="1"/>
    <col min="11278" max="11519" width="8.85546875" style="7"/>
    <col min="11520" max="11520" width="5.28515625" style="7" customWidth="1"/>
    <col min="11521" max="11521" width="18" style="7" customWidth="1"/>
    <col min="11522" max="11522" width="11.42578125" style="7" customWidth="1"/>
    <col min="11523" max="11523" width="15.42578125" style="7" customWidth="1"/>
    <col min="11524" max="11524" width="11" style="7" customWidth="1"/>
    <col min="11525" max="11525" width="10.7109375" style="7" bestFit="1" customWidth="1"/>
    <col min="11526" max="11526" width="12.28515625" style="7" customWidth="1"/>
    <col min="11527" max="11527" width="10.140625" style="7" customWidth="1"/>
    <col min="11528" max="11529" width="9.7109375" style="7" customWidth="1"/>
    <col min="11530" max="11530" width="10.28515625" style="7" customWidth="1"/>
    <col min="11531" max="11532" width="9" style="7" customWidth="1"/>
    <col min="11533" max="11533" width="10.42578125" style="7" bestFit="1" customWidth="1"/>
    <col min="11534" max="11775" width="8.85546875" style="7"/>
    <col min="11776" max="11776" width="5.28515625" style="7" customWidth="1"/>
    <col min="11777" max="11777" width="18" style="7" customWidth="1"/>
    <col min="11778" max="11778" width="11.42578125" style="7" customWidth="1"/>
    <col min="11779" max="11779" width="15.42578125" style="7" customWidth="1"/>
    <col min="11780" max="11780" width="11" style="7" customWidth="1"/>
    <col min="11781" max="11781" width="10.7109375" style="7" bestFit="1" customWidth="1"/>
    <col min="11782" max="11782" width="12.28515625" style="7" customWidth="1"/>
    <col min="11783" max="11783" width="10.140625" style="7" customWidth="1"/>
    <col min="11784" max="11785" width="9.7109375" style="7" customWidth="1"/>
    <col min="11786" max="11786" width="10.28515625" style="7" customWidth="1"/>
    <col min="11787" max="11788" width="9" style="7" customWidth="1"/>
    <col min="11789" max="11789" width="10.42578125" style="7" bestFit="1" customWidth="1"/>
    <col min="11790" max="12031" width="8.85546875" style="7"/>
    <col min="12032" max="12032" width="5.28515625" style="7" customWidth="1"/>
    <col min="12033" max="12033" width="18" style="7" customWidth="1"/>
    <col min="12034" max="12034" width="11.42578125" style="7" customWidth="1"/>
    <col min="12035" max="12035" width="15.42578125" style="7" customWidth="1"/>
    <col min="12036" max="12036" width="11" style="7" customWidth="1"/>
    <col min="12037" max="12037" width="10.7109375" style="7" bestFit="1" customWidth="1"/>
    <col min="12038" max="12038" width="12.28515625" style="7" customWidth="1"/>
    <col min="12039" max="12039" width="10.140625" style="7" customWidth="1"/>
    <col min="12040" max="12041" width="9.7109375" style="7" customWidth="1"/>
    <col min="12042" max="12042" width="10.28515625" style="7" customWidth="1"/>
    <col min="12043" max="12044" width="9" style="7" customWidth="1"/>
    <col min="12045" max="12045" width="10.42578125" style="7" bestFit="1" customWidth="1"/>
    <col min="12046" max="12287" width="8.85546875" style="7"/>
    <col min="12288" max="12288" width="5.28515625" style="7" customWidth="1"/>
    <col min="12289" max="12289" width="18" style="7" customWidth="1"/>
    <col min="12290" max="12290" width="11.42578125" style="7" customWidth="1"/>
    <col min="12291" max="12291" width="15.42578125" style="7" customWidth="1"/>
    <col min="12292" max="12292" width="11" style="7" customWidth="1"/>
    <col min="12293" max="12293" width="10.7109375" style="7" bestFit="1" customWidth="1"/>
    <col min="12294" max="12294" width="12.28515625" style="7" customWidth="1"/>
    <col min="12295" max="12295" width="10.140625" style="7" customWidth="1"/>
    <col min="12296" max="12297" width="9.7109375" style="7" customWidth="1"/>
    <col min="12298" max="12298" width="10.28515625" style="7" customWidth="1"/>
    <col min="12299" max="12300" width="9" style="7" customWidth="1"/>
    <col min="12301" max="12301" width="10.42578125" style="7" bestFit="1" customWidth="1"/>
    <col min="12302" max="12543" width="8.85546875" style="7"/>
    <col min="12544" max="12544" width="5.28515625" style="7" customWidth="1"/>
    <col min="12545" max="12545" width="18" style="7" customWidth="1"/>
    <col min="12546" max="12546" width="11.42578125" style="7" customWidth="1"/>
    <col min="12547" max="12547" width="15.42578125" style="7" customWidth="1"/>
    <col min="12548" max="12548" width="11" style="7" customWidth="1"/>
    <col min="12549" max="12549" width="10.7109375" style="7" bestFit="1" customWidth="1"/>
    <col min="12550" max="12550" width="12.28515625" style="7" customWidth="1"/>
    <col min="12551" max="12551" width="10.140625" style="7" customWidth="1"/>
    <col min="12552" max="12553" width="9.7109375" style="7" customWidth="1"/>
    <col min="12554" max="12554" width="10.28515625" style="7" customWidth="1"/>
    <col min="12555" max="12556" width="9" style="7" customWidth="1"/>
    <col min="12557" max="12557" width="10.42578125" style="7" bestFit="1" customWidth="1"/>
    <col min="12558" max="12799" width="8.85546875" style="7"/>
    <col min="12800" max="12800" width="5.28515625" style="7" customWidth="1"/>
    <col min="12801" max="12801" width="18" style="7" customWidth="1"/>
    <col min="12802" max="12802" width="11.42578125" style="7" customWidth="1"/>
    <col min="12803" max="12803" width="15.42578125" style="7" customWidth="1"/>
    <col min="12804" max="12804" width="11" style="7" customWidth="1"/>
    <col min="12805" max="12805" width="10.7109375" style="7" bestFit="1" customWidth="1"/>
    <col min="12806" max="12806" width="12.28515625" style="7" customWidth="1"/>
    <col min="12807" max="12807" width="10.140625" style="7" customWidth="1"/>
    <col min="12808" max="12809" width="9.7109375" style="7" customWidth="1"/>
    <col min="12810" max="12810" width="10.28515625" style="7" customWidth="1"/>
    <col min="12811" max="12812" width="9" style="7" customWidth="1"/>
    <col min="12813" max="12813" width="10.42578125" style="7" bestFit="1" customWidth="1"/>
    <col min="12814" max="13055" width="8.85546875" style="7"/>
    <col min="13056" max="13056" width="5.28515625" style="7" customWidth="1"/>
    <col min="13057" max="13057" width="18" style="7" customWidth="1"/>
    <col min="13058" max="13058" width="11.42578125" style="7" customWidth="1"/>
    <col min="13059" max="13059" width="15.42578125" style="7" customWidth="1"/>
    <col min="13060" max="13060" width="11" style="7" customWidth="1"/>
    <col min="13061" max="13061" width="10.7109375" style="7" bestFit="1" customWidth="1"/>
    <col min="13062" max="13062" width="12.28515625" style="7" customWidth="1"/>
    <col min="13063" max="13063" width="10.140625" style="7" customWidth="1"/>
    <col min="13064" max="13065" width="9.7109375" style="7" customWidth="1"/>
    <col min="13066" max="13066" width="10.28515625" style="7" customWidth="1"/>
    <col min="13067" max="13068" width="9" style="7" customWidth="1"/>
    <col min="13069" max="13069" width="10.42578125" style="7" bestFit="1" customWidth="1"/>
    <col min="13070" max="13311" width="8.85546875" style="7"/>
    <col min="13312" max="13312" width="5.28515625" style="7" customWidth="1"/>
    <col min="13313" max="13313" width="18" style="7" customWidth="1"/>
    <col min="13314" max="13314" width="11.42578125" style="7" customWidth="1"/>
    <col min="13315" max="13315" width="15.42578125" style="7" customWidth="1"/>
    <col min="13316" max="13316" width="11" style="7" customWidth="1"/>
    <col min="13317" max="13317" width="10.7109375" style="7" bestFit="1" customWidth="1"/>
    <col min="13318" max="13318" width="12.28515625" style="7" customWidth="1"/>
    <col min="13319" max="13319" width="10.140625" style="7" customWidth="1"/>
    <col min="13320" max="13321" width="9.7109375" style="7" customWidth="1"/>
    <col min="13322" max="13322" width="10.28515625" style="7" customWidth="1"/>
    <col min="13323" max="13324" width="9" style="7" customWidth="1"/>
    <col min="13325" max="13325" width="10.42578125" style="7" bestFit="1" customWidth="1"/>
    <col min="13326" max="13567" width="8.85546875" style="7"/>
    <col min="13568" max="13568" width="5.28515625" style="7" customWidth="1"/>
    <col min="13569" max="13569" width="18" style="7" customWidth="1"/>
    <col min="13570" max="13570" width="11.42578125" style="7" customWidth="1"/>
    <col min="13571" max="13571" width="15.42578125" style="7" customWidth="1"/>
    <col min="13572" max="13572" width="11" style="7" customWidth="1"/>
    <col min="13573" max="13573" width="10.7109375" style="7" bestFit="1" customWidth="1"/>
    <col min="13574" max="13574" width="12.28515625" style="7" customWidth="1"/>
    <col min="13575" max="13575" width="10.140625" style="7" customWidth="1"/>
    <col min="13576" max="13577" width="9.7109375" style="7" customWidth="1"/>
    <col min="13578" max="13578" width="10.28515625" style="7" customWidth="1"/>
    <col min="13579" max="13580" width="9" style="7" customWidth="1"/>
    <col min="13581" max="13581" width="10.42578125" style="7" bestFit="1" customWidth="1"/>
    <col min="13582" max="13823" width="8.85546875" style="7"/>
    <col min="13824" max="13824" width="5.28515625" style="7" customWidth="1"/>
    <col min="13825" max="13825" width="18" style="7" customWidth="1"/>
    <col min="13826" max="13826" width="11.42578125" style="7" customWidth="1"/>
    <col min="13827" max="13827" width="15.42578125" style="7" customWidth="1"/>
    <col min="13828" max="13828" width="11" style="7" customWidth="1"/>
    <col min="13829" max="13829" width="10.7109375" style="7" bestFit="1" customWidth="1"/>
    <col min="13830" max="13830" width="12.28515625" style="7" customWidth="1"/>
    <col min="13831" max="13831" width="10.140625" style="7" customWidth="1"/>
    <col min="13832" max="13833" width="9.7109375" style="7" customWidth="1"/>
    <col min="13834" max="13834" width="10.28515625" style="7" customWidth="1"/>
    <col min="13835" max="13836" width="9" style="7" customWidth="1"/>
    <col min="13837" max="13837" width="10.42578125" style="7" bestFit="1" customWidth="1"/>
    <col min="13838" max="14079" width="8.85546875" style="7"/>
    <col min="14080" max="14080" width="5.28515625" style="7" customWidth="1"/>
    <col min="14081" max="14081" width="18" style="7" customWidth="1"/>
    <col min="14082" max="14082" width="11.42578125" style="7" customWidth="1"/>
    <col min="14083" max="14083" width="15.42578125" style="7" customWidth="1"/>
    <col min="14084" max="14084" width="11" style="7" customWidth="1"/>
    <col min="14085" max="14085" width="10.7109375" style="7" bestFit="1" customWidth="1"/>
    <col min="14086" max="14086" width="12.28515625" style="7" customWidth="1"/>
    <col min="14087" max="14087" width="10.140625" style="7" customWidth="1"/>
    <col min="14088" max="14089" width="9.7109375" style="7" customWidth="1"/>
    <col min="14090" max="14090" width="10.28515625" style="7" customWidth="1"/>
    <col min="14091" max="14092" width="9" style="7" customWidth="1"/>
    <col min="14093" max="14093" width="10.42578125" style="7" bestFit="1" customWidth="1"/>
    <col min="14094" max="14335" width="8.85546875" style="7"/>
    <col min="14336" max="14336" width="5.28515625" style="7" customWidth="1"/>
    <col min="14337" max="14337" width="18" style="7" customWidth="1"/>
    <col min="14338" max="14338" width="11.42578125" style="7" customWidth="1"/>
    <col min="14339" max="14339" width="15.42578125" style="7" customWidth="1"/>
    <col min="14340" max="14340" width="11" style="7" customWidth="1"/>
    <col min="14341" max="14341" width="10.7109375" style="7" bestFit="1" customWidth="1"/>
    <col min="14342" max="14342" width="12.28515625" style="7" customWidth="1"/>
    <col min="14343" max="14343" width="10.140625" style="7" customWidth="1"/>
    <col min="14344" max="14345" width="9.7109375" style="7" customWidth="1"/>
    <col min="14346" max="14346" width="10.28515625" style="7" customWidth="1"/>
    <col min="14347" max="14348" width="9" style="7" customWidth="1"/>
    <col min="14349" max="14349" width="10.42578125" style="7" bestFit="1" customWidth="1"/>
    <col min="14350" max="14591" width="8.85546875" style="7"/>
    <col min="14592" max="14592" width="5.28515625" style="7" customWidth="1"/>
    <col min="14593" max="14593" width="18" style="7" customWidth="1"/>
    <col min="14594" max="14594" width="11.42578125" style="7" customWidth="1"/>
    <col min="14595" max="14595" width="15.42578125" style="7" customWidth="1"/>
    <col min="14596" max="14596" width="11" style="7" customWidth="1"/>
    <col min="14597" max="14597" width="10.7109375" style="7" bestFit="1" customWidth="1"/>
    <col min="14598" max="14598" width="12.28515625" style="7" customWidth="1"/>
    <col min="14599" max="14599" width="10.140625" style="7" customWidth="1"/>
    <col min="14600" max="14601" width="9.7109375" style="7" customWidth="1"/>
    <col min="14602" max="14602" width="10.28515625" style="7" customWidth="1"/>
    <col min="14603" max="14604" width="9" style="7" customWidth="1"/>
    <col min="14605" max="14605" width="10.42578125" style="7" bestFit="1" customWidth="1"/>
    <col min="14606" max="14847" width="8.85546875" style="7"/>
    <col min="14848" max="14848" width="5.28515625" style="7" customWidth="1"/>
    <col min="14849" max="14849" width="18" style="7" customWidth="1"/>
    <col min="14850" max="14850" width="11.42578125" style="7" customWidth="1"/>
    <col min="14851" max="14851" width="15.42578125" style="7" customWidth="1"/>
    <col min="14852" max="14852" width="11" style="7" customWidth="1"/>
    <col min="14853" max="14853" width="10.7109375" style="7" bestFit="1" customWidth="1"/>
    <col min="14854" max="14854" width="12.28515625" style="7" customWidth="1"/>
    <col min="14855" max="14855" width="10.140625" style="7" customWidth="1"/>
    <col min="14856" max="14857" width="9.7109375" style="7" customWidth="1"/>
    <col min="14858" max="14858" width="10.28515625" style="7" customWidth="1"/>
    <col min="14859" max="14860" width="9" style="7" customWidth="1"/>
    <col min="14861" max="14861" width="10.42578125" style="7" bestFit="1" customWidth="1"/>
    <col min="14862" max="15103" width="8.85546875" style="7"/>
    <col min="15104" max="15104" width="5.28515625" style="7" customWidth="1"/>
    <col min="15105" max="15105" width="18" style="7" customWidth="1"/>
    <col min="15106" max="15106" width="11.42578125" style="7" customWidth="1"/>
    <col min="15107" max="15107" width="15.42578125" style="7" customWidth="1"/>
    <col min="15108" max="15108" width="11" style="7" customWidth="1"/>
    <col min="15109" max="15109" width="10.7109375" style="7" bestFit="1" customWidth="1"/>
    <col min="15110" max="15110" width="12.28515625" style="7" customWidth="1"/>
    <col min="15111" max="15111" width="10.140625" style="7" customWidth="1"/>
    <col min="15112" max="15113" width="9.7109375" style="7" customWidth="1"/>
    <col min="15114" max="15114" width="10.28515625" style="7" customWidth="1"/>
    <col min="15115" max="15116" width="9" style="7" customWidth="1"/>
    <col min="15117" max="15117" width="10.42578125" style="7" bestFit="1" customWidth="1"/>
    <col min="15118" max="15359" width="8.85546875" style="7"/>
    <col min="15360" max="15360" width="5.28515625" style="7" customWidth="1"/>
    <col min="15361" max="15361" width="18" style="7" customWidth="1"/>
    <col min="15362" max="15362" width="11.42578125" style="7" customWidth="1"/>
    <col min="15363" max="15363" width="15.42578125" style="7" customWidth="1"/>
    <col min="15364" max="15364" width="11" style="7" customWidth="1"/>
    <col min="15365" max="15365" width="10.7109375" style="7" bestFit="1" customWidth="1"/>
    <col min="15366" max="15366" width="12.28515625" style="7" customWidth="1"/>
    <col min="15367" max="15367" width="10.140625" style="7" customWidth="1"/>
    <col min="15368" max="15369" width="9.7109375" style="7" customWidth="1"/>
    <col min="15370" max="15370" width="10.28515625" style="7" customWidth="1"/>
    <col min="15371" max="15372" width="9" style="7" customWidth="1"/>
    <col min="15373" max="15373" width="10.42578125" style="7" bestFit="1" customWidth="1"/>
    <col min="15374" max="15615" width="8.85546875" style="7"/>
    <col min="15616" max="15616" width="5.28515625" style="7" customWidth="1"/>
    <col min="15617" max="15617" width="18" style="7" customWidth="1"/>
    <col min="15618" max="15618" width="11.42578125" style="7" customWidth="1"/>
    <col min="15619" max="15619" width="15.42578125" style="7" customWidth="1"/>
    <col min="15620" max="15620" width="11" style="7" customWidth="1"/>
    <col min="15621" max="15621" width="10.7109375" style="7" bestFit="1" customWidth="1"/>
    <col min="15622" max="15622" width="12.28515625" style="7" customWidth="1"/>
    <col min="15623" max="15623" width="10.140625" style="7" customWidth="1"/>
    <col min="15624" max="15625" width="9.7109375" style="7" customWidth="1"/>
    <col min="15626" max="15626" width="10.28515625" style="7" customWidth="1"/>
    <col min="15627" max="15628" width="9" style="7" customWidth="1"/>
    <col min="15629" max="15629" width="10.42578125" style="7" bestFit="1" customWidth="1"/>
    <col min="15630" max="15871" width="8.85546875" style="7"/>
    <col min="15872" max="15872" width="5.28515625" style="7" customWidth="1"/>
    <col min="15873" max="15873" width="18" style="7" customWidth="1"/>
    <col min="15874" max="15874" width="11.42578125" style="7" customWidth="1"/>
    <col min="15875" max="15875" width="15.42578125" style="7" customWidth="1"/>
    <col min="15876" max="15876" width="11" style="7" customWidth="1"/>
    <col min="15877" max="15877" width="10.7109375" style="7" bestFit="1" customWidth="1"/>
    <col min="15878" max="15878" width="12.28515625" style="7" customWidth="1"/>
    <col min="15879" max="15879" width="10.140625" style="7" customWidth="1"/>
    <col min="15880" max="15881" width="9.7109375" style="7" customWidth="1"/>
    <col min="15882" max="15882" width="10.28515625" style="7" customWidth="1"/>
    <col min="15883" max="15884" width="9" style="7" customWidth="1"/>
    <col min="15885" max="15885" width="10.42578125" style="7" bestFit="1" customWidth="1"/>
    <col min="15886" max="16127" width="8.85546875" style="7"/>
    <col min="16128" max="16128" width="5.28515625" style="7" customWidth="1"/>
    <col min="16129" max="16129" width="18" style="7" customWidth="1"/>
    <col min="16130" max="16130" width="11.42578125" style="7" customWidth="1"/>
    <col min="16131" max="16131" width="15.42578125" style="7" customWidth="1"/>
    <col min="16132" max="16132" width="11" style="7" customWidth="1"/>
    <col min="16133" max="16133" width="10.7109375" style="7" bestFit="1" customWidth="1"/>
    <col min="16134" max="16134" width="12.28515625" style="7" customWidth="1"/>
    <col min="16135" max="16135" width="10.140625" style="7" customWidth="1"/>
    <col min="16136" max="16137" width="9.7109375" style="7" customWidth="1"/>
    <col min="16138" max="16138" width="10.28515625" style="7" customWidth="1"/>
    <col min="16139" max="16140" width="9" style="7" customWidth="1"/>
    <col min="16141" max="16141" width="10.42578125" style="7" bestFit="1" customWidth="1"/>
    <col min="16142" max="16384" width="8.85546875" style="7"/>
  </cols>
  <sheetData>
    <row r="2" spans="1:12" ht="11.25" customHeight="1" x14ac:dyDescent="0.25"/>
    <row r="3" spans="1:12" hidden="1" x14ac:dyDescent="0.25"/>
    <row r="4" spans="1:12" ht="16.5" customHeight="1" x14ac:dyDescent="0.25">
      <c r="A4" s="63" t="s">
        <v>57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ht="24.75" customHeight="1" x14ac:dyDescent="0.25">
      <c r="A5" s="64" t="s">
        <v>58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2" ht="21" customHeight="1" x14ac:dyDescent="0.25">
      <c r="A6" s="49" t="s">
        <v>59</v>
      </c>
      <c r="B6" s="49" t="s">
        <v>60</v>
      </c>
      <c r="C6" s="49" t="s">
        <v>61</v>
      </c>
      <c r="D6" s="49" t="s">
        <v>62</v>
      </c>
      <c r="E6" s="65" t="s">
        <v>63</v>
      </c>
      <c r="F6" s="65"/>
      <c r="G6" s="65"/>
      <c r="H6" s="65"/>
      <c r="I6" s="65"/>
      <c r="J6" s="65"/>
      <c r="K6" s="65"/>
      <c r="L6" s="65"/>
    </row>
    <row r="7" spans="1:12" ht="24.75" customHeight="1" x14ac:dyDescent="0.25">
      <c r="A7" s="49"/>
      <c r="B7" s="49"/>
      <c r="C7" s="49"/>
      <c r="D7" s="49"/>
      <c r="E7" s="49" t="s">
        <v>48</v>
      </c>
      <c r="F7" s="49" t="s">
        <v>49</v>
      </c>
      <c r="G7" s="49"/>
      <c r="H7" s="49"/>
      <c r="I7" s="49"/>
      <c r="J7" s="49"/>
      <c r="K7" s="49"/>
      <c r="L7" s="49"/>
    </row>
    <row r="8" spans="1:12" ht="24" customHeight="1" x14ac:dyDescent="0.25">
      <c r="A8" s="49"/>
      <c r="B8" s="49"/>
      <c r="C8" s="49"/>
      <c r="D8" s="49"/>
      <c r="E8" s="49"/>
      <c r="F8" s="19" t="s">
        <v>64</v>
      </c>
      <c r="G8" s="19" t="s">
        <v>65</v>
      </c>
      <c r="H8" s="24" t="s">
        <v>66</v>
      </c>
      <c r="I8" s="19" t="s">
        <v>67</v>
      </c>
      <c r="J8" s="19" t="s">
        <v>68</v>
      </c>
      <c r="K8" s="19" t="s">
        <v>69</v>
      </c>
      <c r="L8" s="19" t="s">
        <v>70</v>
      </c>
    </row>
    <row r="9" spans="1:12" ht="18.75" customHeight="1" x14ac:dyDescent="0.25">
      <c r="A9" s="19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19">
        <v>7</v>
      </c>
      <c r="H9" s="24">
        <v>8</v>
      </c>
      <c r="I9" s="19">
        <v>9</v>
      </c>
      <c r="J9" s="19">
        <v>10</v>
      </c>
      <c r="K9" s="19">
        <v>11</v>
      </c>
      <c r="L9" s="19">
        <v>12</v>
      </c>
    </row>
    <row r="10" spans="1:12" ht="20.25" customHeight="1" x14ac:dyDescent="0.25">
      <c r="A10" s="49" t="s">
        <v>71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</row>
    <row r="11" spans="1:12" ht="32.25" customHeight="1" x14ac:dyDescent="0.25">
      <c r="A11" s="49" t="s">
        <v>72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</row>
    <row r="12" spans="1:12" ht="18.75" customHeight="1" x14ac:dyDescent="0.25">
      <c r="A12" s="53" t="s">
        <v>73</v>
      </c>
      <c r="B12" s="53" t="s">
        <v>74</v>
      </c>
      <c r="C12" s="53" t="s">
        <v>75</v>
      </c>
      <c r="D12" s="8" t="s">
        <v>76</v>
      </c>
      <c r="E12" s="9">
        <f>SUM(F12:L12)</f>
        <v>4137.1000000000004</v>
      </c>
      <c r="F12" s="9">
        <f t="shared" ref="F12:L12" si="0">SUM(F13:F17)</f>
        <v>369.9</v>
      </c>
      <c r="G12" s="9">
        <f t="shared" si="0"/>
        <v>629.79999999999995</v>
      </c>
      <c r="H12" s="9">
        <f t="shared" si="0"/>
        <v>633.4</v>
      </c>
      <c r="I12" s="9">
        <f t="shared" si="0"/>
        <v>626</v>
      </c>
      <c r="J12" s="9">
        <f t="shared" si="0"/>
        <v>626</v>
      </c>
      <c r="K12" s="9">
        <f t="shared" si="0"/>
        <v>626</v>
      </c>
      <c r="L12" s="9">
        <f t="shared" si="0"/>
        <v>626</v>
      </c>
    </row>
    <row r="13" spans="1:12" ht="25.5" x14ac:dyDescent="0.25">
      <c r="A13" s="54"/>
      <c r="B13" s="54"/>
      <c r="C13" s="54"/>
      <c r="D13" s="8" t="s">
        <v>77</v>
      </c>
      <c r="E13" s="9">
        <f t="shared" ref="E13:E58" si="1">SUM(F13:L13)</f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</row>
    <row r="14" spans="1:12" ht="41.25" customHeight="1" x14ac:dyDescent="0.25">
      <c r="A14" s="54"/>
      <c r="B14" s="54"/>
      <c r="C14" s="54"/>
      <c r="D14" s="8" t="s">
        <v>78</v>
      </c>
      <c r="E14" s="9">
        <f t="shared" si="1"/>
        <v>4137.1000000000004</v>
      </c>
      <c r="F14" s="9">
        <f>218.2+151.7</f>
        <v>369.9</v>
      </c>
      <c r="G14" s="9">
        <v>629.79999999999995</v>
      </c>
      <c r="H14" s="9">
        <f>350+283.4</f>
        <v>633.4</v>
      </c>
      <c r="I14" s="9">
        <v>626</v>
      </c>
      <c r="J14" s="9">
        <v>626</v>
      </c>
      <c r="K14" s="9">
        <v>626</v>
      </c>
      <c r="L14" s="9">
        <v>626</v>
      </c>
    </row>
    <row r="15" spans="1:12" ht="18" customHeight="1" x14ac:dyDescent="0.25">
      <c r="A15" s="54"/>
      <c r="B15" s="54"/>
      <c r="C15" s="54"/>
      <c r="D15" s="8" t="s">
        <v>79</v>
      </c>
      <c r="E15" s="9">
        <f t="shared" si="1"/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</row>
    <row r="16" spans="1:12" ht="51" x14ac:dyDescent="0.25">
      <c r="A16" s="54"/>
      <c r="B16" s="54"/>
      <c r="C16" s="54"/>
      <c r="D16" s="8" t="s">
        <v>80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</row>
    <row r="17" spans="1:12" ht="21" customHeight="1" x14ac:dyDescent="0.25">
      <c r="A17" s="55"/>
      <c r="B17" s="55"/>
      <c r="C17" s="55"/>
      <c r="D17" s="8" t="s">
        <v>131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</row>
    <row r="18" spans="1:12" ht="21.75" customHeight="1" x14ac:dyDescent="0.25">
      <c r="A18" s="53" t="s">
        <v>81</v>
      </c>
      <c r="B18" s="60" t="s">
        <v>82</v>
      </c>
      <c r="C18" s="53" t="s">
        <v>75</v>
      </c>
      <c r="D18" s="8" t="s">
        <v>76</v>
      </c>
      <c r="E18" s="9">
        <f t="shared" si="1"/>
        <v>561298.10000000009</v>
      </c>
      <c r="F18" s="9">
        <f t="shared" ref="F18:L18" si="2">SUM(F19:F23)</f>
        <v>78275.400000000009</v>
      </c>
      <c r="G18" s="9">
        <f t="shared" si="2"/>
        <v>78100.000000000015</v>
      </c>
      <c r="H18" s="9">
        <f t="shared" si="2"/>
        <v>91522.7</v>
      </c>
      <c r="I18" s="9">
        <f>SUM(I19:I23)</f>
        <v>78350</v>
      </c>
      <c r="J18" s="9">
        <f t="shared" si="2"/>
        <v>78350</v>
      </c>
      <c r="K18" s="9">
        <f t="shared" si="2"/>
        <v>78350</v>
      </c>
      <c r="L18" s="9">
        <f t="shared" si="2"/>
        <v>78350</v>
      </c>
    </row>
    <row r="19" spans="1:12" ht="25.5" x14ac:dyDescent="0.25">
      <c r="A19" s="54"/>
      <c r="B19" s="61"/>
      <c r="C19" s="54"/>
      <c r="D19" s="8" t="s">
        <v>77</v>
      </c>
      <c r="E19" s="9">
        <f t="shared" si="1"/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</row>
    <row r="20" spans="1:12" ht="39" customHeight="1" x14ac:dyDescent="0.25">
      <c r="A20" s="54"/>
      <c r="B20" s="61"/>
      <c r="C20" s="54"/>
      <c r="D20" s="8" t="s">
        <v>78</v>
      </c>
      <c r="E20" s="9">
        <f t="shared" si="1"/>
        <v>298187.80000000005</v>
      </c>
      <c r="F20" s="9">
        <f>41655.3+1050.9+2000+14396+8000</f>
        <v>67102.200000000012</v>
      </c>
      <c r="G20" s="9">
        <f>20617+45372.6+3230.3</f>
        <v>69219.900000000009</v>
      </c>
      <c r="H20" s="9">
        <f>44665+30761+3971.7</f>
        <v>79397.7</v>
      </c>
      <c r="I20" s="9">
        <v>20617</v>
      </c>
      <c r="J20" s="9">
        <v>20617</v>
      </c>
      <c r="K20" s="9">
        <v>20617</v>
      </c>
      <c r="L20" s="9">
        <v>20617</v>
      </c>
    </row>
    <row r="21" spans="1:12" ht="21.75" customHeight="1" x14ac:dyDescent="0.25">
      <c r="A21" s="54"/>
      <c r="B21" s="61"/>
      <c r="C21" s="54"/>
      <c r="D21" s="8" t="s">
        <v>79</v>
      </c>
      <c r="E21" s="9">
        <f t="shared" si="1"/>
        <v>51075</v>
      </c>
      <c r="F21" s="9">
        <v>7000</v>
      </c>
      <c r="G21" s="9">
        <f>8850</f>
        <v>8850</v>
      </c>
      <c r="H21" s="9">
        <v>12125</v>
      </c>
      <c r="I21" s="9">
        <f t="shared" ref="I21:L21" si="3">5250+525</f>
        <v>5775</v>
      </c>
      <c r="J21" s="9">
        <f t="shared" si="3"/>
        <v>5775</v>
      </c>
      <c r="K21" s="9">
        <f t="shared" si="3"/>
        <v>5775</v>
      </c>
      <c r="L21" s="9">
        <f t="shared" si="3"/>
        <v>5775</v>
      </c>
    </row>
    <row r="22" spans="1:12" ht="51" x14ac:dyDescent="0.25">
      <c r="A22" s="54"/>
      <c r="B22" s="61"/>
      <c r="C22" s="54"/>
      <c r="D22" s="8" t="s">
        <v>80</v>
      </c>
      <c r="E22" s="9">
        <f t="shared" si="1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</row>
    <row r="23" spans="1:12" ht="31.5" customHeight="1" x14ac:dyDescent="0.25">
      <c r="A23" s="55"/>
      <c r="B23" s="62"/>
      <c r="C23" s="55"/>
      <c r="D23" s="8" t="s">
        <v>131</v>
      </c>
      <c r="E23" s="9">
        <f t="shared" si="1"/>
        <v>212035.3</v>
      </c>
      <c r="F23" s="9">
        <f>12173.2-8000</f>
        <v>4173.2000000000007</v>
      </c>
      <c r="G23" s="9">
        <f>7110.4-3850-3230.3</f>
        <v>30.099999999999454</v>
      </c>
      <c r="H23" s="9">
        <v>0</v>
      </c>
      <c r="I23" s="9">
        <v>51958</v>
      </c>
      <c r="J23" s="9">
        <v>51958</v>
      </c>
      <c r="K23" s="9">
        <v>51958</v>
      </c>
      <c r="L23" s="9">
        <f>K23</f>
        <v>51958</v>
      </c>
    </row>
    <row r="24" spans="1:12" ht="15" customHeight="1" x14ac:dyDescent="0.25">
      <c r="A24" s="53" t="s">
        <v>83</v>
      </c>
      <c r="B24" s="53" t="s">
        <v>84</v>
      </c>
      <c r="C24" s="53" t="s">
        <v>75</v>
      </c>
      <c r="D24" s="8" t="s">
        <v>76</v>
      </c>
      <c r="E24" s="9">
        <f t="shared" si="1"/>
        <v>50995.4</v>
      </c>
      <c r="F24" s="9">
        <f t="shared" ref="F24:L24" si="4">SUM(F25:F29)</f>
        <v>6319.6</v>
      </c>
      <c r="G24" s="9">
        <f t="shared" si="4"/>
        <v>7600</v>
      </c>
      <c r="H24" s="9">
        <f t="shared" si="4"/>
        <v>6575.8</v>
      </c>
      <c r="I24" s="9">
        <f t="shared" si="4"/>
        <v>7625</v>
      </c>
      <c r="J24" s="9">
        <f t="shared" si="4"/>
        <v>7625</v>
      </c>
      <c r="K24" s="9">
        <f t="shared" si="4"/>
        <v>7625</v>
      </c>
      <c r="L24" s="9">
        <f t="shared" si="4"/>
        <v>7625</v>
      </c>
    </row>
    <row r="25" spans="1:12" ht="25.5" x14ac:dyDescent="0.25">
      <c r="A25" s="54"/>
      <c r="B25" s="54"/>
      <c r="C25" s="54"/>
      <c r="D25" s="8" t="s">
        <v>77</v>
      </c>
      <c r="E25" s="9">
        <f t="shared" si="1"/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</row>
    <row r="26" spans="1:12" ht="36.75" customHeight="1" x14ac:dyDescent="0.25">
      <c r="A26" s="54"/>
      <c r="B26" s="54"/>
      <c r="C26" s="54"/>
      <c r="D26" s="8" t="s">
        <v>78</v>
      </c>
      <c r="E26" s="9">
        <f t="shared" si="1"/>
        <v>40418.800000000003</v>
      </c>
      <c r="F26" s="9">
        <f>4394.5+1425.1</f>
        <v>5819.6</v>
      </c>
      <c r="G26" s="9">
        <f>5243+1808.4</f>
        <v>7051.4</v>
      </c>
      <c r="H26" s="9">
        <f>3900+1975.8+700</f>
        <v>6575.8</v>
      </c>
      <c r="I26" s="9">
        <v>5243</v>
      </c>
      <c r="J26" s="9">
        <v>5243</v>
      </c>
      <c r="K26" s="9">
        <v>5243</v>
      </c>
      <c r="L26" s="9">
        <v>5243</v>
      </c>
    </row>
    <row r="27" spans="1:12" x14ac:dyDescent="0.25">
      <c r="A27" s="54"/>
      <c r="B27" s="54"/>
      <c r="C27" s="54"/>
      <c r="D27" s="8" t="s">
        <v>79</v>
      </c>
      <c r="E27" s="9">
        <f t="shared" si="1"/>
        <v>1000</v>
      </c>
      <c r="F27" s="9">
        <v>500</v>
      </c>
      <c r="G27" s="9">
        <v>500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</row>
    <row r="28" spans="1:12" ht="51" x14ac:dyDescent="0.25">
      <c r="A28" s="54"/>
      <c r="B28" s="54"/>
      <c r="C28" s="54"/>
      <c r="D28" s="8" t="s">
        <v>80</v>
      </c>
      <c r="E28" s="9">
        <f t="shared" si="1"/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</row>
    <row r="29" spans="1:12" ht="30" customHeight="1" x14ac:dyDescent="0.25">
      <c r="A29" s="55"/>
      <c r="B29" s="55"/>
      <c r="C29" s="55"/>
      <c r="D29" s="8" t="s">
        <v>131</v>
      </c>
      <c r="E29" s="9">
        <f t="shared" si="1"/>
        <v>9576.6</v>
      </c>
      <c r="F29" s="9">
        <v>0</v>
      </c>
      <c r="G29" s="9">
        <f>1857-1808.4</f>
        <v>48.599999999999909</v>
      </c>
      <c r="H29" s="28">
        <v>0</v>
      </c>
      <c r="I29" s="9">
        <v>2382</v>
      </c>
      <c r="J29" s="9">
        <v>2382</v>
      </c>
      <c r="K29" s="9">
        <v>2382</v>
      </c>
      <c r="L29" s="9">
        <v>2382</v>
      </c>
    </row>
    <row r="30" spans="1:12" ht="28.5" customHeight="1" x14ac:dyDescent="0.25">
      <c r="A30" s="49" t="s">
        <v>85</v>
      </c>
      <c r="B30" s="49" t="s">
        <v>86</v>
      </c>
      <c r="C30" s="49" t="s">
        <v>75</v>
      </c>
      <c r="D30" s="8" t="s">
        <v>76</v>
      </c>
      <c r="E30" s="9">
        <f t="shared" si="1"/>
        <v>11687.463</v>
      </c>
      <c r="F30" s="9">
        <f t="shared" ref="F30:L30" si="5">SUM(F31:F35)</f>
        <v>1546.463</v>
      </c>
      <c r="G30" s="9">
        <f t="shared" si="5"/>
        <v>1650.5</v>
      </c>
      <c r="H30" s="9">
        <f t="shared" si="5"/>
        <v>1690.5</v>
      </c>
      <c r="I30" s="9">
        <f t="shared" si="5"/>
        <v>1700</v>
      </c>
      <c r="J30" s="9">
        <f t="shared" si="5"/>
        <v>1700</v>
      </c>
      <c r="K30" s="9">
        <f t="shared" si="5"/>
        <v>1700</v>
      </c>
      <c r="L30" s="9">
        <f t="shared" si="5"/>
        <v>1700</v>
      </c>
    </row>
    <row r="31" spans="1:12" ht="25.5" x14ac:dyDescent="0.25">
      <c r="A31" s="49"/>
      <c r="B31" s="49"/>
      <c r="C31" s="49"/>
      <c r="D31" s="8" t="s">
        <v>77</v>
      </c>
      <c r="E31" s="9">
        <f t="shared" si="1"/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</row>
    <row r="32" spans="1:12" ht="38.25" customHeight="1" x14ac:dyDescent="0.25">
      <c r="A32" s="49"/>
      <c r="B32" s="49"/>
      <c r="C32" s="49"/>
      <c r="D32" s="8" t="s">
        <v>78</v>
      </c>
      <c r="E32" s="9">
        <f t="shared" si="1"/>
        <v>6106.5</v>
      </c>
      <c r="F32" s="9">
        <v>600</v>
      </c>
      <c r="G32" s="9">
        <f>650.5+849.5</f>
        <v>1500</v>
      </c>
      <c r="H32" s="9">
        <f>286.3+1404.2</f>
        <v>1690.5</v>
      </c>
      <c r="I32" s="9">
        <v>579</v>
      </c>
      <c r="J32" s="9">
        <v>579</v>
      </c>
      <c r="K32" s="9">
        <v>579</v>
      </c>
      <c r="L32" s="9">
        <f>K32</f>
        <v>579</v>
      </c>
    </row>
    <row r="33" spans="1:12" ht="27" customHeight="1" x14ac:dyDescent="0.25">
      <c r="A33" s="49"/>
      <c r="B33" s="49"/>
      <c r="C33" s="49"/>
      <c r="D33" s="8" t="s">
        <v>79</v>
      </c>
      <c r="E33" s="9">
        <f t="shared" si="1"/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</row>
    <row r="34" spans="1:12" ht="51" x14ac:dyDescent="0.25">
      <c r="A34" s="49"/>
      <c r="B34" s="49"/>
      <c r="C34" s="49"/>
      <c r="D34" s="8" t="s">
        <v>80</v>
      </c>
      <c r="E34" s="9">
        <f t="shared" si="1"/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</row>
    <row r="35" spans="1:12" ht="30" customHeight="1" x14ac:dyDescent="0.25">
      <c r="A35" s="49"/>
      <c r="B35" s="49"/>
      <c r="C35" s="49"/>
      <c r="D35" s="8" t="s">
        <v>131</v>
      </c>
      <c r="E35" s="9">
        <f t="shared" si="1"/>
        <v>5580.9629999999997</v>
      </c>
      <c r="F35" s="9">
        <v>946.46299999999997</v>
      </c>
      <c r="G35" s="9">
        <f>1000-849.5</f>
        <v>150.5</v>
      </c>
      <c r="H35" s="9">
        <v>0</v>
      </c>
      <c r="I35" s="9">
        <v>1121</v>
      </c>
      <c r="J35" s="9">
        <v>1121</v>
      </c>
      <c r="K35" s="9">
        <f>J35</f>
        <v>1121</v>
      </c>
      <c r="L35" s="9">
        <f>K35</f>
        <v>1121</v>
      </c>
    </row>
    <row r="36" spans="1:12" ht="27" customHeight="1" x14ac:dyDescent="0.25">
      <c r="A36" s="53" t="s">
        <v>87</v>
      </c>
      <c r="B36" s="53" t="s">
        <v>122</v>
      </c>
      <c r="C36" s="53" t="s">
        <v>75</v>
      </c>
      <c r="D36" s="8" t="s">
        <v>76</v>
      </c>
      <c r="E36" s="9">
        <f t="shared" si="1"/>
        <v>3925</v>
      </c>
      <c r="F36" s="9">
        <f>SUM(F37:F41)</f>
        <v>500</v>
      </c>
      <c r="G36" s="9">
        <f t="shared" ref="G36:L36" si="6">SUM(G37:G41)</f>
        <v>500</v>
      </c>
      <c r="H36" s="9">
        <f t="shared" si="6"/>
        <v>825</v>
      </c>
      <c r="I36" s="9">
        <f t="shared" si="6"/>
        <v>525</v>
      </c>
      <c r="J36" s="9">
        <f t="shared" si="6"/>
        <v>525</v>
      </c>
      <c r="K36" s="9">
        <f t="shared" si="6"/>
        <v>525</v>
      </c>
      <c r="L36" s="9">
        <f t="shared" si="6"/>
        <v>525</v>
      </c>
    </row>
    <row r="37" spans="1:12" ht="32.25" customHeight="1" x14ac:dyDescent="0.25">
      <c r="A37" s="54"/>
      <c r="B37" s="54"/>
      <c r="C37" s="54"/>
      <c r="D37" s="8" t="s">
        <v>77</v>
      </c>
      <c r="E37" s="9">
        <f t="shared" si="1"/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</row>
    <row r="38" spans="1:12" ht="40.5" customHeight="1" x14ac:dyDescent="0.25">
      <c r="A38" s="54"/>
      <c r="B38" s="54"/>
      <c r="C38" s="54"/>
      <c r="D38" s="8" t="s">
        <v>78</v>
      </c>
      <c r="E38" s="9">
        <f t="shared" si="1"/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</row>
    <row r="39" spans="1:12" ht="25.5" customHeight="1" x14ac:dyDescent="0.25">
      <c r="A39" s="54"/>
      <c r="B39" s="54"/>
      <c r="C39" s="54"/>
      <c r="D39" s="8" t="s">
        <v>79</v>
      </c>
      <c r="E39" s="9">
        <f>SUM(F39:L39)</f>
        <v>3925</v>
      </c>
      <c r="F39" s="9">
        <v>500</v>
      </c>
      <c r="G39" s="9">
        <v>500</v>
      </c>
      <c r="H39" s="9">
        <v>825</v>
      </c>
      <c r="I39" s="9">
        <v>525</v>
      </c>
      <c r="J39" s="9">
        <v>525</v>
      </c>
      <c r="K39" s="9">
        <v>525</v>
      </c>
      <c r="L39" s="9">
        <v>525</v>
      </c>
    </row>
    <row r="40" spans="1:12" ht="51" x14ac:dyDescent="0.25">
      <c r="A40" s="54"/>
      <c r="B40" s="54"/>
      <c r="C40" s="54"/>
      <c r="D40" s="8" t="s">
        <v>80</v>
      </c>
      <c r="E40" s="9">
        <f t="shared" si="1"/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</row>
    <row r="41" spans="1:12" ht="29.25" customHeight="1" x14ac:dyDescent="0.25">
      <c r="A41" s="55"/>
      <c r="B41" s="55"/>
      <c r="C41" s="55"/>
      <c r="D41" s="8" t="s">
        <v>131</v>
      </c>
      <c r="E41" s="9">
        <f t="shared" si="1"/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</row>
    <row r="42" spans="1:12" x14ac:dyDescent="0.25">
      <c r="A42" s="57" t="s">
        <v>121</v>
      </c>
      <c r="B42" s="53" t="s">
        <v>123</v>
      </c>
      <c r="C42" s="53" t="s">
        <v>75</v>
      </c>
      <c r="D42" s="8" t="s">
        <v>76</v>
      </c>
      <c r="E42" s="9">
        <f t="shared" si="1"/>
        <v>0</v>
      </c>
      <c r="F42" s="9">
        <f t="shared" ref="F42:L42" si="7">SUM(F43:F47)</f>
        <v>0</v>
      </c>
      <c r="G42" s="9">
        <f t="shared" si="7"/>
        <v>0</v>
      </c>
      <c r="H42" s="9">
        <f t="shared" si="7"/>
        <v>0</v>
      </c>
      <c r="I42" s="9">
        <f t="shared" si="7"/>
        <v>0</v>
      </c>
      <c r="J42" s="9">
        <f t="shared" si="7"/>
        <v>0</v>
      </c>
      <c r="K42" s="9">
        <f t="shared" si="7"/>
        <v>0</v>
      </c>
      <c r="L42" s="9">
        <f t="shared" si="7"/>
        <v>0</v>
      </c>
    </row>
    <row r="43" spans="1:12" ht="25.5" x14ac:dyDescent="0.25">
      <c r="A43" s="58"/>
      <c r="B43" s="54"/>
      <c r="C43" s="54"/>
      <c r="D43" s="8" t="s">
        <v>77</v>
      </c>
      <c r="E43" s="9">
        <f t="shared" si="1"/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</row>
    <row r="44" spans="1:12" ht="42" customHeight="1" x14ac:dyDescent="0.25">
      <c r="A44" s="58"/>
      <c r="B44" s="54"/>
      <c r="C44" s="54"/>
      <c r="D44" s="8" t="s">
        <v>78</v>
      </c>
      <c r="E44" s="9">
        <f t="shared" ref="E44" si="8">SUM(F44:L44)</f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</row>
    <row r="45" spans="1:12" x14ac:dyDescent="0.25">
      <c r="A45" s="58"/>
      <c r="B45" s="54"/>
      <c r="C45" s="54"/>
      <c r="D45" s="8" t="s">
        <v>79</v>
      </c>
      <c r="E45" s="9">
        <f>SUM(F45:L45)</f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</row>
    <row r="46" spans="1:12" ht="51" x14ac:dyDescent="0.25">
      <c r="A46" s="58"/>
      <c r="B46" s="54"/>
      <c r="C46" s="54"/>
      <c r="D46" s="8" t="s">
        <v>80</v>
      </c>
      <c r="E46" s="9">
        <f t="shared" si="1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</row>
    <row r="47" spans="1:12" ht="24" customHeight="1" x14ac:dyDescent="0.25">
      <c r="A47" s="59"/>
      <c r="B47" s="55"/>
      <c r="C47" s="55"/>
      <c r="D47" s="8" t="s">
        <v>131</v>
      </c>
      <c r="E47" s="9">
        <f t="shared" si="1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</row>
    <row r="48" spans="1:12" ht="27" customHeight="1" x14ac:dyDescent="0.25">
      <c r="A48" s="49" t="s">
        <v>88</v>
      </c>
      <c r="B48" s="49" t="s">
        <v>89</v>
      </c>
      <c r="C48" s="49" t="s">
        <v>75</v>
      </c>
      <c r="D48" s="8" t="s">
        <v>76</v>
      </c>
      <c r="E48" s="9">
        <f t="shared" si="1"/>
        <v>41456.800000000003</v>
      </c>
      <c r="F48" s="9">
        <f t="shared" ref="F48:L48" si="9">SUM(F49:F53)</f>
        <v>0</v>
      </c>
      <c r="G48" s="9">
        <f t="shared" si="9"/>
        <v>20456.8</v>
      </c>
      <c r="H48" s="9">
        <f t="shared" si="9"/>
        <v>4200</v>
      </c>
      <c r="I48" s="9">
        <f t="shared" si="9"/>
        <v>4200</v>
      </c>
      <c r="J48" s="9">
        <f t="shared" si="9"/>
        <v>4200</v>
      </c>
      <c r="K48" s="9">
        <f t="shared" si="9"/>
        <v>4200</v>
      </c>
      <c r="L48" s="9">
        <f t="shared" si="9"/>
        <v>4200</v>
      </c>
    </row>
    <row r="49" spans="1:12" ht="34.5" customHeight="1" x14ac:dyDescent="0.25">
      <c r="A49" s="49"/>
      <c r="B49" s="49"/>
      <c r="C49" s="49"/>
      <c r="D49" s="8" t="s">
        <v>77</v>
      </c>
      <c r="E49" s="9">
        <f t="shared" si="1"/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</row>
    <row r="50" spans="1:12" ht="43.5" customHeight="1" x14ac:dyDescent="0.25">
      <c r="A50" s="49"/>
      <c r="B50" s="49"/>
      <c r="C50" s="49"/>
      <c r="D50" s="8" t="s">
        <v>78</v>
      </c>
      <c r="E50" s="9">
        <f t="shared" si="1"/>
        <v>16456.8</v>
      </c>
      <c r="F50" s="9">
        <v>0</v>
      </c>
      <c r="G50" s="9">
        <v>16456.8</v>
      </c>
      <c r="H50" s="9">
        <v>0</v>
      </c>
      <c r="I50" s="9">
        <v>0</v>
      </c>
      <c r="J50" s="9">
        <v>0</v>
      </c>
      <c r="K50" s="9">
        <f>I50</f>
        <v>0</v>
      </c>
      <c r="L50" s="9">
        <f>K50</f>
        <v>0</v>
      </c>
    </row>
    <row r="51" spans="1:12" ht="33.75" customHeight="1" x14ac:dyDescent="0.25">
      <c r="A51" s="49"/>
      <c r="B51" s="49"/>
      <c r="C51" s="49"/>
      <c r="D51" s="8" t="s">
        <v>79</v>
      </c>
      <c r="E51" s="9">
        <f t="shared" si="1"/>
        <v>25000</v>
      </c>
      <c r="F51" s="9">
        <v>0</v>
      </c>
      <c r="G51" s="9">
        <v>4000</v>
      </c>
      <c r="H51" s="9">
        <v>4200</v>
      </c>
      <c r="I51" s="9">
        <v>4200</v>
      </c>
      <c r="J51" s="9">
        <v>4200</v>
      </c>
      <c r="K51" s="9">
        <v>4200</v>
      </c>
      <c r="L51" s="9">
        <v>4200</v>
      </c>
    </row>
    <row r="52" spans="1:12" ht="51" x14ac:dyDescent="0.25">
      <c r="A52" s="49"/>
      <c r="B52" s="49"/>
      <c r="C52" s="49"/>
      <c r="D52" s="8" t="s">
        <v>80</v>
      </c>
      <c r="E52" s="9">
        <f t="shared" si="1"/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</row>
    <row r="53" spans="1:12" ht="29.25" customHeight="1" x14ac:dyDescent="0.25">
      <c r="A53" s="49"/>
      <c r="B53" s="49"/>
      <c r="C53" s="49"/>
      <c r="D53" s="8" t="s">
        <v>131</v>
      </c>
      <c r="E53" s="9">
        <f t="shared" si="1"/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f>K50</f>
        <v>0</v>
      </c>
      <c r="L53" s="9">
        <f>L50</f>
        <v>0</v>
      </c>
    </row>
    <row r="54" spans="1:12" ht="20.25" customHeight="1" x14ac:dyDescent="0.25">
      <c r="A54" s="49"/>
      <c r="B54" s="49" t="s">
        <v>90</v>
      </c>
      <c r="C54" s="49" t="s">
        <v>75</v>
      </c>
      <c r="D54" s="8" t="s">
        <v>76</v>
      </c>
      <c r="E54" s="9">
        <v>673494.2</v>
      </c>
      <c r="F54" s="9">
        <f t="shared" ref="F54:L54" si="10">SUM(F55:F59)</f>
        <v>87011.363000000012</v>
      </c>
      <c r="G54" s="9">
        <f t="shared" si="10"/>
        <v>108937.1</v>
      </c>
      <c r="H54" s="9">
        <f t="shared" si="10"/>
        <v>105447.4</v>
      </c>
      <c r="I54" s="9">
        <f t="shared" si="10"/>
        <v>93026</v>
      </c>
      <c r="J54" s="9">
        <f t="shared" si="10"/>
        <v>93026</v>
      </c>
      <c r="K54" s="9">
        <f t="shared" si="10"/>
        <v>93026</v>
      </c>
      <c r="L54" s="9">
        <f t="shared" si="10"/>
        <v>93026</v>
      </c>
    </row>
    <row r="55" spans="1:12" ht="32.25" customHeight="1" x14ac:dyDescent="0.25">
      <c r="A55" s="49"/>
      <c r="B55" s="49"/>
      <c r="C55" s="49"/>
      <c r="D55" s="8" t="s">
        <v>77</v>
      </c>
      <c r="E55" s="9">
        <f t="shared" si="1"/>
        <v>0</v>
      </c>
      <c r="F55" s="9">
        <f t="shared" ref="F55:L55" si="11">F13+F19+F25+F31+F37</f>
        <v>0</v>
      </c>
      <c r="G55" s="9">
        <f t="shared" si="11"/>
        <v>0</v>
      </c>
      <c r="H55" s="9">
        <f t="shared" si="11"/>
        <v>0</v>
      </c>
      <c r="I55" s="9">
        <f t="shared" si="11"/>
        <v>0</v>
      </c>
      <c r="J55" s="9">
        <f t="shared" si="11"/>
        <v>0</v>
      </c>
      <c r="K55" s="9">
        <f t="shared" si="11"/>
        <v>0</v>
      </c>
      <c r="L55" s="9">
        <f t="shared" si="11"/>
        <v>0</v>
      </c>
    </row>
    <row r="56" spans="1:12" ht="38.25" x14ac:dyDescent="0.25">
      <c r="A56" s="49"/>
      <c r="B56" s="49"/>
      <c r="C56" s="49"/>
      <c r="D56" s="8" t="s">
        <v>78</v>
      </c>
      <c r="E56" s="9">
        <f t="shared" si="1"/>
        <v>365307</v>
      </c>
      <c r="F56" s="9">
        <f t="shared" ref="F56:L57" si="12">F14+F20+F26+F32+F38+F50</f>
        <v>73891.700000000012</v>
      </c>
      <c r="G56" s="9">
        <f t="shared" si="12"/>
        <v>94857.900000000009</v>
      </c>
      <c r="H56" s="9">
        <f t="shared" si="12"/>
        <v>88297.4</v>
      </c>
      <c r="I56" s="9">
        <f t="shared" si="12"/>
        <v>27065</v>
      </c>
      <c r="J56" s="9">
        <f t="shared" si="12"/>
        <v>27065</v>
      </c>
      <c r="K56" s="9">
        <f t="shared" si="12"/>
        <v>27065</v>
      </c>
      <c r="L56" s="9">
        <f t="shared" si="12"/>
        <v>27065</v>
      </c>
    </row>
    <row r="57" spans="1:12" ht="24" customHeight="1" x14ac:dyDescent="0.25">
      <c r="A57" s="49"/>
      <c r="B57" s="49"/>
      <c r="C57" s="49"/>
      <c r="D57" s="8" t="s">
        <v>79</v>
      </c>
      <c r="E57" s="9">
        <f t="shared" si="1"/>
        <v>81000</v>
      </c>
      <c r="F57" s="9">
        <f t="shared" si="12"/>
        <v>8000</v>
      </c>
      <c r="G57" s="9">
        <f t="shared" si="12"/>
        <v>13850</v>
      </c>
      <c r="H57" s="9">
        <f t="shared" si="12"/>
        <v>17150</v>
      </c>
      <c r="I57" s="9">
        <f t="shared" si="12"/>
        <v>10500</v>
      </c>
      <c r="J57" s="9">
        <f t="shared" si="12"/>
        <v>10500</v>
      </c>
      <c r="K57" s="9">
        <f t="shared" si="12"/>
        <v>10500</v>
      </c>
      <c r="L57" s="9">
        <f t="shared" si="12"/>
        <v>10500</v>
      </c>
    </row>
    <row r="58" spans="1:12" ht="51" x14ac:dyDescent="0.25">
      <c r="A58" s="49"/>
      <c r="B58" s="49"/>
      <c r="C58" s="49"/>
      <c r="D58" s="8" t="s">
        <v>80</v>
      </c>
      <c r="E58" s="9">
        <f t="shared" si="1"/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</row>
    <row r="59" spans="1:12" ht="22.5" customHeight="1" x14ac:dyDescent="0.25">
      <c r="A59" s="49"/>
      <c r="B59" s="49"/>
      <c r="C59" s="49"/>
      <c r="D59" s="8" t="s">
        <v>131</v>
      </c>
      <c r="E59" s="9">
        <v>235522.3</v>
      </c>
      <c r="F59" s="9">
        <f t="shared" ref="F59:L59" si="13">F17+F23+F29+F35+F41+F53</f>
        <v>5119.6630000000005</v>
      </c>
      <c r="G59" s="9">
        <f t="shared" si="13"/>
        <v>229.19999999999936</v>
      </c>
      <c r="H59" s="9">
        <f t="shared" si="13"/>
        <v>0</v>
      </c>
      <c r="I59" s="9">
        <f t="shared" si="13"/>
        <v>55461</v>
      </c>
      <c r="J59" s="9">
        <f t="shared" si="13"/>
        <v>55461</v>
      </c>
      <c r="K59" s="9">
        <f t="shared" si="13"/>
        <v>55461</v>
      </c>
      <c r="L59" s="9">
        <f t="shared" si="13"/>
        <v>55461</v>
      </c>
    </row>
    <row r="60" spans="1:12" x14ac:dyDescent="0.25">
      <c r="A60" s="56" t="s">
        <v>91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</row>
    <row r="61" spans="1:12" ht="19.5" customHeight="1" x14ac:dyDescent="0.25">
      <c r="A61" s="49" t="s">
        <v>92</v>
      </c>
      <c r="B61" s="49" t="s">
        <v>93</v>
      </c>
      <c r="C61" s="49" t="s">
        <v>75</v>
      </c>
      <c r="D61" s="8" t="s">
        <v>76</v>
      </c>
      <c r="E61" s="9">
        <f>SUM(F61:L61)</f>
        <v>49340.2</v>
      </c>
      <c r="F61" s="9">
        <f t="shared" ref="F61:L61" si="14">SUM(F62:F66)</f>
        <v>13340.2</v>
      </c>
      <c r="G61" s="9">
        <f t="shared" si="14"/>
        <v>9000</v>
      </c>
      <c r="H61" s="9">
        <f t="shared" si="14"/>
        <v>7000</v>
      </c>
      <c r="I61" s="9">
        <f t="shared" si="14"/>
        <v>5000</v>
      </c>
      <c r="J61" s="9">
        <f t="shared" si="14"/>
        <v>5000</v>
      </c>
      <c r="K61" s="9">
        <f t="shared" si="14"/>
        <v>5000</v>
      </c>
      <c r="L61" s="9">
        <f t="shared" si="14"/>
        <v>5000</v>
      </c>
    </row>
    <row r="62" spans="1:12" ht="29.25" customHeight="1" x14ac:dyDescent="0.25">
      <c r="A62" s="49"/>
      <c r="B62" s="49"/>
      <c r="C62" s="49"/>
      <c r="D62" s="8" t="s">
        <v>77</v>
      </c>
      <c r="E62" s="9">
        <f t="shared" ref="E62:E72" si="15">SUM(F62:L62)</f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</row>
    <row r="63" spans="1:12" ht="40.5" customHeight="1" x14ac:dyDescent="0.25">
      <c r="A63" s="49"/>
      <c r="B63" s="49"/>
      <c r="C63" s="49"/>
      <c r="D63" s="8" t="s">
        <v>78</v>
      </c>
      <c r="E63" s="9">
        <f t="shared" si="15"/>
        <v>28515.7</v>
      </c>
      <c r="F63" s="9">
        <f>5670.1+1000</f>
        <v>6670.1</v>
      </c>
      <c r="G63" s="9">
        <f>4500+3345.6</f>
        <v>7845.6</v>
      </c>
      <c r="H63" s="9">
        <v>4000</v>
      </c>
      <c r="I63" s="9">
        <v>2500</v>
      </c>
      <c r="J63" s="9">
        <v>2500</v>
      </c>
      <c r="K63" s="9">
        <f>J63</f>
        <v>2500</v>
      </c>
      <c r="L63" s="9">
        <f>K63</f>
        <v>2500</v>
      </c>
    </row>
    <row r="64" spans="1:12" ht="22.5" customHeight="1" x14ac:dyDescent="0.25">
      <c r="A64" s="49"/>
      <c r="B64" s="49"/>
      <c r="C64" s="49"/>
      <c r="D64" s="8" t="s">
        <v>79</v>
      </c>
      <c r="E64" s="9">
        <f t="shared" si="15"/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</row>
    <row r="65" spans="1:12" ht="51" x14ac:dyDescent="0.25">
      <c r="A65" s="49"/>
      <c r="B65" s="49"/>
      <c r="C65" s="49"/>
      <c r="D65" s="8" t="s">
        <v>80</v>
      </c>
      <c r="E65" s="9">
        <f t="shared" si="15"/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</row>
    <row r="66" spans="1:12" ht="27.75" customHeight="1" x14ac:dyDescent="0.25">
      <c r="A66" s="49"/>
      <c r="B66" s="49"/>
      <c r="C66" s="49"/>
      <c r="D66" s="8" t="s">
        <v>131</v>
      </c>
      <c r="E66" s="9">
        <f t="shared" si="15"/>
        <v>20824.5</v>
      </c>
      <c r="F66" s="9">
        <f>5670.1+1000</f>
        <v>6670.1</v>
      </c>
      <c r="G66" s="9">
        <f>4500-3345.6</f>
        <v>1154.4000000000001</v>
      </c>
      <c r="H66" s="9">
        <v>3000</v>
      </c>
      <c r="I66" s="9">
        <v>2500</v>
      </c>
      <c r="J66" s="9">
        <v>2500</v>
      </c>
      <c r="K66" s="9">
        <v>2500</v>
      </c>
      <c r="L66" s="9">
        <v>2500</v>
      </c>
    </row>
    <row r="67" spans="1:12" ht="26.25" customHeight="1" x14ac:dyDescent="0.25">
      <c r="A67" s="49"/>
      <c r="B67" s="49" t="s">
        <v>94</v>
      </c>
      <c r="C67" s="49" t="s">
        <v>75</v>
      </c>
      <c r="D67" s="8" t="s">
        <v>76</v>
      </c>
      <c r="E67" s="9">
        <f t="shared" si="15"/>
        <v>49340.2</v>
      </c>
      <c r="F67" s="9">
        <f t="shared" ref="F67:L67" si="16">SUM(F68:F72)</f>
        <v>13340.2</v>
      </c>
      <c r="G67" s="9">
        <f t="shared" si="16"/>
        <v>9000</v>
      </c>
      <c r="H67" s="9">
        <f t="shared" si="16"/>
        <v>7000</v>
      </c>
      <c r="I67" s="9">
        <f t="shared" si="16"/>
        <v>5000</v>
      </c>
      <c r="J67" s="9">
        <f t="shared" si="16"/>
        <v>5000</v>
      </c>
      <c r="K67" s="9">
        <f t="shared" si="16"/>
        <v>5000</v>
      </c>
      <c r="L67" s="9">
        <f t="shared" si="16"/>
        <v>5000</v>
      </c>
    </row>
    <row r="68" spans="1:12" ht="27.75" customHeight="1" x14ac:dyDescent="0.25">
      <c r="A68" s="49"/>
      <c r="B68" s="49"/>
      <c r="C68" s="49"/>
      <c r="D68" s="8" t="s">
        <v>77</v>
      </c>
      <c r="E68" s="9">
        <f t="shared" si="15"/>
        <v>0</v>
      </c>
      <c r="F68" s="9">
        <f t="shared" ref="F68:L70" si="17">F62</f>
        <v>0</v>
      </c>
      <c r="G68" s="9">
        <f t="shared" si="17"/>
        <v>0</v>
      </c>
      <c r="H68" s="9">
        <f t="shared" si="17"/>
        <v>0</v>
      </c>
      <c r="I68" s="9">
        <f t="shared" si="17"/>
        <v>0</v>
      </c>
      <c r="J68" s="9">
        <f t="shared" si="17"/>
        <v>0</v>
      </c>
      <c r="K68" s="9">
        <f t="shared" si="17"/>
        <v>0</v>
      </c>
      <c r="L68" s="9">
        <f t="shared" si="17"/>
        <v>0</v>
      </c>
    </row>
    <row r="69" spans="1:12" ht="36.75" customHeight="1" x14ac:dyDescent="0.25">
      <c r="A69" s="49"/>
      <c r="B69" s="49"/>
      <c r="C69" s="49"/>
      <c r="D69" s="8" t="s">
        <v>78</v>
      </c>
      <c r="E69" s="9">
        <f t="shared" si="15"/>
        <v>28515.7</v>
      </c>
      <c r="F69" s="9">
        <f>F63</f>
        <v>6670.1</v>
      </c>
      <c r="G69" s="9">
        <f t="shared" si="17"/>
        <v>7845.6</v>
      </c>
      <c r="H69" s="9">
        <f t="shared" si="17"/>
        <v>4000</v>
      </c>
      <c r="I69" s="9">
        <f t="shared" si="17"/>
        <v>2500</v>
      </c>
      <c r="J69" s="9">
        <f t="shared" si="17"/>
        <v>2500</v>
      </c>
      <c r="K69" s="9">
        <f t="shared" si="17"/>
        <v>2500</v>
      </c>
      <c r="L69" s="9">
        <f t="shared" si="17"/>
        <v>2500</v>
      </c>
    </row>
    <row r="70" spans="1:12" ht="18.75" customHeight="1" x14ac:dyDescent="0.25">
      <c r="A70" s="49"/>
      <c r="B70" s="49"/>
      <c r="C70" s="49"/>
      <c r="D70" s="8" t="s">
        <v>79</v>
      </c>
      <c r="E70" s="9">
        <f t="shared" si="15"/>
        <v>0</v>
      </c>
      <c r="F70" s="9">
        <f>F64</f>
        <v>0</v>
      </c>
      <c r="G70" s="9">
        <f t="shared" si="17"/>
        <v>0</v>
      </c>
      <c r="H70" s="9">
        <f t="shared" si="17"/>
        <v>0</v>
      </c>
      <c r="I70" s="9">
        <f t="shared" si="17"/>
        <v>0</v>
      </c>
      <c r="J70" s="9">
        <f t="shared" si="17"/>
        <v>0</v>
      </c>
      <c r="K70" s="9">
        <f t="shared" si="17"/>
        <v>0</v>
      </c>
      <c r="L70" s="9">
        <f t="shared" si="17"/>
        <v>0</v>
      </c>
    </row>
    <row r="71" spans="1:12" ht="51" x14ac:dyDescent="0.25">
      <c r="A71" s="49"/>
      <c r="B71" s="49"/>
      <c r="C71" s="49"/>
      <c r="D71" s="8" t="s">
        <v>80</v>
      </c>
      <c r="E71" s="9">
        <f t="shared" si="15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</row>
    <row r="72" spans="1:12" ht="28.5" customHeight="1" x14ac:dyDescent="0.25">
      <c r="A72" s="49"/>
      <c r="B72" s="49"/>
      <c r="C72" s="49"/>
      <c r="D72" s="8" t="s">
        <v>131</v>
      </c>
      <c r="E72" s="9">
        <f t="shared" si="15"/>
        <v>20824.5</v>
      </c>
      <c r="F72" s="9">
        <f>F66</f>
        <v>6670.1</v>
      </c>
      <c r="G72" s="9">
        <f t="shared" ref="G72:L72" si="18">G66</f>
        <v>1154.4000000000001</v>
      </c>
      <c r="H72" s="9">
        <f t="shared" si="18"/>
        <v>3000</v>
      </c>
      <c r="I72" s="9">
        <f t="shared" si="18"/>
        <v>2500</v>
      </c>
      <c r="J72" s="9">
        <f t="shared" si="18"/>
        <v>2500</v>
      </c>
      <c r="K72" s="9">
        <f t="shared" si="18"/>
        <v>2500</v>
      </c>
      <c r="L72" s="9">
        <f t="shared" si="18"/>
        <v>2500</v>
      </c>
    </row>
    <row r="73" spans="1:12" ht="18.75" customHeight="1" x14ac:dyDescent="0.25">
      <c r="A73" s="56" t="s">
        <v>95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</row>
    <row r="74" spans="1:12" x14ac:dyDescent="0.25">
      <c r="A74" s="49" t="s">
        <v>96</v>
      </c>
      <c r="B74" s="49" t="s">
        <v>97</v>
      </c>
      <c r="C74" s="49" t="s">
        <v>98</v>
      </c>
      <c r="D74" s="8" t="s">
        <v>76</v>
      </c>
      <c r="E74" s="9">
        <f>SUM(F74:L74)</f>
        <v>14763.043599999999</v>
      </c>
      <c r="F74" s="9">
        <f t="shared" ref="F74:L74" si="19">SUM(F75:F79)</f>
        <v>0</v>
      </c>
      <c r="G74" s="9">
        <v>2894.3</v>
      </c>
      <c r="H74" s="9">
        <f>SUM(H75:H79)</f>
        <v>2967.1435999999999</v>
      </c>
      <c r="I74" s="9">
        <f t="shared" si="19"/>
        <v>2225.4</v>
      </c>
      <c r="J74" s="9">
        <f t="shared" si="19"/>
        <v>2225.4</v>
      </c>
      <c r="K74" s="9">
        <f t="shared" si="19"/>
        <v>2225.4</v>
      </c>
      <c r="L74" s="9">
        <f t="shared" si="19"/>
        <v>2225.4</v>
      </c>
    </row>
    <row r="75" spans="1:12" ht="25.5" x14ac:dyDescent="0.25">
      <c r="A75" s="49"/>
      <c r="B75" s="49"/>
      <c r="C75" s="49"/>
      <c r="D75" s="8" t="s">
        <v>77</v>
      </c>
      <c r="E75" s="9">
        <f t="shared" ref="E75:E138" si="20">SUM(F75:L75)</f>
        <v>921.45699999999999</v>
      </c>
      <c r="F75" s="9">
        <v>0</v>
      </c>
      <c r="G75" s="9">
        <v>545.4</v>
      </c>
      <c r="H75" s="9">
        <v>376.05700000000002</v>
      </c>
      <c r="I75" s="9">
        <v>0</v>
      </c>
      <c r="J75" s="9">
        <v>0</v>
      </c>
      <c r="K75" s="9">
        <v>0</v>
      </c>
      <c r="L75" s="9">
        <v>0</v>
      </c>
    </row>
    <row r="76" spans="1:12" ht="38.25" customHeight="1" x14ac:dyDescent="0.25">
      <c r="A76" s="49"/>
      <c r="B76" s="49"/>
      <c r="C76" s="49"/>
      <c r="D76" s="8" t="s">
        <v>78</v>
      </c>
      <c r="E76" s="9">
        <v>2334.9</v>
      </c>
      <c r="F76" s="9">
        <v>0</v>
      </c>
      <c r="G76" s="9">
        <v>1191.5999999999999</v>
      </c>
      <c r="H76" s="9">
        <v>1143.3140000000001</v>
      </c>
      <c r="I76" s="9">
        <v>0</v>
      </c>
      <c r="J76" s="9">
        <v>0</v>
      </c>
      <c r="K76" s="9">
        <v>0</v>
      </c>
      <c r="L76" s="9">
        <v>0</v>
      </c>
    </row>
    <row r="77" spans="1:12" ht="18.75" customHeight="1" x14ac:dyDescent="0.25">
      <c r="A77" s="49"/>
      <c r="B77" s="49"/>
      <c r="C77" s="49"/>
      <c r="D77" s="8" t="s">
        <v>79</v>
      </c>
      <c r="E77" s="9">
        <v>897</v>
      </c>
      <c r="F77" s="9">
        <v>0</v>
      </c>
      <c r="G77" s="9">
        <v>289.34699999999998</v>
      </c>
      <c r="H77" s="9">
        <v>607.73760000000004</v>
      </c>
      <c r="I77" s="9">
        <v>0</v>
      </c>
      <c r="J77" s="9">
        <v>0</v>
      </c>
      <c r="K77" s="9">
        <v>0</v>
      </c>
      <c r="L77" s="9">
        <v>0</v>
      </c>
    </row>
    <row r="78" spans="1:12" ht="51" x14ac:dyDescent="0.25">
      <c r="A78" s="49"/>
      <c r="B78" s="49"/>
      <c r="C78" s="49"/>
      <c r="D78" s="8" t="s">
        <v>80</v>
      </c>
      <c r="E78" s="9">
        <f t="shared" si="20"/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</row>
    <row r="79" spans="1:12" ht="25.5" customHeight="1" x14ac:dyDescent="0.25">
      <c r="A79" s="49"/>
      <c r="B79" s="49"/>
      <c r="C79" s="49"/>
      <c r="D79" s="8" t="s">
        <v>131</v>
      </c>
      <c r="E79" s="9">
        <v>10609.6</v>
      </c>
      <c r="F79" s="9">
        <v>0</v>
      </c>
      <c r="G79" s="9">
        <f>868.039</f>
        <v>868.03899999999999</v>
      </c>
      <c r="H79" s="9">
        <f>840.035</f>
        <v>840.03499999999997</v>
      </c>
      <c r="I79" s="9">
        <v>2225.4</v>
      </c>
      <c r="J79" s="9">
        <f>I79</f>
        <v>2225.4</v>
      </c>
      <c r="K79" s="9">
        <f>J79</f>
        <v>2225.4</v>
      </c>
      <c r="L79" s="9">
        <f>K79</f>
        <v>2225.4</v>
      </c>
    </row>
    <row r="80" spans="1:12" ht="24.75" customHeight="1" x14ac:dyDescent="0.25">
      <c r="A80" s="49" t="s">
        <v>99</v>
      </c>
      <c r="B80" s="49" t="s">
        <v>100</v>
      </c>
      <c r="C80" s="49"/>
      <c r="D80" s="8" t="s">
        <v>76</v>
      </c>
      <c r="E80" s="9">
        <f t="shared" si="20"/>
        <v>9127.2000000000007</v>
      </c>
      <c r="F80" s="9">
        <f t="shared" ref="F80:L80" si="21">SUM(F81:F85)</f>
        <v>6194.2</v>
      </c>
      <c r="G80" s="9">
        <f t="shared" si="21"/>
        <v>2933</v>
      </c>
      <c r="H80" s="9">
        <f t="shared" si="21"/>
        <v>0</v>
      </c>
      <c r="I80" s="9">
        <f t="shared" si="21"/>
        <v>0</v>
      </c>
      <c r="J80" s="9">
        <f t="shared" si="21"/>
        <v>0</v>
      </c>
      <c r="K80" s="9">
        <f t="shared" si="21"/>
        <v>0</v>
      </c>
      <c r="L80" s="9">
        <f t="shared" si="21"/>
        <v>0</v>
      </c>
    </row>
    <row r="81" spans="1:12" ht="25.5" x14ac:dyDescent="0.25">
      <c r="A81" s="49"/>
      <c r="B81" s="49"/>
      <c r="C81" s="49"/>
      <c r="D81" s="8" t="s">
        <v>77</v>
      </c>
      <c r="E81" s="9">
        <f t="shared" si="20"/>
        <v>0</v>
      </c>
      <c r="F81" s="9">
        <f>F87+F93+F99+F105</f>
        <v>0</v>
      </c>
      <c r="G81" s="9">
        <f t="shared" ref="G81:L83" si="22">G87+G93+G99+G105</f>
        <v>0</v>
      </c>
      <c r="H81" s="9">
        <f t="shared" si="22"/>
        <v>0</v>
      </c>
      <c r="I81" s="9">
        <f t="shared" si="22"/>
        <v>0</v>
      </c>
      <c r="J81" s="9">
        <f t="shared" si="22"/>
        <v>0</v>
      </c>
      <c r="K81" s="9">
        <f t="shared" si="22"/>
        <v>0</v>
      </c>
      <c r="L81" s="9">
        <f t="shared" si="22"/>
        <v>0</v>
      </c>
    </row>
    <row r="82" spans="1:12" ht="40.5" customHeight="1" x14ac:dyDescent="0.25">
      <c r="A82" s="49"/>
      <c r="B82" s="49"/>
      <c r="C82" s="49"/>
      <c r="D82" s="8" t="s">
        <v>78</v>
      </c>
      <c r="E82" s="9">
        <f t="shared" si="20"/>
        <v>0</v>
      </c>
      <c r="F82" s="9">
        <f>F88+F94+F100+F106</f>
        <v>0</v>
      </c>
      <c r="G82" s="9">
        <f t="shared" si="22"/>
        <v>0</v>
      </c>
      <c r="H82" s="9">
        <f t="shared" si="22"/>
        <v>0</v>
      </c>
      <c r="I82" s="9">
        <f t="shared" si="22"/>
        <v>0</v>
      </c>
      <c r="J82" s="9">
        <f t="shared" si="22"/>
        <v>0</v>
      </c>
      <c r="K82" s="9">
        <f t="shared" si="22"/>
        <v>0</v>
      </c>
      <c r="L82" s="9">
        <f t="shared" si="22"/>
        <v>0</v>
      </c>
    </row>
    <row r="83" spans="1:12" ht="35.25" customHeight="1" x14ac:dyDescent="0.25">
      <c r="A83" s="49"/>
      <c r="B83" s="49"/>
      <c r="C83" s="49"/>
      <c r="D83" s="8" t="s">
        <v>79</v>
      </c>
      <c r="E83" s="9">
        <f t="shared" si="20"/>
        <v>0</v>
      </c>
      <c r="F83" s="9">
        <f>F89+F95+F101+F107</f>
        <v>0</v>
      </c>
      <c r="G83" s="9">
        <f t="shared" si="22"/>
        <v>0</v>
      </c>
      <c r="H83" s="9">
        <f t="shared" si="22"/>
        <v>0</v>
      </c>
      <c r="I83" s="9">
        <f t="shared" si="22"/>
        <v>0</v>
      </c>
      <c r="J83" s="9">
        <f t="shared" si="22"/>
        <v>0</v>
      </c>
      <c r="K83" s="9">
        <f t="shared" si="22"/>
        <v>0</v>
      </c>
      <c r="L83" s="9">
        <f t="shared" si="22"/>
        <v>0</v>
      </c>
    </row>
    <row r="84" spans="1:12" ht="51" x14ac:dyDescent="0.25">
      <c r="A84" s="49"/>
      <c r="B84" s="49"/>
      <c r="C84" s="49"/>
      <c r="D84" s="8" t="s">
        <v>80</v>
      </c>
      <c r="E84" s="9">
        <f t="shared" si="20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</row>
    <row r="85" spans="1:12" ht="29.25" customHeight="1" x14ac:dyDescent="0.25">
      <c r="A85" s="49"/>
      <c r="B85" s="49"/>
      <c r="C85" s="49"/>
      <c r="D85" s="8" t="s">
        <v>131</v>
      </c>
      <c r="E85" s="9">
        <f t="shared" si="20"/>
        <v>9127.2000000000007</v>
      </c>
      <c r="F85" s="9">
        <f>F91+F97+F103+F109</f>
        <v>6194.2</v>
      </c>
      <c r="G85" s="9">
        <f t="shared" ref="G85:L85" si="23">G91+G97+G103+G109</f>
        <v>2933</v>
      </c>
      <c r="H85" s="9">
        <f t="shared" si="23"/>
        <v>0</v>
      </c>
      <c r="I85" s="9">
        <f t="shared" si="23"/>
        <v>0</v>
      </c>
      <c r="J85" s="9">
        <f t="shared" si="23"/>
        <v>0</v>
      </c>
      <c r="K85" s="9">
        <f t="shared" si="23"/>
        <v>0</v>
      </c>
      <c r="L85" s="9">
        <f t="shared" si="23"/>
        <v>0</v>
      </c>
    </row>
    <row r="86" spans="1:12" ht="21" customHeight="1" x14ac:dyDescent="0.25">
      <c r="A86" s="48" t="s">
        <v>101</v>
      </c>
      <c r="B86" s="49" t="s">
        <v>102</v>
      </c>
      <c r="C86" s="49" t="s">
        <v>103</v>
      </c>
      <c r="D86" s="8" t="s">
        <v>76</v>
      </c>
      <c r="E86" s="9">
        <f t="shared" si="20"/>
        <v>0</v>
      </c>
      <c r="F86" s="9">
        <f>F88+F89+F91</f>
        <v>0</v>
      </c>
      <c r="G86" s="9">
        <f>G88+G89+G91</f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</row>
    <row r="87" spans="1:12" ht="29.25" customHeight="1" x14ac:dyDescent="0.25">
      <c r="A87" s="48"/>
      <c r="B87" s="49"/>
      <c r="C87" s="49"/>
      <c r="D87" s="8" t="s">
        <v>77</v>
      </c>
      <c r="E87" s="9">
        <f t="shared" si="20"/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</row>
    <row r="88" spans="1:12" ht="41.25" customHeight="1" x14ac:dyDescent="0.25">
      <c r="A88" s="48"/>
      <c r="B88" s="49"/>
      <c r="C88" s="49"/>
      <c r="D88" s="8" t="s">
        <v>78</v>
      </c>
      <c r="E88" s="9">
        <f t="shared" si="20"/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</row>
    <row r="89" spans="1:12" ht="21" customHeight="1" x14ac:dyDescent="0.25">
      <c r="A89" s="48"/>
      <c r="B89" s="49"/>
      <c r="C89" s="49"/>
      <c r="D89" s="8" t="s">
        <v>79</v>
      </c>
      <c r="E89" s="9">
        <f t="shared" si="20"/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</row>
    <row r="90" spans="1:12" ht="51" x14ac:dyDescent="0.25">
      <c r="A90" s="48"/>
      <c r="B90" s="49"/>
      <c r="C90" s="49"/>
      <c r="D90" s="8" t="s">
        <v>80</v>
      </c>
      <c r="E90" s="9">
        <f t="shared" si="20"/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</row>
    <row r="91" spans="1:12" ht="24.75" customHeight="1" x14ac:dyDescent="0.25">
      <c r="A91" s="48"/>
      <c r="B91" s="49"/>
      <c r="C91" s="49"/>
      <c r="D91" s="8" t="s">
        <v>131</v>
      </c>
      <c r="E91" s="9">
        <f t="shared" si="20"/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</row>
    <row r="92" spans="1:12" ht="20.25" customHeight="1" x14ac:dyDescent="0.25">
      <c r="A92" s="48" t="s">
        <v>104</v>
      </c>
      <c r="B92" s="49" t="s">
        <v>105</v>
      </c>
      <c r="C92" s="49" t="s">
        <v>106</v>
      </c>
      <c r="D92" s="8" t="s">
        <v>76</v>
      </c>
      <c r="E92" s="9">
        <f t="shared" si="20"/>
        <v>5433</v>
      </c>
      <c r="F92" s="9">
        <f t="shared" ref="F92:L92" si="24">F97</f>
        <v>2500</v>
      </c>
      <c r="G92" s="9">
        <f t="shared" si="24"/>
        <v>2933</v>
      </c>
      <c r="H92" s="9">
        <f t="shared" si="24"/>
        <v>0</v>
      </c>
      <c r="I92" s="9">
        <f t="shared" si="24"/>
        <v>0</v>
      </c>
      <c r="J92" s="9">
        <f t="shared" si="24"/>
        <v>0</v>
      </c>
      <c r="K92" s="9">
        <f t="shared" si="24"/>
        <v>0</v>
      </c>
      <c r="L92" s="9">
        <f t="shared" si="24"/>
        <v>0</v>
      </c>
    </row>
    <row r="93" spans="1:12" ht="25.5" x14ac:dyDescent="0.25">
      <c r="A93" s="48"/>
      <c r="B93" s="49"/>
      <c r="C93" s="49"/>
      <c r="D93" s="8" t="s">
        <v>77</v>
      </c>
      <c r="E93" s="9">
        <f t="shared" si="20"/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</row>
    <row r="94" spans="1:12" ht="39" customHeight="1" x14ac:dyDescent="0.25">
      <c r="A94" s="48"/>
      <c r="B94" s="49"/>
      <c r="C94" s="49"/>
      <c r="D94" s="8" t="s">
        <v>78</v>
      </c>
      <c r="E94" s="9">
        <f t="shared" si="20"/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</row>
    <row r="95" spans="1:12" ht="21" customHeight="1" x14ac:dyDescent="0.25">
      <c r="A95" s="48"/>
      <c r="B95" s="49"/>
      <c r="C95" s="49"/>
      <c r="D95" s="8" t="s">
        <v>79</v>
      </c>
      <c r="E95" s="9">
        <f t="shared" si="20"/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</row>
    <row r="96" spans="1:12" ht="51" x14ac:dyDescent="0.25">
      <c r="A96" s="48"/>
      <c r="B96" s="49"/>
      <c r="C96" s="49"/>
      <c r="D96" s="8" t="s">
        <v>80</v>
      </c>
      <c r="E96" s="9">
        <f t="shared" si="20"/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</row>
    <row r="97" spans="1:12" ht="24" customHeight="1" x14ac:dyDescent="0.25">
      <c r="A97" s="48"/>
      <c r="B97" s="49"/>
      <c r="C97" s="49"/>
      <c r="D97" s="8" t="s">
        <v>131</v>
      </c>
      <c r="E97" s="9">
        <f t="shared" si="20"/>
        <v>5433</v>
      </c>
      <c r="F97" s="9">
        <v>2500</v>
      </c>
      <c r="G97" s="9">
        <v>2933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</row>
    <row r="98" spans="1:12" ht="24" customHeight="1" x14ac:dyDescent="0.25">
      <c r="A98" s="48" t="s">
        <v>107</v>
      </c>
      <c r="B98" s="49" t="s">
        <v>108</v>
      </c>
      <c r="C98" s="49" t="s">
        <v>106</v>
      </c>
      <c r="D98" s="10" t="s">
        <v>76</v>
      </c>
      <c r="E98" s="9">
        <f t="shared" si="20"/>
        <v>0</v>
      </c>
      <c r="F98" s="9">
        <v>0</v>
      </c>
      <c r="G98" s="9">
        <f>G103</f>
        <v>0</v>
      </c>
      <c r="H98" s="9">
        <f>H103</f>
        <v>0</v>
      </c>
      <c r="I98" s="9">
        <f>I103</f>
        <v>0</v>
      </c>
      <c r="J98" s="9">
        <v>0</v>
      </c>
      <c r="K98" s="9">
        <v>0</v>
      </c>
      <c r="L98" s="9">
        <v>0</v>
      </c>
    </row>
    <row r="99" spans="1:12" ht="25.5" x14ac:dyDescent="0.25">
      <c r="A99" s="48"/>
      <c r="B99" s="49"/>
      <c r="C99" s="49"/>
      <c r="D99" s="8" t="s">
        <v>77</v>
      </c>
      <c r="E99" s="9">
        <f t="shared" si="20"/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</row>
    <row r="100" spans="1:12" ht="42" customHeight="1" x14ac:dyDescent="0.25">
      <c r="A100" s="48"/>
      <c r="B100" s="49"/>
      <c r="C100" s="49"/>
      <c r="D100" s="8" t="s">
        <v>78</v>
      </c>
      <c r="E100" s="9">
        <f t="shared" si="20"/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</row>
    <row r="101" spans="1:12" ht="24.75" customHeight="1" x14ac:dyDescent="0.25">
      <c r="A101" s="48"/>
      <c r="B101" s="49"/>
      <c r="C101" s="49"/>
      <c r="D101" s="8" t="s">
        <v>79</v>
      </c>
      <c r="E101" s="9">
        <f t="shared" si="20"/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</row>
    <row r="102" spans="1:12" ht="51" x14ac:dyDescent="0.25">
      <c r="A102" s="48"/>
      <c r="B102" s="49"/>
      <c r="C102" s="49"/>
      <c r="D102" s="8" t="s">
        <v>80</v>
      </c>
      <c r="E102" s="9">
        <f t="shared" si="20"/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</row>
    <row r="103" spans="1:12" ht="23.25" customHeight="1" x14ac:dyDescent="0.25">
      <c r="A103" s="48"/>
      <c r="B103" s="49"/>
      <c r="C103" s="49"/>
      <c r="D103" s="8" t="s">
        <v>131</v>
      </c>
      <c r="E103" s="9">
        <f t="shared" si="20"/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</row>
    <row r="104" spans="1:12" ht="32.25" customHeight="1" x14ac:dyDescent="0.25">
      <c r="A104" s="48" t="s">
        <v>109</v>
      </c>
      <c r="B104" s="49" t="s">
        <v>110</v>
      </c>
      <c r="C104" s="49" t="s">
        <v>128</v>
      </c>
      <c r="D104" s="8" t="s">
        <v>76</v>
      </c>
      <c r="E104" s="9">
        <f t="shared" si="20"/>
        <v>3694.2</v>
      </c>
      <c r="F104" s="9">
        <f>F109</f>
        <v>3694.2</v>
      </c>
      <c r="G104" s="9">
        <f t="shared" ref="G104:L104" si="25">G109</f>
        <v>0</v>
      </c>
      <c r="H104" s="9">
        <f t="shared" si="25"/>
        <v>0</v>
      </c>
      <c r="I104" s="9">
        <f t="shared" si="25"/>
        <v>0</v>
      </c>
      <c r="J104" s="9">
        <f t="shared" si="25"/>
        <v>0</v>
      </c>
      <c r="K104" s="9">
        <f t="shared" si="25"/>
        <v>0</v>
      </c>
      <c r="L104" s="9">
        <f t="shared" si="25"/>
        <v>0</v>
      </c>
    </row>
    <row r="105" spans="1:12" ht="27.75" customHeight="1" x14ac:dyDescent="0.25">
      <c r="A105" s="48"/>
      <c r="B105" s="49"/>
      <c r="C105" s="49"/>
      <c r="D105" s="8" t="s">
        <v>77</v>
      </c>
      <c r="E105" s="9">
        <f t="shared" si="20"/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</row>
    <row r="106" spans="1:12" ht="39.75" customHeight="1" x14ac:dyDescent="0.25">
      <c r="A106" s="48"/>
      <c r="B106" s="49"/>
      <c r="C106" s="49"/>
      <c r="D106" s="8" t="s">
        <v>78</v>
      </c>
      <c r="E106" s="9">
        <f t="shared" si="20"/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</row>
    <row r="107" spans="1:12" ht="24.75" customHeight="1" x14ac:dyDescent="0.25">
      <c r="A107" s="48"/>
      <c r="B107" s="49"/>
      <c r="C107" s="49"/>
      <c r="D107" s="8" t="s">
        <v>79</v>
      </c>
      <c r="E107" s="9">
        <f t="shared" si="20"/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</row>
    <row r="108" spans="1:12" ht="51" x14ac:dyDescent="0.25">
      <c r="A108" s="48"/>
      <c r="B108" s="49"/>
      <c r="C108" s="49"/>
      <c r="D108" s="8" t="s">
        <v>80</v>
      </c>
      <c r="E108" s="9">
        <f t="shared" si="20"/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</row>
    <row r="109" spans="1:12" ht="24.75" customHeight="1" x14ac:dyDescent="0.25">
      <c r="A109" s="48"/>
      <c r="B109" s="49"/>
      <c r="C109" s="49"/>
      <c r="D109" s="8" t="s">
        <v>131</v>
      </c>
      <c r="E109" s="9">
        <f t="shared" si="20"/>
        <v>3694.2</v>
      </c>
      <c r="F109" s="9">
        <v>3694.2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</row>
    <row r="110" spans="1:12" ht="18" customHeight="1" x14ac:dyDescent="0.25">
      <c r="A110" s="53" t="s">
        <v>111</v>
      </c>
      <c r="B110" s="53" t="s">
        <v>112</v>
      </c>
      <c r="C110" s="49" t="s">
        <v>129</v>
      </c>
      <c r="D110" s="8" t="s">
        <v>76</v>
      </c>
      <c r="E110" s="9">
        <f t="shared" si="20"/>
        <v>7314.8</v>
      </c>
      <c r="F110" s="9">
        <f t="shared" ref="F110:L110" si="26">SUM(F111:F115)</f>
        <v>1080.8</v>
      </c>
      <c r="G110" s="9">
        <f t="shared" si="26"/>
        <v>1180.8</v>
      </c>
      <c r="H110" s="9">
        <f>SUM(H111:H115)</f>
        <v>1730</v>
      </c>
      <c r="I110" s="9">
        <f t="shared" si="26"/>
        <v>830.8</v>
      </c>
      <c r="J110" s="9">
        <f t="shared" si="26"/>
        <v>830.8</v>
      </c>
      <c r="K110" s="9">
        <f t="shared" si="26"/>
        <v>830.8</v>
      </c>
      <c r="L110" s="9">
        <f t="shared" si="26"/>
        <v>830.8</v>
      </c>
    </row>
    <row r="111" spans="1:12" ht="25.5" x14ac:dyDescent="0.25">
      <c r="A111" s="54"/>
      <c r="B111" s="54"/>
      <c r="C111" s="49"/>
      <c r="D111" s="8" t="s">
        <v>77</v>
      </c>
      <c r="E111" s="9">
        <f t="shared" si="20"/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</row>
    <row r="112" spans="1:12" ht="39.75" customHeight="1" x14ac:dyDescent="0.25">
      <c r="A112" s="54"/>
      <c r="B112" s="54"/>
      <c r="C112" s="49"/>
      <c r="D112" s="8" t="s">
        <v>78</v>
      </c>
      <c r="E112" s="9">
        <f t="shared" si="20"/>
        <v>2364.7999999999997</v>
      </c>
      <c r="F112" s="9">
        <v>330.8</v>
      </c>
      <c r="G112" s="9">
        <v>330.8</v>
      </c>
      <c r="H112" s="9">
        <v>380</v>
      </c>
      <c r="I112" s="9">
        <v>330.8</v>
      </c>
      <c r="J112" s="9">
        <v>330.8</v>
      </c>
      <c r="K112" s="9">
        <v>330.8</v>
      </c>
      <c r="L112" s="9">
        <v>330.8</v>
      </c>
    </row>
    <row r="113" spans="1:12" ht="25.5" customHeight="1" x14ac:dyDescent="0.25">
      <c r="A113" s="54"/>
      <c r="B113" s="54"/>
      <c r="C113" s="49"/>
      <c r="D113" s="8" t="s">
        <v>79</v>
      </c>
      <c r="E113" s="9">
        <f t="shared" si="20"/>
        <v>2950</v>
      </c>
      <c r="F113" s="9">
        <v>750</v>
      </c>
      <c r="G113" s="9">
        <v>850</v>
      </c>
      <c r="H113" s="9">
        <v>1350</v>
      </c>
      <c r="I113" s="9">
        <v>0</v>
      </c>
      <c r="J113" s="9">
        <v>0</v>
      </c>
      <c r="K113" s="9">
        <v>0</v>
      </c>
      <c r="L113" s="9">
        <v>0</v>
      </c>
    </row>
    <row r="114" spans="1:12" ht="51" x14ac:dyDescent="0.25">
      <c r="A114" s="54"/>
      <c r="B114" s="54"/>
      <c r="C114" s="49"/>
      <c r="D114" s="8" t="s">
        <v>130</v>
      </c>
      <c r="E114" s="9">
        <f t="shared" si="20"/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</row>
    <row r="115" spans="1:12" ht="27.75" customHeight="1" x14ac:dyDescent="0.25">
      <c r="A115" s="54"/>
      <c r="B115" s="54"/>
      <c r="C115" s="49"/>
      <c r="D115" s="8" t="s">
        <v>131</v>
      </c>
      <c r="E115" s="9">
        <f t="shared" si="20"/>
        <v>2000</v>
      </c>
      <c r="F115" s="9">
        <v>0</v>
      </c>
      <c r="G115" s="9">
        <v>0</v>
      </c>
      <c r="H115" s="9">
        <v>0</v>
      </c>
      <c r="I115" s="9">
        <v>500</v>
      </c>
      <c r="J115" s="9">
        <v>500</v>
      </c>
      <c r="K115" s="9">
        <v>500</v>
      </c>
      <c r="L115" s="9">
        <v>500</v>
      </c>
    </row>
    <row r="116" spans="1:12" ht="26.25" customHeight="1" x14ac:dyDescent="0.25">
      <c r="A116" s="54"/>
      <c r="B116" s="54"/>
      <c r="C116" s="49" t="s">
        <v>75</v>
      </c>
      <c r="D116" s="8" t="s">
        <v>76</v>
      </c>
      <c r="E116" s="9">
        <f t="shared" si="20"/>
        <v>4.0619999999999994</v>
      </c>
      <c r="F116" s="9">
        <f>SUM(F117:F121)</f>
        <v>3.76</v>
      </c>
      <c r="G116" s="9">
        <f t="shared" ref="G116:L116" si="27">SUM(G117:G121)</f>
        <v>2E-3</v>
      </c>
      <c r="H116" s="9">
        <f t="shared" si="27"/>
        <v>0.3</v>
      </c>
      <c r="I116" s="9">
        <f t="shared" si="27"/>
        <v>0</v>
      </c>
      <c r="J116" s="9">
        <f t="shared" si="27"/>
        <v>0</v>
      </c>
      <c r="K116" s="9">
        <f t="shared" si="27"/>
        <v>0</v>
      </c>
      <c r="L116" s="9">
        <f t="shared" si="27"/>
        <v>0</v>
      </c>
    </row>
    <row r="117" spans="1:12" ht="25.5" x14ac:dyDescent="0.25">
      <c r="A117" s="54"/>
      <c r="B117" s="54"/>
      <c r="C117" s="49"/>
      <c r="D117" s="8" t="s">
        <v>77</v>
      </c>
      <c r="E117" s="9">
        <f t="shared" si="20"/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</row>
    <row r="118" spans="1:12" ht="38.25" customHeight="1" x14ac:dyDescent="0.25">
      <c r="A118" s="54"/>
      <c r="B118" s="54"/>
      <c r="C118" s="49"/>
      <c r="D118" s="8" t="s">
        <v>78</v>
      </c>
      <c r="E118" s="9">
        <f t="shared" si="20"/>
        <v>4.0619999999999994</v>
      </c>
      <c r="F118" s="9">
        <v>3.76</v>
      </c>
      <c r="G118" s="9">
        <v>2E-3</v>
      </c>
      <c r="H118" s="9">
        <v>0.3</v>
      </c>
      <c r="I118" s="9">
        <v>0</v>
      </c>
      <c r="J118" s="9">
        <v>0</v>
      </c>
      <c r="K118" s="9">
        <v>0</v>
      </c>
      <c r="L118" s="9">
        <v>0</v>
      </c>
    </row>
    <row r="119" spans="1:12" ht="27.75" customHeight="1" x14ac:dyDescent="0.25">
      <c r="A119" s="54"/>
      <c r="B119" s="54"/>
      <c r="C119" s="49"/>
      <c r="D119" s="8" t="s">
        <v>79</v>
      </c>
      <c r="E119" s="9">
        <f t="shared" si="20"/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</row>
    <row r="120" spans="1:12" ht="51" x14ac:dyDescent="0.25">
      <c r="A120" s="54"/>
      <c r="B120" s="54"/>
      <c r="C120" s="49"/>
      <c r="D120" s="8" t="s">
        <v>80</v>
      </c>
      <c r="E120" s="9">
        <f t="shared" si="20"/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</row>
    <row r="121" spans="1:12" ht="24" customHeight="1" x14ac:dyDescent="0.25">
      <c r="A121" s="55"/>
      <c r="B121" s="55"/>
      <c r="C121" s="49"/>
      <c r="D121" s="8" t="s">
        <v>131</v>
      </c>
      <c r="E121" s="9">
        <f t="shared" si="20"/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</row>
    <row r="122" spans="1:12" ht="32.25" customHeight="1" x14ac:dyDescent="0.25">
      <c r="A122" s="48" t="s">
        <v>134</v>
      </c>
      <c r="B122" s="49" t="s">
        <v>135</v>
      </c>
      <c r="C122" s="49" t="s">
        <v>75</v>
      </c>
      <c r="D122" s="8" t="s">
        <v>76</v>
      </c>
      <c r="E122" s="9">
        <f t="shared" ref="E122:E127" si="28">SUM(F122:L122)</f>
        <v>1024.6000000000001</v>
      </c>
      <c r="F122" s="9">
        <f>F127</f>
        <v>0</v>
      </c>
      <c r="G122" s="9">
        <f t="shared" ref="G122:L122" si="29">G127</f>
        <v>0</v>
      </c>
      <c r="H122" s="9">
        <f>H123</f>
        <v>1024.6000000000001</v>
      </c>
      <c r="I122" s="9">
        <f t="shared" si="29"/>
        <v>0</v>
      </c>
      <c r="J122" s="9">
        <f t="shared" si="29"/>
        <v>0</v>
      </c>
      <c r="K122" s="9">
        <f t="shared" si="29"/>
        <v>0</v>
      </c>
      <c r="L122" s="9">
        <f t="shared" si="29"/>
        <v>0</v>
      </c>
    </row>
    <row r="123" spans="1:12" ht="27.75" customHeight="1" x14ac:dyDescent="0.25">
      <c r="A123" s="48"/>
      <c r="B123" s="49"/>
      <c r="C123" s="49"/>
      <c r="D123" s="8" t="s">
        <v>77</v>
      </c>
      <c r="E123" s="9">
        <f t="shared" si="28"/>
        <v>1024.6000000000001</v>
      </c>
      <c r="F123" s="9">
        <v>0</v>
      </c>
      <c r="G123" s="9">
        <v>0</v>
      </c>
      <c r="H123" s="9">
        <f>1205.4-180.8</f>
        <v>1024.6000000000001</v>
      </c>
      <c r="I123" s="9">
        <v>0</v>
      </c>
      <c r="J123" s="9">
        <v>0</v>
      </c>
      <c r="K123" s="9">
        <v>0</v>
      </c>
      <c r="L123" s="9">
        <v>0</v>
      </c>
    </row>
    <row r="124" spans="1:12" ht="39.75" customHeight="1" x14ac:dyDescent="0.25">
      <c r="A124" s="48"/>
      <c r="B124" s="49"/>
      <c r="C124" s="49"/>
      <c r="D124" s="8" t="s">
        <v>78</v>
      </c>
      <c r="E124" s="9">
        <f t="shared" si="28"/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</row>
    <row r="125" spans="1:12" ht="24.75" customHeight="1" x14ac:dyDescent="0.25">
      <c r="A125" s="48"/>
      <c r="B125" s="49"/>
      <c r="C125" s="49"/>
      <c r="D125" s="8" t="s">
        <v>79</v>
      </c>
      <c r="E125" s="9">
        <f t="shared" si="28"/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</row>
    <row r="126" spans="1:12" ht="51" x14ac:dyDescent="0.25">
      <c r="A126" s="48"/>
      <c r="B126" s="49"/>
      <c r="C126" s="49"/>
      <c r="D126" s="8" t="s">
        <v>80</v>
      </c>
      <c r="E126" s="9">
        <f t="shared" si="28"/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</row>
    <row r="127" spans="1:12" ht="24.75" customHeight="1" x14ac:dyDescent="0.25">
      <c r="A127" s="48"/>
      <c r="B127" s="49"/>
      <c r="C127" s="49"/>
      <c r="D127" s="8" t="s">
        <v>131</v>
      </c>
      <c r="E127" s="9">
        <f t="shared" si="28"/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</row>
    <row r="128" spans="1:12" ht="23.25" customHeight="1" x14ac:dyDescent="0.25">
      <c r="A128" s="39" t="s">
        <v>113</v>
      </c>
      <c r="B128" s="40"/>
      <c r="C128" s="41"/>
      <c r="D128" s="8" t="s">
        <v>76</v>
      </c>
      <c r="E128" s="9">
        <f t="shared" si="20"/>
        <v>32229.643600000003</v>
      </c>
      <c r="F128" s="9">
        <f t="shared" ref="F128:L128" si="30">SUM(F129:F133)</f>
        <v>7275</v>
      </c>
      <c r="G128" s="9">
        <v>7008.1</v>
      </c>
      <c r="H128" s="9">
        <f t="shared" si="30"/>
        <v>5721.7435999999998</v>
      </c>
      <c r="I128" s="9">
        <f t="shared" si="30"/>
        <v>3056.2000000000003</v>
      </c>
      <c r="J128" s="9">
        <f t="shared" si="30"/>
        <v>3056.2000000000003</v>
      </c>
      <c r="K128" s="9">
        <f t="shared" si="30"/>
        <v>3056.2000000000003</v>
      </c>
      <c r="L128" s="9">
        <f t="shared" si="30"/>
        <v>3056.2000000000003</v>
      </c>
    </row>
    <row r="129" spans="1:21" ht="25.5" x14ac:dyDescent="0.25">
      <c r="A129" s="42"/>
      <c r="B129" s="43"/>
      <c r="C129" s="44"/>
      <c r="D129" s="8" t="s">
        <v>77</v>
      </c>
      <c r="E129" s="9">
        <f t="shared" si="20"/>
        <v>1946.0570000000002</v>
      </c>
      <c r="F129" s="9">
        <f>F75+F81+F111+F123</f>
        <v>0</v>
      </c>
      <c r="G129" s="9">
        <f t="shared" ref="G129:L130" si="31">G75+G81+G111+G123</f>
        <v>545.4</v>
      </c>
      <c r="H129" s="9">
        <f t="shared" si="31"/>
        <v>1400.6570000000002</v>
      </c>
      <c r="I129" s="9">
        <f t="shared" si="31"/>
        <v>0</v>
      </c>
      <c r="J129" s="9">
        <f t="shared" si="31"/>
        <v>0</v>
      </c>
      <c r="K129" s="9">
        <f t="shared" si="31"/>
        <v>0</v>
      </c>
      <c r="L129" s="9">
        <f t="shared" si="31"/>
        <v>0</v>
      </c>
    </row>
    <row r="130" spans="1:21" ht="39" customHeight="1" x14ac:dyDescent="0.25">
      <c r="A130" s="42"/>
      <c r="B130" s="43"/>
      <c r="C130" s="44"/>
      <c r="D130" s="8" t="s">
        <v>78</v>
      </c>
      <c r="E130" s="9">
        <f t="shared" si="20"/>
        <v>4699.7140000000009</v>
      </c>
      <c r="F130" s="9">
        <f>F76+F82+F112+F124</f>
        <v>330.8</v>
      </c>
      <c r="G130" s="9">
        <f t="shared" si="31"/>
        <v>1522.3999999999999</v>
      </c>
      <c r="H130" s="9">
        <f t="shared" si="31"/>
        <v>1523.3140000000001</v>
      </c>
      <c r="I130" s="9">
        <f t="shared" si="31"/>
        <v>330.8</v>
      </c>
      <c r="J130" s="9">
        <f t="shared" si="31"/>
        <v>330.8</v>
      </c>
      <c r="K130" s="9">
        <f t="shared" si="31"/>
        <v>330.8</v>
      </c>
      <c r="L130" s="9">
        <f t="shared" si="31"/>
        <v>330.8</v>
      </c>
    </row>
    <row r="131" spans="1:21" ht="30.75" customHeight="1" x14ac:dyDescent="0.25">
      <c r="A131" s="42"/>
      <c r="B131" s="43"/>
      <c r="C131" s="44"/>
      <c r="D131" s="8" t="s">
        <v>79</v>
      </c>
      <c r="E131" s="9">
        <v>3847</v>
      </c>
      <c r="F131" s="9">
        <f t="shared" ref="F131:L131" si="32">F77+F83+F113</f>
        <v>750</v>
      </c>
      <c r="G131" s="9">
        <f t="shared" si="32"/>
        <v>1139.347</v>
      </c>
      <c r="H131" s="9">
        <f t="shared" si="32"/>
        <v>1957.7375999999999</v>
      </c>
      <c r="I131" s="9">
        <f t="shared" si="32"/>
        <v>0</v>
      </c>
      <c r="J131" s="9">
        <f t="shared" si="32"/>
        <v>0</v>
      </c>
      <c r="K131" s="9">
        <f t="shared" si="32"/>
        <v>0</v>
      </c>
      <c r="L131" s="9">
        <f t="shared" si="32"/>
        <v>0</v>
      </c>
    </row>
    <row r="132" spans="1:21" ht="51" x14ac:dyDescent="0.25">
      <c r="A132" s="42"/>
      <c r="B132" s="43"/>
      <c r="C132" s="44"/>
      <c r="D132" s="8" t="s">
        <v>80</v>
      </c>
      <c r="E132" s="9">
        <f t="shared" si="20"/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</row>
    <row r="133" spans="1:21" ht="23.25" customHeight="1" x14ac:dyDescent="0.25">
      <c r="A133" s="45"/>
      <c r="B133" s="46"/>
      <c r="C133" s="47"/>
      <c r="D133" s="8" t="s">
        <v>131</v>
      </c>
      <c r="E133" s="9">
        <v>21736.799999999999</v>
      </c>
      <c r="F133" s="9">
        <f>F79+F85+F115</f>
        <v>6194.2</v>
      </c>
      <c r="G133" s="9">
        <f t="shared" ref="G133:L133" si="33">G79+G85+G115</f>
        <v>3801.0389999999998</v>
      </c>
      <c r="H133" s="9">
        <f t="shared" si="33"/>
        <v>840.03499999999997</v>
      </c>
      <c r="I133" s="9">
        <f t="shared" si="33"/>
        <v>2725.4</v>
      </c>
      <c r="J133" s="9">
        <f t="shared" si="33"/>
        <v>2725.4</v>
      </c>
      <c r="K133" s="9">
        <f t="shared" si="33"/>
        <v>2725.4</v>
      </c>
      <c r="L133" s="9">
        <f t="shared" si="33"/>
        <v>2725.4</v>
      </c>
    </row>
    <row r="134" spans="1:21" ht="15.75" customHeight="1" x14ac:dyDescent="0.25">
      <c r="A134" s="39" t="s">
        <v>114</v>
      </c>
      <c r="B134" s="40"/>
      <c r="C134" s="41"/>
      <c r="D134" s="8" t="s">
        <v>76</v>
      </c>
      <c r="E134" s="9">
        <f>SUM(F134:L134)</f>
        <v>755069.70659999992</v>
      </c>
      <c r="F134" s="9">
        <f t="shared" ref="F134:L134" si="34">SUM(F135:F139)</f>
        <v>107626.56300000002</v>
      </c>
      <c r="G134" s="9">
        <v>124945.2</v>
      </c>
      <c r="H134" s="9">
        <f>SUM(H135:H139)</f>
        <v>118169.14360000001</v>
      </c>
      <c r="I134" s="9">
        <f t="shared" si="34"/>
        <v>101082.20000000001</v>
      </c>
      <c r="J134" s="9">
        <f t="shared" si="34"/>
        <v>101082.20000000001</v>
      </c>
      <c r="K134" s="9">
        <f t="shared" si="34"/>
        <v>101082.20000000001</v>
      </c>
      <c r="L134" s="9">
        <f t="shared" si="34"/>
        <v>101082.20000000001</v>
      </c>
    </row>
    <row r="135" spans="1:21" ht="25.5" x14ac:dyDescent="0.25">
      <c r="A135" s="42"/>
      <c r="B135" s="43"/>
      <c r="C135" s="44"/>
      <c r="D135" s="8" t="s">
        <v>77</v>
      </c>
      <c r="E135" s="9">
        <f t="shared" si="20"/>
        <v>1946.0570000000002</v>
      </c>
      <c r="F135" s="9">
        <f t="shared" ref="F135:L136" si="35">F55+F68+F129</f>
        <v>0</v>
      </c>
      <c r="G135" s="9">
        <f t="shared" si="35"/>
        <v>545.4</v>
      </c>
      <c r="H135" s="9">
        <f t="shared" si="35"/>
        <v>1400.6570000000002</v>
      </c>
      <c r="I135" s="9">
        <f t="shared" si="35"/>
        <v>0</v>
      </c>
      <c r="J135" s="9">
        <f t="shared" si="35"/>
        <v>0</v>
      </c>
      <c r="K135" s="9">
        <f t="shared" si="35"/>
        <v>0</v>
      </c>
      <c r="L135" s="9">
        <f t="shared" si="35"/>
        <v>0</v>
      </c>
    </row>
    <row r="136" spans="1:21" ht="37.5" customHeight="1" x14ac:dyDescent="0.25">
      <c r="A136" s="42"/>
      <c r="B136" s="43"/>
      <c r="C136" s="44"/>
      <c r="D136" s="8" t="s">
        <v>78</v>
      </c>
      <c r="E136" s="9">
        <f t="shared" si="20"/>
        <v>398522.41399999999</v>
      </c>
      <c r="F136" s="9">
        <f t="shared" si="35"/>
        <v>80892.60000000002</v>
      </c>
      <c r="G136" s="9">
        <f t="shared" si="35"/>
        <v>104225.90000000001</v>
      </c>
      <c r="H136" s="9">
        <f t="shared" si="35"/>
        <v>93820.713999999993</v>
      </c>
      <c r="I136" s="9">
        <f t="shared" si="35"/>
        <v>29895.8</v>
      </c>
      <c r="J136" s="9">
        <f t="shared" si="35"/>
        <v>29895.8</v>
      </c>
      <c r="K136" s="9">
        <f t="shared" si="35"/>
        <v>29895.8</v>
      </c>
      <c r="L136" s="9">
        <f t="shared" si="35"/>
        <v>29895.8</v>
      </c>
    </row>
    <row r="137" spans="1:21" ht="17.25" customHeight="1" x14ac:dyDescent="0.25">
      <c r="A137" s="42"/>
      <c r="B137" s="43"/>
      <c r="C137" s="44"/>
      <c r="D137" s="8" t="s">
        <v>79</v>
      </c>
      <c r="E137" s="9">
        <v>84847</v>
      </c>
      <c r="F137" s="9">
        <f>F57+F64+F131</f>
        <v>8750</v>
      </c>
      <c r="G137" s="9">
        <f t="shared" ref="G137:L137" si="36">G57+G64+G131</f>
        <v>14989.347</v>
      </c>
      <c r="H137" s="9">
        <f t="shared" si="36"/>
        <v>19107.7376</v>
      </c>
      <c r="I137" s="9">
        <f t="shared" si="36"/>
        <v>10500</v>
      </c>
      <c r="J137" s="9">
        <f t="shared" si="36"/>
        <v>10500</v>
      </c>
      <c r="K137" s="9">
        <f t="shared" si="36"/>
        <v>10500</v>
      </c>
      <c r="L137" s="9">
        <f t="shared" si="36"/>
        <v>10500</v>
      </c>
    </row>
    <row r="138" spans="1:21" ht="51" x14ac:dyDescent="0.25">
      <c r="A138" s="42"/>
      <c r="B138" s="43"/>
      <c r="C138" s="44"/>
      <c r="D138" s="8" t="s">
        <v>80</v>
      </c>
      <c r="E138" s="9">
        <f t="shared" si="20"/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</row>
    <row r="139" spans="1:21" ht="22.5" customHeight="1" x14ac:dyDescent="0.25">
      <c r="A139" s="45"/>
      <c r="B139" s="46"/>
      <c r="C139" s="47"/>
      <c r="D139" s="8" t="s">
        <v>131</v>
      </c>
      <c r="E139" s="9">
        <f t="shared" ref="E139:E152" si="37">SUM(F139:L139)</f>
        <v>269754.23700000002</v>
      </c>
      <c r="F139" s="9">
        <f>F59+F72+F133</f>
        <v>17983.963</v>
      </c>
      <c r="G139" s="9">
        <f t="shared" ref="G139:L139" si="38">G59+G72+G133</f>
        <v>5184.6389999999992</v>
      </c>
      <c r="H139" s="9">
        <f t="shared" si="38"/>
        <v>3840.0349999999999</v>
      </c>
      <c r="I139" s="9">
        <f t="shared" si="38"/>
        <v>60686.400000000001</v>
      </c>
      <c r="J139" s="9">
        <f t="shared" si="38"/>
        <v>60686.400000000001</v>
      </c>
      <c r="K139" s="9">
        <f t="shared" si="38"/>
        <v>60686.400000000001</v>
      </c>
      <c r="L139" s="9">
        <f t="shared" si="38"/>
        <v>60686.400000000001</v>
      </c>
      <c r="M139" s="11"/>
      <c r="O139" s="11"/>
      <c r="P139" s="11"/>
      <c r="Q139" s="11"/>
      <c r="R139" s="11"/>
      <c r="S139" s="11"/>
      <c r="T139" s="11"/>
      <c r="U139" s="11"/>
    </row>
    <row r="140" spans="1:21" ht="16.5" customHeight="1" x14ac:dyDescent="0.25">
      <c r="A140" s="50" t="s">
        <v>115</v>
      </c>
      <c r="B140" s="51"/>
      <c r="C140" s="52"/>
      <c r="D140" s="8"/>
      <c r="E140" s="9"/>
      <c r="F140" s="9"/>
      <c r="G140" s="9"/>
      <c r="H140" s="9"/>
      <c r="I140" s="9"/>
      <c r="J140" s="9"/>
      <c r="K140" s="9"/>
      <c r="L140" s="9"/>
      <c r="M140" s="11"/>
    </row>
    <row r="141" spans="1:21" ht="21" customHeight="1" x14ac:dyDescent="0.25">
      <c r="A141" s="39" t="s">
        <v>124</v>
      </c>
      <c r="B141" s="40"/>
      <c r="C141" s="41"/>
      <c r="D141" s="8" t="s">
        <v>76</v>
      </c>
      <c r="E141" s="9">
        <f t="shared" si="37"/>
        <v>9127.2000000000007</v>
      </c>
      <c r="F141" s="9">
        <f t="shared" ref="F141:L141" si="39">SUM(F142:F146)</f>
        <v>6194.2</v>
      </c>
      <c r="G141" s="9">
        <f t="shared" si="39"/>
        <v>2933</v>
      </c>
      <c r="H141" s="9">
        <f t="shared" si="39"/>
        <v>0</v>
      </c>
      <c r="I141" s="9">
        <f t="shared" si="39"/>
        <v>0</v>
      </c>
      <c r="J141" s="9">
        <f t="shared" si="39"/>
        <v>0</v>
      </c>
      <c r="K141" s="9">
        <f t="shared" si="39"/>
        <v>0</v>
      </c>
      <c r="L141" s="9">
        <f t="shared" si="39"/>
        <v>0</v>
      </c>
    </row>
    <row r="142" spans="1:21" ht="25.5" x14ac:dyDescent="0.25">
      <c r="A142" s="42"/>
      <c r="B142" s="43"/>
      <c r="C142" s="44"/>
      <c r="D142" s="8" t="s">
        <v>77</v>
      </c>
      <c r="E142" s="9">
        <f t="shared" si="37"/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</row>
    <row r="143" spans="1:21" ht="36.75" customHeight="1" x14ac:dyDescent="0.25">
      <c r="A143" s="42"/>
      <c r="B143" s="43"/>
      <c r="C143" s="44"/>
      <c r="D143" s="8" t="s">
        <v>78</v>
      </c>
      <c r="E143" s="9">
        <f t="shared" si="37"/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11"/>
    </row>
    <row r="144" spans="1:21" ht="24.75" customHeight="1" x14ac:dyDescent="0.25">
      <c r="A144" s="42"/>
      <c r="B144" s="43"/>
      <c r="C144" s="44"/>
      <c r="D144" s="8" t="s">
        <v>79</v>
      </c>
      <c r="E144" s="9">
        <f t="shared" si="37"/>
        <v>0</v>
      </c>
      <c r="F144" s="9">
        <f>F64</f>
        <v>0</v>
      </c>
      <c r="G144" s="9">
        <f t="shared" ref="G144:L144" si="40">G64</f>
        <v>0</v>
      </c>
      <c r="H144" s="9">
        <f t="shared" si="40"/>
        <v>0</v>
      </c>
      <c r="I144" s="9">
        <f t="shared" si="40"/>
        <v>0</v>
      </c>
      <c r="J144" s="9">
        <f t="shared" si="40"/>
        <v>0</v>
      </c>
      <c r="K144" s="9">
        <f t="shared" si="40"/>
        <v>0</v>
      </c>
      <c r="L144" s="9">
        <f t="shared" si="40"/>
        <v>0</v>
      </c>
    </row>
    <row r="145" spans="1:13" ht="51" x14ac:dyDescent="0.25">
      <c r="A145" s="42"/>
      <c r="B145" s="43"/>
      <c r="C145" s="44"/>
      <c r="D145" s="8" t="s">
        <v>80</v>
      </c>
      <c r="E145" s="9">
        <f t="shared" si="37"/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</row>
    <row r="146" spans="1:13" ht="23.25" customHeight="1" x14ac:dyDescent="0.25">
      <c r="A146" s="45"/>
      <c r="B146" s="46"/>
      <c r="C146" s="47"/>
      <c r="D146" s="8" t="s">
        <v>131</v>
      </c>
      <c r="E146" s="9">
        <f t="shared" si="37"/>
        <v>9127.2000000000007</v>
      </c>
      <c r="F146" s="9">
        <f>F97+F103+F109</f>
        <v>6194.2</v>
      </c>
      <c r="G146" s="9">
        <f t="shared" ref="G146:L146" si="41">G97+G103+G109</f>
        <v>2933</v>
      </c>
      <c r="H146" s="9">
        <f t="shared" si="41"/>
        <v>0</v>
      </c>
      <c r="I146" s="9">
        <f t="shared" si="41"/>
        <v>0</v>
      </c>
      <c r="J146" s="9">
        <f t="shared" si="41"/>
        <v>0</v>
      </c>
      <c r="K146" s="9">
        <f t="shared" si="41"/>
        <v>0</v>
      </c>
      <c r="L146" s="9">
        <f t="shared" si="41"/>
        <v>0</v>
      </c>
    </row>
    <row r="147" spans="1:13" ht="29.25" customHeight="1" x14ac:dyDescent="0.25">
      <c r="A147" s="39" t="s">
        <v>116</v>
      </c>
      <c r="B147" s="40"/>
      <c r="C147" s="41"/>
      <c r="D147" s="8" t="s">
        <v>76</v>
      </c>
      <c r="E147" s="9">
        <f t="shared" si="37"/>
        <v>745942.50659999996</v>
      </c>
      <c r="F147" s="9">
        <f t="shared" ref="F147:L147" si="42">SUM(F148:F152)</f>
        <v>101432.36300000003</v>
      </c>
      <c r="G147" s="9">
        <v>122012.2</v>
      </c>
      <c r="H147" s="9">
        <f t="shared" si="42"/>
        <v>118169.14360000001</v>
      </c>
      <c r="I147" s="9">
        <f t="shared" si="42"/>
        <v>101082.20000000001</v>
      </c>
      <c r="J147" s="9">
        <f t="shared" si="42"/>
        <v>101082.20000000001</v>
      </c>
      <c r="K147" s="9">
        <f t="shared" si="42"/>
        <v>101082.20000000001</v>
      </c>
      <c r="L147" s="9">
        <f t="shared" si="42"/>
        <v>101082.20000000001</v>
      </c>
    </row>
    <row r="148" spans="1:13" ht="25.5" x14ac:dyDescent="0.25">
      <c r="A148" s="42"/>
      <c r="B148" s="43"/>
      <c r="C148" s="44"/>
      <c r="D148" s="8" t="s">
        <v>77</v>
      </c>
      <c r="E148" s="9">
        <f t="shared" si="37"/>
        <v>1946.0570000000002</v>
      </c>
      <c r="F148" s="9">
        <f>F75</f>
        <v>0</v>
      </c>
      <c r="G148" s="9">
        <f t="shared" ref="G148:L148" si="43">G75</f>
        <v>545.4</v>
      </c>
      <c r="H148" s="9">
        <f>H123+H75</f>
        <v>1400.6570000000002</v>
      </c>
      <c r="I148" s="9">
        <f t="shared" si="43"/>
        <v>0</v>
      </c>
      <c r="J148" s="9">
        <f t="shared" si="43"/>
        <v>0</v>
      </c>
      <c r="K148" s="9">
        <f t="shared" si="43"/>
        <v>0</v>
      </c>
      <c r="L148" s="9">
        <f t="shared" si="43"/>
        <v>0</v>
      </c>
    </row>
    <row r="149" spans="1:13" ht="37.5" customHeight="1" x14ac:dyDescent="0.25">
      <c r="A149" s="42"/>
      <c r="B149" s="43"/>
      <c r="C149" s="44"/>
      <c r="D149" s="8" t="s">
        <v>78</v>
      </c>
      <c r="E149" s="9">
        <f t="shared" si="37"/>
        <v>398522.41399999999</v>
      </c>
      <c r="F149" s="9">
        <f>F14+F20+F26+F32+F63+F76+F112</f>
        <v>80892.60000000002</v>
      </c>
      <c r="G149" s="9">
        <f>G14+G20+G26+G32+G63+G76+G112+G50</f>
        <v>104225.90000000002</v>
      </c>
      <c r="H149" s="9">
        <f>H14+H20+H26+H32+H63+H76+H112</f>
        <v>93820.713999999993</v>
      </c>
      <c r="I149" s="9">
        <f>I14+I20+I26+I32+I63+I76+I112</f>
        <v>29895.8</v>
      </c>
      <c r="J149" s="9">
        <f>J14+J20+J26+J32+J63+J76+J112</f>
        <v>29895.8</v>
      </c>
      <c r="K149" s="9">
        <f>K14+K20+K26+K32+K63+K76+K112</f>
        <v>29895.8</v>
      </c>
      <c r="L149" s="9">
        <f>L14+L20+L26+L32+L63+L76+L112</f>
        <v>29895.8</v>
      </c>
      <c r="M149" s="12"/>
    </row>
    <row r="150" spans="1:13" ht="22.5" customHeight="1" x14ac:dyDescent="0.25">
      <c r="A150" s="42"/>
      <c r="B150" s="43"/>
      <c r="C150" s="44"/>
      <c r="D150" s="8" t="s">
        <v>79</v>
      </c>
      <c r="E150" s="9">
        <v>84847</v>
      </c>
      <c r="F150" s="9">
        <f t="shared" ref="F150:L150" si="44">F21+F27+F39+F113+F51+F77</f>
        <v>8750</v>
      </c>
      <c r="G150" s="9">
        <f t="shared" si="44"/>
        <v>14989.347</v>
      </c>
      <c r="H150" s="9">
        <f t="shared" si="44"/>
        <v>19107.7376</v>
      </c>
      <c r="I150" s="9">
        <f t="shared" si="44"/>
        <v>10500</v>
      </c>
      <c r="J150" s="9">
        <f t="shared" si="44"/>
        <v>10500</v>
      </c>
      <c r="K150" s="9">
        <f t="shared" si="44"/>
        <v>10500</v>
      </c>
      <c r="L150" s="9">
        <f t="shared" si="44"/>
        <v>10500</v>
      </c>
    </row>
    <row r="151" spans="1:13" ht="51" x14ac:dyDescent="0.25">
      <c r="A151" s="42"/>
      <c r="B151" s="43"/>
      <c r="C151" s="44"/>
      <c r="D151" s="8" t="s">
        <v>80</v>
      </c>
      <c r="E151" s="9">
        <f t="shared" si="37"/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</row>
    <row r="152" spans="1:13" ht="35.25" customHeight="1" x14ac:dyDescent="0.25">
      <c r="A152" s="45"/>
      <c r="B152" s="46"/>
      <c r="C152" s="47"/>
      <c r="D152" s="8" t="s">
        <v>131</v>
      </c>
      <c r="E152" s="9">
        <f t="shared" si="37"/>
        <v>260627.03699999998</v>
      </c>
      <c r="F152" s="9">
        <f t="shared" ref="F152:L152" si="45">F17+F23+F29+F35+F66+F79+F115</f>
        <v>11789.763000000001</v>
      </c>
      <c r="G152" s="9">
        <f t="shared" si="45"/>
        <v>2251.6389999999992</v>
      </c>
      <c r="H152" s="9">
        <f t="shared" si="45"/>
        <v>3840.0349999999999</v>
      </c>
      <c r="I152" s="9">
        <f t="shared" si="45"/>
        <v>60686.400000000001</v>
      </c>
      <c r="J152" s="9">
        <f t="shared" si="45"/>
        <v>60686.400000000001</v>
      </c>
      <c r="K152" s="9">
        <f t="shared" si="45"/>
        <v>60686.400000000001</v>
      </c>
      <c r="L152" s="9">
        <f t="shared" si="45"/>
        <v>60686.400000000001</v>
      </c>
      <c r="M152" s="11"/>
    </row>
    <row r="153" spans="1:13" ht="14.25" customHeight="1" x14ac:dyDescent="0.25">
      <c r="A153" s="50" t="s">
        <v>115</v>
      </c>
      <c r="B153" s="51"/>
      <c r="C153" s="52"/>
      <c r="D153" s="8"/>
      <c r="E153" s="9"/>
      <c r="F153" s="9"/>
      <c r="G153" s="9"/>
      <c r="H153" s="9"/>
      <c r="I153" s="9"/>
      <c r="J153" s="9"/>
      <c r="K153" s="9"/>
      <c r="L153" s="9"/>
    </row>
    <row r="154" spans="1:13" ht="12.75" customHeight="1" x14ac:dyDescent="0.25">
      <c r="A154" s="39" t="s">
        <v>125</v>
      </c>
      <c r="B154" s="40"/>
      <c r="C154" s="41"/>
      <c r="D154" s="8" t="s">
        <v>76</v>
      </c>
      <c r="E154" s="13">
        <f>SUM(F154:L154)</f>
        <v>723868.80200000003</v>
      </c>
      <c r="F154" s="13">
        <v>100355.4</v>
      </c>
      <c r="G154" s="13">
        <f t="shared" ref="G154:L154" si="46">SUM(G155:G159)</f>
        <v>117937.10200000001</v>
      </c>
      <c r="H154" s="13">
        <f t="shared" si="46"/>
        <v>113472.3</v>
      </c>
      <c r="I154" s="13">
        <f t="shared" si="46"/>
        <v>98026</v>
      </c>
      <c r="J154" s="13">
        <f t="shared" si="46"/>
        <v>98026</v>
      </c>
      <c r="K154" s="13">
        <f t="shared" si="46"/>
        <v>98026</v>
      </c>
      <c r="L154" s="13">
        <f t="shared" si="46"/>
        <v>98026</v>
      </c>
    </row>
    <row r="155" spans="1:13" ht="25.5" x14ac:dyDescent="0.25">
      <c r="A155" s="42"/>
      <c r="B155" s="43"/>
      <c r="C155" s="44"/>
      <c r="D155" s="8" t="s">
        <v>77</v>
      </c>
      <c r="E155" s="13">
        <f t="shared" ref="E155:E182" si="47">SUM(F155:L155)</f>
        <v>1024.6000000000001</v>
      </c>
      <c r="F155" s="9">
        <v>0</v>
      </c>
      <c r="G155" s="9">
        <v>0</v>
      </c>
      <c r="H155" s="9">
        <f>H123</f>
        <v>1024.6000000000001</v>
      </c>
      <c r="I155" s="9">
        <v>0</v>
      </c>
      <c r="J155" s="9">
        <v>0</v>
      </c>
      <c r="K155" s="9">
        <v>0</v>
      </c>
      <c r="L155" s="9">
        <v>0</v>
      </c>
    </row>
    <row r="156" spans="1:13" ht="45.75" customHeight="1" x14ac:dyDescent="0.25">
      <c r="A156" s="42"/>
      <c r="B156" s="43"/>
      <c r="C156" s="44"/>
      <c r="D156" s="8" t="s">
        <v>78</v>
      </c>
      <c r="E156" s="13">
        <f t="shared" si="47"/>
        <v>393826.76200000005</v>
      </c>
      <c r="F156" s="9">
        <f>F56+F69+F118</f>
        <v>80565.560000000012</v>
      </c>
      <c r="G156" s="9">
        <f t="shared" ref="G156:L156" si="48">G56+G69+G118</f>
        <v>102703.50200000001</v>
      </c>
      <c r="H156" s="9">
        <f>H56+H69+H118</f>
        <v>92297.7</v>
      </c>
      <c r="I156" s="9">
        <f t="shared" si="48"/>
        <v>29565</v>
      </c>
      <c r="J156" s="9">
        <f t="shared" si="48"/>
        <v>29565</v>
      </c>
      <c r="K156" s="9">
        <f t="shared" si="48"/>
        <v>29565</v>
      </c>
      <c r="L156" s="9">
        <f t="shared" si="48"/>
        <v>29565</v>
      </c>
    </row>
    <row r="157" spans="1:13" ht="22.5" customHeight="1" x14ac:dyDescent="0.25">
      <c r="A157" s="42"/>
      <c r="B157" s="43"/>
      <c r="C157" s="44"/>
      <c r="D157" s="8" t="s">
        <v>79</v>
      </c>
      <c r="E157" s="13">
        <f t="shared" si="47"/>
        <v>81000</v>
      </c>
      <c r="F157" s="9">
        <f>F57+F70</f>
        <v>8000</v>
      </c>
      <c r="G157" s="9">
        <f t="shared" ref="G157:L157" si="49">G57+G70</f>
        <v>13850</v>
      </c>
      <c r="H157" s="9">
        <f t="shared" si="49"/>
        <v>17150</v>
      </c>
      <c r="I157" s="9">
        <f t="shared" si="49"/>
        <v>10500</v>
      </c>
      <c r="J157" s="9">
        <f t="shared" si="49"/>
        <v>10500</v>
      </c>
      <c r="K157" s="9">
        <f t="shared" si="49"/>
        <v>10500</v>
      </c>
      <c r="L157" s="9">
        <f t="shared" si="49"/>
        <v>10500</v>
      </c>
    </row>
    <row r="158" spans="1:13" ht="51" x14ac:dyDescent="0.25">
      <c r="A158" s="42"/>
      <c r="B158" s="43"/>
      <c r="C158" s="44"/>
      <c r="D158" s="8" t="s">
        <v>80</v>
      </c>
      <c r="E158" s="13">
        <f t="shared" si="47"/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</row>
    <row r="159" spans="1:13" ht="24" customHeight="1" x14ac:dyDescent="0.25">
      <c r="A159" s="45"/>
      <c r="B159" s="46"/>
      <c r="C159" s="47"/>
      <c r="D159" s="8" t="s">
        <v>131</v>
      </c>
      <c r="E159" s="13">
        <v>256346.8</v>
      </c>
      <c r="F159" s="9">
        <f>F59+F72</f>
        <v>11789.763000000001</v>
      </c>
      <c r="G159" s="9">
        <f t="shared" ref="G159:L159" si="50">G59+G72</f>
        <v>1383.5999999999995</v>
      </c>
      <c r="H159" s="9">
        <f t="shared" si="50"/>
        <v>3000</v>
      </c>
      <c r="I159" s="9">
        <f t="shared" si="50"/>
        <v>57961</v>
      </c>
      <c r="J159" s="9">
        <f t="shared" si="50"/>
        <v>57961</v>
      </c>
      <c r="K159" s="9">
        <f t="shared" si="50"/>
        <v>57961</v>
      </c>
      <c r="L159" s="9">
        <f t="shared" si="50"/>
        <v>57961</v>
      </c>
    </row>
    <row r="160" spans="1:13" ht="23.25" customHeight="1" x14ac:dyDescent="0.25">
      <c r="A160" s="39" t="s">
        <v>106</v>
      </c>
      <c r="B160" s="40"/>
      <c r="C160" s="41"/>
      <c r="D160" s="8" t="s">
        <v>76</v>
      </c>
      <c r="E160" s="13">
        <f t="shared" si="47"/>
        <v>5433</v>
      </c>
      <c r="F160" s="9">
        <f>SUM(F161:F165)</f>
        <v>2500</v>
      </c>
      <c r="G160" s="9">
        <f t="shared" ref="G160:L160" si="51">SUM(G161:G165)</f>
        <v>2933</v>
      </c>
      <c r="H160" s="9">
        <f t="shared" si="51"/>
        <v>0</v>
      </c>
      <c r="I160" s="9">
        <f t="shared" si="51"/>
        <v>0</v>
      </c>
      <c r="J160" s="9">
        <f t="shared" si="51"/>
        <v>0</v>
      </c>
      <c r="K160" s="9">
        <f t="shared" si="51"/>
        <v>0</v>
      </c>
      <c r="L160" s="9">
        <f t="shared" si="51"/>
        <v>0</v>
      </c>
    </row>
    <row r="161" spans="1:12" ht="25.5" x14ac:dyDescent="0.25">
      <c r="A161" s="42"/>
      <c r="B161" s="43"/>
      <c r="C161" s="44"/>
      <c r="D161" s="8" t="s">
        <v>77</v>
      </c>
      <c r="E161" s="13">
        <f t="shared" si="47"/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</row>
    <row r="162" spans="1:12" ht="41.25" customHeight="1" x14ac:dyDescent="0.25">
      <c r="A162" s="42"/>
      <c r="B162" s="43"/>
      <c r="C162" s="44"/>
      <c r="D162" s="8" t="s">
        <v>78</v>
      </c>
      <c r="E162" s="13">
        <f t="shared" si="47"/>
        <v>0</v>
      </c>
      <c r="F162" s="9">
        <f t="shared" ref="F162:L163" si="52">F94+F100</f>
        <v>0</v>
      </c>
      <c r="G162" s="9">
        <f t="shared" si="52"/>
        <v>0</v>
      </c>
      <c r="H162" s="9">
        <f t="shared" si="52"/>
        <v>0</v>
      </c>
      <c r="I162" s="9">
        <f t="shared" si="52"/>
        <v>0</v>
      </c>
      <c r="J162" s="9">
        <f t="shared" si="52"/>
        <v>0</v>
      </c>
      <c r="K162" s="9">
        <f t="shared" si="52"/>
        <v>0</v>
      </c>
      <c r="L162" s="9">
        <f t="shared" si="52"/>
        <v>0</v>
      </c>
    </row>
    <row r="163" spans="1:12" ht="24.75" customHeight="1" x14ac:dyDescent="0.25">
      <c r="A163" s="42"/>
      <c r="B163" s="43"/>
      <c r="C163" s="44"/>
      <c r="D163" s="8" t="s">
        <v>79</v>
      </c>
      <c r="E163" s="13">
        <f t="shared" si="47"/>
        <v>0</v>
      </c>
      <c r="F163" s="9">
        <f t="shared" si="52"/>
        <v>0</v>
      </c>
      <c r="G163" s="9">
        <f t="shared" si="52"/>
        <v>0</v>
      </c>
      <c r="H163" s="9">
        <f t="shared" si="52"/>
        <v>0</v>
      </c>
      <c r="I163" s="9">
        <f t="shared" si="52"/>
        <v>0</v>
      </c>
      <c r="J163" s="9">
        <f t="shared" si="52"/>
        <v>0</v>
      </c>
      <c r="K163" s="9">
        <f t="shared" si="52"/>
        <v>0</v>
      </c>
      <c r="L163" s="9">
        <f t="shared" si="52"/>
        <v>0</v>
      </c>
    </row>
    <row r="164" spans="1:12" ht="51" x14ac:dyDescent="0.25">
      <c r="A164" s="42"/>
      <c r="B164" s="43"/>
      <c r="C164" s="44"/>
      <c r="D164" s="8" t="s">
        <v>80</v>
      </c>
      <c r="E164" s="13">
        <f t="shared" si="47"/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</row>
    <row r="165" spans="1:12" ht="28.5" customHeight="1" x14ac:dyDescent="0.25">
      <c r="A165" s="45"/>
      <c r="B165" s="46"/>
      <c r="C165" s="47"/>
      <c r="D165" s="8" t="s">
        <v>131</v>
      </c>
      <c r="E165" s="13">
        <f t="shared" si="47"/>
        <v>5433</v>
      </c>
      <c r="F165" s="9">
        <f>F97+F103</f>
        <v>2500</v>
      </c>
      <c r="G165" s="9">
        <f t="shared" ref="G165:L165" si="53">G97+G103</f>
        <v>2933</v>
      </c>
      <c r="H165" s="9">
        <f t="shared" si="53"/>
        <v>0</v>
      </c>
      <c r="I165" s="9">
        <f t="shared" si="53"/>
        <v>0</v>
      </c>
      <c r="J165" s="9">
        <f t="shared" si="53"/>
        <v>0</v>
      </c>
      <c r="K165" s="9">
        <f t="shared" si="53"/>
        <v>0</v>
      </c>
      <c r="L165" s="9">
        <f t="shared" si="53"/>
        <v>0</v>
      </c>
    </row>
    <row r="166" spans="1:12" ht="24" customHeight="1" x14ac:dyDescent="0.25">
      <c r="A166" s="39" t="s">
        <v>103</v>
      </c>
      <c r="B166" s="40"/>
      <c r="C166" s="41"/>
      <c r="D166" s="8" t="s">
        <v>76</v>
      </c>
      <c r="E166" s="13">
        <f t="shared" si="47"/>
        <v>0</v>
      </c>
      <c r="F166" s="9">
        <f>SUM(F167:F171)</f>
        <v>0</v>
      </c>
      <c r="G166" s="9">
        <f t="shared" ref="G166:L166" si="54">SUM(G167:G171)</f>
        <v>0</v>
      </c>
      <c r="H166" s="9">
        <f t="shared" si="54"/>
        <v>0</v>
      </c>
      <c r="I166" s="9">
        <f t="shared" si="54"/>
        <v>0</v>
      </c>
      <c r="J166" s="9">
        <f t="shared" si="54"/>
        <v>0</v>
      </c>
      <c r="K166" s="9">
        <f t="shared" si="54"/>
        <v>0</v>
      </c>
      <c r="L166" s="9">
        <f t="shared" si="54"/>
        <v>0</v>
      </c>
    </row>
    <row r="167" spans="1:12" ht="25.5" x14ac:dyDescent="0.25">
      <c r="A167" s="42"/>
      <c r="B167" s="43"/>
      <c r="C167" s="44"/>
      <c r="D167" s="8" t="s">
        <v>77</v>
      </c>
      <c r="E167" s="13">
        <f t="shared" si="47"/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</row>
    <row r="168" spans="1:12" ht="39.75" customHeight="1" x14ac:dyDescent="0.25">
      <c r="A168" s="42"/>
      <c r="B168" s="43"/>
      <c r="C168" s="44"/>
      <c r="D168" s="8" t="s">
        <v>78</v>
      </c>
      <c r="E168" s="13">
        <f t="shared" si="47"/>
        <v>0</v>
      </c>
      <c r="F168" s="9">
        <f t="shared" ref="F168:L169" si="55">F88</f>
        <v>0</v>
      </c>
      <c r="G168" s="9">
        <f t="shared" si="55"/>
        <v>0</v>
      </c>
      <c r="H168" s="9">
        <f t="shared" si="55"/>
        <v>0</v>
      </c>
      <c r="I168" s="9">
        <f t="shared" si="55"/>
        <v>0</v>
      </c>
      <c r="J168" s="9">
        <f t="shared" si="55"/>
        <v>0</v>
      </c>
      <c r="K168" s="9">
        <f t="shared" si="55"/>
        <v>0</v>
      </c>
      <c r="L168" s="9">
        <f t="shared" si="55"/>
        <v>0</v>
      </c>
    </row>
    <row r="169" spans="1:12" ht="25.5" customHeight="1" x14ac:dyDescent="0.25">
      <c r="A169" s="42"/>
      <c r="B169" s="43"/>
      <c r="C169" s="44"/>
      <c r="D169" s="8" t="s">
        <v>79</v>
      </c>
      <c r="E169" s="13">
        <f t="shared" si="47"/>
        <v>0</v>
      </c>
      <c r="F169" s="9">
        <f t="shared" si="55"/>
        <v>0</v>
      </c>
      <c r="G169" s="9">
        <f t="shared" si="55"/>
        <v>0</v>
      </c>
      <c r="H169" s="9">
        <f t="shared" si="55"/>
        <v>0</v>
      </c>
      <c r="I169" s="9">
        <f t="shared" si="55"/>
        <v>0</v>
      </c>
      <c r="J169" s="9">
        <f t="shared" si="55"/>
        <v>0</v>
      </c>
      <c r="K169" s="9">
        <f t="shared" si="55"/>
        <v>0</v>
      </c>
      <c r="L169" s="9">
        <f t="shared" si="55"/>
        <v>0</v>
      </c>
    </row>
    <row r="170" spans="1:12" ht="51" x14ac:dyDescent="0.25">
      <c r="A170" s="42"/>
      <c r="B170" s="43"/>
      <c r="C170" s="44"/>
      <c r="D170" s="8" t="s">
        <v>80</v>
      </c>
      <c r="E170" s="13">
        <f t="shared" si="47"/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</row>
    <row r="171" spans="1:12" ht="34.5" customHeight="1" x14ac:dyDescent="0.25">
      <c r="A171" s="45"/>
      <c r="B171" s="46"/>
      <c r="C171" s="47"/>
      <c r="D171" s="8" t="s">
        <v>131</v>
      </c>
      <c r="E171" s="13">
        <f t="shared" si="47"/>
        <v>0</v>
      </c>
      <c r="F171" s="9">
        <f>F91</f>
        <v>0</v>
      </c>
      <c r="G171" s="9">
        <f t="shared" ref="G171:L171" si="56">G91</f>
        <v>0</v>
      </c>
      <c r="H171" s="9">
        <f t="shared" si="56"/>
        <v>0</v>
      </c>
      <c r="I171" s="9">
        <f t="shared" si="56"/>
        <v>0</v>
      </c>
      <c r="J171" s="9">
        <f t="shared" si="56"/>
        <v>0</v>
      </c>
      <c r="K171" s="9">
        <f t="shared" si="56"/>
        <v>0</v>
      </c>
      <c r="L171" s="9">
        <f t="shared" si="56"/>
        <v>0</v>
      </c>
    </row>
    <row r="172" spans="1:12" ht="12.75" customHeight="1" x14ac:dyDescent="0.25">
      <c r="A172" s="39" t="s">
        <v>126</v>
      </c>
      <c r="B172" s="40"/>
      <c r="C172" s="41"/>
      <c r="D172" s="8" t="s">
        <v>76</v>
      </c>
      <c r="E172" s="13">
        <f t="shared" si="47"/>
        <v>11004.937999999996</v>
      </c>
      <c r="F172" s="13">
        <f t="shared" ref="F172:L172" si="57">SUM(F173:F177)</f>
        <v>4771.24</v>
      </c>
      <c r="G172" s="13">
        <f t="shared" si="57"/>
        <v>1180.798</v>
      </c>
      <c r="H172" s="13">
        <f t="shared" si="57"/>
        <v>1729.7</v>
      </c>
      <c r="I172" s="13">
        <f t="shared" si="57"/>
        <v>830.8</v>
      </c>
      <c r="J172" s="13">
        <f t="shared" si="57"/>
        <v>830.8</v>
      </c>
      <c r="K172" s="13">
        <f t="shared" si="57"/>
        <v>830.8</v>
      </c>
      <c r="L172" s="13">
        <f t="shared" si="57"/>
        <v>830.8</v>
      </c>
    </row>
    <row r="173" spans="1:12" ht="25.5" x14ac:dyDescent="0.25">
      <c r="A173" s="42"/>
      <c r="B173" s="43"/>
      <c r="C173" s="44"/>
      <c r="D173" s="8" t="s">
        <v>77</v>
      </c>
      <c r="E173" s="13">
        <f t="shared" si="47"/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</row>
    <row r="174" spans="1:12" ht="42" customHeight="1" x14ac:dyDescent="0.25">
      <c r="A174" s="42"/>
      <c r="B174" s="43"/>
      <c r="C174" s="44"/>
      <c r="D174" s="8" t="s">
        <v>78</v>
      </c>
      <c r="E174" s="13">
        <f t="shared" si="47"/>
        <v>2360.7379999999998</v>
      </c>
      <c r="F174" s="9">
        <v>327.04000000000002</v>
      </c>
      <c r="G174" s="13">
        <v>330.798</v>
      </c>
      <c r="H174" s="9">
        <f>H112-H118</f>
        <v>379.7</v>
      </c>
      <c r="I174" s="9">
        <f t="shared" ref="I174:L174" si="58">I112</f>
        <v>330.8</v>
      </c>
      <c r="J174" s="9">
        <f t="shared" si="58"/>
        <v>330.8</v>
      </c>
      <c r="K174" s="9">
        <f t="shared" si="58"/>
        <v>330.8</v>
      </c>
      <c r="L174" s="9">
        <f t="shared" si="58"/>
        <v>330.8</v>
      </c>
    </row>
    <row r="175" spans="1:12" ht="21.75" customHeight="1" x14ac:dyDescent="0.25">
      <c r="A175" s="42"/>
      <c r="B175" s="43"/>
      <c r="C175" s="44"/>
      <c r="D175" s="8" t="s">
        <v>79</v>
      </c>
      <c r="E175" s="13">
        <f t="shared" si="47"/>
        <v>2950</v>
      </c>
      <c r="F175" s="9">
        <f>F113</f>
        <v>750</v>
      </c>
      <c r="G175" s="9">
        <f t="shared" ref="G175:L175" si="59">G113</f>
        <v>850</v>
      </c>
      <c r="H175" s="9">
        <f t="shared" si="59"/>
        <v>1350</v>
      </c>
      <c r="I175" s="9">
        <f>I113</f>
        <v>0</v>
      </c>
      <c r="J175" s="9">
        <f t="shared" si="59"/>
        <v>0</v>
      </c>
      <c r="K175" s="9">
        <f t="shared" si="59"/>
        <v>0</v>
      </c>
      <c r="L175" s="9">
        <f t="shared" si="59"/>
        <v>0</v>
      </c>
    </row>
    <row r="176" spans="1:12" ht="51" x14ac:dyDescent="0.25">
      <c r="A176" s="42"/>
      <c r="B176" s="43"/>
      <c r="C176" s="44"/>
      <c r="D176" s="8" t="s">
        <v>80</v>
      </c>
      <c r="E176" s="13">
        <f t="shared" si="47"/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</row>
    <row r="177" spans="1:12" ht="24.75" customHeight="1" x14ac:dyDescent="0.25">
      <c r="A177" s="45"/>
      <c r="B177" s="46"/>
      <c r="C177" s="47"/>
      <c r="D177" s="8" t="s">
        <v>131</v>
      </c>
      <c r="E177" s="13">
        <f t="shared" si="47"/>
        <v>5694.2</v>
      </c>
      <c r="F177" s="9">
        <f>F109+F115</f>
        <v>3694.2</v>
      </c>
      <c r="G177" s="9">
        <f t="shared" ref="G177:L177" si="60">G109+G115</f>
        <v>0</v>
      </c>
      <c r="H177" s="9">
        <f t="shared" si="60"/>
        <v>0</v>
      </c>
      <c r="I177" s="9">
        <f t="shared" si="60"/>
        <v>500</v>
      </c>
      <c r="J177" s="9">
        <f t="shared" si="60"/>
        <v>500</v>
      </c>
      <c r="K177" s="9">
        <f t="shared" si="60"/>
        <v>500</v>
      </c>
      <c r="L177" s="9">
        <f t="shared" si="60"/>
        <v>500</v>
      </c>
    </row>
    <row r="178" spans="1:12" ht="12.75" customHeight="1" x14ac:dyDescent="0.25">
      <c r="A178" s="39" t="s">
        <v>127</v>
      </c>
      <c r="B178" s="40"/>
      <c r="C178" s="41"/>
      <c r="D178" s="8" t="s">
        <v>76</v>
      </c>
      <c r="E178" s="13">
        <f>SUM(F178:L178)</f>
        <v>14763.043599999999</v>
      </c>
      <c r="F178" s="9">
        <f t="shared" ref="F178:L178" si="61">SUM(F179:F183)</f>
        <v>0</v>
      </c>
      <c r="G178" s="9">
        <v>2894.3</v>
      </c>
      <c r="H178" s="9">
        <f t="shared" si="61"/>
        <v>2967.1435999999999</v>
      </c>
      <c r="I178" s="9">
        <f t="shared" si="61"/>
        <v>2225.4</v>
      </c>
      <c r="J178" s="9">
        <f t="shared" si="61"/>
        <v>2225.4</v>
      </c>
      <c r="K178" s="9">
        <f t="shared" si="61"/>
        <v>2225.4</v>
      </c>
      <c r="L178" s="9">
        <f t="shared" si="61"/>
        <v>2225.4</v>
      </c>
    </row>
    <row r="179" spans="1:12" ht="25.5" x14ac:dyDescent="0.25">
      <c r="A179" s="42"/>
      <c r="B179" s="43"/>
      <c r="C179" s="44"/>
      <c r="D179" s="8" t="s">
        <v>77</v>
      </c>
      <c r="E179" s="13">
        <f t="shared" si="47"/>
        <v>921.45699999999999</v>
      </c>
      <c r="F179" s="9">
        <v>0</v>
      </c>
      <c r="G179" s="9">
        <f>G75</f>
        <v>545.4</v>
      </c>
      <c r="H179" s="9">
        <f>H75</f>
        <v>376.05700000000002</v>
      </c>
      <c r="I179" s="9">
        <v>0</v>
      </c>
      <c r="J179" s="9">
        <v>0</v>
      </c>
      <c r="K179" s="9">
        <v>0</v>
      </c>
      <c r="L179" s="9">
        <v>0</v>
      </c>
    </row>
    <row r="180" spans="1:12" ht="44.25" customHeight="1" x14ac:dyDescent="0.25">
      <c r="A180" s="42"/>
      <c r="B180" s="43"/>
      <c r="C180" s="44"/>
      <c r="D180" s="8" t="s">
        <v>78</v>
      </c>
      <c r="E180" s="13">
        <f t="shared" si="47"/>
        <v>2334.9139999999998</v>
      </c>
      <c r="F180" s="9">
        <f>F76</f>
        <v>0</v>
      </c>
      <c r="G180" s="9">
        <f t="shared" ref="G180:L181" si="62">G76</f>
        <v>1191.5999999999999</v>
      </c>
      <c r="H180" s="9">
        <f t="shared" si="62"/>
        <v>1143.3140000000001</v>
      </c>
      <c r="I180" s="9">
        <f t="shared" si="62"/>
        <v>0</v>
      </c>
      <c r="J180" s="9">
        <f t="shared" si="62"/>
        <v>0</v>
      </c>
      <c r="K180" s="9">
        <f t="shared" si="62"/>
        <v>0</v>
      </c>
      <c r="L180" s="9">
        <f t="shared" si="62"/>
        <v>0</v>
      </c>
    </row>
    <row r="181" spans="1:12" ht="19.5" customHeight="1" x14ac:dyDescent="0.25">
      <c r="A181" s="42"/>
      <c r="B181" s="43"/>
      <c r="C181" s="44"/>
      <c r="D181" s="8" t="s">
        <v>79</v>
      </c>
      <c r="E181" s="13">
        <v>897</v>
      </c>
      <c r="F181" s="9">
        <f>F77</f>
        <v>0</v>
      </c>
      <c r="G181" s="9">
        <f t="shared" si="62"/>
        <v>289.34699999999998</v>
      </c>
      <c r="H181" s="9">
        <f t="shared" si="62"/>
        <v>607.73760000000004</v>
      </c>
      <c r="I181" s="9">
        <f t="shared" si="62"/>
        <v>0</v>
      </c>
      <c r="J181" s="9">
        <f t="shared" si="62"/>
        <v>0</v>
      </c>
      <c r="K181" s="9">
        <f t="shared" si="62"/>
        <v>0</v>
      </c>
      <c r="L181" s="9">
        <f t="shared" si="62"/>
        <v>0</v>
      </c>
    </row>
    <row r="182" spans="1:12" ht="51" x14ac:dyDescent="0.25">
      <c r="A182" s="42"/>
      <c r="B182" s="43"/>
      <c r="C182" s="44"/>
      <c r="D182" s="8" t="s">
        <v>80</v>
      </c>
      <c r="E182" s="13">
        <f t="shared" si="47"/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</row>
    <row r="183" spans="1:12" ht="22.5" customHeight="1" x14ac:dyDescent="0.25">
      <c r="A183" s="45"/>
      <c r="B183" s="46"/>
      <c r="C183" s="47"/>
      <c r="D183" s="8" t="s">
        <v>131</v>
      </c>
      <c r="E183" s="13">
        <v>10609.6</v>
      </c>
      <c r="F183" s="9">
        <f>F79</f>
        <v>0</v>
      </c>
      <c r="G183" s="9">
        <f t="shared" ref="G183:L183" si="63">G79</f>
        <v>868.03899999999999</v>
      </c>
      <c r="H183" s="9">
        <f t="shared" si="63"/>
        <v>840.03499999999997</v>
      </c>
      <c r="I183" s="9">
        <f t="shared" si="63"/>
        <v>2225.4</v>
      </c>
      <c r="J183" s="9">
        <f t="shared" si="63"/>
        <v>2225.4</v>
      </c>
      <c r="K183" s="9">
        <f t="shared" si="63"/>
        <v>2225.4</v>
      </c>
      <c r="L183" s="9">
        <f t="shared" si="63"/>
        <v>2225.4</v>
      </c>
    </row>
    <row r="184" spans="1:12" ht="12" customHeight="1" x14ac:dyDescent="0.25"/>
    <row r="185" spans="1:12" ht="16.5" customHeight="1" x14ac:dyDescent="0.25">
      <c r="A185" s="38" t="s">
        <v>117</v>
      </c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</row>
    <row r="186" spans="1:12" ht="30.75" customHeight="1" x14ac:dyDescent="0.25">
      <c r="A186" s="38" t="s">
        <v>118</v>
      </c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</row>
    <row r="187" spans="1:12" ht="30" customHeight="1" x14ac:dyDescent="0.25">
      <c r="A187" s="38" t="s">
        <v>119</v>
      </c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</row>
    <row r="188" spans="1:12" ht="35.25" customHeight="1" x14ac:dyDescent="0.25">
      <c r="A188" s="38" t="s">
        <v>120</v>
      </c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</row>
  </sheetData>
  <mergeCells count="83">
    <mergeCell ref="A10:L10"/>
    <mergeCell ref="A11:L11"/>
    <mergeCell ref="A12:A17"/>
    <mergeCell ref="B12:B17"/>
    <mergeCell ref="A4:L4"/>
    <mergeCell ref="A5:L5"/>
    <mergeCell ref="A6:A8"/>
    <mergeCell ref="B6:B8"/>
    <mergeCell ref="C6:C8"/>
    <mergeCell ref="D6:D8"/>
    <mergeCell ref="E6:L6"/>
    <mergeCell ref="E7:E8"/>
    <mergeCell ref="F7:L7"/>
    <mergeCell ref="C12:C17"/>
    <mergeCell ref="A18:A23"/>
    <mergeCell ref="B18:B23"/>
    <mergeCell ref="C18:C23"/>
    <mergeCell ref="A36:A41"/>
    <mergeCell ref="B36:B41"/>
    <mergeCell ref="C36:C41"/>
    <mergeCell ref="A24:A29"/>
    <mergeCell ref="B24:B29"/>
    <mergeCell ref="C24:C29"/>
    <mergeCell ref="A30:A35"/>
    <mergeCell ref="B30:B35"/>
    <mergeCell ref="C30:C35"/>
    <mergeCell ref="A42:A47"/>
    <mergeCell ref="B42:B47"/>
    <mergeCell ref="C42:C47"/>
    <mergeCell ref="A48:A53"/>
    <mergeCell ref="B48:B53"/>
    <mergeCell ref="C48:C53"/>
    <mergeCell ref="A54:A59"/>
    <mergeCell ref="B54:B59"/>
    <mergeCell ref="C54:C59"/>
    <mergeCell ref="A60:L60"/>
    <mergeCell ref="A61:A66"/>
    <mergeCell ref="B61:B66"/>
    <mergeCell ref="C61:C66"/>
    <mergeCell ref="A67:A72"/>
    <mergeCell ref="B67:B72"/>
    <mergeCell ref="C67:C72"/>
    <mergeCell ref="A73:L73"/>
    <mergeCell ref="A74:A79"/>
    <mergeCell ref="B74:B79"/>
    <mergeCell ref="C74:C79"/>
    <mergeCell ref="A80:A85"/>
    <mergeCell ref="B80:B85"/>
    <mergeCell ref="C80:C85"/>
    <mergeCell ref="A86:A91"/>
    <mergeCell ref="B86:B91"/>
    <mergeCell ref="C86:C91"/>
    <mergeCell ref="A92:A97"/>
    <mergeCell ref="B92:B97"/>
    <mergeCell ref="C92:C97"/>
    <mergeCell ref="A98:A103"/>
    <mergeCell ref="B98:B103"/>
    <mergeCell ref="C98:C103"/>
    <mergeCell ref="A104:A109"/>
    <mergeCell ref="B104:B109"/>
    <mergeCell ref="C104:C109"/>
    <mergeCell ref="A153:C153"/>
    <mergeCell ref="A110:A121"/>
    <mergeCell ref="B110:B121"/>
    <mergeCell ref="C110:C115"/>
    <mergeCell ref="C116:C121"/>
    <mergeCell ref="A122:A127"/>
    <mergeCell ref="B122:B127"/>
    <mergeCell ref="C122:C127"/>
    <mergeCell ref="A128:C133"/>
    <mergeCell ref="A134:C139"/>
    <mergeCell ref="A140:C140"/>
    <mergeCell ref="A141:C146"/>
    <mergeCell ref="A147:C152"/>
    <mergeCell ref="A186:L186"/>
    <mergeCell ref="A187:L187"/>
    <mergeCell ref="A188:L188"/>
    <mergeCell ref="A154:C159"/>
    <mergeCell ref="A160:C165"/>
    <mergeCell ref="A166:C171"/>
    <mergeCell ref="A172:C177"/>
    <mergeCell ref="A178:C183"/>
    <mergeCell ref="A185:L185"/>
  </mergeCells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I12" sqref="I12"/>
    </sheetView>
  </sheetViews>
  <sheetFormatPr defaultRowHeight="15" x14ac:dyDescent="0.25"/>
  <cols>
    <col min="1" max="1" width="4" customWidth="1"/>
    <col min="2" max="2" width="15.85546875" customWidth="1"/>
    <col min="3" max="3" width="7.7109375" customWidth="1"/>
    <col min="4" max="4" width="7.140625" customWidth="1"/>
    <col min="5" max="6" width="12.42578125" customWidth="1"/>
    <col min="7" max="7" width="13.5703125" customWidth="1"/>
    <col min="8" max="8" width="11.42578125" customWidth="1"/>
    <col min="9" max="9" width="10.28515625" bestFit="1" customWidth="1"/>
    <col min="10" max="10" width="10" customWidth="1"/>
    <col min="11" max="11" width="6.5703125" customWidth="1"/>
    <col min="12" max="12" width="6.7109375" customWidth="1"/>
    <col min="13" max="14" width="5.7109375" customWidth="1"/>
    <col min="15" max="15" width="6.140625" customWidth="1"/>
  </cols>
  <sheetData>
    <row r="1" spans="1:15" ht="16.5" x14ac:dyDescent="0.25">
      <c r="A1" s="34" t="s">
        <v>38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9" customHeight="1" x14ac:dyDescent="0.25">
      <c r="A2" s="2"/>
    </row>
    <row r="3" spans="1:15" ht="16.5" x14ac:dyDescent="0.25">
      <c r="A3" s="35" t="s">
        <v>39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0.5" customHeight="1" x14ac:dyDescent="0.25">
      <c r="A4" s="2"/>
    </row>
    <row r="5" spans="1:15" ht="116.25" customHeight="1" x14ac:dyDescent="0.25">
      <c r="A5" s="68" t="s">
        <v>40</v>
      </c>
      <c r="B5" s="68" t="s">
        <v>41</v>
      </c>
      <c r="C5" s="68" t="s">
        <v>42</v>
      </c>
      <c r="D5" s="68" t="s">
        <v>43</v>
      </c>
      <c r="E5" s="68" t="s">
        <v>44</v>
      </c>
      <c r="F5" s="68" t="s">
        <v>45</v>
      </c>
      <c r="G5" s="68" t="s">
        <v>46</v>
      </c>
      <c r="H5" s="68" t="s">
        <v>47</v>
      </c>
      <c r="I5" s="68"/>
      <c r="J5" s="68"/>
      <c r="K5" s="68"/>
      <c r="L5" s="68"/>
      <c r="M5" s="68"/>
      <c r="N5" s="68"/>
      <c r="O5" s="68"/>
    </row>
    <row r="6" spans="1:15" ht="15" customHeight="1" x14ac:dyDescent="0.25">
      <c r="A6" s="68"/>
      <c r="B6" s="68"/>
      <c r="C6" s="68"/>
      <c r="D6" s="68"/>
      <c r="E6" s="68"/>
      <c r="F6" s="68"/>
      <c r="G6" s="68"/>
      <c r="H6" s="68" t="s">
        <v>48</v>
      </c>
      <c r="I6" s="68" t="s">
        <v>49</v>
      </c>
      <c r="J6" s="68"/>
      <c r="K6" s="68"/>
      <c r="L6" s="68"/>
      <c r="M6" s="68"/>
      <c r="N6" s="68"/>
      <c r="O6" s="68"/>
    </row>
    <row r="7" spans="1:15" x14ac:dyDescent="0.25">
      <c r="A7" s="68"/>
      <c r="B7" s="68"/>
      <c r="C7" s="68"/>
      <c r="D7" s="68"/>
      <c r="E7" s="68"/>
      <c r="F7" s="68"/>
      <c r="G7" s="68"/>
      <c r="H7" s="68"/>
      <c r="I7" s="5">
        <v>2014</v>
      </c>
      <c r="J7" s="5">
        <v>2015</v>
      </c>
      <c r="K7" s="5">
        <v>2016</v>
      </c>
      <c r="L7" s="5">
        <v>2017</v>
      </c>
      <c r="M7" s="5">
        <v>2018</v>
      </c>
      <c r="N7" s="5">
        <v>2019</v>
      </c>
      <c r="O7" s="5">
        <v>2020</v>
      </c>
    </row>
    <row r="8" spans="1:1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</row>
    <row r="9" spans="1:15" ht="51.75" customHeight="1" x14ac:dyDescent="0.25">
      <c r="A9" s="66" t="s">
        <v>12</v>
      </c>
      <c r="B9" s="66" t="s">
        <v>50</v>
      </c>
      <c r="C9" s="66" t="s">
        <v>51</v>
      </c>
      <c r="D9" s="66">
        <v>50</v>
      </c>
      <c r="E9" s="66">
        <v>2014</v>
      </c>
      <c r="F9" s="66" t="s">
        <v>52</v>
      </c>
      <c r="G9" s="6" t="s">
        <v>78</v>
      </c>
      <c r="H9" s="18">
        <f>I9</f>
        <v>2327.1999999999998</v>
      </c>
      <c r="I9" s="18">
        <v>2327.1999999999998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</row>
    <row r="10" spans="1:15" ht="37.5" customHeight="1" x14ac:dyDescent="0.25">
      <c r="A10" s="67"/>
      <c r="B10" s="67"/>
      <c r="C10" s="67"/>
      <c r="D10" s="67"/>
      <c r="E10" s="67"/>
      <c r="F10" s="67"/>
      <c r="G10" s="6" t="s">
        <v>131</v>
      </c>
      <c r="H10" s="18">
        <f>I10</f>
        <v>2935.6</v>
      </c>
      <c r="I10" s="18">
        <v>2935.6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</row>
    <row r="11" spans="1:15" ht="55.5" customHeight="1" x14ac:dyDescent="0.25">
      <c r="A11" s="66" t="s">
        <v>14</v>
      </c>
      <c r="B11" s="66" t="s">
        <v>50</v>
      </c>
      <c r="C11" s="66" t="s">
        <v>51</v>
      </c>
      <c r="D11" s="66">
        <v>100</v>
      </c>
      <c r="E11" s="66">
        <v>2014</v>
      </c>
      <c r="F11" s="66" t="s">
        <v>52</v>
      </c>
      <c r="G11" s="6" t="s">
        <v>132</v>
      </c>
      <c r="H11" s="18">
        <f>I11</f>
        <v>2538.8000000000002</v>
      </c>
      <c r="I11" s="18">
        <v>2538.8000000000002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</row>
    <row r="12" spans="1:15" ht="37.5" customHeight="1" x14ac:dyDescent="0.25">
      <c r="A12" s="67"/>
      <c r="B12" s="67"/>
      <c r="C12" s="67"/>
      <c r="D12" s="67"/>
      <c r="E12" s="67"/>
      <c r="F12" s="67"/>
      <c r="G12" s="6" t="s">
        <v>131</v>
      </c>
      <c r="H12" s="18">
        <f>I12</f>
        <v>2553.17</v>
      </c>
      <c r="I12" s="18">
        <v>2553.17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</row>
    <row r="13" spans="1:15" ht="70.5" customHeight="1" x14ac:dyDescent="0.25">
      <c r="A13" s="6" t="s">
        <v>15</v>
      </c>
      <c r="B13" s="6" t="s">
        <v>53</v>
      </c>
      <c r="C13" s="6" t="s">
        <v>54</v>
      </c>
      <c r="D13" s="6">
        <v>4.8639999999999999</v>
      </c>
      <c r="E13" s="6">
        <v>2014</v>
      </c>
      <c r="F13" s="6" t="s">
        <v>55</v>
      </c>
      <c r="G13" s="6" t="s">
        <v>133</v>
      </c>
      <c r="H13" s="18">
        <v>2500</v>
      </c>
      <c r="I13" s="18">
        <v>2500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</row>
    <row r="14" spans="1:15" ht="61.5" customHeight="1" x14ac:dyDescent="0.25">
      <c r="A14" s="6" t="s">
        <v>22</v>
      </c>
      <c r="B14" s="6" t="s">
        <v>53</v>
      </c>
      <c r="C14" s="6" t="s">
        <v>54</v>
      </c>
      <c r="D14" s="6">
        <v>2.4</v>
      </c>
      <c r="E14" s="6">
        <v>2015</v>
      </c>
      <c r="F14" s="6" t="s">
        <v>56</v>
      </c>
      <c r="G14" s="6" t="s">
        <v>131</v>
      </c>
      <c r="H14" s="18">
        <v>2933</v>
      </c>
      <c r="I14" s="18">
        <v>0</v>
      </c>
      <c r="J14" s="18">
        <v>2933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</row>
  </sheetData>
  <mergeCells count="24">
    <mergeCell ref="I6:O6"/>
    <mergeCell ref="H5:O5"/>
    <mergeCell ref="A1:O1"/>
    <mergeCell ref="A3:O3"/>
    <mergeCell ref="G5:G7"/>
    <mergeCell ref="H6:H7"/>
    <mergeCell ref="A5:A7"/>
    <mergeCell ref="B5:B7"/>
    <mergeCell ref="C5:C7"/>
    <mergeCell ref="D5:D7"/>
    <mergeCell ref="E5:E7"/>
    <mergeCell ref="F5:F7"/>
    <mergeCell ref="E11:E12"/>
    <mergeCell ref="F11:F12"/>
    <mergeCell ref="A9:A10"/>
    <mergeCell ref="A11:A12"/>
    <mergeCell ref="B11:B12"/>
    <mergeCell ref="C11:C12"/>
    <mergeCell ref="D11:D12"/>
    <mergeCell ref="F9:F10"/>
    <mergeCell ref="E9:E10"/>
    <mergeCell ref="D9:D10"/>
    <mergeCell ref="C9:C10"/>
    <mergeCell ref="B9:B10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2016-12-20T08:15:32Z</dcterms:modified>
</cp:coreProperties>
</file>