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420" windowHeight="10910"/>
  </bookViews>
  <sheets>
    <sheet name="Лист1 (2)" sheetId="5" r:id="rId1"/>
  </sheets>
  <definedNames>
    <definedName name="_xlnm.Print_Titles" localSheetId="0">'Лист1 (2)'!$6:$8</definedName>
    <definedName name="_xlnm.Print_Area" localSheetId="0">'Лист1 (2)'!$A$1:$L$564</definedName>
  </definedNames>
  <calcPr calcId="145621"/>
</workbook>
</file>

<file path=xl/calcChain.xml><?xml version="1.0" encoding="utf-8"?>
<calcChain xmlns="http://schemas.openxmlformats.org/spreadsheetml/2006/main">
  <c r="H109" i="5" l="1"/>
  <c r="H178" i="5" l="1"/>
  <c r="H171" i="5" l="1"/>
  <c r="H177" i="5"/>
  <c r="H224" i="5"/>
  <c r="H85" i="5"/>
  <c r="H199" i="5"/>
  <c r="H84" i="5" l="1"/>
  <c r="H198" i="5"/>
  <c r="H151" i="5" l="1"/>
  <c r="H320" i="5" l="1"/>
  <c r="F315" i="5" l="1"/>
  <c r="G315" i="5"/>
  <c r="H315" i="5"/>
  <c r="I315" i="5"/>
  <c r="J315" i="5"/>
  <c r="K315" i="5"/>
  <c r="L315" i="5"/>
  <c r="F314" i="5"/>
  <c r="G314" i="5"/>
  <c r="H314" i="5"/>
  <c r="I314" i="5"/>
  <c r="J314" i="5"/>
  <c r="K314" i="5"/>
  <c r="L314" i="5"/>
  <c r="F313" i="5"/>
  <c r="I313" i="5"/>
  <c r="J313" i="5"/>
  <c r="K313" i="5"/>
  <c r="L313" i="5"/>
  <c r="F312" i="5"/>
  <c r="I312" i="5"/>
  <c r="J312" i="5"/>
  <c r="K312" i="5"/>
  <c r="L312" i="5"/>
  <c r="F311" i="5"/>
  <c r="G311" i="5"/>
  <c r="H311" i="5"/>
  <c r="I311" i="5"/>
  <c r="J311" i="5"/>
  <c r="K311" i="5"/>
  <c r="L311" i="5"/>
  <c r="F249" i="5"/>
  <c r="G249" i="5"/>
  <c r="H249" i="5"/>
  <c r="I249" i="5"/>
  <c r="J249" i="5"/>
  <c r="K249" i="5"/>
  <c r="L249" i="5"/>
  <c r="F248" i="5"/>
  <c r="G248" i="5"/>
  <c r="H248" i="5"/>
  <c r="I248" i="5"/>
  <c r="J248" i="5"/>
  <c r="K248" i="5"/>
  <c r="L248" i="5"/>
  <c r="F247" i="5"/>
  <c r="I247" i="5"/>
  <c r="J247" i="5"/>
  <c r="K247" i="5"/>
  <c r="L247" i="5"/>
  <c r="F246" i="5"/>
  <c r="I246" i="5"/>
  <c r="J246" i="5"/>
  <c r="K246" i="5"/>
  <c r="L246" i="5"/>
  <c r="F245" i="5"/>
  <c r="G245" i="5"/>
  <c r="H245" i="5"/>
  <c r="I245" i="5"/>
  <c r="J245" i="5"/>
  <c r="K245" i="5"/>
  <c r="L245" i="5"/>
  <c r="G304" i="5" l="1"/>
  <c r="E309" i="5" l="1"/>
  <c r="E308" i="5"/>
  <c r="E307" i="5"/>
  <c r="E306" i="5"/>
  <c r="E305" i="5"/>
  <c r="F304" i="5"/>
  <c r="L304" i="5"/>
  <c r="K304" i="5"/>
  <c r="J304" i="5"/>
  <c r="I304" i="5"/>
  <c r="H304" i="5"/>
  <c r="E304" i="5" l="1"/>
  <c r="H133" i="5"/>
  <c r="H172" i="5"/>
  <c r="H121" i="5"/>
  <c r="H97" i="5" l="1"/>
  <c r="H21" i="5"/>
  <c r="H15" i="5"/>
  <c r="H14" i="5"/>
  <c r="H277" i="5" l="1"/>
  <c r="H265" i="5"/>
  <c r="H253" i="5"/>
  <c r="H225" i="5"/>
  <c r="H78" i="5" l="1"/>
  <c r="H543" i="5" s="1"/>
  <c r="H184" i="5" l="1"/>
  <c r="F186" i="5"/>
  <c r="G186" i="5"/>
  <c r="H186" i="5"/>
  <c r="I186" i="5"/>
  <c r="J186" i="5"/>
  <c r="K186" i="5"/>
  <c r="K192" i="5" s="1"/>
  <c r="L186" i="5"/>
  <c r="L192" i="5" s="1"/>
  <c r="F185" i="5"/>
  <c r="F191" i="5" s="1"/>
  <c r="G185" i="5"/>
  <c r="G191" i="5" s="1"/>
  <c r="H185" i="5"/>
  <c r="H191" i="5" s="1"/>
  <c r="I185" i="5"/>
  <c r="I191" i="5" s="1"/>
  <c r="J185" i="5"/>
  <c r="J191" i="5" s="1"/>
  <c r="K185" i="5"/>
  <c r="K191" i="5" s="1"/>
  <c r="L185" i="5"/>
  <c r="L191" i="5" s="1"/>
  <c r="F184" i="5"/>
  <c r="G184" i="5"/>
  <c r="I184" i="5"/>
  <c r="I190" i="5" s="1"/>
  <c r="J184" i="5"/>
  <c r="K184" i="5"/>
  <c r="K190" i="5" s="1"/>
  <c r="L184" i="5"/>
  <c r="L190" i="5" s="1"/>
  <c r="F183" i="5"/>
  <c r="G183" i="5"/>
  <c r="H183" i="5"/>
  <c r="H189" i="5" s="1"/>
  <c r="I183" i="5"/>
  <c r="J183" i="5"/>
  <c r="K183" i="5"/>
  <c r="L183" i="5"/>
  <c r="L189" i="5" s="1"/>
  <c r="F182" i="5"/>
  <c r="G182" i="5"/>
  <c r="H182" i="5"/>
  <c r="I182" i="5"/>
  <c r="J182" i="5"/>
  <c r="K182" i="5"/>
  <c r="K188" i="5" s="1"/>
  <c r="L182" i="5"/>
  <c r="L188" i="5" s="1"/>
  <c r="E170" i="5"/>
  <c r="E171" i="5"/>
  <c r="E173" i="5"/>
  <c r="E174" i="5"/>
  <c r="G169" i="5"/>
  <c r="I169" i="5"/>
  <c r="J169" i="5"/>
  <c r="K169" i="5"/>
  <c r="L169" i="5"/>
  <c r="F169" i="5"/>
  <c r="G175" i="5"/>
  <c r="I175" i="5"/>
  <c r="J175" i="5"/>
  <c r="K175" i="5"/>
  <c r="L175" i="5"/>
  <c r="F175" i="5"/>
  <c r="L514" i="5"/>
  <c r="L520" i="5" s="1"/>
  <c r="K514" i="5"/>
  <c r="K520" i="5" s="1"/>
  <c r="J514" i="5"/>
  <c r="J520" i="5" s="1"/>
  <c r="I514" i="5"/>
  <c r="I520" i="5" s="1"/>
  <c r="H514" i="5"/>
  <c r="H520" i="5" s="1"/>
  <c r="H512" i="5"/>
  <c r="H511" i="5"/>
  <c r="E508" i="5"/>
  <c r="E507" i="5"/>
  <c r="E506" i="5"/>
  <c r="E505" i="5"/>
  <c r="E504" i="5"/>
  <c r="L503" i="5"/>
  <c r="K503" i="5"/>
  <c r="J503" i="5"/>
  <c r="I503" i="5"/>
  <c r="H503" i="5"/>
  <c r="G503" i="5"/>
  <c r="F503" i="5"/>
  <c r="E502" i="5"/>
  <c r="E497" i="5" s="1"/>
  <c r="L497" i="5"/>
  <c r="K497" i="5"/>
  <c r="J497" i="5"/>
  <c r="I497" i="5"/>
  <c r="H497" i="5"/>
  <c r="G497" i="5"/>
  <c r="F497" i="5"/>
  <c r="E496" i="5"/>
  <c r="E494" i="5"/>
  <c r="E493" i="5"/>
  <c r="L491" i="5"/>
  <c r="K491" i="5"/>
  <c r="J491" i="5"/>
  <c r="I491" i="5"/>
  <c r="H491" i="5"/>
  <c r="G491" i="5"/>
  <c r="F491" i="5"/>
  <c r="E490" i="5"/>
  <c r="E488" i="5"/>
  <c r="E487" i="5"/>
  <c r="L485" i="5"/>
  <c r="K485" i="5"/>
  <c r="J485" i="5"/>
  <c r="I485" i="5"/>
  <c r="H485" i="5"/>
  <c r="G485" i="5"/>
  <c r="F485" i="5"/>
  <c r="E484" i="5"/>
  <c r="E482" i="5"/>
  <c r="E481" i="5"/>
  <c r="L479" i="5"/>
  <c r="K479" i="5"/>
  <c r="J479" i="5"/>
  <c r="I479" i="5"/>
  <c r="H479" i="5"/>
  <c r="G479" i="5"/>
  <c r="F479" i="5"/>
  <c r="E478" i="5"/>
  <c r="E476" i="5"/>
  <c r="E475" i="5"/>
  <c r="L473" i="5"/>
  <c r="K473" i="5"/>
  <c r="J473" i="5"/>
  <c r="I473" i="5"/>
  <c r="H473" i="5"/>
  <c r="G473" i="5"/>
  <c r="F473" i="5"/>
  <c r="E472" i="5"/>
  <c r="L467" i="5"/>
  <c r="K467" i="5"/>
  <c r="J467" i="5"/>
  <c r="I467" i="5"/>
  <c r="H467" i="5"/>
  <c r="G467" i="5"/>
  <c r="F467" i="5"/>
  <c r="E467" i="5"/>
  <c r="E466" i="5"/>
  <c r="E461" i="5" s="1"/>
  <c r="L461" i="5"/>
  <c r="L460" i="5" s="1"/>
  <c r="L459" i="5" s="1"/>
  <c r="L458" i="5" s="1"/>
  <c r="K461" i="5"/>
  <c r="K460" i="5" s="1"/>
  <c r="K459" i="5" s="1"/>
  <c r="J461" i="5"/>
  <c r="I461" i="5"/>
  <c r="H461" i="5"/>
  <c r="G461" i="5"/>
  <c r="G460" i="5" s="1"/>
  <c r="F461" i="5"/>
  <c r="F460" i="5" s="1"/>
  <c r="J455" i="5"/>
  <c r="I455" i="5"/>
  <c r="H455" i="5"/>
  <c r="E454" i="5"/>
  <c r="E452" i="5"/>
  <c r="E451" i="5"/>
  <c r="L449" i="5"/>
  <c r="K449" i="5"/>
  <c r="J449" i="5"/>
  <c r="I449" i="5"/>
  <c r="H449" i="5"/>
  <c r="G449" i="5"/>
  <c r="F449" i="5"/>
  <c r="E448" i="5"/>
  <c r="E447" i="5"/>
  <c r="E446" i="5"/>
  <c r="E445" i="5"/>
  <c r="E444" i="5"/>
  <c r="L443" i="5"/>
  <c r="K443" i="5"/>
  <c r="J443" i="5"/>
  <c r="I443" i="5"/>
  <c r="H443" i="5"/>
  <c r="G443" i="5"/>
  <c r="F443" i="5"/>
  <c r="E442" i="5"/>
  <c r="E440" i="5"/>
  <c r="E439" i="5"/>
  <c r="L437" i="5"/>
  <c r="K437" i="5"/>
  <c r="J437" i="5"/>
  <c r="I437" i="5"/>
  <c r="H437" i="5"/>
  <c r="G437" i="5"/>
  <c r="F437" i="5"/>
  <c r="E436" i="5"/>
  <c r="E431" i="5" s="1"/>
  <c r="L431" i="5"/>
  <c r="K431" i="5"/>
  <c r="J431" i="5"/>
  <c r="I431" i="5"/>
  <c r="H431" i="5"/>
  <c r="G431" i="5"/>
  <c r="F431" i="5"/>
  <c r="E430" i="5"/>
  <c r="L425" i="5"/>
  <c r="K425" i="5"/>
  <c r="J425" i="5"/>
  <c r="I425" i="5"/>
  <c r="H425" i="5"/>
  <c r="G425" i="5"/>
  <c r="F425" i="5"/>
  <c r="E425" i="5"/>
  <c r="E424" i="5"/>
  <c r="E422" i="5"/>
  <c r="E421" i="5"/>
  <c r="L419" i="5"/>
  <c r="K419" i="5"/>
  <c r="J419" i="5"/>
  <c r="I419" i="5"/>
  <c r="H419" i="5"/>
  <c r="G419" i="5"/>
  <c r="F419" i="5"/>
  <c r="E418" i="5"/>
  <c r="E413" i="5" s="1"/>
  <c r="L413" i="5"/>
  <c r="K413" i="5"/>
  <c r="J413" i="5"/>
  <c r="I413" i="5"/>
  <c r="H413" i="5"/>
  <c r="G413" i="5"/>
  <c r="F413" i="5"/>
  <c r="E412" i="5"/>
  <c r="E410" i="5"/>
  <c r="L407" i="5"/>
  <c r="K407" i="5"/>
  <c r="J407" i="5"/>
  <c r="I407" i="5"/>
  <c r="H407" i="5"/>
  <c r="G407" i="5"/>
  <c r="F407" i="5"/>
  <c r="E406" i="5"/>
  <c r="E404" i="5"/>
  <c r="E403" i="5"/>
  <c r="L401" i="5"/>
  <c r="K401" i="5"/>
  <c r="J401" i="5"/>
  <c r="I401" i="5"/>
  <c r="H401" i="5"/>
  <c r="G401" i="5"/>
  <c r="F401" i="5"/>
  <c r="E400" i="5"/>
  <c r="E398" i="5"/>
  <c r="L395" i="5"/>
  <c r="K395" i="5"/>
  <c r="J395" i="5"/>
  <c r="I395" i="5"/>
  <c r="H395" i="5"/>
  <c r="G395" i="5"/>
  <c r="F395" i="5"/>
  <c r="E394" i="5"/>
  <c r="E389" i="5" s="1"/>
  <c r="L389" i="5"/>
  <c r="K389" i="5"/>
  <c r="J389" i="5"/>
  <c r="I389" i="5"/>
  <c r="H389" i="5"/>
  <c r="G389" i="5"/>
  <c r="F389" i="5"/>
  <c r="E388" i="5"/>
  <c r="E383" i="5" s="1"/>
  <c r="L383" i="5"/>
  <c r="K383" i="5"/>
  <c r="J383" i="5"/>
  <c r="I383" i="5"/>
  <c r="H383" i="5"/>
  <c r="G383" i="5"/>
  <c r="F383" i="5"/>
  <c r="E382" i="5"/>
  <c r="L377" i="5"/>
  <c r="K377" i="5"/>
  <c r="J377" i="5"/>
  <c r="I377" i="5"/>
  <c r="H377" i="5"/>
  <c r="G377" i="5"/>
  <c r="F377" i="5"/>
  <c r="E377" i="5"/>
  <c r="E376" i="5"/>
  <c r="E371" i="5" s="1"/>
  <c r="L371" i="5"/>
  <c r="K371" i="5"/>
  <c r="J371" i="5"/>
  <c r="I371" i="5"/>
  <c r="H371" i="5"/>
  <c r="G371" i="5"/>
  <c r="F371" i="5"/>
  <c r="E370" i="5"/>
  <c r="E368" i="5"/>
  <c r="E367" i="5"/>
  <c r="L365" i="5"/>
  <c r="K365" i="5"/>
  <c r="J365" i="5"/>
  <c r="I365" i="5"/>
  <c r="H365" i="5"/>
  <c r="G365" i="5"/>
  <c r="F365" i="5"/>
  <c r="E364" i="5"/>
  <c r="E359" i="5" s="1"/>
  <c r="L359" i="5"/>
  <c r="K359" i="5"/>
  <c r="J359" i="5"/>
  <c r="I359" i="5"/>
  <c r="H359" i="5"/>
  <c r="G359" i="5"/>
  <c r="F359" i="5"/>
  <c r="E358" i="5"/>
  <c r="E353" i="5" s="1"/>
  <c r="L353" i="5"/>
  <c r="K353" i="5"/>
  <c r="J353" i="5"/>
  <c r="I353" i="5"/>
  <c r="H353" i="5"/>
  <c r="G353" i="5"/>
  <c r="F353" i="5"/>
  <c r="E352" i="5"/>
  <c r="E350" i="5"/>
  <c r="E349" i="5"/>
  <c r="L347" i="5"/>
  <c r="K347" i="5"/>
  <c r="J347" i="5"/>
  <c r="I347" i="5"/>
  <c r="H347" i="5"/>
  <c r="G347" i="5"/>
  <c r="F347" i="5"/>
  <c r="E346" i="5"/>
  <c r="E344" i="5"/>
  <c r="E343" i="5"/>
  <c r="L341" i="5"/>
  <c r="K341" i="5"/>
  <c r="J341" i="5"/>
  <c r="I341" i="5"/>
  <c r="H341" i="5"/>
  <c r="G341" i="5"/>
  <c r="F341" i="5"/>
  <c r="E340" i="5"/>
  <c r="E335" i="5" s="1"/>
  <c r="L335" i="5"/>
  <c r="K335" i="5"/>
  <c r="J335" i="5"/>
  <c r="I335" i="5"/>
  <c r="H335" i="5"/>
  <c r="G335" i="5"/>
  <c r="F335" i="5"/>
  <c r="E334" i="5"/>
  <c r="E332" i="5"/>
  <c r="E331" i="5"/>
  <c r="L329" i="5"/>
  <c r="K329" i="5"/>
  <c r="J329" i="5"/>
  <c r="I329" i="5"/>
  <c r="H329" i="5"/>
  <c r="G329" i="5"/>
  <c r="F329" i="5"/>
  <c r="E328" i="5"/>
  <c r="E323" i="5" s="1"/>
  <c r="L323" i="5"/>
  <c r="K323" i="5"/>
  <c r="J323" i="5"/>
  <c r="I323" i="5"/>
  <c r="H323" i="5"/>
  <c r="G323" i="5"/>
  <c r="F323" i="5"/>
  <c r="J321" i="5"/>
  <c r="J513" i="5" s="1"/>
  <c r="J519" i="5" s="1"/>
  <c r="I321" i="5"/>
  <c r="I513" i="5" s="1"/>
  <c r="I519" i="5" s="1"/>
  <c r="H321" i="5"/>
  <c r="J320" i="5"/>
  <c r="J512" i="5" s="1"/>
  <c r="J518" i="5" s="1"/>
  <c r="I320" i="5"/>
  <c r="I512" i="5" s="1"/>
  <c r="I518" i="5" s="1"/>
  <c r="J319" i="5"/>
  <c r="J511" i="5" s="1"/>
  <c r="J517" i="5" s="1"/>
  <c r="I319" i="5"/>
  <c r="I511" i="5" s="1"/>
  <c r="I517" i="5" s="1"/>
  <c r="J318" i="5"/>
  <c r="J510" i="5" s="1"/>
  <c r="J516" i="5" s="1"/>
  <c r="I318" i="5"/>
  <c r="I510" i="5" s="1"/>
  <c r="I516" i="5" s="1"/>
  <c r="H318" i="5"/>
  <c r="H510" i="5" s="1"/>
  <c r="H516" i="5" s="1"/>
  <c r="L317" i="5"/>
  <c r="L509" i="5" s="1"/>
  <c r="K317" i="5"/>
  <c r="K509" i="5" s="1"/>
  <c r="J317" i="5"/>
  <c r="J509" i="5" s="1"/>
  <c r="I317" i="5"/>
  <c r="I509" i="5" s="1"/>
  <c r="E303" i="5"/>
  <c r="E302" i="5"/>
  <c r="E301" i="5"/>
  <c r="E300" i="5"/>
  <c r="E299" i="5"/>
  <c r="L298" i="5"/>
  <c r="K298" i="5"/>
  <c r="J298" i="5"/>
  <c r="I298" i="5"/>
  <c r="H298" i="5"/>
  <c r="G298" i="5"/>
  <c r="F298" i="5"/>
  <c r="E297" i="5"/>
  <c r="E296" i="5"/>
  <c r="E248" i="5" s="1"/>
  <c r="H295" i="5"/>
  <c r="E294" i="5"/>
  <c r="E293" i="5"/>
  <c r="L292" i="5"/>
  <c r="K292" i="5"/>
  <c r="J292" i="5"/>
  <c r="I292" i="5"/>
  <c r="G292" i="5"/>
  <c r="F292" i="5"/>
  <c r="E291" i="5"/>
  <c r="E289" i="5"/>
  <c r="E288" i="5"/>
  <c r="E287" i="5"/>
  <c r="L286" i="5"/>
  <c r="K286" i="5"/>
  <c r="J286" i="5"/>
  <c r="I286" i="5"/>
  <c r="H286" i="5"/>
  <c r="G286" i="5"/>
  <c r="F286" i="5"/>
  <c r="E285" i="5"/>
  <c r="E283" i="5"/>
  <c r="E282" i="5"/>
  <c r="E281" i="5"/>
  <c r="L280" i="5"/>
  <c r="K280" i="5"/>
  <c r="J280" i="5"/>
  <c r="I280" i="5"/>
  <c r="H280" i="5"/>
  <c r="G280" i="5"/>
  <c r="F280" i="5"/>
  <c r="E279" i="5"/>
  <c r="G277" i="5"/>
  <c r="H276" i="5"/>
  <c r="G276" i="5"/>
  <c r="E275" i="5"/>
  <c r="L274" i="5"/>
  <c r="K274" i="5"/>
  <c r="J274" i="5"/>
  <c r="I274" i="5"/>
  <c r="F274" i="5"/>
  <c r="E273" i="5"/>
  <c r="E271" i="5"/>
  <c r="E270" i="5"/>
  <c r="E269" i="5"/>
  <c r="J268" i="5"/>
  <c r="I268" i="5"/>
  <c r="H268" i="5"/>
  <c r="G268" i="5"/>
  <c r="F268" i="5"/>
  <c r="E267" i="5"/>
  <c r="G265" i="5"/>
  <c r="G264" i="5"/>
  <c r="E263" i="5"/>
  <c r="H262" i="5"/>
  <c r="F262" i="5"/>
  <c r="E261" i="5"/>
  <c r="E259" i="5"/>
  <c r="E258" i="5"/>
  <c r="F256" i="5"/>
  <c r="E255" i="5"/>
  <c r="E253" i="5"/>
  <c r="H252" i="5"/>
  <c r="E251" i="5"/>
  <c r="L250" i="5"/>
  <c r="K250" i="5"/>
  <c r="J250" i="5"/>
  <c r="I250" i="5"/>
  <c r="G250" i="5"/>
  <c r="F250" i="5"/>
  <c r="I240" i="5"/>
  <c r="H240" i="5"/>
  <c r="L234" i="5"/>
  <c r="L240" i="5" s="1"/>
  <c r="K234" i="5"/>
  <c r="K240" i="5" s="1"/>
  <c r="I234" i="5"/>
  <c r="G234" i="5"/>
  <c r="G240" i="5" s="1"/>
  <c r="F234" i="5"/>
  <c r="F240" i="5" s="1"/>
  <c r="L233" i="5"/>
  <c r="K233" i="5"/>
  <c r="J233" i="5"/>
  <c r="I233" i="5"/>
  <c r="H233" i="5"/>
  <c r="G233" i="5"/>
  <c r="F233" i="5"/>
  <c r="L232" i="5"/>
  <c r="L238" i="5" s="1"/>
  <c r="K232" i="5"/>
  <c r="K238" i="5" s="1"/>
  <c r="J232" i="5"/>
  <c r="J238" i="5" s="1"/>
  <c r="I232" i="5"/>
  <c r="I238" i="5" s="1"/>
  <c r="H232" i="5"/>
  <c r="H238" i="5" s="1"/>
  <c r="F232" i="5"/>
  <c r="F238" i="5" s="1"/>
  <c r="L231" i="5"/>
  <c r="L237" i="5" s="1"/>
  <c r="K231" i="5"/>
  <c r="K237" i="5" s="1"/>
  <c r="J231" i="5"/>
  <c r="J237" i="5" s="1"/>
  <c r="I231" i="5"/>
  <c r="I237" i="5" s="1"/>
  <c r="H231" i="5"/>
  <c r="H237" i="5" s="1"/>
  <c r="F231" i="5"/>
  <c r="F237" i="5" s="1"/>
  <c r="L230" i="5"/>
  <c r="L236" i="5" s="1"/>
  <c r="K230" i="5"/>
  <c r="K236" i="5" s="1"/>
  <c r="J230" i="5"/>
  <c r="J236" i="5" s="1"/>
  <c r="I230" i="5"/>
  <c r="H230" i="5"/>
  <c r="F230" i="5"/>
  <c r="E228" i="5"/>
  <c r="E234" i="5" s="1"/>
  <c r="E240" i="5" s="1"/>
  <c r="E227" i="5"/>
  <c r="E233" i="5" s="1"/>
  <c r="G226" i="5"/>
  <c r="E226" i="5" s="1"/>
  <c r="E232" i="5" s="1"/>
  <c r="E238" i="5" s="1"/>
  <c r="G225" i="5"/>
  <c r="G231" i="5" s="1"/>
  <c r="G237" i="5" s="1"/>
  <c r="G224" i="5"/>
  <c r="E224" i="5" s="1"/>
  <c r="E230" i="5" s="1"/>
  <c r="E236" i="5" s="1"/>
  <c r="L223" i="5"/>
  <c r="K223" i="5"/>
  <c r="J223" i="5"/>
  <c r="I223" i="5"/>
  <c r="H223" i="5"/>
  <c r="F223" i="5"/>
  <c r="L218" i="5"/>
  <c r="K218" i="5"/>
  <c r="J218" i="5"/>
  <c r="I218" i="5"/>
  <c r="H218" i="5"/>
  <c r="G218" i="5"/>
  <c r="F218" i="5"/>
  <c r="E218" i="5"/>
  <c r="L213" i="5"/>
  <c r="L219" i="5" s="1"/>
  <c r="K213" i="5"/>
  <c r="K219" i="5" s="1"/>
  <c r="J213" i="5"/>
  <c r="J219" i="5" s="1"/>
  <c r="I213" i="5"/>
  <c r="I219" i="5" s="1"/>
  <c r="H213" i="5"/>
  <c r="H219" i="5" s="1"/>
  <c r="G213" i="5"/>
  <c r="G219" i="5" s="1"/>
  <c r="F213" i="5"/>
  <c r="F219" i="5" s="1"/>
  <c r="L211" i="5"/>
  <c r="L217" i="5" s="1"/>
  <c r="K211" i="5"/>
  <c r="K217" i="5" s="1"/>
  <c r="J211" i="5"/>
  <c r="J217" i="5" s="1"/>
  <c r="I211" i="5"/>
  <c r="I217" i="5" s="1"/>
  <c r="H211" i="5"/>
  <c r="H217" i="5" s="1"/>
  <c r="G211" i="5"/>
  <c r="G217" i="5" s="1"/>
  <c r="F211" i="5"/>
  <c r="F217" i="5" s="1"/>
  <c r="L210" i="5"/>
  <c r="L216" i="5" s="1"/>
  <c r="K210" i="5"/>
  <c r="K216" i="5" s="1"/>
  <c r="J210" i="5"/>
  <c r="J216" i="5" s="1"/>
  <c r="I210" i="5"/>
  <c r="I216" i="5" s="1"/>
  <c r="H210" i="5"/>
  <c r="H216" i="5" s="1"/>
  <c r="G210" i="5"/>
  <c r="G216" i="5" s="1"/>
  <c r="F210" i="5"/>
  <c r="F216" i="5" s="1"/>
  <c r="L209" i="5"/>
  <c r="L215" i="5" s="1"/>
  <c r="K209" i="5"/>
  <c r="K215" i="5" s="1"/>
  <c r="J209" i="5"/>
  <c r="J215" i="5" s="1"/>
  <c r="I209" i="5"/>
  <c r="I215" i="5" s="1"/>
  <c r="H209" i="5"/>
  <c r="H215" i="5" s="1"/>
  <c r="G209" i="5"/>
  <c r="G215" i="5" s="1"/>
  <c r="F209" i="5"/>
  <c r="F215" i="5" s="1"/>
  <c r="E207" i="5"/>
  <c r="E205" i="5"/>
  <c r="E204" i="5"/>
  <c r="E203" i="5"/>
  <c r="L202" i="5"/>
  <c r="K202" i="5"/>
  <c r="J202" i="5"/>
  <c r="I202" i="5"/>
  <c r="H202" i="5"/>
  <c r="G202" i="5"/>
  <c r="F202" i="5"/>
  <c r="E201" i="5"/>
  <c r="E199" i="5"/>
  <c r="E198" i="5"/>
  <c r="E197" i="5"/>
  <c r="L196" i="5"/>
  <c r="K196" i="5"/>
  <c r="J196" i="5"/>
  <c r="I196" i="5"/>
  <c r="H196" i="5"/>
  <c r="G196" i="5"/>
  <c r="F196" i="5"/>
  <c r="E179" i="5"/>
  <c r="E178" i="5"/>
  <c r="E153" i="5"/>
  <c r="E152" i="5"/>
  <c r="E151" i="5"/>
  <c r="E150" i="5"/>
  <c r="E149" i="5"/>
  <c r="H148" i="5"/>
  <c r="E148" i="5" s="1"/>
  <c r="E147" i="5"/>
  <c r="L146" i="5"/>
  <c r="K146" i="5"/>
  <c r="K142" i="5" s="1"/>
  <c r="J146" i="5"/>
  <c r="I146" i="5"/>
  <c r="H146" i="5"/>
  <c r="G146" i="5"/>
  <c r="F146" i="5"/>
  <c r="E145" i="5"/>
  <c r="E144" i="5"/>
  <c r="E143" i="5"/>
  <c r="E141" i="5"/>
  <c r="L140" i="5"/>
  <c r="K140" i="5"/>
  <c r="J140" i="5"/>
  <c r="I140" i="5"/>
  <c r="G140" i="5"/>
  <c r="F140" i="5"/>
  <c r="E139" i="5"/>
  <c r="E138" i="5"/>
  <c r="E137" i="5"/>
  <c r="K136" i="5"/>
  <c r="J136" i="5"/>
  <c r="I136" i="5"/>
  <c r="H136" i="5"/>
  <c r="F136" i="5"/>
  <c r="E135" i="5"/>
  <c r="L134" i="5"/>
  <c r="K134" i="5"/>
  <c r="J134" i="5"/>
  <c r="I134" i="5"/>
  <c r="I130" i="5" s="1"/>
  <c r="G134" i="5"/>
  <c r="F134" i="5"/>
  <c r="E133" i="5"/>
  <c r="E132" i="5"/>
  <c r="E131" i="5"/>
  <c r="H130" i="5"/>
  <c r="E129" i="5"/>
  <c r="L128" i="5"/>
  <c r="L124" i="5" s="1"/>
  <c r="K128" i="5"/>
  <c r="J128" i="5"/>
  <c r="I128" i="5"/>
  <c r="G128" i="5"/>
  <c r="F128" i="5"/>
  <c r="E127" i="5"/>
  <c r="E126" i="5"/>
  <c r="E125" i="5"/>
  <c r="H124" i="5"/>
  <c r="E123" i="5"/>
  <c r="L122" i="5"/>
  <c r="K122" i="5"/>
  <c r="J122" i="5"/>
  <c r="I122" i="5"/>
  <c r="G122" i="5"/>
  <c r="G118" i="5" s="1"/>
  <c r="F122" i="5"/>
  <c r="E120" i="5"/>
  <c r="E119" i="5"/>
  <c r="G117" i="5"/>
  <c r="G112" i="5" s="1"/>
  <c r="L116" i="5"/>
  <c r="K116" i="5"/>
  <c r="K112" i="5" s="1"/>
  <c r="J116" i="5"/>
  <c r="I116" i="5"/>
  <c r="F116" i="5"/>
  <c r="E115" i="5"/>
  <c r="E114" i="5"/>
  <c r="E113" i="5"/>
  <c r="E111" i="5"/>
  <c r="L110" i="5"/>
  <c r="K110" i="5"/>
  <c r="K106" i="5" s="1"/>
  <c r="J110" i="5"/>
  <c r="I110" i="5"/>
  <c r="H106" i="5"/>
  <c r="G110" i="5"/>
  <c r="F110" i="5"/>
  <c r="E109" i="5"/>
  <c r="E108" i="5"/>
  <c r="E107" i="5"/>
  <c r="L104" i="5"/>
  <c r="L100" i="5" s="1"/>
  <c r="K104" i="5"/>
  <c r="J104" i="5"/>
  <c r="I104" i="5"/>
  <c r="H104" i="5"/>
  <c r="F104" i="5"/>
  <c r="G103" i="5"/>
  <c r="E102" i="5"/>
  <c r="E101" i="5"/>
  <c r="L99" i="5"/>
  <c r="L564" i="5" s="1"/>
  <c r="K99" i="5"/>
  <c r="K564" i="5" s="1"/>
  <c r="J99" i="5"/>
  <c r="J564" i="5" s="1"/>
  <c r="I99" i="5"/>
  <c r="I564" i="5" s="1"/>
  <c r="H99" i="5"/>
  <c r="H564" i="5" s="1"/>
  <c r="F99" i="5"/>
  <c r="F564" i="5" s="1"/>
  <c r="L97" i="5"/>
  <c r="L562" i="5" s="1"/>
  <c r="K97" i="5"/>
  <c r="K562" i="5" s="1"/>
  <c r="J97" i="5"/>
  <c r="J562" i="5" s="1"/>
  <c r="I97" i="5"/>
  <c r="I562" i="5" s="1"/>
  <c r="F97" i="5"/>
  <c r="F562" i="5" s="1"/>
  <c r="L96" i="5"/>
  <c r="L561" i="5" s="1"/>
  <c r="K96" i="5"/>
  <c r="K561" i="5" s="1"/>
  <c r="J96" i="5"/>
  <c r="J561" i="5" s="1"/>
  <c r="I96" i="5"/>
  <c r="I561" i="5" s="1"/>
  <c r="H96" i="5"/>
  <c r="H561" i="5" s="1"/>
  <c r="G96" i="5"/>
  <c r="G561" i="5" s="1"/>
  <c r="F96" i="5"/>
  <c r="F561" i="5" s="1"/>
  <c r="L95" i="5"/>
  <c r="L560" i="5" s="1"/>
  <c r="K95" i="5"/>
  <c r="K560" i="5" s="1"/>
  <c r="J95" i="5"/>
  <c r="J560" i="5" s="1"/>
  <c r="I95" i="5"/>
  <c r="I560" i="5" s="1"/>
  <c r="H95" i="5"/>
  <c r="H560" i="5" s="1"/>
  <c r="G95" i="5"/>
  <c r="G560" i="5" s="1"/>
  <c r="F95" i="5"/>
  <c r="F560" i="5" s="1"/>
  <c r="E93" i="5"/>
  <c r="E92" i="5"/>
  <c r="E91" i="5"/>
  <c r="E90" i="5"/>
  <c r="E89" i="5"/>
  <c r="G88" i="5"/>
  <c r="E88" i="5" s="1"/>
  <c r="E86" i="5"/>
  <c r="G85" i="5"/>
  <c r="G82" i="5" s="1"/>
  <c r="E84" i="5"/>
  <c r="E83" i="5"/>
  <c r="L82" i="5"/>
  <c r="L76" i="5" s="1"/>
  <c r="K82" i="5"/>
  <c r="J82" i="5"/>
  <c r="J76" i="5" s="1"/>
  <c r="I82" i="5"/>
  <c r="I76" i="5" s="1"/>
  <c r="F82" i="5"/>
  <c r="F76" i="5" s="1"/>
  <c r="L81" i="5"/>
  <c r="L546" i="5" s="1"/>
  <c r="K81" i="5"/>
  <c r="K546" i="5" s="1"/>
  <c r="J81" i="5"/>
  <c r="J546" i="5" s="1"/>
  <c r="I81" i="5"/>
  <c r="I546" i="5" s="1"/>
  <c r="G81" i="5"/>
  <c r="G546" i="5" s="1"/>
  <c r="F81" i="5"/>
  <c r="F546" i="5" s="1"/>
  <c r="L80" i="5"/>
  <c r="K80" i="5"/>
  <c r="J80" i="5"/>
  <c r="I80" i="5"/>
  <c r="H80" i="5"/>
  <c r="H545" i="5" s="1"/>
  <c r="G80" i="5"/>
  <c r="G545" i="5" s="1"/>
  <c r="F80" i="5"/>
  <c r="L79" i="5"/>
  <c r="K79" i="5"/>
  <c r="J79" i="5"/>
  <c r="I79" i="5"/>
  <c r="F79" i="5"/>
  <c r="L78" i="5"/>
  <c r="K78" i="5"/>
  <c r="J78" i="5"/>
  <c r="I78" i="5"/>
  <c r="G78" i="5"/>
  <c r="F78" i="5"/>
  <c r="L77" i="5"/>
  <c r="K77" i="5"/>
  <c r="J77" i="5"/>
  <c r="I77" i="5"/>
  <c r="H77" i="5"/>
  <c r="H542" i="5" s="1"/>
  <c r="G77" i="5"/>
  <c r="F77" i="5"/>
  <c r="K76" i="5"/>
  <c r="L66" i="5"/>
  <c r="K66" i="5"/>
  <c r="J66" i="5"/>
  <c r="I66" i="5"/>
  <c r="H66" i="5"/>
  <c r="G66" i="5"/>
  <c r="F66" i="5"/>
  <c r="I64" i="5"/>
  <c r="H64" i="5"/>
  <c r="G64" i="5"/>
  <c r="F64" i="5"/>
  <c r="I63" i="5"/>
  <c r="H63" i="5"/>
  <c r="G63" i="5"/>
  <c r="F63" i="5"/>
  <c r="L62" i="5"/>
  <c r="K62" i="5"/>
  <c r="J62" i="5"/>
  <c r="I62" i="5"/>
  <c r="H62" i="5"/>
  <c r="G62" i="5"/>
  <c r="F62" i="5"/>
  <c r="E60" i="5"/>
  <c r="E66" i="5" s="1"/>
  <c r="L58" i="5"/>
  <c r="L64" i="5" s="1"/>
  <c r="K58" i="5"/>
  <c r="K64" i="5" s="1"/>
  <c r="J58" i="5"/>
  <c r="J64" i="5" s="1"/>
  <c r="L57" i="5"/>
  <c r="L63" i="5" s="1"/>
  <c r="K57" i="5"/>
  <c r="K63" i="5" s="1"/>
  <c r="J57" i="5"/>
  <c r="J63" i="5" s="1"/>
  <c r="E56" i="5"/>
  <c r="E62" i="5" s="1"/>
  <c r="I55" i="5"/>
  <c r="I61" i="5" s="1"/>
  <c r="H55" i="5"/>
  <c r="H61" i="5" s="1"/>
  <c r="G55" i="5"/>
  <c r="G61" i="5" s="1"/>
  <c r="F55" i="5"/>
  <c r="F61" i="5" s="1"/>
  <c r="G53" i="5"/>
  <c r="F53" i="5"/>
  <c r="L52" i="5"/>
  <c r="L71" i="5" s="1"/>
  <c r="K52" i="5"/>
  <c r="K71" i="5" s="1"/>
  <c r="J52" i="5"/>
  <c r="J71" i="5" s="1"/>
  <c r="I52" i="5"/>
  <c r="I71" i="5" s="1"/>
  <c r="H52" i="5"/>
  <c r="H71" i="5" s="1"/>
  <c r="G52" i="5"/>
  <c r="G71" i="5" s="1"/>
  <c r="F52" i="5"/>
  <c r="F71" i="5" s="1"/>
  <c r="L51" i="5"/>
  <c r="K51" i="5"/>
  <c r="J51" i="5"/>
  <c r="I51" i="5"/>
  <c r="H51" i="5"/>
  <c r="G51" i="5"/>
  <c r="F51" i="5"/>
  <c r="H50" i="5"/>
  <c r="G50" i="5"/>
  <c r="F50" i="5"/>
  <c r="E47" i="5"/>
  <c r="E45" i="5"/>
  <c r="E44" i="5"/>
  <c r="E43" i="5"/>
  <c r="L42" i="5"/>
  <c r="K42" i="5"/>
  <c r="J42" i="5"/>
  <c r="I42" i="5"/>
  <c r="G42" i="5"/>
  <c r="F42" i="5"/>
  <c r="E40" i="5"/>
  <c r="E39" i="5"/>
  <c r="E38" i="5"/>
  <c r="E37" i="5"/>
  <c r="L36" i="5"/>
  <c r="K36" i="5"/>
  <c r="J36" i="5"/>
  <c r="I36" i="5"/>
  <c r="H36" i="5"/>
  <c r="G36" i="5"/>
  <c r="F36" i="5"/>
  <c r="E35" i="5"/>
  <c r="E33" i="5"/>
  <c r="E32" i="5"/>
  <c r="E31" i="5"/>
  <c r="L30" i="5"/>
  <c r="J30" i="5"/>
  <c r="I30" i="5"/>
  <c r="H30" i="5"/>
  <c r="G30" i="5"/>
  <c r="F30" i="5"/>
  <c r="E29" i="5"/>
  <c r="E28" i="5"/>
  <c r="E52" i="5" s="1"/>
  <c r="E71" i="5" s="1"/>
  <c r="E27" i="5"/>
  <c r="E26" i="5"/>
  <c r="E25" i="5"/>
  <c r="L24" i="5"/>
  <c r="K24" i="5"/>
  <c r="J24" i="5"/>
  <c r="I24" i="5"/>
  <c r="H24" i="5"/>
  <c r="G24" i="5"/>
  <c r="F24" i="5"/>
  <c r="E23" i="5"/>
  <c r="E21" i="5"/>
  <c r="E20" i="5"/>
  <c r="E19" i="5"/>
  <c r="L18" i="5"/>
  <c r="K18" i="5"/>
  <c r="J18" i="5"/>
  <c r="I18" i="5"/>
  <c r="H18" i="5"/>
  <c r="G18" i="5"/>
  <c r="F18" i="5"/>
  <c r="L17" i="5"/>
  <c r="L53" i="5" s="1"/>
  <c r="E15" i="5"/>
  <c r="L14" i="5"/>
  <c r="L50" i="5" s="1"/>
  <c r="L13" i="5"/>
  <c r="K13" i="5" s="1"/>
  <c r="J13" i="5" s="1"/>
  <c r="J49" i="5" s="1"/>
  <c r="G543" i="5" l="1"/>
  <c r="K163" i="5"/>
  <c r="H156" i="5"/>
  <c r="G161" i="5"/>
  <c r="K161" i="5"/>
  <c r="K542" i="5" s="1"/>
  <c r="J244" i="5"/>
  <c r="L244" i="5"/>
  <c r="E249" i="5"/>
  <c r="F244" i="5"/>
  <c r="K244" i="5"/>
  <c r="I244" i="5"/>
  <c r="E245" i="5"/>
  <c r="G247" i="5"/>
  <c r="G181" i="5"/>
  <c r="I156" i="5"/>
  <c r="E561" i="5"/>
  <c r="E560" i="5"/>
  <c r="H175" i="5"/>
  <c r="H562" i="5"/>
  <c r="E264" i="5"/>
  <c r="G246" i="5"/>
  <c r="G313" i="5"/>
  <c r="H313" i="5"/>
  <c r="H247" i="5"/>
  <c r="K310" i="5"/>
  <c r="K515" i="5" s="1"/>
  <c r="L310" i="5"/>
  <c r="L515" i="5" s="1"/>
  <c r="E314" i="5"/>
  <c r="E225" i="5"/>
  <c r="E231" i="5" s="1"/>
  <c r="E237" i="5" s="1"/>
  <c r="E252" i="5"/>
  <c r="H246" i="5"/>
  <c r="G312" i="5"/>
  <c r="I310" i="5"/>
  <c r="I515" i="5" s="1"/>
  <c r="E311" i="5"/>
  <c r="E315" i="5"/>
  <c r="H518" i="5"/>
  <c r="H274" i="5"/>
  <c r="H312" i="5"/>
  <c r="H517" i="5" s="1"/>
  <c r="F310" i="5"/>
  <c r="J310" i="5"/>
  <c r="J515" i="5" s="1"/>
  <c r="E551" i="5"/>
  <c r="K551" i="5"/>
  <c r="H551" i="5"/>
  <c r="L551" i="5"/>
  <c r="I551" i="5"/>
  <c r="F551" i="5"/>
  <c r="J551" i="5"/>
  <c r="G551" i="5"/>
  <c r="F157" i="5"/>
  <c r="I155" i="5"/>
  <c r="F156" i="5"/>
  <c r="J156" i="5"/>
  <c r="E295" i="5"/>
  <c r="J68" i="5"/>
  <c r="K544" i="5"/>
  <c r="J181" i="5"/>
  <c r="E185" i="5"/>
  <c r="E191" i="5" s="1"/>
  <c r="E211" i="5"/>
  <c r="E217" i="5" s="1"/>
  <c r="E479" i="5"/>
  <c r="G70" i="5"/>
  <c r="G76" i="5"/>
  <c r="J98" i="5"/>
  <c r="J563" i="5" s="1"/>
  <c r="G262" i="5"/>
  <c r="G69" i="5"/>
  <c r="L181" i="5"/>
  <c r="K14" i="5"/>
  <c r="K50" i="5" s="1"/>
  <c r="K69" i="5" s="1"/>
  <c r="K181" i="5"/>
  <c r="E78" i="5"/>
  <c r="J100" i="5"/>
  <c r="F181" i="5"/>
  <c r="I181" i="5"/>
  <c r="K17" i="5"/>
  <c r="K53" i="5" s="1"/>
  <c r="K72" i="5" s="1"/>
  <c r="E30" i="5"/>
  <c r="K55" i="5"/>
  <c r="K61" i="5" s="1"/>
  <c r="F155" i="5"/>
  <c r="J155" i="5"/>
  <c r="G162" i="5"/>
  <c r="K162" i="5"/>
  <c r="J157" i="5"/>
  <c r="I159" i="5"/>
  <c r="E77" i="5"/>
  <c r="F229" i="5"/>
  <c r="F235" i="5" s="1"/>
  <c r="H250" i="5"/>
  <c r="E276" i="5"/>
  <c r="L321" i="5"/>
  <c r="L513" i="5" s="1"/>
  <c r="H169" i="5"/>
  <c r="E172" i="5"/>
  <c r="E184" i="5" s="1"/>
  <c r="E202" i="5"/>
  <c r="E213" i="5"/>
  <c r="E219" i="5" s="1"/>
  <c r="H69" i="5"/>
  <c r="G72" i="5"/>
  <c r="E80" i="5"/>
  <c r="L163" i="5"/>
  <c r="L544" i="5" s="1"/>
  <c r="G214" i="5"/>
  <c r="E347" i="5"/>
  <c r="E419" i="5"/>
  <c r="E437" i="5"/>
  <c r="L457" i="5"/>
  <c r="L456" i="5" s="1"/>
  <c r="L320" i="5"/>
  <c r="L512" i="5" s="1"/>
  <c r="L518" i="5" s="1"/>
  <c r="K458" i="5"/>
  <c r="E458" i="5" s="1"/>
  <c r="K321" i="5"/>
  <c r="K513" i="5" s="1"/>
  <c r="K519" i="5" s="1"/>
  <c r="L69" i="5"/>
  <c r="L12" i="5"/>
  <c r="L48" i="5" s="1"/>
  <c r="E42" i="5"/>
  <c r="I157" i="5"/>
  <c r="F159" i="5"/>
  <c r="K165" i="5"/>
  <c r="H98" i="5"/>
  <c r="H563" i="5" s="1"/>
  <c r="F100" i="5"/>
  <c r="G106" i="5"/>
  <c r="E96" i="5"/>
  <c r="L112" i="5"/>
  <c r="L118" i="5"/>
  <c r="E210" i="5"/>
  <c r="E216" i="5" s="1"/>
  <c r="L229" i="5"/>
  <c r="L235" i="5" s="1"/>
  <c r="F236" i="5"/>
  <c r="E265" i="5"/>
  <c r="E329" i="5"/>
  <c r="E485" i="5"/>
  <c r="E196" i="5"/>
  <c r="H208" i="5"/>
  <c r="E407" i="5"/>
  <c r="E491" i="5"/>
  <c r="L72" i="5"/>
  <c r="G79" i="5"/>
  <c r="G544" i="5" s="1"/>
  <c r="L157" i="5"/>
  <c r="J159" i="5"/>
  <c r="F98" i="5"/>
  <c r="F563" i="5" s="1"/>
  <c r="E95" i="5"/>
  <c r="G124" i="5"/>
  <c r="L208" i="5"/>
  <c r="I214" i="5"/>
  <c r="H229" i="5"/>
  <c r="H235" i="5" s="1"/>
  <c r="E286" i="5"/>
  <c r="E395" i="5"/>
  <c r="H214" i="5"/>
  <c r="G459" i="5"/>
  <c r="G322" i="5"/>
  <c r="G514" i="5" s="1"/>
  <c r="G520" i="5" s="1"/>
  <c r="J70" i="5"/>
  <c r="F161" i="5"/>
  <c r="J161" i="5"/>
  <c r="F162" i="5"/>
  <c r="J162" i="5"/>
  <c r="I163" i="5"/>
  <c r="I544" i="5" s="1"/>
  <c r="F165" i="5"/>
  <c r="E460" i="5"/>
  <c r="E36" i="5"/>
  <c r="I70" i="5"/>
  <c r="J163" i="5"/>
  <c r="L165" i="5"/>
  <c r="F118" i="5"/>
  <c r="E122" i="5"/>
  <c r="I124" i="5"/>
  <c r="E177" i="5"/>
  <c r="E183" i="5" s="1"/>
  <c r="I208" i="5"/>
  <c r="F214" i="5"/>
  <c r="J214" i="5"/>
  <c r="H236" i="5"/>
  <c r="E280" i="5"/>
  <c r="H292" i="5"/>
  <c r="E292" i="5" s="1"/>
  <c r="I532" i="5"/>
  <c r="I557" i="5" s="1"/>
  <c r="E401" i="5"/>
  <c r="E503" i="5"/>
  <c r="F69" i="5"/>
  <c r="F70" i="5"/>
  <c r="H161" i="5"/>
  <c r="L161" i="5"/>
  <c r="L542" i="5" s="1"/>
  <c r="H162" i="5"/>
  <c r="L162" i="5"/>
  <c r="L543" i="5" s="1"/>
  <c r="J164" i="5"/>
  <c r="J545" i="5" s="1"/>
  <c r="I165" i="5"/>
  <c r="L106" i="5"/>
  <c r="E110" i="5"/>
  <c r="E128" i="5"/>
  <c r="F142" i="5"/>
  <c r="E176" i="5"/>
  <c r="E182" i="5" s="1"/>
  <c r="F208" i="5"/>
  <c r="J208" i="5"/>
  <c r="K214" i="5"/>
  <c r="G274" i="5"/>
  <c r="E365" i="5"/>
  <c r="E449" i="5"/>
  <c r="E24" i="5"/>
  <c r="K49" i="5"/>
  <c r="K68" i="5" s="1"/>
  <c r="E51" i="5"/>
  <c r="E18" i="5"/>
  <c r="L49" i="5"/>
  <c r="L68" i="5" s="1"/>
  <c r="H70" i="5"/>
  <c r="L70" i="5"/>
  <c r="L55" i="5"/>
  <c r="L61" i="5" s="1"/>
  <c r="F72" i="5"/>
  <c r="I161" i="5"/>
  <c r="I162" i="5"/>
  <c r="F163" i="5"/>
  <c r="L98" i="5"/>
  <c r="L563" i="5" s="1"/>
  <c r="J165" i="5"/>
  <c r="H100" i="5"/>
  <c r="H112" i="5"/>
  <c r="E117" i="5"/>
  <c r="K118" i="5"/>
  <c r="L130" i="5"/>
  <c r="G136" i="5"/>
  <c r="J142" i="5"/>
  <c r="G208" i="5"/>
  <c r="K208" i="5"/>
  <c r="K229" i="5"/>
  <c r="K235" i="5" s="1"/>
  <c r="G230" i="5"/>
  <c r="G236" i="5" s="1"/>
  <c r="E298" i="5"/>
  <c r="K532" i="5"/>
  <c r="K557" i="5" s="1"/>
  <c r="E341" i="5"/>
  <c r="E443" i="5"/>
  <c r="E473" i="5"/>
  <c r="K70" i="5"/>
  <c r="H81" i="5"/>
  <c r="E87" i="5"/>
  <c r="E81" i="5" s="1"/>
  <c r="H190" i="5"/>
  <c r="E85" i="5"/>
  <c r="E79" i="5" s="1"/>
  <c r="I106" i="5"/>
  <c r="J112" i="5"/>
  <c r="I13" i="5"/>
  <c r="J55" i="5"/>
  <c r="J61" i="5" s="1"/>
  <c r="E57" i="5"/>
  <c r="E58" i="5"/>
  <c r="E64" i="5" s="1"/>
  <c r="H79" i="5"/>
  <c r="H544" i="5" s="1"/>
  <c r="H82" i="5"/>
  <c r="I98" i="5"/>
  <c r="K100" i="5"/>
  <c r="K98" i="5"/>
  <c r="F112" i="5"/>
  <c r="I118" i="5"/>
  <c r="J124" i="5"/>
  <c r="J130" i="5"/>
  <c r="L136" i="5"/>
  <c r="H142" i="5"/>
  <c r="K155" i="5"/>
  <c r="K157" i="5"/>
  <c r="K159" i="5"/>
  <c r="I192" i="5"/>
  <c r="I100" i="5"/>
  <c r="I112" i="5"/>
  <c r="E121" i="5"/>
  <c r="G98" i="5"/>
  <c r="F124" i="5"/>
  <c r="F130" i="5"/>
  <c r="E134" i="5"/>
  <c r="G155" i="5"/>
  <c r="L155" i="5"/>
  <c r="L159" i="5"/>
  <c r="J192" i="5"/>
  <c r="E103" i="5"/>
  <c r="G97" i="5"/>
  <c r="G562" i="5" s="1"/>
  <c r="F106" i="5"/>
  <c r="J106" i="5"/>
  <c r="K130" i="5"/>
  <c r="H155" i="5"/>
  <c r="K156" i="5"/>
  <c r="E104" i="5"/>
  <c r="G105" i="5"/>
  <c r="E116" i="5"/>
  <c r="H118" i="5"/>
  <c r="J118" i="5"/>
  <c r="K124" i="5"/>
  <c r="G130" i="5"/>
  <c r="E140" i="5"/>
  <c r="G142" i="5"/>
  <c r="L142" i="5"/>
  <c r="E146" i="5"/>
  <c r="I142" i="5"/>
  <c r="G156" i="5"/>
  <c r="L156" i="5"/>
  <c r="F192" i="5"/>
  <c r="L214" i="5"/>
  <c r="G223" i="5"/>
  <c r="E223" i="5" s="1"/>
  <c r="E256" i="5"/>
  <c r="H513" i="5"/>
  <c r="H519" i="5" s="1"/>
  <c r="H317" i="5"/>
  <c r="H509" i="5" s="1"/>
  <c r="E209" i="5"/>
  <c r="E215" i="5" s="1"/>
  <c r="I236" i="5"/>
  <c r="I229" i="5"/>
  <c r="I235" i="5" s="1"/>
  <c r="E268" i="5"/>
  <c r="E277" i="5"/>
  <c r="G232" i="5"/>
  <c r="F322" i="5"/>
  <c r="F459" i="5"/>
  <c r="E562" i="5" l="1"/>
  <c r="E312" i="5"/>
  <c r="H181" i="5"/>
  <c r="G310" i="5"/>
  <c r="H559" i="5"/>
  <c r="E262" i="5"/>
  <c r="E313" i="5"/>
  <c r="G244" i="5"/>
  <c r="H531" i="5"/>
  <c r="H556" i="5" s="1"/>
  <c r="L519" i="5"/>
  <c r="L532" i="5" s="1"/>
  <c r="L557" i="5" s="1"/>
  <c r="H310" i="5"/>
  <c r="H515" i="5" s="1"/>
  <c r="J14" i="5"/>
  <c r="J50" i="5" s="1"/>
  <c r="J69" i="5" s="1"/>
  <c r="J549" i="5" s="1"/>
  <c r="J525" i="5"/>
  <c r="H159" i="5"/>
  <c r="H546" i="5"/>
  <c r="E546" i="5" s="1"/>
  <c r="E250" i="5"/>
  <c r="H244" i="5"/>
  <c r="E247" i="5"/>
  <c r="E246" i="5"/>
  <c r="L549" i="5"/>
  <c r="H549" i="5"/>
  <c r="H523" i="5"/>
  <c r="K552" i="5"/>
  <c r="K526" i="5"/>
  <c r="G549" i="5"/>
  <c r="G550" i="5"/>
  <c r="K550" i="5"/>
  <c r="L550" i="5"/>
  <c r="L524" i="5"/>
  <c r="F550" i="5"/>
  <c r="H550" i="5"/>
  <c r="K548" i="5"/>
  <c r="F549" i="5"/>
  <c r="I550" i="5"/>
  <c r="I524" i="5"/>
  <c r="L552" i="5"/>
  <c r="L526" i="5"/>
  <c r="K549" i="5"/>
  <c r="F552" i="5"/>
  <c r="L548" i="5"/>
  <c r="J550" i="5"/>
  <c r="G552" i="5"/>
  <c r="J548" i="5"/>
  <c r="L158" i="5"/>
  <c r="L154" i="5" s="1"/>
  <c r="F158" i="5"/>
  <c r="F154" i="5" s="1"/>
  <c r="F164" i="5"/>
  <c r="F545" i="5" s="1"/>
  <c r="F94" i="5"/>
  <c r="F160" i="5" s="1"/>
  <c r="K457" i="5"/>
  <c r="K456" i="5" s="1"/>
  <c r="K455" i="5" s="1"/>
  <c r="K320" i="5"/>
  <c r="K512" i="5" s="1"/>
  <c r="K518" i="5" s="1"/>
  <c r="K524" i="5" s="1"/>
  <c r="H164" i="5"/>
  <c r="H525" i="5" s="1"/>
  <c r="H158" i="5"/>
  <c r="K12" i="5"/>
  <c r="K48" i="5" s="1"/>
  <c r="K67" i="5" s="1"/>
  <c r="J158" i="5"/>
  <c r="J154" i="5" s="1"/>
  <c r="J94" i="5"/>
  <c r="J160" i="5" s="1"/>
  <c r="E161" i="5"/>
  <c r="E162" i="5"/>
  <c r="E70" i="5"/>
  <c r="G164" i="5"/>
  <c r="G563" i="5"/>
  <c r="I164" i="5"/>
  <c r="I563" i="5"/>
  <c r="I158" i="5"/>
  <c r="I154" i="5" s="1"/>
  <c r="K158" i="5"/>
  <c r="K154" i="5" s="1"/>
  <c r="K563" i="5"/>
  <c r="J17" i="5"/>
  <c r="J559" i="5"/>
  <c r="E169" i="5"/>
  <c r="I14" i="5"/>
  <c r="E14" i="5" s="1"/>
  <c r="E50" i="5" s="1"/>
  <c r="L67" i="5"/>
  <c r="H530" i="5"/>
  <c r="H555" i="5" s="1"/>
  <c r="I94" i="5"/>
  <c r="L319" i="5"/>
  <c r="L511" i="5" s="1"/>
  <c r="E97" i="5"/>
  <c r="G321" i="5"/>
  <c r="G513" i="5" s="1"/>
  <c r="G519" i="5" s="1"/>
  <c r="G525" i="5" s="1"/>
  <c r="G458" i="5"/>
  <c r="E214" i="5"/>
  <c r="G158" i="5"/>
  <c r="E136" i="5"/>
  <c r="K319" i="5"/>
  <c r="K511" i="5" s="1"/>
  <c r="E156" i="5"/>
  <c r="L164" i="5"/>
  <c r="L94" i="5"/>
  <c r="E208" i="5"/>
  <c r="L318" i="5"/>
  <c r="L510" i="5" s="1"/>
  <c r="L455" i="5"/>
  <c r="J188" i="5"/>
  <c r="J522" i="5" s="1"/>
  <c r="K187" i="5"/>
  <c r="E322" i="5"/>
  <c r="E514" i="5" s="1"/>
  <c r="E520" i="5" s="1"/>
  <c r="E533" i="5" s="1"/>
  <c r="F514" i="5"/>
  <c r="F520" i="5" s="1"/>
  <c r="F526" i="5" s="1"/>
  <c r="G238" i="5"/>
  <c r="G229" i="5"/>
  <c r="J530" i="5"/>
  <c r="J555" i="5" s="1"/>
  <c r="I529" i="5"/>
  <c r="I554" i="5" s="1"/>
  <c r="H529" i="5"/>
  <c r="H157" i="5"/>
  <c r="I531" i="5"/>
  <c r="I556" i="5" s="1"/>
  <c r="K533" i="5"/>
  <c r="K558" i="5" s="1"/>
  <c r="J532" i="5"/>
  <c r="J557" i="5" s="1"/>
  <c r="J529" i="5"/>
  <c r="J554" i="5" s="1"/>
  <c r="J533" i="5"/>
  <c r="J558" i="5" s="1"/>
  <c r="L528" i="5"/>
  <c r="L553" i="5" s="1"/>
  <c r="H532" i="5"/>
  <c r="H557" i="5" s="1"/>
  <c r="K528" i="5"/>
  <c r="K553" i="5" s="1"/>
  <c r="F190" i="5"/>
  <c r="F544" i="5" s="1"/>
  <c r="E142" i="5"/>
  <c r="G163" i="5"/>
  <c r="E130" i="5"/>
  <c r="K94" i="5"/>
  <c r="K164" i="5"/>
  <c r="K525" i="5" s="1"/>
  <c r="H163" i="5"/>
  <c r="H524" i="5" s="1"/>
  <c r="H94" i="5"/>
  <c r="H13" i="5"/>
  <c r="I49" i="5"/>
  <c r="I68" i="5" s="1"/>
  <c r="L533" i="5"/>
  <c r="L558" i="5" s="1"/>
  <c r="L531" i="5"/>
  <c r="L556" i="5" s="1"/>
  <c r="I528" i="5"/>
  <c r="I553" i="5" s="1"/>
  <c r="J531" i="5"/>
  <c r="J556" i="5" s="1"/>
  <c r="G99" i="5"/>
  <c r="G564" i="5" s="1"/>
  <c r="E564" i="5" s="1"/>
  <c r="E105" i="5"/>
  <c r="G100" i="5"/>
  <c r="J190" i="5"/>
  <c r="E124" i="5"/>
  <c r="L187" i="5"/>
  <c r="K189" i="5"/>
  <c r="K543" i="5" s="1"/>
  <c r="E155" i="5"/>
  <c r="E118" i="5"/>
  <c r="E63" i="5"/>
  <c r="E55" i="5"/>
  <c r="E61" i="5" s="1"/>
  <c r="G189" i="5"/>
  <c r="H165" i="5"/>
  <c r="F458" i="5"/>
  <c r="F321" i="5"/>
  <c r="H533" i="5"/>
  <c r="H558" i="5" s="1"/>
  <c r="J528" i="5"/>
  <c r="J553" i="5" s="1"/>
  <c r="E274" i="5"/>
  <c r="E310" i="5" s="1"/>
  <c r="G533" i="5"/>
  <c r="G558" i="5" s="1"/>
  <c r="I530" i="5"/>
  <c r="I555" i="5" s="1"/>
  <c r="I533" i="5"/>
  <c r="I558" i="5" s="1"/>
  <c r="G190" i="5"/>
  <c r="E98" i="5"/>
  <c r="E106" i="5"/>
  <c r="E112" i="5"/>
  <c r="E82" i="5"/>
  <c r="E76" i="5" s="1"/>
  <c r="H76" i="5"/>
  <c r="H541" i="5" s="1"/>
  <c r="G157" i="5"/>
  <c r="E457" i="5" l="1"/>
  <c r="E455" i="5" s="1"/>
  <c r="K531" i="5"/>
  <c r="K556" i="5" s="1"/>
  <c r="E563" i="5"/>
  <c r="H528" i="5"/>
  <c r="H553" i="5" s="1"/>
  <c r="H554" i="5"/>
  <c r="K318" i="5"/>
  <c r="K510" i="5" s="1"/>
  <c r="K516" i="5" s="1"/>
  <c r="K522" i="5" s="1"/>
  <c r="H537" i="5"/>
  <c r="F559" i="5"/>
  <c r="H538" i="5"/>
  <c r="H536" i="5"/>
  <c r="L516" i="5"/>
  <c r="L522" i="5" s="1"/>
  <c r="E244" i="5"/>
  <c r="K517" i="5"/>
  <c r="K523" i="5" s="1"/>
  <c r="L517" i="5"/>
  <c r="L523" i="5" s="1"/>
  <c r="L525" i="5"/>
  <c r="L538" i="5" s="1"/>
  <c r="I545" i="5"/>
  <c r="I525" i="5"/>
  <c r="I538" i="5" s="1"/>
  <c r="J524" i="5"/>
  <c r="J537" i="5" s="1"/>
  <c r="K547" i="5"/>
  <c r="I548" i="5"/>
  <c r="L547" i="5"/>
  <c r="E550" i="5"/>
  <c r="H154" i="5"/>
  <c r="E158" i="5"/>
  <c r="J535" i="5"/>
  <c r="L160" i="5"/>
  <c r="L521" i="5" s="1"/>
  <c r="L559" i="5"/>
  <c r="J53" i="5"/>
  <c r="J72" i="5" s="1"/>
  <c r="J526" i="5" s="1"/>
  <c r="J12" i="5"/>
  <c r="J48" i="5" s="1"/>
  <c r="J67" i="5" s="1"/>
  <c r="I17" i="5"/>
  <c r="I160" i="5"/>
  <c r="I559" i="5"/>
  <c r="E164" i="5"/>
  <c r="L537" i="5"/>
  <c r="L539" i="5"/>
  <c r="K160" i="5"/>
  <c r="K541" i="5" s="1"/>
  <c r="K559" i="5"/>
  <c r="K539" i="5"/>
  <c r="E163" i="5"/>
  <c r="E69" i="5"/>
  <c r="K538" i="5"/>
  <c r="K545" i="5"/>
  <c r="I50" i="5"/>
  <c r="I69" i="5" s="1"/>
  <c r="J544" i="5"/>
  <c r="E544" i="5" s="1"/>
  <c r="J542" i="5"/>
  <c r="L545" i="5"/>
  <c r="J538" i="5"/>
  <c r="I537" i="5"/>
  <c r="G532" i="5"/>
  <c r="G557" i="5" s="1"/>
  <c r="E157" i="5"/>
  <c r="K537" i="5"/>
  <c r="G457" i="5"/>
  <c r="G320" i="5"/>
  <c r="G512" i="5" s="1"/>
  <c r="E190" i="5"/>
  <c r="E321" i="5"/>
  <c r="E513" i="5" s="1"/>
  <c r="E519" i="5" s="1"/>
  <c r="F513" i="5"/>
  <c r="F519" i="5" s="1"/>
  <c r="F525" i="5" s="1"/>
  <c r="G165" i="5"/>
  <c r="G159" i="5"/>
  <c r="E159" i="5" s="1"/>
  <c r="G235" i="5"/>
  <c r="E229" i="5"/>
  <c r="E235" i="5" s="1"/>
  <c r="F533" i="5"/>
  <c r="F558" i="5" s="1"/>
  <c r="E558" i="5" s="1"/>
  <c r="F457" i="5"/>
  <c r="F320" i="5"/>
  <c r="J189" i="5"/>
  <c r="J523" i="5" s="1"/>
  <c r="G13" i="5"/>
  <c r="H49" i="5"/>
  <c r="H68" i="5" s="1"/>
  <c r="G192" i="5"/>
  <c r="E100" i="5"/>
  <c r="F189" i="5"/>
  <c r="F543" i="5" s="1"/>
  <c r="E99" i="5"/>
  <c r="E165" i="5" s="1"/>
  <c r="H160" i="5"/>
  <c r="G94" i="5"/>
  <c r="E175" i="5"/>
  <c r="E180" i="5"/>
  <c r="K529" i="5" l="1"/>
  <c r="K554" i="5" s="1"/>
  <c r="K521" i="5"/>
  <c r="E545" i="5"/>
  <c r="E525" i="5"/>
  <c r="E532" i="5"/>
  <c r="L530" i="5"/>
  <c r="L555" i="5" s="1"/>
  <c r="L529" i="5"/>
  <c r="L554" i="5" s="1"/>
  <c r="G518" i="5"/>
  <c r="G524" i="5" s="1"/>
  <c r="K530" i="5"/>
  <c r="K555" i="5" s="1"/>
  <c r="G526" i="5"/>
  <c r="J547" i="5"/>
  <c r="H548" i="5"/>
  <c r="I549" i="5"/>
  <c r="E549" i="5"/>
  <c r="L541" i="5"/>
  <c r="G160" i="5"/>
  <c r="G559" i="5"/>
  <c r="E559" i="5" s="1"/>
  <c r="J552" i="5"/>
  <c r="J539" i="5"/>
  <c r="E186" i="5"/>
  <c r="I12" i="5"/>
  <c r="I48" i="5" s="1"/>
  <c r="I67" i="5" s="1"/>
  <c r="I53" i="5"/>
  <c r="I72" i="5" s="1"/>
  <c r="I526" i="5" s="1"/>
  <c r="H17" i="5"/>
  <c r="H53" i="5" s="1"/>
  <c r="E181" i="5"/>
  <c r="K535" i="5"/>
  <c r="J536" i="5"/>
  <c r="J543" i="5"/>
  <c r="G154" i="5"/>
  <c r="E154" i="5" s="1"/>
  <c r="G538" i="5"/>
  <c r="G539" i="5"/>
  <c r="F539" i="5"/>
  <c r="G456" i="5"/>
  <c r="G319" i="5"/>
  <c r="G511" i="5" s="1"/>
  <c r="G517" i="5" s="1"/>
  <c r="G523" i="5" s="1"/>
  <c r="F532" i="5"/>
  <c r="F557" i="5" s="1"/>
  <c r="E557" i="5" s="1"/>
  <c r="I187" i="5"/>
  <c r="I188" i="5"/>
  <c r="I522" i="5" s="1"/>
  <c r="F512" i="5"/>
  <c r="F518" i="5" s="1"/>
  <c r="F524" i="5" s="1"/>
  <c r="E320" i="5"/>
  <c r="E512" i="5" s="1"/>
  <c r="E518" i="5" s="1"/>
  <c r="E524" i="5" s="1"/>
  <c r="F13" i="5"/>
  <c r="G12" i="5"/>
  <c r="G48" i="5" s="1"/>
  <c r="G67" i="5" s="1"/>
  <c r="G49" i="5"/>
  <c r="G68" i="5" s="1"/>
  <c r="J187" i="5"/>
  <c r="J521" i="5" s="1"/>
  <c r="E189" i="5"/>
  <c r="I189" i="5"/>
  <c r="I523" i="5" s="1"/>
  <c r="E94" i="5"/>
  <c r="E160" i="5" s="1"/>
  <c r="F456" i="5"/>
  <c r="F319" i="5"/>
  <c r="L536" i="5" l="1"/>
  <c r="J534" i="5"/>
  <c r="K536" i="5"/>
  <c r="K534" i="5" s="1"/>
  <c r="L535" i="5"/>
  <c r="G531" i="5"/>
  <c r="G556" i="5" s="1"/>
  <c r="G548" i="5"/>
  <c r="I547" i="5"/>
  <c r="I521" i="5"/>
  <c r="G547" i="5"/>
  <c r="I552" i="5"/>
  <c r="I539" i="5"/>
  <c r="E17" i="5"/>
  <c r="E53" i="5" s="1"/>
  <c r="E72" i="5" s="1"/>
  <c r="H12" i="5"/>
  <c r="H48" i="5" s="1"/>
  <c r="H67" i="5" s="1"/>
  <c r="H72" i="5"/>
  <c r="H552" i="5" s="1"/>
  <c r="I536" i="5"/>
  <c r="I543" i="5"/>
  <c r="E543" i="5" s="1"/>
  <c r="I535" i="5"/>
  <c r="I542" i="5"/>
  <c r="I541" i="5"/>
  <c r="J541" i="5"/>
  <c r="G530" i="5"/>
  <c r="G555" i="5" s="1"/>
  <c r="G318" i="5"/>
  <c r="G510" i="5" s="1"/>
  <c r="G455" i="5"/>
  <c r="G317" i="5" s="1"/>
  <c r="G509" i="5" s="1"/>
  <c r="H187" i="5"/>
  <c r="F511" i="5"/>
  <c r="F517" i="5" s="1"/>
  <c r="F523" i="5" s="1"/>
  <c r="E319" i="5"/>
  <c r="E511" i="5" s="1"/>
  <c r="E517" i="5" s="1"/>
  <c r="F531" i="5"/>
  <c r="F455" i="5"/>
  <c r="F317" i="5" s="1"/>
  <c r="F318" i="5"/>
  <c r="F12" i="5"/>
  <c r="F48" i="5" s="1"/>
  <c r="F67" i="5" s="1"/>
  <c r="F49" i="5"/>
  <c r="F68" i="5" s="1"/>
  <c r="E13" i="5"/>
  <c r="F538" i="5"/>
  <c r="E538" i="5" s="1"/>
  <c r="H188" i="5"/>
  <c r="H522" i="5" s="1"/>
  <c r="H535" i="5" s="1"/>
  <c r="L534" i="5" l="1"/>
  <c r="E523" i="5"/>
  <c r="E530" i="5"/>
  <c r="F556" i="5"/>
  <c r="E556" i="5" s="1"/>
  <c r="E531" i="5"/>
  <c r="G515" i="5"/>
  <c r="G516" i="5"/>
  <c r="G537" i="5"/>
  <c r="F548" i="5"/>
  <c r="F547" i="5" s="1"/>
  <c r="H547" i="5"/>
  <c r="H521" i="5"/>
  <c r="H534" i="5" s="1"/>
  <c r="E552" i="5"/>
  <c r="G536" i="5"/>
  <c r="I534" i="5"/>
  <c r="G188" i="5"/>
  <c r="G187" i="5"/>
  <c r="E12" i="5"/>
  <c r="E48" i="5" s="1"/>
  <c r="E67" i="5" s="1"/>
  <c r="E49" i="5"/>
  <c r="E68" i="5" s="1"/>
  <c r="F509" i="5"/>
  <c r="F515" i="5" s="1"/>
  <c r="E317" i="5"/>
  <c r="E509" i="5" s="1"/>
  <c r="F530" i="5"/>
  <c r="F555" i="5" s="1"/>
  <c r="E555" i="5" s="1"/>
  <c r="H192" i="5"/>
  <c r="H526" i="5" s="1"/>
  <c r="H539" i="5" s="1"/>
  <c r="F510" i="5"/>
  <c r="F516" i="5" s="1"/>
  <c r="E318" i="5"/>
  <c r="E510" i="5" s="1"/>
  <c r="E516" i="5" s="1"/>
  <c r="E529" i="5" s="1"/>
  <c r="F537" i="5"/>
  <c r="E528" i="5" l="1"/>
  <c r="G522" i="5"/>
  <c r="E537" i="5"/>
  <c r="E515" i="5"/>
  <c r="G529" i="5"/>
  <c r="G554" i="5" s="1"/>
  <c r="G521" i="5"/>
  <c r="G528" i="5"/>
  <c r="G553" i="5" s="1"/>
  <c r="E548" i="5"/>
  <c r="E547" i="5"/>
  <c r="G541" i="5"/>
  <c r="E539" i="5"/>
  <c r="G542" i="5"/>
  <c r="E192" i="5"/>
  <c r="E526" i="5" s="1"/>
  <c r="F536" i="5"/>
  <c r="E536" i="5" s="1"/>
  <c r="F529" i="5"/>
  <c r="F554" i="5" s="1"/>
  <c r="F188" i="5"/>
  <c r="F528" i="5"/>
  <c r="F553" i="5" s="1"/>
  <c r="G535" i="5" l="1"/>
  <c r="G534" i="5" s="1"/>
  <c r="E553" i="5"/>
  <c r="F522" i="5"/>
  <c r="F535" i="5" s="1"/>
  <c r="F534" i="5" s="1"/>
  <c r="F542" i="5"/>
  <c r="E542" i="5" s="1"/>
  <c r="E554" i="5"/>
  <c r="F187" i="5"/>
  <c r="F521" i="5" s="1"/>
  <c r="E188" i="5"/>
  <c r="E522" i="5" s="1"/>
  <c r="E535" i="5" l="1"/>
  <c r="E534" i="5" s="1"/>
  <c r="F541" i="5"/>
  <c r="E541" i="5" s="1"/>
  <c r="E187" i="5"/>
  <c r="E521" i="5" l="1"/>
</calcChain>
</file>

<file path=xl/sharedStrings.xml><?xml version="1.0" encoding="utf-8"?>
<sst xmlns="http://schemas.openxmlformats.org/spreadsheetml/2006/main" count="771" uniqueCount="215">
  <si>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</si>
  <si>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</si>
  <si>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</si>
  <si>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</si>
  <si>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</si>
  <si>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</si>
  <si>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</si>
  <si>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</si>
  <si>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</si>
  <si>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</si>
  <si>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</si>
  <si>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</si>
  <si>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Выполнение обосновывающих материалов, разработка проекта по внесению изменений в схему территориального планирования Нефтеюганского района и внесение изменений в правила землепользования и застройки межселенной территории</t>
  </si>
  <si>
    <t>федеральный бюджет</t>
  </si>
  <si>
    <t>бюджет автономного округа</t>
  </si>
  <si>
    <t>местный бюджет</t>
  </si>
  <si>
    <t>1.2.</t>
  </si>
  <si>
    <t>1.3.</t>
  </si>
  <si>
    <t>Итого по задаче 1</t>
  </si>
  <si>
    <t>2.1.</t>
  </si>
  <si>
    <t>1.4.</t>
  </si>
  <si>
    <t xml:space="preserve"> № п/п</t>
  </si>
  <si>
    <t>Администрация Нефтеюгансокго района (Департемент градостроительства и землепользования)</t>
  </si>
  <si>
    <t>гп.Пойковский</t>
  </si>
  <si>
    <t>сп.Сентябрьский</t>
  </si>
  <si>
    <t>сп.Салым</t>
  </si>
  <si>
    <t>сп.Лемпино</t>
  </si>
  <si>
    <t>сп.Каркатеевы</t>
  </si>
  <si>
    <t>сп.Куть-Ях</t>
  </si>
  <si>
    <t>сп.Сингапай</t>
  </si>
  <si>
    <t>Подпрограмма II «Содействие развитию жилищного строительства»</t>
  </si>
  <si>
    <t>Цель:   Улучшение жилищных условий жителей Нефтеюганского района</t>
  </si>
  <si>
    <t>Департамент имущественных отношений Нефтеюганского района</t>
  </si>
  <si>
    <t xml:space="preserve">Итого по подпрограмме II </t>
  </si>
  <si>
    <t>Цель:   Создание условий для увеличения доступности жилья в Нефтеюганском районе</t>
  </si>
  <si>
    <t>Администрация гп.Пойковский</t>
  </si>
  <si>
    <t>Итого по подпрограмме III</t>
  </si>
  <si>
    <t>Цель:    Создание условий для увеличения доступности жилья в Нефтеюганском районе</t>
  </si>
  <si>
    <t>Итого по подпрограмме IV</t>
  </si>
  <si>
    <t>Администрация сп.Салым</t>
  </si>
  <si>
    <t>Итого по подпрограмме V</t>
  </si>
  <si>
    <t>Администрация Нефтеюганского района (Департамент градостроительства и землепользования)</t>
  </si>
  <si>
    <t>ПЕРЕЧЕНЬ ПРОГРАММНЫХ МЕРОПРИЯТИЙ</t>
  </si>
  <si>
    <t>Цель: Создание условий для устойчивого развития  муниципальных  образований  в  границах Нефтеюганского района,  рационального  использования земельных   участков   на    основе    документов территориального планирования, градостроительного зонирования, документации    по     планировке территории, способствующих  дальнейшему  развитию жилищной, социальной, инженерной  и  транспортной инфраструктуры.</t>
  </si>
  <si>
    <t>Задача 1.  Обеспечение территории поселений Нефтеюганского  района обновленными топографическими съемками и  формирование на территории Нефтеюганского района   актуализированной градостроительной документации</t>
  </si>
  <si>
    <t>Обновление программного комплекса, обновление баз данных и программное сопровождение АИСОГД</t>
  </si>
  <si>
    <t>1.1.</t>
  </si>
  <si>
    <t>Расходы на оплату труда работников органов местного самоуправления в рамках подпрограммы при осуществлении части полномочий в области градостроительства, переданными органами местного самоуправления городского и сельских поселений Нефтеюганского района</t>
  </si>
  <si>
    <t>Ответственный исполнитель / соисполнитель</t>
  </si>
  <si>
    <t>в том числе:</t>
  </si>
  <si>
    <t xml:space="preserve">Департамент имущественных отношений Нефтеюганского района </t>
  </si>
  <si>
    <t>Подпрограмма V: «Улучшение жилищных условий отдельных категорий граждан»</t>
  </si>
  <si>
    <t>Подпрограмма I «Градостроительная деятельность на 2014 - 2020 годы»</t>
  </si>
  <si>
    <t>Администрации поселений</t>
  </si>
  <si>
    <t>Администрация сп.Сингапай</t>
  </si>
  <si>
    <t>Итого по задаче 2</t>
  </si>
  <si>
    <t>Подпрограмма VI: Проектирование и строительство систем инженерной инфраструктуры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</si>
  <si>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</si>
  <si>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ДС и ЖКК НР/МКУ "УКСиЖКК НР"</t>
  </si>
  <si>
    <t>Инженерные сети индивидуальной жилой застройки Северо-Западной части восьмого микрорайона в пгт.Пойковский Нефтеюганского района</t>
  </si>
  <si>
    <t>Итого по подпрограмме VI</t>
  </si>
  <si>
    <t>Инженерная подготовка квартала В-1 п.Сингапай. Сети теплоснабжения, водоотведения, электроснабжения. I, II, III очереди строительства. (I очередь строительства: 1 этап и 4 этапы; II очередь строительства: 1-3 этапы; III очередь строительства: 1 этап)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</si>
  <si>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III очередь строительства: 2 этап и 4 этап)</t>
  </si>
  <si>
    <t>Электроснабжение квартала многоквартирных жилых домов Юго-Западная часть 7 мкр. гп.Пойковский Нефтеюганского района</t>
  </si>
  <si>
    <t>Внесение изменений в генеральные планы, в правила землепользования и застройки, подготовка проекта планировки и проекта межевания улично-дорожной сети поселений Нефтеюганского района</t>
  </si>
  <si>
    <t>Внесение изменений в местные нормативы градостроительного проектирования Нефтеюганского района и поселений Нефтеюганского района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</si>
  <si>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 очередь строительства: 3 этап; III очередь 3 этап, I очередь 2 этап)</t>
  </si>
  <si>
    <t>Задача 2 : Формирование и ведение информационной системы обеспечения градостроительной деятельности Нефтеюганского района (далее - АИСОГД)</t>
  </si>
  <si>
    <t>Итого по подпрограмме 1</t>
  </si>
  <si>
    <t>Таблица 2</t>
  </si>
  <si>
    <t>Инженерная подготовка территории строительства многоквартирных жилых домов в сп.Куть-Ях Нефтеюганского района (со строительством БКТП-10/0,4 кВ для строительства МКД)</t>
  </si>
  <si>
    <t>средства по Соглашениям по передаче полномочий</t>
  </si>
  <si>
    <t>4.1.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</si>
  <si>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</si>
  <si>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</si>
  <si>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</si>
  <si>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</si>
  <si>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</si>
  <si>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</si>
  <si>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</si>
  <si>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</si>
  <si>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5.1.</t>
  </si>
  <si>
    <t>6.</t>
  </si>
  <si>
    <t>8.1.</t>
  </si>
  <si>
    <t>Обновление топографических съёмок территорий поселений Нефтеюганского района в М1:2000</t>
  </si>
  <si>
    <t>Проектирование и строительство систем инженерной и транспортной инфраструктуры в целях обеспечения инженерной подготовки земельных участков для льготной категории граждан</t>
  </si>
  <si>
    <t>11.1.3.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</si>
  <si>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</si>
  <si>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11.1.8.</t>
  </si>
  <si>
    <t>11.1.9.</t>
  </si>
  <si>
    <t>11.1.10.</t>
  </si>
  <si>
    <t>11.1.11.</t>
  </si>
  <si>
    <t>11.1.13.</t>
  </si>
  <si>
    <t>11.1.14.</t>
  </si>
  <si>
    <t>11.1.15.</t>
  </si>
  <si>
    <t>11.1.16.</t>
  </si>
  <si>
    <t>11.1.17.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</si>
  <si>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</si>
  <si>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11.1.18.</t>
  </si>
  <si>
    <t>11.1.19.</t>
  </si>
  <si>
    <t>11.1.20.</t>
  </si>
  <si>
    <t>Строительство проезда Радужный в сп. Салым Нефтеюганского района для льготной категории граждан</t>
  </si>
  <si>
    <t>11.1.21.</t>
  </si>
  <si>
    <t>Строительство проезда Дружбы в сп. Салым Нефтеюганского района для льготной категории граждан</t>
  </si>
  <si>
    <t>11.1.22.</t>
  </si>
  <si>
    <t>11.1.23.</t>
  </si>
  <si>
    <t>11.1.24.</t>
  </si>
  <si>
    <t>11.1.25.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</si>
  <si>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</si>
  <si>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11.1.26.</t>
  </si>
  <si>
    <t>11.1.27.</t>
  </si>
  <si>
    <t>Строительство проезда к земельному участку16/2 индивидуального жилищного строительства для льготных категорий граждан по ул. Бамовской гп. Пойковский Нефтеюганского района</t>
  </si>
  <si>
    <t>11.1.28.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</si>
  <si>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</si>
  <si>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11.1.29.</t>
  </si>
  <si>
    <t>11.1.30.</t>
  </si>
  <si>
    <t>11.1.31.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</si>
  <si>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</si>
  <si>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</si>
  <si>
    <t>Магистральный водопровод совмещенный с противопожарным по ул.Мира, проспекту Мечтателей, ул.Садовая, ул.Березовая в сп.Сингапай Нефтеюганского района</t>
  </si>
  <si>
    <t>11.1.1.</t>
  </si>
  <si>
    <t xml:space="preserve">Строительство сетей электроснабжения 0,4 кВ к  земельным участкам индивидуального жилищного строительства для льготных категорий граждан по ул. Дорожная в сп. Лемпино Нефтеюганского района (с.Лемпино, ул.Дорожная, участок 1; с.Лемпино, ул.Дорожная, участок 2; с.Лемпино, ул.Дорожная, участок 3; с.Лемпино, ул.Дорожная, участок 4) </t>
  </si>
  <si>
    <t>11.1.2.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</si>
  <si>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</si>
  <si>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</si>
  <si>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11.1.4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</si>
  <si>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</si>
  <si>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11.1.5</t>
  </si>
  <si>
    <t>11.1.6.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</si>
  <si>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</si>
  <si>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11.1.7.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</si>
  <si>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</si>
  <si>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04, участки 67,68 по  ул. Лесная, в сп. Каркатеевы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</si>
  <si>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</si>
  <si>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по ул. Лесная в сп. Каркатеевы Нефтеюганского района</t>
  </si>
  <si>
    <t>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</si>
  <si>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11.1.12.</t>
  </si>
  <si>
    <t>Проезд от федеральной автодороги до пр. Мечтателей в сп. Сингапай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</si>
  <si>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</si>
  <si>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</si>
  <si>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</si>
  <si>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</si>
  <si>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в сп. Салым Нефтеюганского района</t>
  </si>
  <si>
    <t xml:space="preserve">Строительство сетей электроснабжения 0,4 кВ по ул.Набережная до земельных участков № 33 и № 35  в сп. Салым Нефтеюганского района для льготных категорий граждан 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</si>
  <si>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</si>
  <si>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гражданпо ул. Бамовская в пгт. Пойковский Нефтеюганского района (участки 16/1 и 16/2)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</si>
  <si>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</si>
  <si>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</si>
  <si>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</si>
  <si>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 xml:space="preserve">Ответственный исполнитель </t>
  </si>
  <si>
    <t>Соисполнитель</t>
  </si>
  <si>
    <t>Администрация сп.Каркатеевы</t>
  </si>
  <si>
    <t>Администрация сп.Куть-Ях</t>
  </si>
  <si>
    <t>Администрация сп.Лемпино</t>
  </si>
  <si>
    <t>Администрация сп.Усть-Юган</t>
  </si>
  <si>
    <t>прочие расходы</t>
  </si>
  <si>
    <t xml:space="preserve">инвестиции в объекты муниципальной собственности </t>
  </si>
  <si>
    <t>Администрация сп.Сентябрьский</t>
  </si>
  <si>
    <t>Проект застройки в части инженерного обеспечения земельных участков под жилищное строительство на территории гидронамыва с.Чеускино Нефтеюганкого района</t>
  </si>
  <si>
    <t>Подпрограмма III "Ликвидация и расселение приспособленных для проживания строений (балков)"</t>
  </si>
  <si>
    <t>Подпрограмма IV: «Выселение граждан из жилых домов, находящихся в зоне подтопления и (или) в зоне береговой линии, подверженной абразии»</t>
  </si>
  <si>
    <t>Выплата выкупной стоимости гражданам-собственникам жилых помещений находящихся в зоне подтопления береговой линии и (или) зоне подверженной абразии</t>
  </si>
  <si>
    <t>Снос  строений,  находящихся  в зоне подтопления береговой линии и (или) зоне подверженной абразии</t>
  </si>
  <si>
    <t>Приобретение жилых помещений путем заключения муниципальных контрактов долевого участия в строительстве и купли-продажи на территории городского и сельских поселений Нефтеюганского района</t>
  </si>
  <si>
    <t>Уплата администрациями поселений выкупной цены собственникам непригодных для проживания расселяемых жилых помещений</t>
  </si>
  <si>
    <t>3.1.</t>
  </si>
  <si>
    <t>иные источники</t>
  </si>
  <si>
    <t>*</t>
  </si>
  <si>
    <t>3.1.1.</t>
  </si>
  <si>
    <t>3.1.2.</t>
  </si>
  <si>
    <t>Департамент имущественных отношений Нефтеюганского района/Администрация гп.Пойковский</t>
  </si>
  <si>
    <t>Предоставление субсидий (социальных выплат) отдельным категориям граждан</t>
  </si>
  <si>
    <t>сп.Усть-Юган (Юганская Обь)</t>
  </si>
  <si>
    <t xml:space="preserve"> </t>
  </si>
  <si>
    <t>Инженерная подготовка территории гидронамыва (сети электроснабжения, проезды) в с.Чеускино Нефтеюганского района (1 очередь)</t>
  </si>
  <si>
    <t>ДС и ЖКК НР/ "УКСиЖКК НР"</t>
  </si>
  <si>
    <t>1.5.</t>
  </si>
  <si>
    <t xml:space="preserve">Выплата субсидии  гражданам, зарегистрированным и фактически проживающим по настоящее время в строениях, приспособленных для проживания, не имеющим жилых помещений, принадлежащих им на праве собственности на территории Российской Федерации или предоставленных им на условиях договоров социального найма </t>
  </si>
  <si>
    <t>7.</t>
  </si>
  <si>
    <t>8.2.</t>
  </si>
  <si>
    <t>9.</t>
  </si>
  <si>
    <t>10.1.</t>
  </si>
  <si>
    <t>10.1.1.</t>
  </si>
  <si>
    <t>10.1.2.</t>
  </si>
  <si>
    <t>10.1.3.</t>
  </si>
  <si>
    <t>10.1.4.</t>
  </si>
  <si>
    <t>10.1.5.</t>
  </si>
  <si>
    <t>10.1.6.</t>
  </si>
  <si>
    <t>10.1.7.</t>
  </si>
  <si>
    <t>10.1.8.</t>
  </si>
  <si>
    <t>10.1.9.</t>
  </si>
  <si>
    <t>11.</t>
  </si>
  <si>
    <t>Снос расселенных многоквартирных  домов</t>
  </si>
  <si>
    <t>Цель:   Создание условий для увеличения объемов жилищного строительства</t>
  </si>
  <si>
    <t>Снос приспособленных для проживания строений (балков)</t>
  </si>
  <si>
    <t>Инженерная подготовка территории микрорайона Коржавино в гп.Пойковский Нефтеюганского района</t>
  </si>
  <si>
    <t>10.1.10</t>
  </si>
  <si>
    <t>ДС и ЖКК НР/МКУ "УКСиЖКК НР"/Администрация сп.Салым</t>
  </si>
  <si>
    <t>ДС и ЖКК НР/                "УКСиЖКК НР"</t>
  </si>
  <si>
    <t>Администрация Нефтеюганского района (Департамент градостроительства и землепользования),          МКУ «Управление по делам администрации Нефтеюганского района»</t>
  </si>
  <si>
    <t>Департамент имущественных отношениф Нефтеюганского района</t>
  </si>
  <si>
    <t xml:space="preserve">  </t>
  </si>
  <si>
    <t>Задача 3:    Создание условий и механизмов, способствующих развитию жилищного строительства на территории Нефтеюганского района</t>
  </si>
  <si>
    <t>Задача 4: Ликвидация опасности проживания в строениях, приспособленных для проживания (балков).</t>
  </si>
  <si>
    <t>Задача 5:  Выселение граждан из жилых домов, находящихся в зоне подтопления и (или) в зоне береговой линии, подверженной абразии.</t>
  </si>
  <si>
    <t>Задача 6: Повышение уровня доступности жилья для отдельных категорий граждан</t>
  </si>
  <si>
    <t>Задача 7: Обеспечение инженерной инфраструктурой территорий, предназначенных для жилищного строительства</t>
  </si>
  <si>
    <t>Задача 8:  Обеспечение инженерной и транспортной инфраструктурой земельных участков для обеспечения льготной категории граждан.</t>
  </si>
  <si>
    <t>Итого по задаче 3</t>
  </si>
  <si>
    <t>Итого по задаче 4</t>
  </si>
  <si>
    <t>Итого по задаче 5</t>
  </si>
  <si>
    <t>Итого по задаче 6</t>
  </si>
  <si>
    <t>Итого по задаче 7</t>
  </si>
  <si>
    <t>Итого по задаче 8</t>
  </si>
  <si>
    <t>Всего  по муниципальной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</si>
</sst>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р_._-;\-* #,##0.00\ _р_._-;_-* &quot;-&quot;??\ _р_._-;_-@_-"/>
    <numFmt numFmtId="165" formatCode="#,##0.00000"/>
    <numFmt numFmtId="166" formatCode="_-* #,##0.0_р_._-;\-* #,##0.0_р_._-;_-* &quot;-&quot;?_р_._-;_-@_-"/>
    <numFmt numFmtId="167" formatCode="0.000000"/>
    <numFmt numFmtId="168" formatCode="_-* #,##0.00000\ _р_._-;\-* #,##0.00000\ _р_._-;_-* &quot;-&quot;??\ 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 applyFill="1"/>
    <xf numFmtId="0" fontId="6" fillId="0" borderId="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4" fillId="2" borderId="0" xfId="0" applyFont="1" applyFill="1"/>
    <xf numFmtId="165" fontId="5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14" fontId="4" fillId="0" borderId="0" xfId="0" applyNumberFormat="1" applyFont="1" applyFill="1"/>
    <xf numFmtId="0" fontId="4" fillId="0" borderId="0" xfId="0" applyFont="1"/>
    <xf numFmtId="166" fontId="4" fillId="0" borderId="0" xfId="0" applyNumberFormat="1" applyFont="1" applyFill="1"/>
    <xf numFmtId="167" fontId="4" fillId="0" borderId="0" xfId="0" applyNumberFormat="1" applyFont="1" applyFill="1"/>
    <xf numFmtId="0" fontId="4" fillId="0" borderId="0" xfId="0" applyFont="1" applyBorder="1"/>
    <xf numFmtId="0" fontId="4" fillId="2" borderId="0" xfId="0" applyFont="1" applyFill="1" applyBorder="1"/>
    <xf numFmtId="4" fontId="4" fillId="0" borderId="0" xfId="0" applyNumberFormat="1" applyFont="1" applyBorder="1"/>
    <xf numFmtId="168" fontId="4" fillId="0" borderId="0" xfId="0" applyNumberFormat="1" applyFont="1" applyBorder="1"/>
    <xf numFmtId="164" fontId="6" fillId="2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1" fillId="2" borderId="2" xfId="1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/>
    <xf numFmtId="164" fontId="4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 wrapText="1"/>
    </xf>
    <xf numFmtId="164" fontId="6" fillId="2" borderId="0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5" fillId="2" borderId="2" xfId="1" applyNumberFormat="1" applyFont="1" applyFill="1" applyBorder="1" applyAlignment="1">
      <alignment horizontal="center"/>
    </xf>
    <xf numFmtId="164" fontId="5" fillId="2" borderId="2" xfId="1" applyNumberFormat="1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9" fillId="2" borderId="2" xfId="1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wrapText="1"/>
    </xf>
    <xf numFmtId="164" fontId="5" fillId="2" borderId="2" xfId="1" applyNumberFormat="1" applyFont="1" applyFill="1" applyBorder="1" applyAlignment="1">
      <alignment horizontal="center" wrapText="1"/>
    </xf>
    <xf numFmtId="164" fontId="6" fillId="2" borderId="2" xfId="1" applyNumberFormat="1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/>
    <xf numFmtId="164" fontId="4" fillId="2" borderId="2" xfId="0" applyNumberFormat="1" applyFont="1" applyFill="1" applyBorder="1" applyAlignment="1">
      <alignment wrapText="1"/>
    </xf>
    <xf numFmtId="164" fontId="6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43" fontId="4" fillId="0" borderId="0" xfId="0" applyNumberFormat="1" applyFont="1" applyBorder="1"/>
    <xf numFmtId="164" fontId="5" fillId="3" borderId="2" xfId="1" applyNumberFormat="1" applyFont="1" applyFill="1" applyBorder="1" applyAlignment="1">
      <alignment horizontal="center"/>
    </xf>
    <xf numFmtId="164" fontId="5" fillId="3" borderId="2" xfId="1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6" fillId="3" borderId="2" xfId="1" applyNumberFormat="1" applyFont="1" applyFill="1" applyBorder="1" applyAlignment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 wrapText="1"/>
    </xf>
    <xf numFmtId="164" fontId="6" fillId="3" borderId="2" xfId="1" applyNumberFormat="1" applyFont="1" applyFill="1" applyBorder="1" applyAlignment="1">
      <alignment horizontal="center"/>
    </xf>
    <xf numFmtId="164" fontId="6" fillId="3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left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68"/>
  <sheetViews>
    <sheetView tabSelected="1" view="pageBreakPreview" topLeftCell="A3" zoomScale="70" zoomScaleNormal="60" zoomScaleSheetLayoutView="70" workbookViewId="0">
      <selection activeCell="A3" sqref="A3:L5"/>
    </sheetView>
  </sheetViews>
  <sheetFormatPr defaultColWidth="9.26953125" defaultRowHeight="14" x14ac:dyDescent="0.3"/>
  <cols>
    <col min="1" max="1" width="7.81640625" style="1" customWidth="1"/>
    <col min="2" max="2" width="33.453125" style="1" customWidth="1"/>
    <col min="3" max="3" width="23.7265625" style="1" customWidth="1"/>
    <col min="4" max="4" width="29.26953125" style="1" customWidth="1"/>
    <col min="5" max="5" width="18.7265625" style="1" customWidth="1"/>
    <col min="6" max="6" width="18.26953125" style="1" customWidth="1"/>
    <col min="7" max="7" width="19" style="1" customWidth="1"/>
    <col min="8" max="8" width="18.7265625" style="1" customWidth="1"/>
    <col min="9" max="9" width="18.453125" style="1" customWidth="1"/>
    <col min="10" max="12" width="18.26953125" style="1" customWidth="1"/>
    <col min="13" max="13" width="9.7265625" style="11" customWidth="1"/>
    <col min="14" max="14" width="22.54296875" style="11" customWidth="1"/>
    <col min="15" max="15" width="11.453125" style="11" bestFit="1" customWidth="1"/>
    <col min="16" max="49" width="9.26953125" style="11"/>
    <col min="50" max="16384" width="9.26953125" style="8"/>
  </cols>
  <sheetData>
    <row r="1" spans="1:13" ht="15" hidden="1" x14ac:dyDescent="0.25"/>
    <row r="2" spans="1:13" ht="15" hidden="1" x14ac:dyDescent="0.25"/>
    <row r="3" spans="1:13" x14ac:dyDescent="0.3">
      <c r="K3" s="6" t="s">
        <v>69</v>
      </c>
      <c r="L3" s="7"/>
    </row>
    <row r="4" spans="1:13" ht="18.5" x14ac:dyDescent="0.3">
      <c r="A4" s="47" t="s">
        <v>42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6" spans="1:13" x14ac:dyDescent="0.3">
      <c r="A6" s="49" t="s">
        <v>21</v>
      </c>
      <c r="B6" s="49" t="s">
        <v>0</v>
      </c>
      <c r="C6" s="49" t="s">
        <v>48</v>
      </c>
      <c r="D6" s="49" t="s">
        <v>1</v>
      </c>
      <c r="E6" s="50" t="s">
        <v>2</v>
      </c>
      <c r="F6" s="50"/>
      <c r="G6" s="50"/>
      <c r="H6" s="50"/>
      <c r="I6" s="50"/>
      <c r="J6" s="50"/>
      <c r="K6" s="50"/>
      <c r="L6" s="50"/>
      <c r="M6" s="19"/>
    </row>
    <row r="7" spans="1:13" x14ac:dyDescent="0.3">
      <c r="A7" s="49"/>
      <c r="B7" s="49"/>
      <c r="C7" s="49"/>
      <c r="D7" s="49"/>
      <c r="E7" s="49" t="s">
        <v>3</v>
      </c>
      <c r="F7" s="49" t="s">
        <v>4</v>
      </c>
      <c r="G7" s="49"/>
      <c r="H7" s="49"/>
      <c r="I7" s="49"/>
      <c r="J7" s="49"/>
      <c r="K7" s="49"/>
      <c r="L7" s="49"/>
      <c r="M7" s="19"/>
    </row>
    <row r="8" spans="1:13" x14ac:dyDescent="0.3">
      <c r="A8" s="49"/>
      <c r="B8" s="49"/>
      <c r="C8" s="49"/>
      <c r="D8" s="49"/>
      <c r="E8" s="49"/>
      <c r="F8" s="20" t="s">
        <v>5</v>
      </c>
      <c r="G8" s="20" t="s">
        <v>6</v>
      </c>
      <c r="H8" s="20" t="s">
        <v>7</v>
      </c>
      <c r="I8" s="20" t="s">
        <v>8</v>
      </c>
      <c r="J8" s="20" t="s">
        <v>9</v>
      </c>
      <c r="K8" s="20" t="s">
        <v>10</v>
      </c>
      <c r="L8" s="20" t="s">
        <v>11</v>
      </c>
      <c r="M8" s="19"/>
    </row>
    <row r="9" spans="1:13" ht="41.65" customHeight="1" x14ac:dyDescent="0.3">
      <c r="A9" s="52" t="s">
        <v>43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19"/>
    </row>
    <row r="10" spans="1:13" ht="14.65" customHeight="1" x14ac:dyDescent="0.3">
      <c r="A10" s="53" t="s">
        <v>52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19"/>
    </row>
    <row r="11" spans="1:13" ht="27" customHeight="1" x14ac:dyDescent="0.3">
      <c r="A11" s="53" t="s">
        <v>44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19"/>
    </row>
    <row r="12" spans="1:13" x14ac:dyDescent="0.3">
      <c r="A12" s="51" t="s">
        <v>46</v>
      </c>
      <c r="B12" s="51" t="s">
        <v>12</v>
      </c>
      <c r="C12" s="51" t="s">
        <v>199</v>
      </c>
      <c r="D12" s="21" t="s">
        <v>3</v>
      </c>
      <c r="E12" s="15">
        <f>E13+E14+E15+E16+E17</f>
        <v>5424.62212</v>
      </c>
      <c r="F12" s="15">
        <f t="shared" ref="F12:L12" si="0">F13+F14+F15+F16+F17</f>
        <v>2813.90479</v>
      </c>
      <c r="G12" s="15">
        <f t="shared" si="0"/>
        <v>1123.2</v>
      </c>
      <c r="H12" s="15">
        <f t="shared" si="0"/>
        <v>1487.5173300000001</v>
      </c>
      <c r="I12" s="15">
        <f t="shared" si="0"/>
        <v>0</v>
      </c>
      <c r="J12" s="16">
        <f t="shared" si="0"/>
        <v>0</v>
      </c>
      <c r="K12" s="15">
        <f t="shared" si="0"/>
        <v>0</v>
      </c>
      <c r="L12" s="15">
        <f t="shared" si="0"/>
        <v>0</v>
      </c>
      <c r="M12" s="19"/>
    </row>
    <row r="13" spans="1:13" x14ac:dyDescent="0.3">
      <c r="A13" s="51"/>
      <c r="B13" s="51"/>
      <c r="C13" s="51"/>
      <c r="D13" s="21" t="s">
        <v>13</v>
      </c>
      <c r="E13" s="16">
        <f t="shared" ref="E13:L23" si="1">F13+G13+H13+I13+J13+K13+L13</f>
        <v>0</v>
      </c>
      <c r="F13" s="16">
        <f t="shared" si="1"/>
        <v>0</v>
      </c>
      <c r="G13" s="16">
        <f t="shared" si="1"/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9"/>
    </row>
    <row r="14" spans="1:13" x14ac:dyDescent="0.3">
      <c r="A14" s="51"/>
      <c r="B14" s="51"/>
      <c r="C14" s="51"/>
      <c r="D14" s="21" t="s">
        <v>14</v>
      </c>
      <c r="E14" s="16">
        <f t="shared" si="1"/>
        <v>603.68700000000001</v>
      </c>
      <c r="F14" s="16">
        <v>0</v>
      </c>
      <c r="G14" s="16">
        <v>0</v>
      </c>
      <c r="H14" s="16">
        <f>1301.61733-697.93033</f>
        <v>603.68700000000001</v>
      </c>
      <c r="I14" s="16">
        <f t="shared" si="1"/>
        <v>0</v>
      </c>
      <c r="J14" s="16">
        <f t="shared" si="1"/>
        <v>0</v>
      </c>
      <c r="K14" s="16">
        <f t="shared" si="1"/>
        <v>0</v>
      </c>
      <c r="L14" s="16">
        <f t="shared" si="1"/>
        <v>0</v>
      </c>
      <c r="M14" s="19"/>
    </row>
    <row r="15" spans="1:13" x14ac:dyDescent="0.3">
      <c r="A15" s="51"/>
      <c r="B15" s="51"/>
      <c r="C15" s="51"/>
      <c r="D15" s="21" t="s">
        <v>15</v>
      </c>
      <c r="E15" s="16">
        <f t="shared" si="1"/>
        <v>4820.9351200000001</v>
      </c>
      <c r="F15" s="16">
        <v>2813.90479</v>
      </c>
      <c r="G15" s="16">
        <v>1123.2</v>
      </c>
      <c r="H15" s="16">
        <f>185.9+697.93033</f>
        <v>883.83033</v>
      </c>
      <c r="I15" s="16">
        <v>0</v>
      </c>
      <c r="J15" s="16">
        <v>0</v>
      </c>
      <c r="K15" s="16">
        <v>0</v>
      </c>
      <c r="L15" s="16">
        <v>0</v>
      </c>
      <c r="M15" s="19"/>
    </row>
    <row r="16" spans="1:13" ht="34.5" customHeight="1" x14ac:dyDescent="0.3">
      <c r="A16" s="51"/>
      <c r="B16" s="51"/>
      <c r="C16" s="51"/>
      <c r="D16" s="21" t="s">
        <v>71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9"/>
    </row>
    <row r="17" spans="1:49" x14ac:dyDescent="0.3">
      <c r="A17" s="51"/>
      <c r="B17" s="51"/>
      <c r="C17" s="51"/>
      <c r="D17" s="21" t="s">
        <v>166</v>
      </c>
      <c r="E17" s="16">
        <f t="shared" si="1"/>
        <v>0</v>
      </c>
      <c r="F17" s="16">
        <v>0</v>
      </c>
      <c r="G17" s="16">
        <v>0</v>
      </c>
      <c r="H17" s="16">
        <f>I17+J17+K17+L17+M17+N17+O17</f>
        <v>0</v>
      </c>
      <c r="I17" s="16">
        <f>J17+K17+L17+M17+N17+O17+P17</f>
        <v>0</v>
      </c>
      <c r="J17" s="16">
        <f>K17+L17+M17+N17+O17+P17+Q17</f>
        <v>0</v>
      </c>
      <c r="K17" s="16">
        <f>L17+M17+N17+O17+P17+Q17+R17</f>
        <v>0</v>
      </c>
      <c r="L17" s="16">
        <f>M17+N17+O17+P17+Q17+R17+S17</f>
        <v>0</v>
      </c>
      <c r="M17" s="19"/>
    </row>
    <row r="18" spans="1:49" ht="16.5" customHeight="1" x14ac:dyDescent="0.3">
      <c r="A18" s="51" t="s">
        <v>16</v>
      </c>
      <c r="B18" s="51" t="s">
        <v>84</v>
      </c>
      <c r="C18" s="51" t="s">
        <v>199</v>
      </c>
      <c r="D18" s="21" t="s">
        <v>3</v>
      </c>
      <c r="E18" s="15">
        <f t="shared" si="1"/>
        <v>11398.5813</v>
      </c>
      <c r="F18" s="15">
        <f>F19+F20+F21+F23</f>
        <v>10212</v>
      </c>
      <c r="G18" s="15">
        <f t="shared" ref="G18:L18" si="2">G19+G20+G21+G23</f>
        <v>628.90481999999997</v>
      </c>
      <c r="H18" s="15">
        <f t="shared" si="2"/>
        <v>557.67647999999997</v>
      </c>
      <c r="I18" s="15">
        <f t="shared" si="2"/>
        <v>0</v>
      </c>
      <c r="J18" s="16">
        <f t="shared" si="2"/>
        <v>0</v>
      </c>
      <c r="K18" s="15">
        <f t="shared" si="2"/>
        <v>0</v>
      </c>
      <c r="L18" s="15">
        <f t="shared" si="2"/>
        <v>0</v>
      </c>
      <c r="M18" s="19"/>
    </row>
    <row r="19" spans="1:49" ht="16.5" customHeight="1" x14ac:dyDescent="0.3">
      <c r="A19" s="51"/>
      <c r="B19" s="51"/>
      <c r="C19" s="51"/>
      <c r="D19" s="21" t="s">
        <v>13</v>
      </c>
      <c r="E19" s="16">
        <f t="shared" si="1"/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9"/>
    </row>
    <row r="20" spans="1:49" ht="18" customHeight="1" x14ac:dyDescent="0.3">
      <c r="A20" s="51"/>
      <c r="B20" s="51"/>
      <c r="C20" s="51"/>
      <c r="D20" s="21" t="s">
        <v>14</v>
      </c>
      <c r="E20" s="16">
        <f t="shared" si="1"/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9"/>
    </row>
    <row r="21" spans="1:49" ht="30" customHeight="1" x14ac:dyDescent="0.3">
      <c r="A21" s="51"/>
      <c r="B21" s="51"/>
      <c r="C21" s="51"/>
      <c r="D21" s="21" t="s">
        <v>15</v>
      </c>
      <c r="E21" s="16">
        <f t="shared" si="1"/>
        <v>1186.5812999999998</v>
      </c>
      <c r="F21" s="16">
        <v>0</v>
      </c>
      <c r="G21" s="16">
        <v>628.90481999999997</v>
      </c>
      <c r="H21" s="16">
        <f>111.53529+446.14119</f>
        <v>557.67647999999997</v>
      </c>
      <c r="I21" s="16">
        <v>0</v>
      </c>
      <c r="J21" s="16">
        <v>0</v>
      </c>
      <c r="K21" s="16">
        <v>0</v>
      </c>
      <c r="L21" s="16">
        <v>0</v>
      </c>
      <c r="M21" s="19"/>
    </row>
    <row r="22" spans="1:49" ht="30" customHeight="1" x14ac:dyDescent="0.3">
      <c r="A22" s="51"/>
      <c r="B22" s="51"/>
      <c r="C22" s="51"/>
      <c r="D22" s="21" t="s">
        <v>71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9"/>
    </row>
    <row r="23" spans="1:49" ht="21" customHeight="1" x14ac:dyDescent="0.3">
      <c r="A23" s="51"/>
      <c r="B23" s="51"/>
      <c r="C23" s="51"/>
      <c r="D23" s="21" t="s">
        <v>166</v>
      </c>
      <c r="E23" s="16">
        <f t="shared" si="1"/>
        <v>10212</v>
      </c>
      <c r="F23" s="16">
        <v>10212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9"/>
    </row>
    <row r="24" spans="1:49" s="4" customFormat="1" ht="13.9" customHeight="1" x14ac:dyDescent="0.3">
      <c r="A24" s="51" t="s">
        <v>17</v>
      </c>
      <c r="B24" s="51" t="s">
        <v>64</v>
      </c>
      <c r="C24" s="51" t="s">
        <v>41</v>
      </c>
      <c r="D24" s="21" t="s">
        <v>3</v>
      </c>
      <c r="E24" s="15">
        <f>F24+G24+H24+I24+J24+K24+L24</f>
        <v>33119.784800000001</v>
      </c>
      <c r="F24" s="15">
        <f t="shared" ref="F24:L24" si="3">F25+F26+F27+F28+F29</f>
        <v>11109.6</v>
      </c>
      <c r="G24" s="15">
        <f t="shared" si="3"/>
        <v>0</v>
      </c>
      <c r="H24" s="15">
        <f t="shared" si="3"/>
        <v>8831.5648000000001</v>
      </c>
      <c r="I24" s="15">
        <f t="shared" si="3"/>
        <v>8660.9500000000007</v>
      </c>
      <c r="J24" s="15">
        <f t="shared" si="3"/>
        <v>4517.67</v>
      </c>
      <c r="K24" s="15">
        <f t="shared" si="3"/>
        <v>0</v>
      </c>
      <c r="L24" s="15">
        <f t="shared" si="3"/>
        <v>0</v>
      </c>
      <c r="M24" s="19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</row>
    <row r="25" spans="1:49" s="4" customFormat="1" x14ac:dyDescent="0.3">
      <c r="A25" s="51"/>
      <c r="B25" s="51"/>
      <c r="C25" s="51"/>
      <c r="D25" s="21" t="s">
        <v>13</v>
      </c>
      <c r="E25" s="16">
        <f t="shared" ref="E25:E29" si="4">F25+G25+H25+I25+J25+K25+L25</f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9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</row>
    <row r="26" spans="1:49" s="4" customFormat="1" x14ac:dyDescent="0.3">
      <c r="A26" s="51"/>
      <c r="B26" s="51"/>
      <c r="C26" s="51"/>
      <c r="D26" s="21" t="s">
        <v>14</v>
      </c>
      <c r="E26" s="16">
        <f t="shared" si="4"/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9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1:49" s="4" customFormat="1" x14ac:dyDescent="0.3">
      <c r="A27" s="51"/>
      <c r="B27" s="51"/>
      <c r="C27" s="51"/>
      <c r="D27" s="21" t="s">
        <v>15</v>
      </c>
      <c r="E27" s="16">
        <f t="shared" si="4"/>
        <v>15476.5648</v>
      </c>
      <c r="F27" s="16">
        <v>0</v>
      </c>
      <c r="G27" s="16">
        <v>0</v>
      </c>
      <c r="H27" s="16">
        <v>8831.5648000000001</v>
      </c>
      <c r="I27" s="16">
        <v>6645</v>
      </c>
      <c r="J27" s="16">
        <v>0</v>
      </c>
      <c r="K27" s="16">
        <v>0</v>
      </c>
      <c r="L27" s="16">
        <v>0</v>
      </c>
      <c r="M27" s="19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</row>
    <row r="28" spans="1:49" s="4" customFormat="1" ht="26" x14ac:dyDescent="0.3">
      <c r="A28" s="51"/>
      <c r="B28" s="51"/>
      <c r="C28" s="51"/>
      <c r="D28" s="21" t="s">
        <v>71</v>
      </c>
      <c r="E28" s="16">
        <f t="shared" si="4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9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</row>
    <row r="29" spans="1:49" s="4" customFormat="1" x14ac:dyDescent="0.3">
      <c r="A29" s="51"/>
      <c r="B29" s="51"/>
      <c r="C29" s="51"/>
      <c r="D29" s="21" t="s">
        <v>166</v>
      </c>
      <c r="E29" s="16">
        <f t="shared" si="4"/>
        <v>17643.22</v>
      </c>
      <c r="F29" s="16">
        <v>11109.6</v>
      </c>
      <c r="G29" s="16">
        <v>0</v>
      </c>
      <c r="H29" s="16">
        <v>0</v>
      </c>
      <c r="I29" s="16">
        <v>2015.95</v>
      </c>
      <c r="J29" s="16">
        <v>4517.67</v>
      </c>
      <c r="K29" s="16">
        <v>0</v>
      </c>
      <c r="L29" s="16">
        <v>0</v>
      </c>
      <c r="M29" s="19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</row>
    <row r="30" spans="1:49" s="4" customFormat="1" ht="14.65" hidden="1" customHeight="1" x14ac:dyDescent="0.3">
      <c r="A30" s="51" t="s">
        <v>20</v>
      </c>
      <c r="B30" s="51" t="s">
        <v>65</v>
      </c>
      <c r="C30" s="51" t="s">
        <v>22</v>
      </c>
      <c r="D30" s="21" t="s">
        <v>3</v>
      </c>
      <c r="E30" s="15">
        <f t="shared" ref="E30:J30" si="5">E31+E32+E33+E35</f>
        <v>0</v>
      </c>
      <c r="F30" s="15">
        <f t="shared" si="5"/>
        <v>0</v>
      </c>
      <c r="G30" s="15">
        <f t="shared" si="5"/>
        <v>0</v>
      </c>
      <c r="H30" s="15">
        <f t="shared" si="5"/>
        <v>0</v>
      </c>
      <c r="I30" s="15">
        <f t="shared" si="5"/>
        <v>0</v>
      </c>
      <c r="J30" s="16">
        <f t="shared" si="5"/>
        <v>0</v>
      </c>
      <c r="K30" s="15">
        <v>0</v>
      </c>
      <c r="L30" s="15">
        <f>L31+L32+L33+L35</f>
        <v>0</v>
      </c>
      <c r="M30" s="19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</row>
    <row r="31" spans="1:49" s="4" customFormat="1" ht="14.65" hidden="1" customHeight="1" x14ac:dyDescent="0.3">
      <c r="A31" s="51"/>
      <c r="B31" s="51"/>
      <c r="C31" s="51"/>
      <c r="D31" s="21" t="s">
        <v>13</v>
      </c>
      <c r="E31" s="16">
        <f t="shared" ref="E31:E47" si="6">F31+G31+H31+I31+J31+K31+L31</f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9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</row>
    <row r="32" spans="1:49" s="4" customFormat="1" ht="14.65" hidden="1" customHeight="1" x14ac:dyDescent="0.3">
      <c r="A32" s="51"/>
      <c r="B32" s="51"/>
      <c r="C32" s="51"/>
      <c r="D32" s="21" t="s">
        <v>14</v>
      </c>
      <c r="E32" s="16">
        <f t="shared" si="6"/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9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</row>
    <row r="33" spans="1:49" s="4" customFormat="1" ht="14.65" hidden="1" customHeight="1" x14ac:dyDescent="0.3">
      <c r="A33" s="51"/>
      <c r="B33" s="51"/>
      <c r="C33" s="51"/>
      <c r="D33" s="21" t="s">
        <v>15</v>
      </c>
      <c r="E33" s="16">
        <f t="shared" si="6"/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9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</row>
    <row r="34" spans="1:49" s="4" customFormat="1" ht="32.15" hidden="1" customHeight="1" x14ac:dyDescent="0.3">
      <c r="A34" s="51"/>
      <c r="B34" s="51"/>
      <c r="C34" s="51"/>
      <c r="D34" s="21" t="s">
        <v>71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9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</row>
    <row r="35" spans="1:49" s="4" customFormat="1" ht="14" hidden="1" customHeight="1" x14ac:dyDescent="0.3">
      <c r="A35" s="51"/>
      <c r="B35" s="51"/>
      <c r="C35" s="51"/>
      <c r="D35" s="21" t="s">
        <v>166</v>
      </c>
      <c r="E35" s="16">
        <f t="shared" si="6"/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9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</row>
    <row r="36" spans="1:49" s="4" customFormat="1" x14ac:dyDescent="0.3">
      <c r="A36" s="63" t="s">
        <v>20</v>
      </c>
      <c r="B36" s="63" t="s">
        <v>65</v>
      </c>
      <c r="C36" s="63" t="s">
        <v>41</v>
      </c>
      <c r="D36" s="21" t="s">
        <v>3</v>
      </c>
      <c r="E36" s="16">
        <f>F36+G36+H36+I36+J36+K36+L36</f>
        <v>0</v>
      </c>
      <c r="F36" s="16">
        <f t="shared" ref="F36:L36" si="7">F37+F38+F39+F40</f>
        <v>0</v>
      </c>
      <c r="G36" s="16">
        <f t="shared" si="7"/>
        <v>0</v>
      </c>
      <c r="H36" s="16">
        <f t="shared" si="7"/>
        <v>0</v>
      </c>
      <c r="I36" s="16">
        <f t="shared" si="7"/>
        <v>0</v>
      </c>
      <c r="J36" s="16">
        <f t="shared" si="7"/>
        <v>0</v>
      </c>
      <c r="K36" s="16">
        <f t="shared" si="7"/>
        <v>0</v>
      </c>
      <c r="L36" s="16">
        <f t="shared" si="7"/>
        <v>0</v>
      </c>
      <c r="M36" s="19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</row>
    <row r="37" spans="1:49" s="4" customFormat="1" x14ac:dyDescent="0.3">
      <c r="A37" s="64"/>
      <c r="B37" s="64"/>
      <c r="C37" s="64"/>
      <c r="D37" s="21" t="s">
        <v>13</v>
      </c>
      <c r="E37" s="16">
        <f t="shared" ref="E37:E40" si="8">F37+G37+H37+I37+J37+K37+L37</f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9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</row>
    <row r="38" spans="1:49" s="4" customFormat="1" x14ac:dyDescent="0.3">
      <c r="A38" s="64"/>
      <c r="B38" s="64"/>
      <c r="C38" s="64"/>
      <c r="D38" s="21" t="s">
        <v>14</v>
      </c>
      <c r="E38" s="16">
        <f t="shared" si="8"/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9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</row>
    <row r="39" spans="1:49" s="4" customFormat="1" x14ac:dyDescent="0.3">
      <c r="A39" s="64"/>
      <c r="B39" s="64"/>
      <c r="C39" s="64"/>
      <c r="D39" s="21" t="s">
        <v>15</v>
      </c>
      <c r="E39" s="16">
        <f t="shared" si="8"/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9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</row>
    <row r="40" spans="1:49" s="4" customFormat="1" ht="26" x14ac:dyDescent="0.3">
      <c r="A40" s="64"/>
      <c r="B40" s="64"/>
      <c r="C40" s="64"/>
      <c r="D40" s="21" t="s">
        <v>71</v>
      </c>
      <c r="E40" s="16">
        <f t="shared" si="8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9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</row>
    <row r="41" spans="1:49" s="4" customFormat="1" x14ac:dyDescent="0.3">
      <c r="A41" s="65"/>
      <c r="B41" s="65"/>
      <c r="C41" s="65"/>
      <c r="D41" s="21" t="s">
        <v>166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9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</row>
    <row r="42" spans="1:49" ht="20.25" customHeight="1" x14ac:dyDescent="0.3">
      <c r="A42" s="51" t="s">
        <v>176</v>
      </c>
      <c r="B42" s="51" t="s">
        <v>47</v>
      </c>
      <c r="C42" s="51" t="s">
        <v>22</v>
      </c>
      <c r="D42" s="21" t="s">
        <v>3</v>
      </c>
      <c r="E42" s="15">
        <f t="shared" si="6"/>
        <v>8312</v>
      </c>
      <c r="F42" s="15">
        <f>F43+F44+F45+F47</f>
        <v>2467</v>
      </c>
      <c r="G42" s="15">
        <f>G43+G44+G45++G46+G47</f>
        <v>2467</v>
      </c>
      <c r="H42" s="15">
        <v>3378</v>
      </c>
      <c r="I42" s="15">
        <f>I43+I44+I45+I47</f>
        <v>0</v>
      </c>
      <c r="J42" s="16">
        <f>J43+J44+J45+J47</f>
        <v>0</v>
      </c>
      <c r="K42" s="15">
        <f>K43+K44+K45+K47</f>
        <v>0</v>
      </c>
      <c r="L42" s="15">
        <f>L43+L44+L45+L47</f>
        <v>0</v>
      </c>
      <c r="M42" s="19"/>
    </row>
    <row r="43" spans="1:49" ht="14.65" customHeight="1" x14ac:dyDescent="0.3">
      <c r="A43" s="51"/>
      <c r="B43" s="51"/>
      <c r="C43" s="51"/>
      <c r="D43" s="21" t="s">
        <v>13</v>
      </c>
      <c r="E43" s="16">
        <f t="shared" si="6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9"/>
    </row>
    <row r="44" spans="1:49" ht="14.65" customHeight="1" x14ac:dyDescent="0.3">
      <c r="A44" s="51"/>
      <c r="B44" s="51"/>
      <c r="C44" s="51"/>
      <c r="D44" s="21" t="s">
        <v>14</v>
      </c>
      <c r="E44" s="16">
        <f t="shared" si="6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9"/>
    </row>
    <row r="45" spans="1:49" ht="14.65" customHeight="1" x14ac:dyDescent="0.3">
      <c r="A45" s="51"/>
      <c r="B45" s="51"/>
      <c r="C45" s="51"/>
      <c r="D45" s="21" t="s">
        <v>15</v>
      </c>
      <c r="E45" s="16">
        <f t="shared" si="6"/>
        <v>8312</v>
      </c>
      <c r="F45" s="16">
        <v>2467</v>
      </c>
      <c r="G45" s="16">
        <v>2467</v>
      </c>
      <c r="H45" s="16">
        <v>3378</v>
      </c>
      <c r="I45" s="16">
        <v>0</v>
      </c>
      <c r="J45" s="16">
        <v>0</v>
      </c>
      <c r="K45" s="16">
        <v>0</v>
      </c>
      <c r="L45" s="16">
        <v>0</v>
      </c>
      <c r="M45" s="19"/>
    </row>
    <row r="46" spans="1:49" ht="29.65" customHeight="1" x14ac:dyDescent="0.3">
      <c r="A46" s="51"/>
      <c r="B46" s="51"/>
      <c r="C46" s="51"/>
      <c r="D46" s="21" t="s">
        <v>71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9"/>
    </row>
    <row r="47" spans="1:49" ht="97.5" customHeight="1" x14ac:dyDescent="0.3">
      <c r="A47" s="51"/>
      <c r="B47" s="51"/>
      <c r="C47" s="51"/>
      <c r="D47" s="21" t="s">
        <v>166</v>
      </c>
      <c r="E47" s="16">
        <f t="shared" si="6"/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9"/>
    </row>
    <row r="48" spans="1:49" ht="13.9" customHeight="1" x14ac:dyDescent="0.3">
      <c r="A48" s="51"/>
      <c r="B48" s="51" t="s">
        <v>18</v>
      </c>
      <c r="C48" s="51"/>
      <c r="D48" s="21" t="s">
        <v>3</v>
      </c>
      <c r="E48" s="18">
        <f t="shared" ref="E48:L53" si="9">E12+E18+E24+E30+E42</f>
        <v>58254.988219999999</v>
      </c>
      <c r="F48" s="18">
        <f t="shared" si="9"/>
        <v>26602.504789999999</v>
      </c>
      <c r="G48" s="18">
        <f t="shared" si="9"/>
        <v>4219.1048200000005</v>
      </c>
      <c r="H48" s="18">
        <f t="shared" si="9"/>
        <v>14254.758610000001</v>
      </c>
      <c r="I48" s="18">
        <f t="shared" si="9"/>
        <v>8660.9500000000007</v>
      </c>
      <c r="J48" s="15">
        <f t="shared" si="9"/>
        <v>4517.67</v>
      </c>
      <c r="K48" s="18">
        <f t="shared" si="9"/>
        <v>0</v>
      </c>
      <c r="L48" s="18">
        <f t="shared" si="9"/>
        <v>0</v>
      </c>
      <c r="M48" s="19"/>
    </row>
    <row r="49" spans="1:49" ht="14.65" customHeight="1" x14ac:dyDescent="0.3">
      <c r="A49" s="51"/>
      <c r="B49" s="51"/>
      <c r="C49" s="51"/>
      <c r="D49" s="21" t="s">
        <v>13</v>
      </c>
      <c r="E49" s="17">
        <f t="shared" si="9"/>
        <v>0</v>
      </c>
      <c r="F49" s="17">
        <f t="shared" si="9"/>
        <v>0</v>
      </c>
      <c r="G49" s="17">
        <f t="shared" si="9"/>
        <v>0</v>
      </c>
      <c r="H49" s="17">
        <f t="shared" si="9"/>
        <v>0</v>
      </c>
      <c r="I49" s="17">
        <f t="shared" si="9"/>
        <v>0</v>
      </c>
      <c r="J49" s="16">
        <f t="shared" si="9"/>
        <v>0</v>
      </c>
      <c r="K49" s="17">
        <f t="shared" si="9"/>
        <v>0</v>
      </c>
      <c r="L49" s="17">
        <f t="shared" si="9"/>
        <v>0</v>
      </c>
      <c r="M49" s="19"/>
    </row>
    <row r="50" spans="1:49" s="4" customFormat="1" ht="20.25" customHeight="1" x14ac:dyDescent="0.3">
      <c r="A50" s="51"/>
      <c r="B50" s="51"/>
      <c r="C50" s="51"/>
      <c r="D50" s="21" t="s">
        <v>14</v>
      </c>
      <c r="E50" s="17">
        <f t="shared" si="9"/>
        <v>603.68700000000001</v>
      </c>
      <c r="F50" s="17">
        <f t="shared" si="9"/>
        <v>0</v>
      </c>
      <c r="G50" s="17">
        <f t="shared" si="9"/>
        <v>0</v>
      </c>
      <c r="H50" s="17">
        <f t="shared" si="9"/>
        <v>603.68700000000001</v>
      </c>
      <c r="I50" s="17">
        <f t="shared" si="9"/>
        <v>0</v>
      </c>
      <c r="J50" s="16">
        <f t="shared" si="9"/>
        <v>0</v>
      </c>
      <c r="K50" s="17">
        <f t="shared" si="9"/>
        <v>0</v>
      </c>
      <c r="L50" s="17">
        <f t="shared" si="9"/>
        <v>0</v>
      </c>
      <c r="M50" s="19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</row>
    <row r="51" spans="1:49" s="4" customFormat="1" x14ac:dyDescent="0.3">
      <c r="A51" s="51"/>
      <c r="B51" s="51"/>
      <c r="C51" s="51"/>
      <c r="D51" s="21" t="s">
        <v>15</v>
      </c>
      <c r="E51" s="17">
        <f t="shared" si="9"/>
        <v>29796.08122</v>
      </c>
      <c r="F51" s="17">
        <f t="shared" si="9"/>
        <v>5280.9047900000005</v>
      </c>
      <c r="G51" s="17">
        <f t="shared" si="9"/>
        <v>4219.1048200000005</v>
      </c>
      <c r="H51" s="17">
        <f t="shared" si="9"/>
        <v>13651.071609999999</v>
      </c>
      <c r="I51" s="17">
        <f t="shared" si="9"/>
        <v>6645</v>
      </c>
      <c r="J51" s="16">
        <f t="shared" si="9"/>
        <v>0</v>
      </c>
      <c r="K51" s="17">
        <f t="shared" si="9"/>
        <v>0</v>
      </c>
      <c r="L51" s="17">
        <f t="shared" si="9"/>
        <v>0</v>
      </c>
      <c r="M51" s="19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</row>
    <row r="52" spans="1:49" s="4" customFormat="1" ht="26" x14ac:dyDescent="0.3">
      <c r="A52" s="51"/>
      <c r="B52" s="51"/>
      <c r="C52" s="51"/>
      <c r="D52" s="21" t="s">
        <v>71</v>
      </c>
      <c r="E52" s="17">
        <f t="shared" si="9"/>
        <v>0</v>
      </c>
      <c r="F52" s="17">
        <f t="shared" si="9"/>
        <v>0</v>
      </c>
      <c r="G52" s="17">
        <f t="shared" si="9"/>
        <v>0</v>
      </c>
      <c r="H52" s="17">
        <f t="shared" si="9"/>
        <v>0</v>
      </c>
      <c r="I52" s="17">
        <f t="shared" si="9"/>
        <v>0</v>
      </c>
      <c r="J52" s="16">
        <f t="shared" si="9"/>
        <v>0</v>
      </c>
      <c r="K52" s="17">
        <f t="shared" si="9"/>
        <v>0</v>
      </c>
      <c r="L52" s="17">
        <f t="shared" si="9"/>
        <v>0</v>
      </c>
      <c r="M52" s="19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</row>
    <row r="53" spans="1:49" s="4" customFormat="1" x14ac:dyDescent="0.3">
      <c r="A53" s="51"/>
      <c r="B53" s="51"/>
      <c r="C53" s="51"/>
      <c r="D53" s="21" t="s">
        <v>166</v>
      </c>
      <c r="E53" s="17">
        <f t="shared" si="9"/>
        <v>27855.22</v>
      </c>
      <c r="F53" s="17">
        <f t="shared" si="9"/>
        <v>21321.599999999999</v>
      </c>
      <c r="G53" s="17">
        <f t="shared" si="9"/>
        <v>0</v>
      </c>
      <c r="H53" s="17">
        <f t="shared" si="9"/>
        <v>0</v>
      </c>
      <c r="I53" s="17">
        <f t="shared" si="9"/>
        <v>2015.95</v>
      </c>
      <c r="J53" s="16">
        <f t="shared" si="9"/>
        <v>4517.67</v>
      </c>
      <c r="K53" s="17">
        <f t="shared" si="9"/>
        <v>0</v>
      </c>
      <c r="L53" s="17">
        <f t="shared" si="9"/>
        <v>0</v>
      </c>
      <c r="M53" s="19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</row>
    <row r="54" spans="1:49" s="2" customFormat="1" ht="30.75" customHeight="1" x14ac:dyDescent="0.35">
      <c r="A54" s="53" t="s">
        <v>67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22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</row>
    <row r="55" spans="1:49" x14ac:dyDescent="0.3">
      <c r="A55" s="51" t="s">
        <v>19</v>
      </c>
      <c r="B55" s="51" t="s">
        <v>45</v>
      </c>
      <c r="C55" s="51" t="s">
        <v>22</v>
      </c>
      <c r="D55" s="21" t="s">
        <v>3</v>
      </c>
      <c r="E55" s="18">
        <f>E56+E57+E58+E60</f>
        <v>3668.7000000000003</v>
      </c>
      <c r="F55" s="18">
        <f t="shared" ref="F55:L55" si="10">F56+F57+F58+F60</f>
        <v>1100</v>
      </c>
      <c r="G55" s="18">
        <f t="shared" si="10"/>
        <v>353.7</v>
      </c>
      <c r="H55" s="18">
        <f t="shared" si="10"/>
        <v>500</v>
      </c>
      <c r="I55" s="18">
        <f t="shared" si="10"/>
        <v>1715</v>
      </c>
      <c r="J55" s="16">
        <f t="shared" si="10"/>
        <v>0</v>
      </c>
      <c r="K55" s="18">
        <f t="shared" si="10"/>
        <v>0</v>
      </c>
      <c r="L55" s="18">
        <f t="shared" si="10"/>
        <v>0</v>
      </c>
      <c r="M55" s="19"/>
    </row>
    <row r="56" spans="1:49" s="4" customFormat="1" ht="14.65" customHeight="1" x14ac:dyDescent="0.3">
      <c r="A56" s="51"/>
      <c r="B56" s="53"/>
      <c r="C56" s="51"/>
      <c r="D56" s="21" t="s">
        <v>13</v>
      </c>
      <c r="E56" s="17">
        <f>F56+G56+H56+I56+J56+K56+L56</f>
        <v>0</v>
      </c>
      <c r="F56" s="17">
        <v>0</v>
      </c>
      <c r="G56" s="17">
        <v>0</v>
      </c>
      <c r="H56" s="17">
        <v>0</v>
      </c>
      <c r="I56" s="17">
        <v>0</v>
      </c>
      <c r="J56" s="16">
        <v>0</v>
      </c>
      <c r="K56" s="17">
        <v>0</v>
      </c>
      <c r="L56" s="17">
        <v>0</v>
      </c>
      <c r="M56" s="19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</row>
    <row r="57" spans="1:49" s="4" customFormat="1" ht="20.25" customHeight="1" x14ac:dyDescent="0.3">
      <c r="A57" s="51"/>
      <c r="B57" s="53"/>
      <c r="C57" s="51"/>
      <c r="D57" s="21" t="s">
        <v>14</v>
      </c>
      <c r="E57" s="17">
        <f>F57+G57+H57+I57+J57+K57+L57</f>
        <v>1631.4</v>
      </c>
      <c r="F57" s="17">
        <v>0</v>
      </c>
      <c r="G57" s="17">
        <v>0</v>
      </c>
      <c r="H57" s="17">
        <v>0</v>
      </c>
      <c r="I57" s="17">
        <v>1631.4</v>
      </c>
      <c r="J57" s="16">
        <f>J45</f>
        <v>0</v>
      </c>
      <c r="K57" s="17">
        <f>K45</f>
        <v>0</v>
      </c>
      <c r="L57" s="17">
        <f>L45</f>
        <v>0</v>
      </c>
      <c r="M57" s="19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</row>
    <row r="58" spans="1:49" s="4" customFormat="1" x14ac:dyDescent="0.3">
      <c r="A58" s="51"/>
      <c r="B58" s="53"/>
      <c r="C58" s="51"/>
      <c r="D58" s="21" t="s">
        <v>15</v>
      </c>
      <c r="E58" s="17">
        <f>F58+G58+H58+I58+J58+K58+L58</f>
        <v>937.30000000000007</v>
      </c>
      <c r="F58" s="17">
        <v>0</v>
      </c>
      <c r="G58" s="17">
        <v>353.7</v>
      </c>
      <c r="H58" s="17">
        <v>500</v>
      </c>
      <c r="I58" s="17">
        <v>83.6</v>
      </c>
      <c r="J58" s="16">
        <f>J47</f>
        <v>0</v>
      </c>
      <c r="K58" s="17">
        <f>K47</f>
        <v>0</v>
      </c>
      <c r="L58" s="17">
        <f>L47</f>
        <v>0</v>
      </c>
      <c r="M58" s="19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</row>
    <row r="59" spans="1:49" s="4" customFormat="1" ht="26" x14ac:dyDescent="0.3">
      <c r="A59" s="51"/>
      <c r="B59" s="53"/>
      <c r="C59" s="51"/>
      <c r="D59" s="21" t="s">
        <v>71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6">
        <v>0</v>
      </c>
      <c r="K59" s="17">
        <v>0</v>
      </c>
      <c r="L59" s="17">
        <v>0</v>
      </c>
      <c r="M59" s="19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</row>
    <row r="60" spans="1:49" s="4" customFormat="1" x14ac:dyDescent="0.3">
      <c r="A60" s="51"/>
      <c r="B60" s="53"/>
      <c r="C60" s="51"/>
      <c r="D60" s="21" t="s">
        <v>166</v>
      </c>
      <c r="E60" s="17">
        <f>F60+G60+H60+I60+J60+K60+L60</f>
        <v>1100</v>
      </c>
      <c r="F60" s="17">
        <v>1100</v>
      </c>
      <c r="G60" s="17">
        <v>0</v>
      </c>
      <c r="H60" s="17">
        <v>0</v>
      </c>
      <c r="I60" s="17">
        <v>0</v>
      </c>
      <c r="J60" s="16">
        <v>0</v>
      </c>
      <c r="K60" s="17">
        <v>0</v>
      </c>
      <c r="L60" s="17">
        <v>0</v>
      </c>
      <c r="M60" s="19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</row>
    <row r="61" spans="1:49" s="4" customFormat="1" x14ac:dyDescent="0.3">
      <c r="A61" s="51"/>
      <c r="B61" s="51" t="s">
        <v>55</v>
      </c>
      <c r="C61" s="51"/>
      <c r="D61" s="21" t="s">
        <v>3</v>
      </c>
      <c r="E61" s="18">
        <f>E55</f>
        <v>3668.7000000000003</v>
      </c>
      <c r="F61" s="17">
        <f t="shared" ref="F61:L64" si="11">F55</f>
        <v>1100</v>
      </c>
      <c r="G61" s="17">
        <f t="shared" si="11"/>
        <v>353.7</v>
      </c>
      <c r="H61" s="17">
        <f t="shared" si="11"/>
        <v>500</v>
      </c>
      <c r="I61" s="17">
        <f t="shared" si="11"/>
        <v>1715</v>
      </c>
      <c r="J61" s="16">
        <f t="shared" si="11"/>
        <v>0</v>
      </c>
      <c r="K61" s="17">
        <f t="shared" si="11"/>
        <v>0</v>
      </c>
      <c r="L61" s="17">
        <f t="shared" si="11"/>
        <v>0</v>
      </c>
      <c r="M61" s="19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</row>
    <row r="62" spans="1:49" s="4" customFormat="1" ht="14.65" customHeight="1" x14ac:dyDescent="0.3">
      <c r="A62" s="51"/>
      <c r="B62" s="53"/>
      <c r="C62" s="51"/>
      <c r="D62" s="21" t="s">
        <v>13</v>
      </c>
      <c r="E62" s="17">
        <f>E56</f>
        <v>0</v>
      </c>
      <c r="F62" s="17">
        <f t="shared" si="11"/>
        <v>0</v>
      </c>
      <c r="G62" s="17">
        <f t="shared" si="11"/>
        <v>0</v>
      </c>
      <c r="H62" s="17">
        <f t="shared" si="11"/>
        <v>0</v>
      </c>
      <c r="I62" s="17">
        <f t="shared" si="11"/>
        <v>0</v>
      </c>
      <c r="J62" s="16">
        <f t="shared" si="11"/>
        <v>0</v>
      </c>
      <c r="K62" s="17">
        <f t="shared" si="11"/>
        <v>0</v>
      </c>
      <c r="L62" s="17">
        <f t="shared" si="11"/>
        <v>0</v>
      </c>
      <c r="M62" s="19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</row>
    <row r="63" spans="1:49" s="4" customFormat="1" ht="20.25" customHeight="1" x14ac:dyDescent="0.3">
      <c r="A63" s="51"/>
      <c r="B63" s="53"/>
      <c r="C63" s="51"/>
      <c r="D63" s="21" t="s">
        <v>14</v>
      </c>
      <c r="E63" s="17">
        <f>E57</f>
        <v>1631.4</v>
      </c>
      <c r="F63" s="17">
        <f t="shared" si="11"/>
        <v>0</v>
      </c>
      <c r="G63" s="17">
        <f t="shared" si="11"/>
        <v>0</v>
      </c>
      <c r="H63" s="17">
        <f t="shared" si="11"/>
        <v>0</v>
      </c>
      <c r="I63" s="17">
        <f t="shared" si="11"/>
        <v>1631.4</v>
      </c>
      <c r="J63" s="16">
        <f t="shared" si="11"/>
        <v>0</v>
      </c>
      <c r="K63" s="17">
        <f t="shared" si="11"/>
        <v>0</v>
      </c>
      <c r="L63" s="17">
        <f t="shared" si="11"/>
        <v>0</v>
      </c>
      <c r="M63" s="19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</row>
    <row r="64" spans="1:49" s="4" customFormat="1" x14ac:dyDescent="0.3">
      <c r="A64" s="51"/>
      <c r="B64" s="53"/>
      <c r="C64" s="51"/>
      <c r="D64" s="21" t="s">
        <v>15</v>
      </c>
      <c r="E64" s="17">
        <f>E58</f>
        <v>937.30000000000007</v>
      </c>
      <c r="F64" s="17">
        <f t="shared" si="11"/>
        <v>0</v>
      </c>
      <c r="G64" s="17">
        <f t="shared" si="11"/>
        <v>353.7</v>
      </c>
      <c r="H64" s="17">
        <f t="shared" si="11"/>
        <v>500</v>
      </c>
      <c r="I64" s="17">
        <f t="shared" si="11"/>
        <v>83.6</v>
      </c>
      <c r="J64" s="16">
        <f t="shared" si="11"/>
        <v>0</v>
      </c>
      <c r="K64" s="17">
        <f t="shared" si="11"/>
        <v>0</v>
      </c>
      <c r="L64" s="17">
        <f t="shared" si="11"/>
        <v>0</v>
      </c>
      <c r="M64" s="19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</row>
    <row r="65" spans="1:49" s="4" customFormat="1" ht="26" x14ac:dyDescent="0.3">
      <c r="A65" s="51"/>
      <c r="B65" s="53"/>
      <c r="C65" s="51"/>
      <c r="D65" s="21" t="s">
        <v>71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6">
        <v>0</v>
      </c>
      <c r="K65" s="17">
        <v>0</v>
      </c>
      <c r="L65" s="17">
        <v>0</v>
      </c>
      <c r="M65" s="19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</row>
    <row r="66" spans="1:49" s="4" customFormat="1" x14ac:dyDescent="0.3">
      <c r="A66" s="51"/>
      <c r="B66" s="53"/>
      <c r="C66" s="51"/>
      <c r="D66" s="21" t="s">
        <v>166</v>
      </c>
      <c r="E66" s="17">
        <f t="shared" ref="E66:L66" si="12">E60</f>
        <v>1100</v>
      </c>
      <c r="F66" s="17">
        <f t="shared" si="12"/>
        <v>1100</v>
      </c>
      <c r="G66" s="17">
        <f t="shared" si="12"/>
        <v>0</v>
      </c>
      <c r="H66" s="17">
        <f t="shared" si="12"/>
        <v>0</v>
      </c>
      <c r="I66" s="17">
        <f t="shared" si="12"/>
        <v>0</v>
      </c>
      <c r="J66" s="16">
        <f t="shared" si="12"/>
        <v>0</v>
      </c>
      <c r="K66" s="17">
        <f t="shared" si="12"/>
        <v>0</v>
      </c>
      <c r="L66" s="17">
        <f t="shared" si="12"/>
        <v>0</v>
      </c>
      <c r="M66" s="19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</row>
    <row r="67" spans="1:49" s="4" customFormat="1" ht="14.15" customHeight="1" x14ac:dyDescent="0.3">
      <c r="A67" s="54" t="s">
        <v>68</v>
      </c>
      <c r="B67" s="55"/>
      <c r="C67" s="56"/>
      <c r="D67" s="21" t="s">
        <v>3</v>
      </c>
      <c r="E67" s="18">
        <f>E48+E61</f>
        <v>61923.688219999996</v>
      </c>
      <c r="F67" s="18">
        <f t="shared" ref="F67:L68" si="13">F48+F61</f>
        <v>27702.504789999999</v>
      </c>
      <c r="G67" s="18">
        <f t="shared" si="13"/>
        <v>4572.8048200000003</v>
      </c>
      <c r="H67" s="18">
        <f t="shared" si="13"/>
        <v>14754.758610000001</v>
      </c>
      <c r="I67" s="18">
        <f t="shared" si="13"/>
        <v>10375.950000000001</v>
      </c>
      <c r="J67" s="15">
        <f>J48+J61</f>
        <v>4517.67</v>
      </c>
      <c r="K67" s="18">
        <f t="shared" si="13"/>
        <v>0</v>
      </c>
      <c r="L67" s="18">
        <f t="shared" si="13"/>
        <v>0</v>
      </c>
      <c r="M67" s="19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</row>
    <row r="68" spans="1:49" s="4" customFormat="1" ht="14.65" customHeight="1" x14ac:dyDescent="0.3">
      <c r="A68" s="57"/>
      <c r="B68" s="58"/>
      <c r="C68" s="59"/>
      <c r="D68" s="21" t="s">
        <v>13</v>
      </c>
      <c r="E68" s="17">
        <f>E49+E62</f>
        <v>0</v>
      </c>
      <c r="F68" s="17">
        <f t="shared" si="13"/>
        <v>0</v>
      </c>
      <c r="G68" s="17">
        <f t="shared" si="13"/>
        <v>0</v>
      </c>
      <c r="H68" s="17">
        <f t="shared" si="13"/>
        <v>0</v>
      </c>
      <c r="I68" s="17">
        <f t="shared" si="13"/>
        <v>0</v>
      </c>
      <c r="J68" s="16">
        <f t="shared" si="13"/>
        <v>0</v>
      </c>
      <c r="K68" s="17">
        <f t="shared" si="13"/>
        <v>0</v>
      </c>
      <c r="L68" s="17">
        <f t="shared" si="13"/>
        <v>0</v>
      </c>
      <c r="M68" s="19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</row>
    <row r="69" spans="1:49" s="4" customFormat="1" ht="20.25" customHeight="1" x14ac:dyDescent="0.3">
      <c r="A69" s="57"/>
      <c r="B69" s="58"/>
      <c r="C69" s="59"/>
      <c r="D69" s="21" t="s">
        <v>14</v>
      </c>
      <c r="E69" s="17">
        <f t="shared" ref="E69:L72" si="14">E50+E63</f>
        <v>2235.087</v>
      </c>
      <c r="F69" s="17">
        <f t="shared" si="14"/>
        <v>0</v>
      </c>
      <c r="G69" s="17">
        <f t="shared" si="14"/>
        <v>0</v>
      </c>
      <c r="H69" s="17">
        <f t="shared" si="14"/>
        <v>603.68700000000001</v>
      </c>
      <c r="I69" s="17">
        <f t="shared" si="14"/>
        <v>1631.4</v>
      </c>
      <c r="J69" s="16">
        <f t="shared" si="14"/>
        <v>0</v>
      </c>
      <c r="K69" s="17">
        <f t="shared" si="14"/>
        <v>0</v>
      </c>
      <c r="L69" s="17">
        <f t="shared" si="14"/>
        <v>0</v>
      </c>
      <c r="M69" s="19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</row>
    <row r="70" spans="1:49" s="4" customFormat="1" x14ac:dyDescent="0.3">
      <c r="A70" s="57"/>
      <c r="B70" s="58"/>
      <c r="C70" s="59"/>
      <c r="D70" s="21" t="s">
        <v>15</v>
      </c>
      <c r="E70" s="17">
        <f t="shared" si="14"/>
        <v>30733.381219999999</v>
      </c>
      <c r="F70" s="17">
        <f t="shared" si="14"/>
        <v>5280.9047900000005</v>
      </c>
      <c r="G70" s="17">
        <f t="shared" si="14"/>
        <v>4572.8048200000003</v>
      </c>
      <c r="H70" s="17">
        <f t="shared" si="14"/>
        <v>14151.071609999999</v>
      </c>
      <c r="I70" s="17">
        <f t="shared" si="14"/>
        <v>6728.6</v>
      </c>
      <c r="J70" s="16">
        <f t="shared" si="14"/>
        <v>0</v>
      </c>
      <c r="K70" s="17">
        <f t="shared" si="14"/>
        <v>0</v>
      </c>
      <c r="L70" s="17">
        <f t="shared" si="14"/>
        <v>0</v>
      </c>
      <c r="M70" s="19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</row>
    <row r="71" spans="1:49" s="4" customFormat="1" ht="26" x14ac:dyDescent="0.3">
      <c r="A71" s="57"/>
      <c r="B71" s="58"/>
      <c r="C71" s="59"/>
      <c r="D71" s="21" t="s">
        <v>71</v>
      </c>
      <c r="E71" s="17">
        <f t="shared" si="14"/>
        <v>0</v>
      </c>
      <c r="F71" s="17">
        <f t="shared" si="14"/>
        <v>0</v>
      </c>
      <c r="G71" s="17">
        <f t="shared" si="14"/>
        <v>0</v>
      </c>
      <c r="H71" s="17">
        <f t="shared" si="14"/>
        <v>0</v>
      </c>
      <c r="I71" s="17">
        <f t="shared" si="14"/>
        <v>0</v>
      </c>
      <c r="J71" s="16">
        <f t="shared" si="14"/>
        <v>0</v>
      </c>
      <c r="K71" s="17">
        <f t="shared" si="14"/>
        <v>0</v>
      </c>
      <c r="L71" s="17">
        <f t="shared" si="14"/>
        <v>0</v>
      </c>
      <c r="M71" s="19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</row>
    <row r="72" spans="1:49" s="4" customFormat="1" x14ac:dyDescent="0.3">
      <c r="A72" s="60"/>
      <c r="B72" s="61"/>
      <c r="C72" s="62"/>
      <c r="D72" s="21" t="s">
        <v>166</v>
      </c>
      <c r="E72" s="17">
        <f t="shared" si="14"/>
        <v>28955.22</v>
      </c>
      <c r="F72" s="17">
        <f t="shared" si="14"/>
        <v>22421.599999999999</v>
      </c>
      <c r="G72" s="17">
        <f t="shared" si="14"/>
        <v>0</v>
      </c>
      <c r="H72" s="17">
        <f t="shared" si="14"/>
        <v>0</v>
      </c>
      <c r="I72" s="17">
        <f t="shared" si="14"/>
        <v>2015.95</v>
      </c>
      <c r="J72" s="16">
        <f t="shared" si="14"/>
        <v>4517.67</v>
      </c>
      <c r="K72" s="17">
        <f t="shared" si="14"/>
        <v>0</v>
      </c>
      <c r="L72" s="17">
        <f t="shared" si="14"/>
        <v>0</v>
      </c>
      <c r="M72" s="19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</row>
    <row r="73" spans="1:49" s="4" customFormat="1" ht="21.75" customHeight="1" x14ac:dyDescent="0.3">
      <c r="A73" s="53" t="s">
        <v>31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19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</row>
    <row r="74" spans="1:49" ht="23.25" customHeight="1" x14ac:dyDescent="0.3">
      <c r="A74" s="53" t="s">
        <v>30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19"/>
    </row>
    <row r="75" spans="1:49" ht="37.5" customHeight="1" x14ac:dyDescent="0.3">
      <c r="A75" s="53" t="s">
        <v>202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19"/>
      <c r="N75" s="13"/>
    </row>
    <row r="76" spans="1:49" x14ac:dyDescent="0.3">
      <c r="A76" s="51" t="s">
        <v>165</v>
      </c>
      <c r="B76" s="51" t="s">
        <v>163</v>
      </c>
      <c r="C76" s="51" t="s">
        <v>170</v>
      </c>
      <c r="D76" s="23" t="s">
        <v>3</v>
      </c>
      <c r="E76" s="15">
        <f>E82+E88</f>
        <v>6507842.3726499993</v>
      </c>
      <c r="F76" s="15">
        <f t="shared" ref="F76:L76" si="15">F82+F88</f>
        <v>1136218.3094500001</v>
      </c>
      <c r="G76" s="15">
        <f t="shared" si="15"/>
        <v>1531436.13925</v>
      </c>
      <c r="H76" s="43">
        <f t="shared" si="15"/>
        <v>700187.92395000008</v>
      </c>
      <c r="I76" s="15">
        <f t="shared" si="15"/>
        <v>785000</v>
      </c>
      <c r="J76" s="15">
        <f t="shared" si="15"/>
        <v>790000</v>
      </c>
      <c r="K76" s="15">
        <f t="shared" si="15"/>
        <v>780000</v>
      </c>
      <c r="L76" s="15">
        <f t="shared" si="15"/>
        <v>785000</v>
      </c>
      <c r="M76" s="19"/>
    </row>
    <row r="77" spans="1:49" x14ac:dyDescent="0.3">
      <c r="A77" s="51"/>
      <c r="B77" s="51"/>
      <c r="C77" s="51"/>
      <c r="D77" s="23" t="s">
        <v>13</v>
      </c>
      <c r="E77" s="16">
        <f t="shared" ref="E77:L81" si="16">E83+E89</f>
        <v>0</v>
      </c>
      <c r="F77" s="16">
        <f t="shared" si="16"/>
        <v>0</v>
      </c>
      <c r="G77" s="16">
        <f t="shared" si="16"/>
        <v>0</v>
      </c>
      <c r="H77" s="16">
        <f t="shared" si="16"/>
        <v>0</v>
      </c>
      <c r="I77" s="16">
        <f t="shared" si="16"/>
        <v>0</v>
      </c>
      <c r="J77" s="16">
        <f t="shared" si="16"/>
        <v>0</v>
      </c>
      <c r="K77" s="16">
        <f t="shared" si="16"/>
        <v>0</v>
      </c>
      <c r="L77" s="16">
        <f t="shared" si="16"/>
        <v>0</v>
      </c>
      <c r="M77" s="19"/>
    </row>
    <row r="78" spans="1:49" x14ac:dyDescent="0.3">
      <c r="A78" s="51"/>
      <c r="B78" s="51"/>
      <c r="C78" s="51"/>
      <c r="D78" s="23" t="s">
        <v>14</v>
      </c>
      <c r="E78" s="16">
        <f t="shared" si="16"/>
        <v>1192431.953</v>
      </c>
      <c r="F78" s="16">
        <f t="shared" si="16"/>
        <v>344699</v>
      </c>
      <c r="G78" s="16">
        <f t="shared" si="16"/>
        <v>361846.3</v>
      </c>
      <c r="H78" s="41">
        <f>H84+H90</f>
        <v>465265.75300000008</v>
      </c>
      <c r="I78" s="16">
        <f t="shared" si="16"/>
        <v>20620.900000000001</v>
      </c>
      <c r="J78" s="16">
        <f t="shared" si="16"/>
        <v>0</v>
      </c>
      <c r="K78" s="16">
        <f t="shared" si="16"/>
        <v>0</v>
      </c>
      <c r="L78" s="16">
        <f t="shared" si="16"/>
        <v>0</v>
      </c>
      <c r="M78" s="19"/>
    </row>
    <row r="79" spans="1:49" x14ac:dyDescent="0.3">
      <c r="A79" s="51"/>
      <c r="B79" s="51"/>
      <c r="C79" s="51"/>
      <c r="D79" s="23" t="s">
        <v>15</v>
      </c>
      <c r="E79" s="16">
        <f t="shared" si="16"/>
        <v>372927.58312999998</v>
      </c>
      <c r="F79" s="16">
        <f t="shared" si="16"/>
        <v>12800.470799999999</v>
      </c>
      <c r="G79" s="16">
        <f t="shared" si="16"/>
        <v>122913.73027</v>
      </c>
      <c r="H79" s="41">
        <f t="shared" si="16"/>
        <v>234922.17095000003</v>
      </c>
      <c r="I79" s="16">
        <f t="shared" si="16"/>
        <v>2291.2111100000002</v>
      </c>
      <c r="J79" s="16">
        <f t="shared" si="16"/>
        <v>0</v>
      </c>
      <c r="K79" s="16">
        <f t="shared" si="16"/>
        <v>0</v>
      </c>
      <c r="L79" s="16">
        <f t="shared" si="16"/>
        <v>0</v>
      </c>
      <c r="M79" s="19" t="s">
        <v>167</v>
      </c>
    </row>
    <row r="80" spans="1:49" ht="26" x14ac:dyDescent="0.3">
      <c r="A80" s="51"/>
      <c r="B80" s="51"/>
      <c r="C80" s="51"/>
      <c r="D80" s="23" t="s">
        <v>71</v>
      </c>
      <c r="E80" s="16">
        <f t="shared" si="16"/>
        <v>805757.26832000003</v>
      </c>
      <c r="F80" s="16">
        <f t="shared" si="16"/>
        <v>348875.03944999998</v>
      </c>
      <c r="G80" s="16">
        <f t="shared" si="16"/>
        <v>456882.22886999999</v>
      </c>
      <c r="H80" s="16">
        <f t="shared" si="16"/>
        <v>0</v>
      </c>
      <c r="I80" s="16">
        <f t="shared" si="16"/>
        <v>0</v>
      </c>
      <c r="J80" s="16">
        <f t="shared" si="16"/>
        <v>0</v>
      </c>
      <c r="K80" s="16">
        <f t="shared" si="16"/>
        <v>0</v>
      </c>
      <c r="L80" s="16">
        <f t="shared" si="16"/>
        <v>0</v>
      </c>
      <c r="M80" s="19"/>
    </row>
    <row r="81" spans="1:14" x14ac:dyDescent="0.3">
      <c r="A81" s="51"/>
      <c r="B81" s="51"/>
      <c r="C81" s="51"/>
      <c r="D81" s="23" t="s">
        <v>166</v>
      </c>
      <c r="E81" s="16">
        <f t="shared" si="16"/>
        <v>4136725.5682000001</v>
      </c>
      <c r="F81" s="16">
        <f t="shared" si="16"/>
        <v>429843.79920000001</v>
      </c>
      <c r="G81" s="16">
        <f t="shared" si="16"/>
        <v>589793.88011000003</v>
      </c>
      <c r="H81" s="16">
        <f t="shared" si="16"/>
        <v>0</v>
      </c>
      <c r="I81" s="16">
        <f t="shared" si="16"/>
        <v>762087.88888999994</v>
      </c>
      <c r="J81" s="16">
        <f t="shared" si="16"/>
        <v>790000</v>
      </c>
      <c r="K81" s="16">
        <f t="shared" si="16"/>
        <v>780000</v>
      </c>
      <c r="L81" s="16">
        <f t="shared" si="16"/>
        <v>785000</v>
      </c>
      <c r="M81" s="19"/>
      <c r="N81" s="5"/>
    </row>
    <row r="82" spans="1:14" x14ac:dyDescent="0.3">
      <c r="A82" s="51" t="s">
        <v>168</v>
      </c>
      <c r="B82" s="51"/>
      <c r="C82" s="51" t="s">
        <v>32</v>
      </c>
      <c r="D82" s="23" t="s">
        <v>3</v>
      </c>
      <c r="E82" s="15">
        <f>F82+G82+H82+I82+J82+K82+L82</f>
        <v>6505401.6059799995</v>
      </c>
      <c r="F82" s="15">
        <f t="shared" ref="F82:L82" si="17">F83+F84+F85+F86+F87</f>
        <v>1136218.3094500001</v>
      </c>
      <c r="G82" s="15">
        <f t="shared" si="17"/>
        <v>1528995.37258</v>
      </c>
      <c r="H82" s="43">
        <f t="shared" si="17"/>
        <v>700187.92395000008</v>
      </c>
      <c r="I82" s="15">
        <f t="shared" si="17"/>
        <v>785000</v>
      </c>
      <c r="J82" s="16">
        <f t="shared" si="17"/>
        <v>790000</v>
      </c>
      <c r="K82" s="15">
        <f t="shared" si="17"/>
        <v>780000</v>
      </c>
      <c r="L82" s="15">
        <f t="shared" si="17"/>
        <v>785000</v>
      </c>
      <c r="M82" s="19"/>
      <c r="N82" s="5"/>
    </row>
    <row r="83" spans="1:14" x14ac:dyDescent="0.3">
      <c r="A83" s="51"/>
      <c r="B83" s="51"/>
      <c r="C83" s="51"/>
      <c r="D83" s="23" t="s">
        <v>13</v>
      </c>
      <c r="E83" s="16">
        <f t="shared" ref="E83:E87" si="18">F83+G83+H83+I83+J83+K83+L83</f>
        <v>0</v>
      </c>
      <c r="F83" s="15">
        <v>0</v>
      </c>
      <c r="G83" s="15">
        <v>0</v>
      </c>
      <c r="H83" s="15">
        <v>0</v>
      </c>
      <c r="I83" s="15">
        <v>0</v>
      </c>
      <c r="J83" s="16">
        <v>0</v>
      </c>
      <c r="K83" s="15">
        <v>0</v>
      </c>
      <c r="L83" s="15">
        <v>0</v>
      </c>
      <c r="M83" s="19"/>
      <c r="N83" s="5"/>
    </row>
    <row r="84" spans="1:14" x14ac:dyDescent="0.3">
      <c r="A84" s="51"/>
      <c r="B84" s="51"/>
      <c r="C84" s="51"/>
      <c r="D84" s="23" t="s">
        <v>14</v>
      </c>
      <c r="E84" s="16">
        <f t="shared" si="18"/>
        <v>1192431.953</v>
      </c>
      <c r="F84" s="16">
        <v>344699</v>
      </c>
      <c r="G84" s="16">
        <v>361846.3</v>
      </c>
      <c r="H84" s="41">
        <f>182167.95+273779.9+4512.813+1183.7+3621.39</f>
        <v>465265.75300000008</v>
      </c>
      <c r="I84" s="16">
        <v>20620.900000000001</v>
      </c>
      <c r="J84" s="16">
        <v>0</v>
      </c>
      <c r="K84" s="16">
        <v>0</v>
      </c>
      <c r="L84" s="16">
        <v>0</v>
      </c>
      <c r="M84" s="19"/>
      <c r="N84" s="5"/>
    </row>
    <row r="85" spans="1:14" x14ac:dyDescent="0.3">
      <c r="A85" s="51"/>
      <c r="B85" s="51"/>
      <c r="C85" s="51"/>
      <c r="D85" s="23" t="s">
        <v>15</v>
      </c>
      <c r="E85" s="16">
        <f t="shared" si="18"/>
        <v>370486.81646</v>
      </c>
      <c r="F85" s="16">
        <v>12800.470799999999</v>
      </c>
      <c r="G85" s="16">
        <f>122913.73027-G91</f>
        <v>120472.9636</v>
      </c>
      <c r="H85" s="41">
        <f>19204.82285+19243+5730.4784+10000+68017.1216+14138.9+39500+6290+1000+20000-146.3-14553-800+46849.2381+447.91</f>
        <v>234922.17095000003</v>
      </c>
      <c r="I85" s="16">
        <v>2291.2111100000002</v>
      </c>
      <c r="J85" s="16">
        <v>0</v>
      </c>
      <c r="K85" s="16">
        <v>0</v>
      </c>
      <c r="L85" s="16">
        <v>0</v>
      </c>
      <c r="M85" s="19"/>
      <c r="N85" s="5"/>
    </row>
    <row r="86" spans="1:14" ht="26" x14ac:dyDescent="0.3">
      <c r="A86" s="51"/>
      <c r="B86" s="51"/>
      <c r="C86" s="51"/>
      <c r="D86" s="23" t="s">
        <v>71</v>
      </c>
      <c r="E86" s="16">
        <f t="shared" si="18"/>
        <v>805757.26832000003</v>
      </c>
      <c r="F86" s="16">
        <v>348875.03944999998</v>
      </c>
      <c r="G86" s="16">
        <v>456882.22886999999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9"/>
      <c r="N86" s="5"/>
    </row>
    <row r="87" spans="1:14" x14ac:dyDescent="0.3">
      <c r="A87" s="51"/>
      <c r="B87" s="51"/>
      <c r="C87" s="51"/>
      <c r="D87" s="23" t="s">
        <v>166</v>
      </c>
      <c r="E87" s="16">
        <f t="shared" si="18"/>
        <v>4136725.5682000001</v>
      </c>
      <c r="F87" s="16">
        <v>429843.79920000001</v>
      </c>
      <c r="G87" s="16">
        <v>589793.88011000003</v>
      </c>
      <c r="H87" s="16">
        <v>0</v>
      </c>
      <c r="I87" s="16">
        <v>762087.88888999994</v>
      </c>
      <c r="J87" s="16">
        <v>790000</v>
      </c>
      <c r="K87" s="16">
        <v>780000</v>
      </c>
      <c r="L87" s="16">
        <v>785000</v>
      </c>
      <c r="M87" s="19"/>
      <c r="N87" s="5"/>
    </row>
    <row r="88" spans="1:14" x14ac:dyDescent="0.3">
      <c r="A88" s="51" t="s">
        <v>169</v>
      </c>
      <c r="B88" s="51"/>
      <c r="C88" s="51" t="s">
        <v>35</v>
      </c>
      <c r="D88" s="23" t="s">
        <v>3</v>
      </c>
      <c r="E88" s="15">
        <f>F88+G88+H88+I88+J88+K88+L88</f>
        <v>2440.76667</v>
      </c>
      <c r="F88" s="16">
        <v>0</v>
      </c>
      <c r="G88" s="16">
        <f>G89+G90+G91+G92+G93</f>
        <v>2440.76667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9"/>
      <c r="N88" s="5"/>
    </row>
    <row r="89" spans="1:14" x14ac:dyDescent="0.3">
      <c r="A89" s="51"/>
      <c r="B89" s="51"/>
      <c r="C89" s="51"/>
      <c r="D89" s="23" t="s">
        <v>13</v>
      </c>
      <c r="E89" s="15">
        <f t="shared" ref="E89:E93" si="19">F89+G89+H89+I89+J89+K89+L89</f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9"/>
      <c r="N89" s="5"/>
    </row>
    <row r="90" spans="1:14" x14ac:dyDescent="0.3">
      <c r="A90" s="51"/>
      <c r="B90" s="51"/>
      <c r="C90" s="51"/>
      <c r="D90" s="23" t="s">
        <v>14</v>
      </c>
      <c r="E90" s="15">
        <f t="shared" si="19"/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9"/>
      <c r="N90" s="5"/>
    </row>
    <row r="91" spans="1:14" x14ac:dyDescent="0.3">
      <c r="A91" s="51"/>
      <c r="B91" s="51"/>
      <c r="C91" s="51"/>
      <c r="D91" s="23" t="s">
        <v>15</v>
      </c>
      <c r="E91" s="15">
        <f t="shared" si="19"/>
        <v>2440.76667</v>
      </c>
      <c r="F91" s="16">
        <v>0</v>
      </c>
      <c r="G91" s="16">
        <v>2440.76667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9"/>
      <c r="N91" s="5"/>
    </row>
    <row r="92" spans="1:14" ht="26" x14ac:dyDescent="0.3">
      <c r="A92" s="51"/>
      <c r="B92" s="51"/>
      <c r="C92" s="51"/>
      <c r="D92" s="23" t="s">
        <v>71</v>
      </c>
      <c r="E92" s="15">
        <f t="shared" si="19"/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9"/>
      <c r="N92" s="5"/>
    </row>
    <row r="93" spans="1:14" x14ac:dyDescent="0.3">
      <c r="A93" s="51"/>
      <c r="B93" s="51"/>
      <c r="C93" s="51"/>
      <c r="D93" s="23" t="s">
        <v>166</v>
      </c>
      <c r="E93" s="15">
        <f t="shared" si="19"/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9"/>
      <c r="N93" s="5"/>
    </row>
    <row r="94" spans="1:14" ht="19.899999999999999" customHeight="1" x14ac:dyDescent="0.3">
      <c r="A94" s="51" t="s">
        <v>72</v>
      </c>
      <c r="B94" s="51" t="s">
        <v>164</v>
      </c>
      <c r="C94" s="51" t="s">
        <v>53</v>
      </c>
      <c r="D94" s="23" t="s">
        <v>3</v>
      </c>
      <c r="E94" s="15">
        <f t="shared" ref="E94:L99" si="20">E100+E106+E112+E118+E124+E130+E136+E142</f>
        <v>318360.0428</v>
      </c>
      <c r="F94" s="15">
        <f t="shared" ref="F94:L94" si="21">F95+F96+F97+F98+F99</f>
        <v>33988.729999999996</v>
      </c>
      <c r="G94" s="15">
        <f t="shared" si="21"/>
        <v>43176</v>
      </c>
      <c r="H94" s="43">
        <f t="shared" si="21"/>
        <v>101195.3128</v>
      </c>
      <c r="I94" s="15">
        <f t="shared" si="21"/>
        <v>35000</v>
      </c>
      <c r="J94" s="16">
        <f t="shared" si="21"/>
        <v>30000</v>
      </c>
      <c r="K94" s="15">
        <f t="shared" si="21"/>
        <v>40000</v>
      </c>
      <c r="L94" s="15">
        <f t="shared" si="21"/>
        <v>35000</v>
      </c>
      <c r="M94" s="19"/>
    </row>
    <row r="95" spans="1:14" ht="19.899999999999999" customHeight="1" x14ac:dyDescent="0.3">
      <c r="A95" s="51"/>
      <c r="B95" s="51"/>
      <c r="C95" s="51"/>
      <c r="D95" s="23" t="s">
        <v>13</v>
      </c>
      <c r="E95" s="15">
        <f t="shared" si="20"/>
        <v>0</v>
      </c>
      <c r="F95" s="16">
        <f t="shared" si="20"/>
        <v>0</v>
      </c>
      <c r="G95" s="16">
        <f t="shared" si="20"/>
        <v>0</v>
      </c>
      <c r="H95" s="16">
        <f t="shared" si="20"/>
        <v>0</v>
      </c>
      <c r="I95" s="16">
        <f t="shared" si="20"/>
        <v>0</v>
      </c>
      <c r="J95" s="16">
        <f t="shared" si="20"/>
        <v>0</v>
      </c>
      <c r="K95" s="16">
        <f t="shared" si="20"/>
        <v>0</v>
      </c>
      <c r="L95" s="16">
        <f t="shared" si="20"/>
        <v>0</v>
      </c>
      <c r="M95" s="19"/>
    </row>
    <row r="96" spans="1:14" ht="19.899999999999999" customHeight="1" x14ac:dyDescent="0.3">
      <c r="A96" s="51"/>
      <c r="B96" s="51"/>
      <c r="C96" s="51"/>
      <c r="D96" s="23" t="s">
        <v>14</v>
      </c>
      <c r="E96" s="15">
        <f t="shared" si="20"/>
        <v>0</v>
      </c>
      <c r="F96" s="16">
        <f t="shared" si="20"/>
        <v>0</v>
      </c>
      <c r="G96" s="16">
        <f t="shared" si="20"/>
        <v>0</v>
      </c>
      <c r="H96" s="16">
        <f t="shared" si="20"/>
        <v>0</v>
      </c>
      <c r="I96" s="16">
        <f t="shared" si="20"/>
        <v>0</v>
      </c>
      <c r="J96" s="16">
        <f t="shared" si="20"/>
        <v>0</v>
      </c>
      <c r="K96" s="16">
        <f t="shared" si="20"/>
        <v>0</v>
      </c>
      <c r="L96" s="16">
        <f t="shared" si="20"/>
        <v>0</v>
      </c>
      <c r="M96" s="19"/>
    </row>
    <row r="97" spans="1:13" ht="19.899999999999999" customHeight="1" x14ac:dyDescent="0.3">
      <c r="A97" s="51"/>
      <c r="B97" s="51"/>
      <c r="C97" s="51"/>
      <c r="D97" s="23" t="s">
        <v>15</v>
      </c>
      <c r="E97" s="15">
        <f t="shared" si="20"/>
        <v>114917.47779999999</v>
      </c>
      <c r="F97" s="16">
        <f t="shared" si="20"/>
        <v>0</v>
      </c>
      <c r="G97" s="16">
        <f t="shared" si="20"/>
        <v>13722.165000000001</v>
      </c>
      <c r="H97" s="41">
        <f>H103+H109+H115+H121+H127+H133+H139+H145</f>
        <v>101195.3128</v>
      </c>
      <c r="I97" s="16">
        <f t="shared" si="20"/>
        <v>0</v>
      </c>
      <c r="J97" s="16">
        <f t="shared" si="20"/>
        <v>0</v>
      </c>
      <c r="K97" s="16">
        <f t="shared" si="20"/>
        <v>0</v>
      </c>
      <c r="L97" s="16">
        <f t="shared" si="20"/>
        <v>0</v>
      </c>
      <c r="M97" s="19"/>
    </row>
    <row r="98" spans="1:13" ht="31.5" customHeight="1" x14ac:dyDescent="0.3">
      <c r="A98" s="51"/>
      <c r="B98" s="51"/>
      <c r="C98" s="51"/>
      <c r="D98" s="23" t="s">
        <v>71</v>
      </c>
      <c r="E98" s="15">
        <f t="shared" si="20"/>
        <v>0</v>
      </c>
      <c r="F98" s="16">
        <f t="shared" si="20"/>
        <v>0</v>
      </c>
      <c r="G98" s="16">
        <f t="shared" si="20"/>
        <v>0</v>
      </c>
      <c r="H98" s="16">
        <f t="shared" si="20"/>
        <v>0</v>
      </c>
      <c r="I98" s="16">
        <f t="shared" si="20"/>
        <v>0</v>
      </c>
      <c r="J98" s="16">
        <f t="shared" si="20"/>
        <v>0</v>
      </c>
      <c r="K98" s="16">
        <f t="shared" si="20"/>
        <v>0</v>
      </c>
      <c r="L98" s="16">
        <f t="shared" si="20"/>
        <v>0</v>
      </c>
      <c r="M98" s="19"/>
    </row>
    <row r="99" spans="1:13" x14ac:dyDescent="0.3">
      <c r="A99" s="51"/>
      <c r="B99" s="51"/>
      <c r="C99" s="51"/>
      <c r="D99" s="23" t="s">
        <v>166</v>
      </c>
      <c r="E99" s="15">
        <f t="shared" si="20"/>
        <v>203442.565</v>
      </c>
      <c r="F99" s="16">
        <f t="shared" si="20"/>
        <v>33988.729999999996</v>
      </c>
      <c r="G99" s="16">
        <f t="shared" si="20"/>
        <v>29453.834999999999</v>
      </c>
      <c r="H99" s="16">
        <f t="shared" si="20"/>
        <v>0</v>
      </c>
      <c r="I99" s="16">
        <f t="shared" si="20"/>
        <v>35000</v>
      </c>
      <c r="J99" s="16">
        <f t="shared" si="20"/>
        <v>30000</v>
      </c>
      <c r="K99" s="16">
        <f t="shared" si="20"/>
        <v>40000</v>
      </c>
      <c r="L99" s="16">
        <f t="shared" si="20"/>
        <v>35000</v>
      </c>
      <c r="M99" s="19"/>
    </row>
    <row r="100" spans="1:13" ht="14.65" hidden="1" customHeight="1" x14ac:dyDescent="0.25">
      <c r="A100" s="51" t="s">
        <v>73</v>
      </c>
      <c r="B100" s="51" t="s">
        <v>29</v>
      </c>
      <c r="C100" s="51" t="s">
        <v>54</v>
      </c>
      <c r="D100" s="23" t="s">
        <v>3</v>
      </c>
      <c r="E100" s="15">
        <f>F100+G100+H100+I100+J100+K100+L100</f>
        <v>59656.729999999996</v>
      </c>
      <c r="F100" s="15">
        <f t="shared" ref="F100:L100" si="22">F101+F102+F103+F104+F105</f>
        <v>8656.73</v>
      </c>
      <c r="G100" s="15">
        <f t="shared" si="22"/>
        <v>15000</v>
      </c>
      <c r="H100" s="15">
        <f t="shared" si="22"/>
        <v>0</v>
      </c>
      <c r="I100" s="15">
        <f t="shared" si="22"/>
        <v>5000</v>
      </c>
      <c r="J100" s="16">
        <f t="shared" si="22"/>
        <v>11000</v>
      </c>
      <c r="K100" s="15">
        <f t="shared" si="22"/>
        <v>7000</v>
      </c>
      <c r="L100" s="15">
        <f t="shared" si="22"/>
        <v>13000</v>
      </c>
      <c r="M100" s="19"/>
    </row>
    <row r="101" spans="1:13" ht="14.65" hidden="1" customHeight="1" x14ac:dyDescent="0.25">
      <c r="A101" s="51"/>
      <c r="B101" s="51"/>
      <c r="C101" s="51"/>
      <c r="D101" s="23" t="s">
        <v>13</v>
      </c>
      <c r="E101" s="16">
        <f t="shared" ref="E101:E142" si="23">F101+G101+H101+I101+J101+K101+L101</f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9"/>
    </row>
    <row r="102" spans="1:13" ht="14.65" hidden="1" customHeight="1" x14ac:dyDescent="0.25">
      <c r="A102" s="51"/>
      <c r="B102" s="51"/>
      <c r="C102" s="51"/>
      <c r="D102" s="23" t="s">
        <v>14</v>
      </c>
      <c r="E102" s="16">
        <f t="shared" si="23"/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9"/>
    </row>
    <row r="103" spans="1:13" ht="14.65" hidden="1" customHeight="1" x14ac:dyDescent="0.25">
      <c r="A103" s="51"/>
      <c r="B103" s="51"/>
      <c r="C103" s="51"/>
      <c r="D103" s="23" t="s">
        <v>15</v>
      </c>
      <c r="E103" s="16">
        <f t="shared" si="23"/>
        <v>12721.165000000001</v>
      </c>
      <c r="F103" s="16">
        <v>0</v>
      </c>
      <c r="G103" s="16">
        <f>11200+1521.165</f>
        <v>12721.165000000001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9"/>
    </row>
    <row r="104" spans="1:13" ht="29.15" hidden="1" customHeight="1" x14ac:dyDescent="0.25">
      <c r="A104" s="51"/>
      <c r="B104" s="51"/>
      <c r="C104" s="51"/>
      <c r="D104" s="23" t="s">
        <v>71</v>
      </c>
      <c r="E104" s="16">
        <f t="shared" si="23"/>
        <v>0</v>
      </c>
      <c r="F104" s="16">
        <f t="shared" ref="F104:L104" si="24">F103+F102</f>
        <v>0</v>
      </c>
      <c r="G104" s="16">
        <v>0</v>
      </c>
      <c r="H104" s="16">
        <f t="shared" si="24"/>
        <v>0</v>
      </c>
      <c r="I104" s="16">
        <f t="shared" si="24"/>
        <v>0</v>
      </c>
      <c r="J104" s="16">
        <f t="shared" si="24"/>
        <v>0</v>
      </c>
      <c r="K104" s="16">
        <f t="shared" si="24"/>
        <v>0</v>
      </c>
      <c r="L104" s="16">
        <f t="shared" si="24"/>
        <v>0</v>
      </c>
      <c r="M104" s="19"/>
    </row>
    <row r="105" spans="1:13" ht="14.65" hidden="1" customHeight="1" x14ac:dyDescent="0.25">
      <c r="A105" s="51"/>
      <c r="B105" s="51"/>
      <c r="C105" s="51"/>
      <c r="D105" s="23" t="s">
        <v>166</v>
      </c>
      <c r="E105" s="16">
        <f t="shared" si="23"/>
        <v>46935.565000000002</v>
      </c>
      <c r="F105" s="24">
        <v>8656.73</v>
      </c>
      <c r="G105" s="24">
        <f>15000-G103</f>
        <v>2278.8349999999991</v>
      </c>
      <c r="H105" s="24">
        <v>0</v>
      </c>
      <c r="I105" s="24">
        <v>5000</v>
      </c>
      <c r="J105" s="16">
        <v>11000</v>
      </c>
      <c r="K105" s="24">
        <v>7000</v>
      </c>
      <c r="L105" s="24">
        <v>13000</v>
      </c>
      <c r="M105" s="19"/>
    </row>
    <row r="106" spans="1:13" ht="14.65" hidden="1" customHeight="1" x14ac:dyDescent="0.25">
      <c r="A106" s="51" t="s">
        <v>74</v>
      </c>
      <c r="B106" s="51" t="s">
        <v>23</v>
      </c>
      <c r="C106" s="51" t="s">
        <v>35</v>
      </c>
      <c r="D106" s="23" t="s">
        <v>3</v>
      </c>
      <c r="E106" s="15">
        <f>F106+G106+H106+I106+J106+K106+L106</f>
        <v>101242.43640000001</v>
      </c>
      <c r="F106" s="15">
        <f t="shared" ref="F106:L106" si="25">F107+F108+F109+F110+F111</f>
        <v>13000</v>
      </c>
      <c r="G106" s="15">
        <f t="shared" si="25"/>
        <v>10000</v>
      </c>
      <c r="H106" s="43">
        <f t="shared" si="25"/>
        <v>13242.436400000001</v>
      </c>
      <c r="I106" s="15">
        <f t="shared" si="25"/>
        <v>15000</v>
      </c>
      <c r="J106" s="16">
        <f t="shared" si="25"/>
        <v>15000</v>
      </c>
      <c r="K106" s="15">
        <f t="shared" si="25"/>
        <v>20000</v>
      </c>
      <c r="L106" s="15">
        <f t="shared" si="25"/>
        <v>15000</v>
      </c>
      <c r="M106" s="19"/>
    </row>
    <row r="107" spans="1:13" ht="14.65" hidden="1" customHeight="1" x14ac:dyDescent="0.25">
      <c r="A107" s="51"/>
      <c r="B107" s="51"/>
      <c r="C107" s="51"/>
      <c r="D107" s="23" t="s">
        <v>13</v>
      </c>
      <c r="E107" s="16">
        <f t="shared" si="23"/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9"/>
    </row>
    <row r="108" spans="1:13" ht="14.65" hidden="1" customHeight="1" x14ac:dyDescent="0.25">
      <c r="A108" s="51"/>
      <c r="B108" s="51"/>
      <c r="C108" s="51"/>
      <c r="D108" s="23" t="s">
        <v>14</v>
      </c>
      <c r="E108" s="16">
        <f t="shared" si="23"/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9"/>
    </row>
    <row r="109" spans="1:13" ht="14.65" hidden="1" customHeight="1" x14ac:dyDescent="0.25">
      <c r="A109" s="51"/>
      <c r="B109" s="51"/>
      <c r="C109" s="51"/>
      <c r="D109" s="23" t="s">
        <v>15</v>
      </c>
      <c r="E109" s="16">
        <f t="shared" si="23"/>
        <v>13242.436400000001</v>
      </c>
      <c r="F109" s="16">
        <v>0</v>
      </c>
      <c r="G109" s="16">
        <v>0</v>
      </c>
      <c r="H109" s="41">
        <f>11205+881.01463+821.9495+323.13067+11.3416</f>
        <v>13242.436400000001</v>
      </c>
      <c r="I109" s="16">
        <v>0</v>
      </c>
      <c r="J109" s="16">
        <v>0</v>
      </c>
      <c r="K109" s="16">
        <v>0</v>
      </c>
      <c r="L109" s="16">
        <v>0</v>
      </c>
      <c r="M109" s="19"/>
    </row>
    <row r="110" spans="1:13" ht="29.65" hidden="1" customHeight="1" x14ac:dyDescent="0.25">
      <c r="A110" s="51"/>
      <c r="B110" s="51"/>
      <c r="C110" s="51"/>
      <c r="D110" s="23" t="s">
        <v>71</v>
      </c>
      <c r="E110" s="16">
        <f t="shared" si="23"/>
        <v>0</v>
      </c>
      <c r="F110" s="16">
        <f t="shared" ref="F110:L110" si="26">F108+F109</f>
        <v>0</v>
      </c>
      <c r="G110" s="16">
        <f t="shared" si="26"/>
        <v>0</v>
      </c>
      <c r="H110" s="16">
        <v>0</v>
      </c>
      <c r="I110" s="16">
        <f t="shared" si="26"/>
        <v>0</v>
      </c>
      <c r="J110" s="16">
        <f t="shared" si="26"/>
        <v>0</v>
      </c>
      <c r="K110" s="16">
        <f t="shared" si="26"/>
        <v>0</v>
      </c>
      <c r="L110" s="16">
        <f t="shared" si="26"/>
        <v>0</v>
      </c>
      <c r="M110" s="19"/>
    </row>
    <row r="111" spans="1:13" ht="14.65" hidden="1" customHeight="1" x14ac:dyDescent="0.25">
      <c r="A111" s="51"/>
      <c r="B111" s="51"/>
      <c r="C111" s="51"/>
      <c r="D111" s="23" t="s">
        <v>166</v>
      </c>
      <c r="E111" s="16">
        <f t="shared" si="23"/>
        <v>88000</v>
      </c>
      <c r="F111" s="24">
        <v>13000</v>
      </c>
      <c r="G111" s="24">
        <v>10000</v>
      </c>
      <c r="H111" s="24">
        <v>0</v>
      </c>
      <c r="I111" s="24">
        <v>15000</v>
      </c>
      <c r="J111" s="16">
        <v>15000</v>
      </c>
      <c r="K111" s="24">
        <v>20000</v>
      </c>
      <c r="L111" s="24">
        <v>15000</v>
      </c>
      <c r="M111" s="19"/>
    </row>
    <row r="112" spans="1:13" ht="14.65" hidden="1" customHeight="1" x14ac:dyDescent="0.25">
      <c r="A112" s="51" t="s">
        <v>75</v>
      </c>
      <c r="B112" s="51" t="s">
        <v>24</v>
      </c>
      <c r="C112" s="51" t="s">
        <v>157</v>
      </c>
      <c r="D112" s="23" t="s">
        <v>3</v>
      </c>
      <c r="E112" s="15">
        <f t="shared" si="23"/>
        <v>34001.876400000001</v>
      </c>
      <c r="F112" s="15">
        <f t="shared" ref="F112:L112" si="27">F113+F114+F115+F116+F117</f>
        <v>4000</v>
      </c>
      <c r="G112" s="15">
        <f t="shared" si="27"/>
        <v>4000</v>
      </c>
      <c r="H112" s="15">
        <f t="shared" si="27"/>
        <v>22001.876400000001</v>
      </c>
      <c r="I112" s="15">
        <f t="shared" si="27"/>
        <v>0</v>
      </c>
      <c r="J112" s="16">
        <f t="shared" si="27"/>
        <v>4000</v>
      </c>
      <c r="K112" s="15">
        <f t="shared" si="27"/>
        <v>0</v>
      </c>
      <c r="L112" s="15">
        <f t="shared" si="27"/>
        <v>0</v>
      </c>
      <c r="M112" s="19"/>
    </row>
    <row r="113" spans="1:13" ht="14.65" hidden="1" customHeight="1" x14ac:dyDescent="0.25">
      <c r="A113" s="51"/>
      <c r="B113" s="51"/>
      <c r="C113" s="51"/>
      <c r="D113" s="23" t="s">
        <v>13</v>
      </c>
      <c r="E113" s="16">
        <f t="shared" si="23"/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9"/>
    </row>
    <row r="114" spans="1:13" ht="14.65" hidden="1" customHeight="1" x14ac:dyDescent="0.25">
      <c r="A114" s="51"/>
      <c r="B114" s="51"/>
      <c r="C114" s="51"/>
      <c r="D114" s="23" t="s">
        <v>14</v>
      </c>
      <c r="E114" s="16">
        <f t="shared" si="23"/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9"/>
    </row>
    <row r="115" spans="1:13" ht="14.65" hidden="1" customHeight="1" x14ac:dyDescent="0.25">
      <c r="A115" s="51"/>
      <c r="B115" s="51"/>
      <c r="C115" s="51"/>
      <c r="D115" s="23" t="s">
        <v>15</v>
      </c>
      <c r="E115" s="16">
        <f t="shared" si="23"/>
        <v>23002.876400000001</v>
      </c>
      <c r="F115" s="16">
        <v>0</v>
      </c>
      <c r="G115" s="16">
        <v>1001</v>
      </c>
      <c r="H115" s="16">
        <v>22001.876400000001</v>
      </c>
      <c r="I115" s="16">
        <v>0</v>
      </c>
      <c r="J115" s="16">
        <v>0</v>
      </c>
      <c r="K115" s="16">
        <v>0</v>
      </c>
      <c r="L115" s="16">
        <v>0</v>
      </c>
      <c r="M115" s="19"/>
    </row>
    <row r="116" spans="1:13" ht="29.65" hidden="1" customHeight="1" x14ac:dyDescent="0.25">
      <c r="A116" s="51"/>
      <c r="B116" s="51"/>
      <c r="C116" s="51"/>
      <c r="D116" s="23" t="s">
        <v>71</v>
      </c>
      <c r="E116" s="16">
        <f t="shared" si="23"/>
        <v>0</v>
      </c>
      <c r="F116" s="16">
        <f t="shared" ref="F116:L116" si="28">F114+F115</f>
        <v>0</v>
      </c>
      <c r="G116" s="16">
        <v>0</v>
      </c>
      <c r="H116" s="16">
        <v>0</v>
      </c>
      <c r="I116" s="16">
        <f t="shared" si="28"/>
        <v>0</v>
      </c>
      <c r="J116" s="16">
        <f t="shared" si="28"/>
        <v>0</v>
      </c>
      <c r="K116" s="16">
        <f t="shared" si="28"/>
        <v>0</v>
      </c>
      <c r="L116" s="16">
        <f t="shared" si="28"/>
        <v>0</v>
      </c>
      <c r="M116" s="19"/>
    </row>
    <row r="117" spans="1:13" ht="14.65" hidden="1" customHeight="1" x14ac:dyDescent="0.25">
      <c r="A117" s="51"/>
      <c r="B117" s="51"/>
      <c r="C117" s="51"/>
      <c r="D117" s="23" t="s">
        <v>166</v>
      </c>
      <c r="E117" s="16">
        <f t="shared" si="23"/>
        <v>10999</v>
      </c>
      <c r="F117" s="24">
        <v>4000</v>
      </c>
      <c r="G117" s="24">
        <f>4000-G115</f>
        <v>2999</v>
      </c>
      <c r="H117" s="25">
        <v>0</v>
      </c>
      <c r="I117" s="24">
        <v>0</v>
      </c>
      <c r="J117" s="16">
        <v>4000</v>
      </c>
      <c r="K117" s="24">
        <v>0</v>
      </c>
      <c r="L117" s="24">
        <v>0</v>
      </c>
      <c r="M117" s="19"/>
    </row>
    <row r="118" spans="1:13" ht="14.65" hidden="1" customHeight="1" x14ac:dyDescent="0.25">
      <c r="A118" s="51" t="s">
        <v>76</v>
      </c>
      <c r="B118" s="51" t="s">
        <v>27</v>
      </c>
      <c r="C118" s="51" t="s">
        <v>151</v>
      </c>
      <c r="D118" s="23" t="s">
        <v>3</v>
      </c>
      <c r="E118" s="15">
        <f t="shared" si="23"/>
        <v>57176</v>
      </c>
      <c r="F118" s="15">
        <f t="shared" ref="F118:L118" si="29">F119+F120+F121+F122+F123</f>
        <v>0</v>
      </c>
      <c r="G118" s="15">
        <f t="shared" si="29"/>
        <v>9176</v>
      </c>
      <c r="H118" s="15">
        <f t="shared" si="29"/>
        <v>39000</v>
      </c>
      <c r="I118" s="15">
        <f t="shared" si="29"/>
        <v>6000</v>
      </c>
      <c r="J118" s="16">
        <f t="shared" si="29"/>
        <v>0</v>
      </c>
      <c r="K118" s="15">
        <f t="shared" si="29"/>
        <v>3000</v>
      </c>
      <c r="L118" s="15">
        <f t="shared" si="29"/>
        <v>0</v>
      </c>
      <c r="M118" s="19"/>
    </row>
    <row r="119" spans="1:13" ht="14.65" hidden="1" customHeight="1" x14ac:dyDescent="0.25">
      <c r="A119" s="51"/>
      <c r="B119" s="51"/>
      <c r="C119" s="51"/>
      <c r="D119" s="23" t="s">
        <v>13</v>
      </c>
      <c r="E119" s="16">
        <f t="shared" si="23"/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9"/>
    </row>
    <row r="120" spans="1:13" ht="14.65" hidden="1" customHeight="1" x14ac:dyDescent="0.25">
      <c r="A120" s="51"/>
      <c r="B120" s="51"/>
      <c r="C120" s="51"/>
      <c r="D120" s="23" t="s">
        <v>14</v>
      </c>
      <c r="E120" s="16">
        <f t="shared" si="23"/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9"/>
    </row>
    <row r="121" spans="1:13" ht="14.65" hidden="1" customHeight="1" x14ac:dyDescent="0.25">
      <c r="A121" s="51"/>
      <c r="B121" s="51"/>
      <c r="C121" s="51"/>
      <c r="D121" s="23" t="s">
        <v>15</v>
      </c>
      <c r="E121" s="16">
        <f t="shared" si="23"/>
        <v>39000</v>
      </c>
      <c r="F121" s="16">
        <v>0</v>
      </c>
      <c r="G121" s="16">
        <v>0</v>
      </c>
      <c r="H121" s="16">
        <f>28504+7276+3220</f>
        <v>39000</v>
      </c>
      <c r="I121" s="16">
        <v>0</v>
      </c>
      <c r="J121" s="16">
        <v>0</v>
      </c>
      <c r="K121" s="16">
        <v>0</v>
      </c>
      <c r="L121" s="16">
        <v>0</v>
      </c>
      <c r="M121" s="19"/>
    </row>
    <row r="122" spans="1:13" ht="29.15" hidden="1" customHeight="1" x14ac:dyDescent="0.25">
      <c r="A122" s="51"/>
      <c r="B122" s="51"/>
      <c r="C122" s="51"/>
      <c r="D122" s="23" t="s">
        <v>71</v>
      </c>
      <c r="E122" s="16">
        <f t="shared" si="23"/>
        <v>0</v>
      </c>
      <c r="F122" s="16">
        <f t="shared" ref="F122:L122" si="30">F120+F121</f>
        <v>0</v>
      </c>
      <c r="G122" s="16">
        <f t="shared" si="30"/>
        <v>0</v>
      </c>
      <c r="H122" s="16">
        <v>0</v>
      </c>
      <c r="I122" s="16">
        <f t="shared" si="30"/>
        <v>0</v>
      </c>
      <c r="J122" s="16">
        <f t="shared" si="30"/>
        <v>0</v>
      </c>
      <c r="K122" s="16">
        <f t="shared" si="30"/>
        <v>0</v>
      </c>
      <c r="L122" s="16">
        <f t="shared" si="30"/>
        <v>0</v>
      </c>
      <c r="M122" s="19"/>
    </row>
    <row r="123" spans="1:13" ht="14.65" hidden="1" customHeight="1" x14ac:dyDescent="0.25">
      <c r="A123" s="51"/>
      <c r="B123" s="51"/>
      <c r="C123" s="51"/>
      <c r="D123" s="23" t="s">
        <v>166</v>
      </c>
      <c r="E123" s="16">
        <f t="shared" si="23"/>
        <v>18176</v>
      </c>
      <c r="F123" s="24">
        <v>0</v>
      </c>
      <c r="G123" s="24">
        <v>9176</v>
      </c>
      <c r="H123" s="16">
        <v>0</v>
      </c>
      <c r="I123" s="24">
        <v>6000</v>
      </c>
      <c r="J123" s="16">
        <v>0</v>
      </c>
      <c r="K123" s="24">
        <v>3000</v>
      </c>
      <c r="L123" s="16">
        <v>0</v>
      </c>
      <c r="M123" s="19"/>
    </row>
    <row r="124" spans="1:13" ht="14.65" hidden="1" customHeight="1" x14ac:dyDescent="0.25">
      <c r="A124" s="51" t="s">
        <v>77</v>
      </c>
      <c r="B124" s="51" t="s">
        <v>28</v>
      </c>
      <c r="C124" s="51" t="s">
        <v>152</v>
      </c>
      <c r="D124" s="23" t="s">
        <v>3</v>
      </c>
      <c r="E124" s="15">
        <f t="shared" si="23"/>
        <v>13115</v>
      </c>
      <c r="F124" s="15">
        <f t="shared" ref="F124:L124" si="31">F125+F126+F127+F128+F129</f>
        <v>4000</v>
      </c>
      <c r="G124" s="15">
        <f t="shared" si="31"/>
        <v>0</v>
      </c>
      <c r="H124" s="15">
        <f t="shared" si="31"/>
        <v>5115</v>
      </c>
      <c r="I124" s="15">
        <f t="shared" si="31"/>
        <v>4000</v>
      </c>
      <c r="J124" s="16">
        <f t="shared" si="31"/>
        <v>0</v>
      </c>
      <c r="K124" s="15">
        <f t="shared" si="31"/>
        <v>0</v>
      </c>
      <c r="L124" s="15">
        <f t="shared" si="31"/>
        <v>0</v>
      </c>
      <c r="M124" s="19"/>
    </row>
    <row r="125" spans="1:13" ht="14.65" hidden="1" customHeight="1" x14ac:dyDescent="0.25">
      <c r="A125" s="51"/>
      <c r="B125" s="51"/>
      <c r="C125" s="51"/>
      <c r="D125" s="23" t="s">
        <v>13</v>
      </c>
      <c r="E125" s="16">
        <f t="shared" si="23"/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9"/>
    </row>
    <row r="126" spans="1:13" ht="14.65" hidden="1" customHeight="1" x14ac:dyDescent="0.25">
      <c r="A126" s="51"/>
      <c r="B126" s="51"/>
      <c r="C126" s="51"/>
      <c r="D126" s="23" t="s">
        <v>14</v>
      </c>
      <c r="E126" s="16">
        <f t="shared" si="23"/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9"/>
    </row>
    <row r="127" spans="1:13" ht="14.65" hidden="1" customHeight="1" x14ac:dyDescent="0.25">
      <c r="A127" s="51"/>
      <c r="B127" s="51"/>
      <c r="C127" s="51"/>
      <c r="D127" s="23" t="s">
        <v>15</v>
      </c>
      <c r="E127" s="16">
        <f t="shared" si="23"/>
        <v>5115</v>
      </c>
      <c r="F127" s="16">
        <v>0</v>
      </c>
      <c r="G127" s="16">
        <v>0</v>
      </c>
      <c r="H127" s="16">
        <v>5115</v>
      </c>
      <c r="I127" s="16">
        <v>0</v>
      </c>
      <c r="J127" s="16">
        <v>0</v>
      </c>
      <c r="K127" s="16">
        <v>0</v>
      </c>
      <c r="L127" s="16">
        <v>0</v>
      </c>
      <c r="M127" s="19"/>
    </row>
    <row r="128" spans="1:13" ht="29.15" hidden="1" customHeight="1" x14ac:dyDescent="0.25">
      <c r="A128" s="51"/>
      <c r="B128" s="51"/>
      <c r="C128" s="51"/>
      <c r="D128" s="23" t="s">
        <v>71</v>
      </c>
      <c r="E128" s="16">
        <f t="shared" si="23"/>
        <v>0</v>
      </c>
      <c r="F128" s="16">
        <f t="shared" ref="F128:L128" si="32">F126+F127</f>
        <v>0</v>
      </c>
      <c r="G128" s="16">
        <f t="shared" si="32"/>
        <v>0</v>
      </c>
      <c r="H128" s="16">
        <v>0</v>
      </c>
      <c r="I128" s="16">
        <f t="shared" si="32"/>
        <v>0</v>
      </c>
      <c r="J128" s="16">
        <f t="shared" si="32"/>
        <v>0</v>
      </c>
      <c r="K128" s="16">
        <f t="shared" si="32"/>
        <v>0</v>
      </c>
      <c r="L128" s="16">
        <f t="shared" si="32"/>
        <v>0</v>
      </c>
      <c r="M128" s="19"/>
    </row>
    <row r="129" spans="1:13" ht="14.65" hidden="1" customHeight="1" x14ac:dyDescent="0.25">
      <c r="A129" s="51"/>
      <c r="B129" s="51"/>
      <c r="C129" s="51"/>
      <c r="D129" s="23" t="s">
        <v>166</v>
      </c>
      <c r="E129" s="16">
        <f t="shared" si="23"/>
        <v>8000</v>
      </c>
      <c r="F129" s="24">
        <v>4000</v>
      </c>
      <c r="G129" s="24">
        <v>0</v>
      </c>
      <c r="H129" s="24">
        <v>0</v>
      </c>
      <c r="I129" s="24">
        <v>4000</v>
      </c>
      <c r="J129" s="16">
        <v>0</v>
      </c>
      <c r="K129" s="24">
        <v>0</v>
      </c>
      <c r="L129" s="24">
        <v>0</v>
      </c>
      <c r="M129" s="19"/>
    </row>
    <row r="130" spans="1:13" ht="14.65" hidden="1" customHeight="1" x14ac:dyDescent="0.25">
      <c r="A130" s="51" t="s">
        <v>78</v>
      </c>
      <c r="B130" s="51" t="s">
        <v>25</v>
      </c>
      <c r="C130" s="51" t="s">
        <v>39</v>
      </c>
      <c r="D130" s="23" t="s">
        <v>3</v>
      </c>
      <c r="E130" s="15">
        <f>F130+G130+H130+I130+J130+K130+L130</f>
        <v>48787</v>
      </c>
      <c r="F130" s="15">
        <f t="shared" ref="F130:L130" si="33">F131+F132+F133+F134+F135</f>
        <v>4332</v>
      </c>
      <c r="G130" s="15">
        <f t="shared" si="33"/>
        <v>5000</v>
      </c>
      <c r="H130" s="15">
        <f t="shared" si="33"/>
        <v>17455</v>
      </c>
      <c r="I130" s="15">
        <f t="shared" si="33"/>
        <v>5000</v>
      </c>
      <c r="J130" s="16">
        <f t="shared" si="33"/>
        <v>0</v>
      </c>
      <c r="K130" s="15">
        <f t="shared" si="33"/>
        <v>10000</v>
      </c>
      <c r="L130" s="15">
        <f t="shared" si="33"/>
        <v>7000</v>
      </c>
      <c r="M130" s="19"/>
    </row>
    <row r="131" spans="1:13" ht="14.65" hidden="1" customHeight="1" x14ac:dyDescent="0.25">
      <c r="A131" s="51"/>
      <c r="B131" s="51"/>
      <c r="C131" s="51"/>
      <c r="D131" s="23" t="s">
        <v>13</v>
      </c>
      <c r="E131" s="16">
        <f t="shared" si="23"/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9"/>
    </row>
    <row r="132" spans="1:13" ht="14.65" hidden="1" customHeight="1" x14ac:dyDescent="0.25">
      <c r="A132" s="51"/>
      <c r="B132" s="51"/>
      <c r="C132" s="51"/>
      <c r="D132" s="23" t="s">
        <v>14</v>
      </c>
      <c r="E132" s="16">
        <f t="shared" si="23"/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9"/>
    </row>
    <row r="133" spans="1:13" ht="14.65" hidden="1" customHeight="1" x14ac:dyDescent="0.25">
      <c r="A133" s="51"/>
      <c r="B133" s="51"/>
      <c r="C133" s="51"/>
      <c r="D133" s="23" t="s">
        <v>15</v>
      </c>
      <c r="E133" s="16">
        <f t="shared" si="23"/>
        <v>17455</v>
      </c>
      <c r="F133" s="16">
        <v>0</v>
      </c>
      <c r="G133" s="16">
        <v>0</v>
      </c>
      <c r="H133" s="16">
        <f>14602+2853</f>
        <v>17455</v>
      </c>
      <c r="I133" s="16">
        <v>0</v>
      </c>
      <c r="J133" s="16">
        <v>0</v>
      </c>
      <c r="K133" s="16">
        <v>0</v>
      </c>
      <c r="L133" s="16">
        <v>0</v>
      </c>
      <c r="M133" s="19"/>
    </row>
    <row r="134" spans="1:13" ht="29.15" hidden="1" customHeight="1" x14ac:dyDescent="0.25">
      <c r="A134" s="51"/>
      <c r="B134" s="51"/>
      <c r="C134" s="51"/>
      <c r="D134" s="23" t="s">
        <v>71</v>
      </c>
      <c r="E134" s="16">
        <f t="shared" si="23"/>
        <v>0</v>
      </c>
      <c r="F134" s="16">
        <f t="shared" ref="F134:L134" si="34">F132+F133</f>
        <v>0</v>
      </c>
      <c r="G134" s="16">
        <f t="shared" si="34"/>
        <v>0</v>
      </c>
      <c r="H134" s="16">
        <v>0</v>
      </c>
      <c r="I134" s="16">
        <f t="shared" si="34"/>
        <v>0</v>
      </c>
      <c r="J134" s="16">
        <f t="shared" si="34"/>
        <v>0</v>
      </c>
      <c r="K134" s="16">
        <f t="shared" si="34"/>
        <v>0</v>
      </c>
      <c r="L134" s="16">
        <f t="shared" si="34"/>
        <v>0</v>
      </c>
      <c r="M134" s="19"/>
    </row>
    <row r="135" spans="1:13" ht="14.65" hidden="1" customHeight="1" x14ac:dyDescent="0.25">
      <c r="A135" s="51"/>
      <c r="B135" s="51"/>
      <c r="C135" s="51"/>
      <c r="D135" s="23" t="s">
        <v>166</v>
      </c>
      <c r="E135" s="16">
        <f t="shared" si="23"/>
        <v>31332</v>
      </c>
      <c r="F135" s="24">
        <v>4332</v>
      </c>
      <c r="G135" s="24">
        <v>5000</v>
      </c>
      <c r="H135" s="24">
        <v>0</v>
      </c>
      <c r="I135" s="24">
        <v>5000</v>
      </c>
      <c r="J135" s="16">
        <v>0</v>
      </c>
      <c r="K135" s="24">
        <v>10000</v>
      </c>
      <c r="L135" s="24">
        <v>7000</v>
      </c>
      <c r="M135" s="19"/>
    </row>
    <row r="136" spans="1:13" ht="14.65" hidden="1" customHeight="1" x14ac:dyDescent="0.25">
      <c r="A136" s="51" t="s">
        <v>79</v>
      </c>
      <c r="B136" s="51" t="s">
        <v>172</v>
      </c>
      <c r="C136" s="51" t="s">
        <v>154</v>
      </c>
      <c r="D136" s="23" t="s">
        <v>3</v>
      </c>
      <c r="E136" s="15">
        <f t="shared" si="23"/>
        <v>4381</v>
      </c>
      <c r="F136" s="15">
        <f t="shared" ref="F136:L136" si="35">F137+F138+F139+F140+F141</f>
        <v>0</v>
      </c>
      <c r="G136" s="15">
        <f t="shared" si="35"/>
        <v>0</v>
      </c>
      <c r="H136" s="15">
        <f t="shared" si="35"/>
        <v>4381</v>
      </c>
      <c r="I136" s="15">
        <f t="shared" si="35"/>
        <v>0</v>
      </c>
      <c r="J136" s="16">
        <f t="shared" si="35"/>
        <v>0</v>
      </c>
      <c r="K136" s="15">
        <f t="shared" si="35"/>
        <v>0</v>
      </c>
      <c r="L136" s="15">
        <f t="shared" si="35"/>
        <v>0</v>
      </c>
      <c r="M136" s="19"/>
    </row>
    <row r="137" spans="1:13" ht="14.65" hidden="1" customHeight="1" x14ac:dyDescent="0.25">
      <c r="A137" s="51"/>
      <c r="B137" s="51"/>
      <c r="C137" s="51"/>
      <c r="D137" s="23" t="s">
        <v>13</v>
      </c>
      <c r="E137" s="16">
        <f t="shared" si="23"/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9"/>
    </row>
    <row r="138" spans="1:13" ht="14.65" hidden="1" customHeight="1" x14ac:dyDescent="0.25">
      <c r="A138" s="51"/>
      <c r="B138" s="51"/>
      <c r="C138" s="51"/>
      <c r="D138" s="23" t="s">
        <v>14</v>
      </c>
      <c r="E138" s="16">
        <f t="shared" si="23"/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9"/>
    </row>
    <row r="139" spans="1:13" ht="14.65" hidden="1" customHeight="1" x14ac:dyDescent="0.25">
      <c r="A139" s="51"/>
      <c r="B139" s="51"/>
      <c r="C139" s="51"/>
      <c r="D139" s="23" t="s">
        <v>15</v>
      </c>
      <c r="E139" s="16">
        <f t="shared" si="23"/>
        <v>4381</v>
      </c>
      <c r="F139" s="16">
        <v>0</v>
      </c>
      <c r="G139" s="16">
        <v>0</v>
      </c>
      <c r="H139" s="16">
        <v>4381</v>
      </c>
      <c r="I139" s="16">
        <v>0</v>
      </c>
      <c r="J139" s="16">
        <v>0</v>
      </c>
      <c r="K139" s="16">
        <v>0</v>
      </c>
      <c r="L139" s="16">
        <v>0</v>
      </c>
      <c r="M139" s="19"/>
    </row>
    <row r="140" spans="1:13" ht="29.15" hidden="1" customHeight="1" x14ac:dyDescent="0.25">
      <c r="A140" s="51"/>
      <c r="B140" s="51"/>
      <c r="C140" s="51"/>
      <c r="D140" s="23" t="s">
        <v>71</v>
      </c>
      <c r="E140" s="16">
        <f t="shared" si="23"/>
        <v>0</v>
      </c>
      <c r="F140" s="16">
        <f t="shared" ref="F140:L140" si="36">F138+F139</f>
        <v>0</v>
      </c>
      <c r="G140" s="16">
        <f t="shared" si="36"/>
        <v>0</v>
      </c>
      <c r="H140" s="16">
        <v>0</v>
      </c>
      <c r="I140" s="16">
        <f t="shared" si="36"/>
        <v>0</v>
      </c>
      <c r="J140" s="16">
        <f t="shared" si="36"/>
        <v>0</v>
      </c>
      <c r="K140" s="16">
        <f t="shared" si="36"/>
        <v>0</v>
      </c>
      <c r="L140" s="16">
        <f t="shared" si="36"/>
        <v>0</v>
      </c>
      <c r="M140" s="19"/>
    </row>
    <row r="141" spans="1:13" ht="14.65" hidden="1" customHeight="1" x14ac:dyDescent="0.25">
      <c r="A141" s="51"/>
      <c r="B141" s="51"/>
      <c r="C141" s="51"/>
      <c r="D141" s="23" t="s">
        <v>166</v>
      </c>
      <c r="E141" s="16">
        <f t="shared" si="23"/>
        <v>0</v>
      </c>
      <c r="F141" s="16">
        <v>0</v>
      </c>
      <c r="G141" s="16">
        <v>0</v>
      </c>
      <c r="H141" s="17">
        <v>0</v>
      </c>
      <c r="I141" s="16">
        <v>0</v>
      </c>
      <c r="J141" s="16">
        <v>0</v>
      </c>
      <c r="K141" s="16">
        <v>0</v>
      </c>
      <c r="L141" s="16">
        <v>0</v>
      </c>
      <c r="M141" s="19"/>
    </row>
    <row r="142" spans="1:13" ht="14.65" hidden="1" customHeight="1" x14ac:dyDescent="0.25">
      <c r="A142" s="51" t="s">
        <v>80</v>
      </c>
      <c r="B142" s="51" t="s">
        <v>26</v>
      </c>
      <c r="C142" s="51" t="s">
        <v>153</v>
      </c>
      <c r="D142" s="23" t="s">
        <v>3</v>
      </c>
      <c r="E142" s="15">
        <f t="shared" si="23"/>
        <v>0</v>
      </c>
      <c r="F142" s="15">
        <f t="shared" ref="F142:L142" si="37">F143+F144+F145+F146+F147</f>
        <v>0</v>
      </c>
      <c r="G142" s="15">
        <f t="shared" si="37"/>
        <v>0</v>
      </c>
      <c r="H142" s="15">
        <f t="shared" si="37"/>
        <v>0</v>
      </c>
      <c r="I142" s="15">
        <f t="shared" si="37"/>
        <v>0</v>
      </c>
      <c r="J142" s="16">
        <f t="shared" si="37"/>
        <v>0</v>
      </c>
      <c r="K142" s="15">
        <f t="shared" si="37"/>
        <v>0</v>
      </c>
      <c r="L142" s="15">
        <f t="shared" si="37"/>
        <v>0</v>
      </c>
      <c r="M142" s="19"/>
    </row>
    <row r="143" spans="1:13" ht="14.65" hidden="1" customHeight="1" x14ac:dyDescent="0.25">
      <c r="A143" s="51"/>
      <c r="B143" s="51"/>
      <c r="C143" s="51"/>
      <c r="D143" s="23" t="s">
        <v>13</v>
      </c>
      <c r="E143" s="16">
        <f>F143+G143+H143+I143+J143+K143+L143</f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9"/>
    </row>
    <row r="144" spans="1:13" ht="14.65" hidden="1" customHeight="1" x14ac:dyDescent="0.25">
      <c r="A144" s="51"/>
      <c r="B144" s="51"/>
      <c r="C144" s="51"/>
      <c r="D144" s="23" t="s">
        <v>14</v>
      </c>
      <c r="E144" s="16">
        <f t="shared" ref="E144:E154" si="38">F144+G144+H144+I144+J144+K144+L144</f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9"/>
    </row>
    <row r="145" spans="1:13" ht="14.65" hidden="1" customHeight="1" x14ac:dyDescent="0.25">
      <c r="A145" s="51"/>
      <c r="B145" s="51"/>
      <c r="C145" s="51"/>
      <c r="D145" s="23" t="s">
        <v>15</v>
      </c>
      <c r="E145" s="16">
        <f t="shared" si="38"/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9"/>
    </row>
    <row r="146" spans="1:13" ht="29.15" hidden="1" customHeight="1" x14ac:dyDescent="0.25">
      <c r="A146" s="51"/>
      <c r="B146" s="51"/>
      <c r="C146" s="51"/>
      <c r="D146" s="23" t="s">
        <v>71</v>
      </c>
      <c r="E146" s="16">
        <f t="shared" si="38"/>
        <v>0</v>
      </c>
      <c r="F146" s="16">
        <f t="shared" ref="F146:L146" si="39">F145+F144</f>
        <v>0</v>
      </c>
      <c r="G146" s="16">
        <f t="shared" si="39"/>
        <v>0</v>
      </c>
      <c r="H146" s="16">
        <f t="shared" si="39"/>
        <v>0</v>
      </c>
      <c r="I146" s="16">
        <f t="shared" si="39"/>
        <v>0</v>
      </c>
      <c r="J146" s="16">
        <f t="shared" si="39"/>
        <v>0</v>
      </c>
      <c r="K146" s="16">
        <f t="shared" si="39"/>
        <v>0</v>
      </c>
      <c r="L146" s="16">
        <f t="shared" si="39"/>
        <v>0</v>
      </c>
      <c r="M146" s="19"/>
    </row>
    <row r="147" spans="1:13" ht="14.65" hidden="1" customHeight="1" x14ac:dyDescent="0.25">
      <c r="A147" s="51"/>
      <c r="B147" s="51"/>
      <c r="C147" s="51"/>
      <c r="D147" s="23" t="s">
        <v>166</v>
      </c>
      <c r="E147" s="16">
        <f t="shared" si="38"/>
        <v>0</v>
      </c>
      <c r="F147" s="24">
        <v>0</v>
      </c>
      <c r="G147" s="24">
        <v>0</v>
      </c>
      <c r="H147" s="24">
        <v>0</v>
      </c>
      <c r="I147" s="24">
        <v>0</v>
      </c>
      <c r="J147" s="16">
        <v>0</v>
      </c>
      <c r="K147" s="24">
        <v>0</v>
      </c>
      <c r="L147" s="24">
        <v>0</v>
      </c>
      <c r="M147" s="19"/>
    </row>
    <row r="148" spans="1:13" ht="14.65" customHeight="1" x14ac:dyDescent="0.3">
      <c r="A148" s="63" t="s">
        <v>81</v>
      </c>
      <c r="B148" s="63" t="s">
        <v>192</v>
      </c>
      <c r="C148" s="63" t="s">
        <v>53</v>
      </c>
      <c r="D148" s="23" t="s">
        <v>3</v>
      </c>
      <c r="E148" s="15">
        <f>F148+G148+H148+I148+J148+K148+L148</f>
        <v>6979.9233700000004</v>
      </c>
      <c r="F148" s="26">
        <v>0</v>
      </c>
      <c r="G148" s="26">
        <v>0</v>
      </c>
      <c r="H148" s="45">
        <f>H149+H150+H151+H152+H153</f>
        <v>6979.9233700000004</v>
      </c>
      <c r="I148" s="26">
        <v>0</v>
      </c>
      <c r="J148" s="15">
        <v>0</v>
      </c>
      <c r="K148" s="26">
        <v>0</v>
      </c>
      <c r="L148" s="26">
        <v>0</v>
      </c>
      <c r="M148" s="19"/>
    </row>
    <row r="149" spans="1:13" ht="14.65" customHeight="1" x14ac:dyDescent="0.3">
      <c r="A149" s="64"/>
      <c r="B149" s="64"/>
      <c r="C149" s="64"/>
      <c r="D149" s="23" t="s">
        <v>13</v>
      </c>
      <c r="E149" s="15">
        <f t="shared" ref="E149:E153" si="40">F149+G149+H149+I149+J149+K149+L149</f>
        <v>0</v>
      </c>
      <c r="F149" s="24">
        <v>0</v>
      </c>
      <c r="G149" s="24">
        <v>0</v>
      </c>
      <c r="H149" s="24">
        <v>0</v>
      </c>
      <c r="I149" s="24">
        <v>0</v>
      </c>
      <c r="J149" s="16">
        <v>0</v>
      </c>
      <c r="K149" s="24">
        <v>0</v>
      </c>
      <c r="L149" s="24">
        <v>0</v>
      </c>
      <c r="M149" s="19"/>
    </row>
    <row r="150" spans="1:13" ht="14.65" customHeight="1" x14ac:dyDescent="0.3">
      <c r="A150" s="64"/>
      <c r="B150" s="64"/>
      <c r="C150" s="64"/>
      <c r="D150" s="23" t="s">
        <v>14</v>
      </c>
      <c r="E150" s="15">
        <f t="shared" si="40"/>
        <v>0</v>
      </c>
      <c r="F150" s="24">
        <v>0</v>
      </c>
      <c r="G150" s="24">
        <v>0</v>
      </c>
      <c r="H150" s="24">
        <v>0</v>
      </c>
      <c r="I150" s="24">
        <v>0</v>
      </c>
      <c r="J150" s="16">
        <v>0</v>
      </c>
      <c r="K150" s="24">
        <v>0</v>
      </c>
      <c r="L150" s="24">
        <v>0</v>
      </c>
      <c r="M150" s="19"/>
    </row>
    <row r="151" spans="1:13" ht="14.65" customHeight="1" x14ac:dyDescent="0.3">
      <c r="A151" s="64"/>
      <c r="B151" s="64"/>
      <c r="C151" s="64"/>
      <c r="D151" s="23" t="s">
        <v>15</v>
      </c>
      <c r="E151" s="15">
        <f t="shared" si="40"/>
        <v>6979.9233700000004</v>
      </c>
      <c r="F151" s="24">
        <v>0</v>
      </c>
      <c r="G151" s="24">
        <v>0</v>
      </c>
      <c r="H151" s="40">
        <f>1500+6360.938-881.01463</f>
        <v>6979.9233700000004</v>
      </c>
      <c r="I151" s="24">
        <v>0</v>
      </c>
      <c r="J151" s="16">
        <v>0</v>
      </c>
      <c r="K151" s="24">
        <v>0</v>
      </c>
      <c r="L151" s="24">
        <v>0</v>
      </c>
      <c r="M151" s="19"/>
    </row>
    <row r="152" spans="1:13" ht="26" x14ac:dyDescent="0.3">
      <c r="A152" s="64"/>
      <c r="B152" s="64"/>
      <c r="C152" s="64"/>
      <c r="D152" s="23" t="s">
        <v>71</v>
      </c>
      <c r="E152" s="15">
        <f t="shared" si="40"/>
        <v>0</v>
      </c>
      <c r="F152" s="24">
        <v>0</v>
      </c>
      <c r="G152" s="24">
        <v>0</v>
      </c>
      <c r="H152" s="24">
        <v>0</v>
      </c>
      <c r="I152" s="24">
        <v>0</v>
      </c>
      <c r="J152" s="16">
        <v>0</v>
      </c>
      <c r="K152" s="24">
        <v>0</v>
      </c>
      <c r="L152" s="24">
        <v>0</v>
      </c>
      <c r="M152" s="19"/>
    </row>
    <row r="153" spans="1:13" ht="14.65" customHeight="1" x14ac:dyDescent="0.3">
      <c r="A153" s="65"/>
      <c r="B153" s="65"/>
      <c r="C153" s="65"/>
      <c r="D153" s="23" t="s">
        <v>166</v>
      </c>
      <c r="E153" s="15">
        <f t="shared" si="40"/>
        <v>0</v>
      </c>
      <c r="F153" s="24">
        <v>0</v>
      </c>
      <c r="G153" s="24">
        <v>0</v>
      </c>
      <c r="H153" s="24">
        <v>0</v>
      </c>
      <c r="I153" s="24">
        <v>0</v>
      </c>
      <c r="J153" s="16">
        <v>0</v>
      </c>
      <c r="K153" s="24">
        <v>0</v>
      </c>
      <c r="L153" s="24">
        <v>0</v>
      </c>
      <c r="M153" s="19"/>
    </row>
    <row r="154" spans="1:13" ht="14.65" customHeight="1" x14ac:dyDescent="0.3">
      <c r="A154" s="51"/>
      <c r="B154" s="51" t="s">
        <v>208</v>
      </c>
      <c r="C154" s="51"/>
      <c r="D154" s="23" t="s">
        <v>3</v>
      </c>
      <c r="E154" s="15">
        <f t="shared" si="38"/>
        <v>6826202.4154500002</v>
      </c>
      <c r="F154" s="15">
        <f t="shared" ref="F154:L154" si="41">F155+F156+F157+F158+F159</f>
        <v>1170207.03945</v>
      </c>
      <c r="G154" s="15">
        <f t="shared" si="41"/>
        <v>1574612.13925</v>
      </c>
      <c r="H154" s="43">
        <f t="shared" si="41"/>
        <v>801383.23675000016</v>
      </c>
      <c r="I154" s="15">
        <f t="shared" si="41"/>
        <v>820000</v>
      </c>
      <c r="J154" s="16">
        <f t="shared" si="41"/>
        <v>820000</v>
      </c>
      <c r="K154" s="15">
        <f t="shared" si="41"/>
        <v>820000</v>
      </c>
      <c r="L154" s="15">
        <f t="shared" si="41"/>
        <v>820000</v>
      </c>
      <c r="M154" s="19"/>
    </row>
    <row r="155" spans="1:13" ht="14.65" customHeight="1" x14ac:dyDescent="0.3">
      <c r="A155" s="51"/>
      <c r="B155" s="51"/>
      <c r="C155" s="51"/>
      <c r="D155" s="23" t="s">
        <v>13</v>
      </c>
      <c r="E155" s="16">
        <f>F155+G155+H155+I155+J155+K155+L155</f>
        <v>0</v>
      </c>
      <c r="F155" s="16">
        <f t="shared" ref="F155:L159" si="42">F77+F95</f>
        <v>0</v>
      </c>
      <c r="G155" s="16">
        <f t="shared" si="42"/>
        <v>0</v>
      </c>
      <c r="H155" s="16">
        <f t="shared" si="42"/>
        <v>0</v>
      </c>
      <c r="I155" s="16">
        <f t="shared" si="42"/>
        <v>0</v>
      </c>
      <c r="J155" s="16">
        <f t="shared" si="42"/>
        <v>0</v>
      </c>
      <c r="K155" s="16">
        <f t="shared" si="42"/>
        <v>0</v>
      </c>
      <c r="L155" s="16">
        <f t="shared" si="42"/>
        <v>0</v>
      </c>
      <c r="M155" s="19"/>
    </row>
    <row r="156" spans="1:13" ht="14.65" customHeight="1" x14ac:dyDescent="0.3">
      <c r="A156" s="51"/>
      <c r="B156" s="51"/>
      <c r="C156" s="51"/>
      <c r="D156" s="23" t="s">
        <v>14</v>
      </c>
      <c r="E156" s="16">
        <f t="shared" ref="E156:E159" si="43">F156+G156+H156+I156+J156+K156+L156</f>
        <v>1192431.953</v>
      </c>
      <c r="F156" s="16">
        <f t="shared" si="42"/>
        <v>344699</v>
      </c>
      <c r="G156" s="16">
        <f t="shared" si="42"/>
        <v>361846.3</v>
      </c>
      <c r="H156" s="41">
        <f t="shared" si="42"/>
        <v>465265.75300000008</v>
      </c>
      <c r="I156" s="16">
        <f t="shared" si="42"/>
        <v>20620.900000000001</v>
      </c>
      <c r="J156" s="16">
        <f t="shared" si="42"/>
        <v>0</v>
      </c>
      <c r="K156" s="16">
        <f t="shared" si="42"/>
        <v>0</v>
      </c>
      <c r="L156" s="16">
        <f t="shared" si="42"/>
        <v>0</v>
      </c>
      <c r="M156" s="19"/>
    </row>
    <row r="157" spans="1:13" ht="14.65" customHeight="1" x14ac:dyDescent="0.3">
      <c r="A157" s="51"/>
      <c r="B157" s="51"/>
      <c r="C157" s="51"/>
      <c r="D157" s="23" t="s">
        <v>15</v>
      </c>
      <c r="E157" s="16">
        <f t="shared" si="43"/>
        <v>487845.06092999998</v>
      </c>
      <c r="F157" s="16">
        <f t="shared" si="42"/>
        <v>12800.470799999999</v>
      </c>
      <c r="G157" s="16">
        <f t="shared" si="42"/>
        <v>136635.89527000001</v>
      </c>
      <c r="H157" s="41">
        <f t="shared" si="42"/>
        <v>336117.48375000001</v>
      </c>
      <c r="I157" s="16">
        <f t="shared" si="42"/>
        <v>2291.2111100000002</v>
      </c>
      <c r="J157" s="16">
        <f t="shared" si="42"/>
        <v>0</v>
      </c>
      <c r="K157" s="16">
        <f t="shared" si="42"/>
        <v>0</v>
      </c>
      <c r="L157" s="16">
        <f t="shared" si="42"/>
        <v>0</v>
      </c>
      <c r="M157" s="19"/>
    </row>
    <row r="158" spans="1:13" ht="30" customHeight="1" x14ac:dyDescent="0.3">
      <c r="A158" s="51"/>
      <c r="B158" s="51"/>
      <c r="C158" s="51"/>
      <c r="D158" s="23" t="s">
        <v>71</v>
      </c>
      <c r="E158" s="16">
        <f t="shared" si="43"/>
        <v>805757.26832000003</v>
      </c>
      <c r="F158" s="16">
        <f t="shared" si="42"/>
        <v>348875.03944999998</v>
      </c>
      <c r="G158" s="16">
        <f t="shared" si="42"/>
        <v>456882.22886999999</v>
      </c>
      <c r="H158" s="16">
        <f t="shared" si="42"/>
        <v>0</v>
      </c>
      <c r="I158" s="16">
        <f t="shared" si="42"/>
        <v>0</v>
      </c>
      <c r="J158" s="16">
        <f t="shared" si="42"/>
        <v>0</v>
      </c>
      <c r="K158" s="16">
        <f t="shared" si="42"/>
        <v>0</v>
      </c>
      <c r="L158" s="16">
        <f t="shared" si="42"/>
        <v>0</v>
      </c>
      <c r="M158" s="19"/>
    </row>
    <row r="159" spans="1:13" ht="14.65" customHeight="1" x14ac:dyDescent="0.3">
      <c r="A159" s="51"/>
      <c r="B159" s="51"/>
      <c r="C159" s="51"/>
      <c r="D159" s="23" t="s">
        <v>166</v>
      </c>
      <c r="E159" s="16">
        <f t="shared" si="43"/>
        <v>4340168.1332</v>
      </c>
      <c r="F159" s="16">
        <f t="shared" si="42"/>
        <v>463832.52919999999</v>
      </c>
      <c r="G159" s="16">
        <f t="shared" si="42"/>
        <v>619247.71510999999</v>
      </c>
      <c r="H159" s="16">
        <f t="shared" si="42"/>
        <v>0</v>
      </c>
      <c r="I159" s="16">
        <f t="shared" si="42"/>
        <v>797087.88888999994</v>
      </c>
      <c r="J159" s="16">
        <f t="shared" si="42"/>
        <v>820000</v>
      </c>
      <c r="K159" s="16">
        <f t="shared" si="42"/>
        <v>820000</v>
      </c>
      <c r="L159" s="16">
        <f t="shared" si="42"/>
        <v>820000</v>
      </c>
      <c r="M159" s="19"/>
    </row>
    <row r="160" spans="1:13" ht="14.65" customHeight="1" x14ac:dyDescent="0.3">
      <c r="A160" s="54" t="s">
        <v>33</v>
      </c>
      <c r="B160" s="55"/>
      <c r="C160" s="56"/>
      <c r="D160" s="23" t="s">
        <v>3</v>
      </c>
      <c r="E160" s="15">
        <f>E148+E94+E76</f>
        <v>6833182.3388199992</v>
      </c>
      <c r="F160" s="15">
        <f t="shared" ref="F160:L160" si="44">F148+F94+F76</f>
        <v>1170207.03945</v>
      </c>
      <c r="G160" s="15">
        <f t="shared" si="44"/>
        <v>1574612.13925</v>
      </c>
      <c r="H160" s="43">
        <f t="shared" si="44"/>
        <v>808363.16012000013</v>
      </c>
      <c r="I160" s="15">
        <f t="shared" si="44"/>
        <v>820000</v>
      </c>
      <c r="J160" s="15">
        <f t="shared" si="44"/>
        <v>820000</v>
      </c>
      <c r="K160" s="15">
        <f t="shared" si="44"/>
        <v>820000</v>
      </c>
      <c r="L160" s="15">
        <f t="shared" si="44"/>
        <v>820000</v>
      </c>
      <c r="M160" s="19"/>
    </row>
    <row r="161" spans="1:13" ht="14.65" customHeight="1" x14ac:dyDescent="0.3">
      <c r="A161" s="57"/>
      <c r="B161" s="58"/>
      <c r="C161" s="59"/>
      <c r="D161" s="23" t="s">
        <v>13</v>
      </c>
      <c r="E161" s="16">
        <f t="shared" ref="E161:L165" si="45">E149+E95+E77</f>
        <v>0</v>
      </c>
      <c r="F161" s="16">
        <f t="shared" si="45"/>
        <v>0</v>
      </c>
      <c r="G161" s="16">
        <f t="shared" si="45"/>
        <v>0</v>
      </c>
      <c r="H161" s="16">
        <f t="shared" si="45"/>
        <v>0</v>
      </c>
      <c r="I161" s="16">
        <f t="shared" si="45"/>
        <v>0</v>
      </c>
      <c r="J161" s="16">
        <f t="shared" si="45"/>
        <v>0</v>
      </c>
      <c r="K161" s="16">
        <f t="shared" si="45"/>
        <v>0</v>
      </c>
      <c r="L161" s="16">
        <f t="shared" si="45"/>
        <v>0</v>
      </c>
      <c r="M161" s="19"/>
    </row>
    <row r="162" spans="1:13" ht="14.65" customHeight="1" x14ac:dyDescent="0.3">
      <c r="A162" s="57"/>
      <c r="B162" s="58"/>
      <c r="C162" s="59"/>
      <c r="D162" s="23" t="s">
        <v>14</v>
      </c>
      <c r="E162" s="16">
        <f t="shared" si="45"/>
        <v>1192431.953</v>
      </c>
      <c r="F162" s="16">
        <f t="shared" si="45"/>
        <v>344699</v>
      </c>
      <c r="G162" s="16">
        <f t="shared" si="45"/>
        <v>361846.3</v>
      </c>
      <c r="H162" s="41">
        <f t="shared" si="45"/>
        <v>465265.75300000008</v>
      </c>
      <c r="I162" s="16">
        <f t="shared" si="45"/>
        <v>20620.900000000001</v>
      </c>
      <c r="J162" s="16">
        <f t="shared" si="45"/>
        <v>0</v>
      </c>
      <c r="K162" s="16">
        <f t="shared" si="45"/>
        <v>0</v>
      </c>
      <c r="L162" s="16">
        <f t="shared" si="45"/>
        <v>0</v>
      </c>
      <c r="M162" s="19"/>
    </row>
    <row r="163" spans="1:13" ht="21" customHeight="1" x14ac:dyDescent="0.3">
      <c r="A163" s="57"/>
      <c r="B163" s="58"/>
      <c r="C163" s="59"/>
      <c r="D163" s="23" t="s">
        <v>15</v>
      </c>
      <c r="E163" s="16">
        <f t="shared" si="45"/>
        <v>494824.98430000001</v>
      </c>
      <c r="F163" s="16">
        <f t="shared" si="45"/>
        <v>12800.470799999999</v>
      </c>
      <c r="G163" s="16">
        <f t="shared" si="45"/>
        <v>136635.89527000001</v>
      </c>
      <c r="H163" s="41">
        <f t="shared" si="45"/>
        <v>343097.40712000005</v>
      </c>
      <c r="I163" s="16">
        <f t="shared" si="45"/>
        <v>2291.2111100000002</v>
      </c>
      <c r="J163" s="16">
        <f t="shared" si="45"/>
        <v>0</v>
      </c>
      <c r="K163" s="16">
        <f t="shared" si="45"/>
        <v>0</v>
      </c>
      <c r="L163" s="16">
        <f t="shared" si="45"/>
        <v>0</v>
      </c>
      <c r="M163" s="19"/>
    </row>
    <row r="164" spans="1:13" ht="27.65" customHeight="1" x14ac:dyDescent="0.3">
      <c r="A164" s="57"/>
      <c r="B164" s="58"/>
      <c r="C164" s="59"/>
      <c r="D164" s="23" t="s">
        <v>71</v>
      </c>
      <c r="E164" s="16">
        <f t="shared" si="45"/>
        <v>805757.26832000003</v>
      </c>
      <c r="F164" s="16">
        <f t="shared" si="45"/>
        <v>348875.03944999998</v>
      </c>
      <c r="G164" s="16">
        <f t="shared" si="45"/>
        <v>456882.22886999999</v>
      </c>
      <c r="H164" s="16">
        <f t="shared" si="45"/>
        <v>0</v>
      </c>
      <c r="I164" s="16">
        <f t="shared" si="45"/>
        <v>0</v>
      </c>
      <c r="J164" s="16">
        <f t="shared" si="45"/>
        <v>0</v>
      </c>
      <c r="K164" s="16">
        <f t="shared" si="45"/>
        <v>0</v>
      </c>
      <c r="L164" s="16">
        <f t="shared" si="45"/>
        <v>0</v>
      </c>
      <c r="M164" s="19"/>
    </row>
    <row r="165" spans="1:13" ht="33" customHeight="1" x14ac:dyDescent="0.3">
      <c r="A165" s="60"/>
      <c r="B165" s="61"/>
      <c r="C165" s="62"/>
      <c r="D165" s="23" t="s">
        <v>166</v>
      </c>
      <c r="E165" s="16">
        <f t="shared" si="45"/>
        <v>4340168.1332</v>
      </c>
      <c r="F165" s="16">
        <f t="shared" si="45"/>
        <v>463832.52919999999</v>
      </c>
      <c r="G165" s="16">
        <f t="shared" si="45"/>
        <v>619247.71510999999</v>
      </c>
      <c r="H165" s="16">
        <f t="shared" si="45"/>
        <v>0</v>
      </c>
      <c r="I165" s="16">
        <f t="shared" si="45"/>
        <v>797087.88888999994</v>
      </c>
      <c r="J165" s="16">
        <f t="shared" si="45"/>
        <v>820000</v>
      </c>
      <c r="K165" s="16">
        <f t="shared" si="45"/>
        <v>820000</v>
      </c>
      <c r="L165" s="16">
        <f t="shared" si="45"/>
        <v>820000</v>
      </c>
      <c r="M165" s="19"/>
    </row>
    <row r="166" spans="1:13" x14ac:dyDescent="0.3">
      <c r="A166" s="53" t="s">
        <v>34</v>
      </c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19"/>
    </row>
    <row r="167" spans="1:13" x14ac:dyDescent="0.3">
      <c r="A167" s="53" t="s">
        <v>159</v>
      </c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19"/>
    </row>
    <row r="168" spans="1:13" x14ac:dyDescent="0.3">
      <c r="A168" s="53" t="s">
        <v>203</v>
      </c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19"/>
    </row>
    <row r="169" spans="1:13" ht="14.15" customHeight="1" x14ac:dyDescent="0.3">
      <c r="A169" s="63" t="s">
        <v>82</v>
      </c>
      <c r="B169" s="68" t="s">
        <v>177</v>
      </c>
      <c r="C169" s="51" t="s">
        <v>200</v>
      </c>
      <c r="D169" s="23" t="s">
        <v>3</v>
      </c>
      <c r="E169" s="27">
        <f>F169+G169+H169+I169+J169+K169+L169</f>
        <v>1520357.18591</v>
      </c>
      <c r="F169" s="27">
        <f>F170+F171+F172+F173+F174</f>
        <v>56082.95</v>
      </c>
      <c r="G169" s="27">
        <f t="shared" ref="G169:L169" si="46">G170+G171+G172+G173+G174</f>
        <v>287357.34458999999</v>
      </c>
      <c r="H169" s="46">
        <f t="shared" si="46"/>
        <v>198705.85131999996</v>
      </c>
      <c r="I169" s="27">
        <f t="shared" si="46"/>
        <v>257740.26</v>
      </c>
      <c r="J169" s="27">
        <f t="shared" si="46"/>
        <v>243490.26</v>
      </c>
      <c r="K169" s="27">
        <f t="shared" si="46"/>
        <v>243490.26</v>
      </c>
      <c r="L169" s="27">
        <f t="shared" si="46"/>
        <v>233490.26</v>
      </c>
      <c r="M169" s="19"/>
    </row>
    <row r="170" spans="1:13" ht="14.15" customHeight="1" x14ac:dyDescent="0.3">
      <c r="A170" s="66"/>
      <c r="B170" s="69"/>
      <c r="C170" s="51"/>
      <c r="D170" s="23" t="s">
        <v>13</v>
      </c>
      <c r="E170" s="28">
        <f t="shared" ref="E170:E174" si="47">F170+G170+H170+I170+J170+K170+L170</f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19"/>
    </row>
    <row r="171" spans="1:13" ht="25.5" customHeight="1" x14ac:dyDescent="0.3">
      <c r="A171" s="66"/>
      <c r="B171" s="69"/>
      <c r="C171" s="51"/>
      <c r="D171" s="23" t="s">
        <v>14</v>
      </c>
      <c r="E171" s="28">
        <f t="shared" si="47"/>
        <v>176065.33007999999</v>
      </c>
      <c r="F171" s="28">
        <v>0</v>
      </c>
      <c r="G171" s="28">
        <v>27910.774590000001</v>
      </c>
      <c r="H171" s="42">
        <f>146723.83461-1183.7+2614.42088</f>
        <v>148154.55548999997</v>
      </c>
      <c r="I171" s="28">
        <v>0</v>
      </c>
      <c r="J171" s="28">
        <v>0</v>
      </c>
      <c r="K171" s="28">
        <v>0</v>
      </c>
      <c r="L171" s="28">
        <v>0</v>
      </c>
      <c r="M171" s="19"/>
    </row>
    <row r="172" spans="1:13" ht="29.15" customHeight="1" x14ac:dyDescent="0.3">
      <c r="A172" s="66"/>
      <c r="B172" s="69"/>
      <c r="C172" s="51"/>
      <c r="D172" s="23" t="s">
        <v>15</v>
      </c>
      <c r="E172" s="28">
        <f t="shared" si="47"/>
        <v>53652.483700000004</v>
      </c>
      <c r="F172" s="28">
        <v>0</v>
      </c>
      <c r="G172" s="28">
        <v>3101.1878700000002</v>
      </c>
      <c r="H172" s="28">
        <f>27827.39835+19910.32328+800+2013.5742</f>
        <v>50551.295830000003</v>
      </c>
      <c r="I172" s="28">
        <v>0</v>
      </c>
      <c r="J172" s="28">
        <v>0</v>
      </c>
      <c r="K172" s="28">
        <v>0</v>
      </c>
      <c r="L172" s="28">
        <v>0</v>
      </c>
      <c r="M172" s="19"/>
    </row>
    <row r="173" spans="1:13" ht="39" customHeight="1" x14ac:dyDescent="0.3">
      <c r="A173" s="66"/>
      <c r="B173" s="69"/>
      <c r="C173" s="51"/>
      <c r="D173" s="23" t="s">
        <v>71</v>
      </c>
      <c r="E173" s="28">
        <f t="shared" si="47"/>
        <v>0</v>
      </c>
      <c r="F173" s="28">
        <v>0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19"/>
    </row>
    <row r="174" spans="1:13" x14ac:dyDescent="0.3">
      <c r="A174" s="67"/>
      <c r="B174" s="70"/>
      <c r="C174" s="51"/>
      <c r="D174" s="23" t="s">
        <v>166</v>
      </c>
      <c r="E174" s="28">
        <f t="shared" si="47"/>
        <v>1290639.37213</v>
      </c>
      <c r="F174" s="28">
        <v>56082.95</v>
      </c>
      <c r="G174" s="28">
        <v>256345.38213000001</v>
      </c>
      <c r="H174" s="28">
        <v>0</v>
      </c>
      <c r="I174" s="28">
        <v>257740.26</v>
      </c>
      <c r="J174" s="28">
        <v>243490.26</v>
      </c>
      <c r="K174" s="28">
        <v>243490.26</v>
      </c>
      <c r="L174" s="28">
        <v>233490.26</v>
      </c>
      <c r="M174" s="19"/>
    </row>
    <row r="175" spans="1:13" s="11" customFormat="1" ht="14.65" customHeight="1" x14ac:dyDescent="0.3">
      <c r="A175" s="51" t="s">
        <v>178</v>
      </c>
      <c r="B175" s="51" t="s">
        <v>194</v>
      </c>
      <c r="C175" s="51" t="s">
        <v>53</v>
      </c>
      <c r="D175" s="23" t="s">
        <v>3</v>
      </c>
      <c r="E175" s="15">
        <f>F175+G175+H175+I175+J175+K175+L175</f>
        <v>65013.803319999992</v>
      </c>
      <c r="F175" s="15">
        <f>F176+F177+F178+F179+F180</f>
        <v>1059.1199999999999</v>
      </c>
      <c r="G175" s="15">
        <f t="shared" ref="G175:L175" si="48">G176+G177+G178+G179+G180</f>
        <v>13076.42541</v>
      </c>
      <c r="H175" s="43">
        <f t="shared" si="48"/>
        <v>5683.57791</v>
      </c>
      <c r="I175" s="15">
        <f t="shared" si="48"/>
        <v>11298.67</v>
      </c>
      <c r="J175" s="15">
        <f t="shared" si="48"/>
        <v>11298.67</v>
      </c>
      <c r="K175" s="15">
        <f t="shared" si="48"/>
        <v>11298.67</v>
      </c>
      <c r="L175" s="15">
        <f t="shared" si="48"/>
        <v>11298.67</v>
      </c>
      <c r="M175" s="19"/>
    </row>
    <row r="176" spans="1:13" s="11" customFormat="1" x14ac:dyDescent="0.3">
      <c r="A176" s="51"/>
      <c r="B176" s="51"/>
      <c r="C176" s="51"/>
      <c r="D176" s="23" t="s">
        <v>13</v>
      </c>
      <c r="E176" s="16">
        <f t="shared" ref="E176:E180" si="49">F176+G176+H176+I176+J176+K176+L176</f>
        <v>0</v>
      </c>
      <c r="F176" s="28">
        <v>0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19"/>
    </row>
    <row r="177" spans="1:13" s="11" customFormat="1" ht="14.5" customHeight="1" x14ac:dyDescent="0.3">
      <c r="A177" s="51"/>
      <c r="B177" s="51"/>
      <c r="C177" s="51"/>
      <c r="D177" s="23" t="s">
        <v>14</v>
      </c>
      <c r="E177" s="16">
        <f t="shared" si="49"/>
        <v>4173.0303899999999</v>
      </c>
      <c r="F177" s="28">
        <v>0</v>
      </c>
      <c r="G177" s="28">
        <v>416.02541000000002</v>
      </c>
      <c r="H177" s="42">
        <f>6371.42586-2614.42088</f>
        <v>3757.0049800000002</v>
      </c>
      <c r="I177" s="28">
        <v>0</v>
      </c>
      <c r="J177" s="28">
        <v>0</v>
      </c>
      <c r="K177" s="28">
        <v>0</v>
      </c>
      <c r="L177" s="28">
        <v>0</v>
      </c>
      <c r="M177" s="19"/>
    </row>
    <row r="178" spans="1:13" s="11" customFormat="1" ht="14.5" customHeight="1" x14ac:dyDescent="0.3">
      <c r="A178" s="51"/>
      <c r="B178" s="51"/>
      <c r="C178" s="51"/>
      <c r="D178" s="23" t="s">
        <v>15</v>
      </c>
      <c r="E178" s="16">
        <f t="shared" si="49"/>
        <v>1972.7979799999996</v>
      </c>
      <c r="F178" s="28">
        <v>0</v>
      </c>
      <c r="G178" s="28">
        <v>46.225050000000003</v>
      </c>
      <c r="H178" s="42">
        <f>2288.037+794.9577-821.9495-323.13067-11.3416</f>
        <v>1926.5729299999996</v>
      </c>
      <c r="I178" s="28">
        <v>0</v>
      </c>
      <c r="J178" s="28">
        <v>0</v>
      </c>
      <c r="K178" s="28">
        <v>0</v>
      </c>
      <c r="L178" s="28">
        <v>0</v>
      </c>
      <c r="M178" s="19"/>
    </row>
    <row r="179" spans="1:13" s="11" customFormat="1" ht="29.15" customHeight="1" x14ac:dyDescent="0.3">
      <c r="A179" s="51"/>
      <c r="B179" s="51"/>
      <c r="C179" s="51"/>
      <c r="D179" s="23" t="s">
        <v>71</v>
      </c>
      <c r="E179" s="16">
        <f t="shared" si="49"/>
        <v>0</v>
      </c>
      <c r="F179" s="28">
        <v>0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19"/>
    </row>
    <row r="180" spans="1:13" s="11" customFormat="1" ht="14.65" customHeight="1" x14ac:dyDescent="0.3">
      <c r="A180" s="51"/>
      <c r="B180" s="51"/>
      <c r="C180" s="51"/>
      <c r="D180" s="23" t="s">
        <v>166</v>
      </c>
      <c r="E180" s="16">
        <f t="shared" si="49"/>
        <v>58867.974949999996</v>
      </c>
      <c r="F180" s="28">
        <v>1059.1199999999999</v>
      </c>
      <c r="G180" s="28">
        <v>12614.174950000001</v>
      </c>
      <c r="H180" s="28">
        <v>0</v>
      </c>
      <c r="I180" s="28">
        <v>11298.67</v>
      </c>
      <c r="J180" s="28">
        <v>11298.67</v>
      </c>
      <c r="K180" s="28">
        <v>11298.67</v>
      </c>
      <c r="L180" s="28">
        <v>11298.67</v>
      </c>
      <c r="M180" s="19"/>
    </row>
    <row r="181" spans="1:13" s="11" customFormat="1" ht="14.65" customHeight="1" x14ac:dyDescent="0.3">
      <c r="A181" s="51"/>
      <c r="B181" s="51" t="s">
        <v>209</v>
      </c>
      <c r="C181" s="51"/>
      <c r="D181" s="23" t="s">
        <v>3</v>
      </c>
      <c r="E181" s="15">
        <f>E169+E175</f>
        <v>1585370.9892299999</v>
      </c>
      <c r="F181" s="15">
        <f t="shared" ref="F181:L181" si="50">F169+F175</f>
        <v>57142.07</v>
      </c>
      <c r="G181" s="15">
        <f t="shared" si="50"/>
        <v>300433.77</v>
      </c>
      <c r="H181" s="43">
        <f t="shared" si="50"/>
        <v>204389.42922999995</v>
      </c>
      <c r="I181" s="15">
        <f t="shared" si="50"/>
        <v>269038.93</v>
      </c>
      <c r="J181" s="15">
        <f t="shared" si="50"/>
        <v>254788.93000000002</v>
      </c>
      <c r="K181" s="15">
        <f t="shared" si="50"/>
        <v>254788.93000000002</v>
      </c>
      <c r="L181" s="15">
        <f t="shared" si="50"/>
        <v>244788.93000000002</v>
      </c>
      <c r="M181" s="19"/>
    </row>
    <row r="182" spans="1:13" s="11" customFormat="1" ht="14.65" customHeight="1" x14ac:dyDescent="0.3">
      <c r="A182" s="51"/>
      <c r="B182" s="51"/>
      <c r="C182" s="51"/>
      <c r="D182" s="23" t="s">
        <v>13</v>
      </c>
      <c r="E182" s="16">
        <f t="shared" ref="E182:L186" si="51">E170+E176</f>
        <v>0</v>
      </c>
      <c r="F182" s="16">
        <f t="shared" si="51"/>
        <v>0</v>
      </c>
      <c r="G182" s="16">
        <f t="shared" si="51"/>
        <v>0</v>
      </c>
      <c r="H182" s="16">
        <f t="shared" si="51"/>
        <v>0</v>
      </c>
      <c r="I182" s="16">
        <f t="shared" si="51"/>
        <v>0</v>
      </c>
      <c r="J182" s="16">
        <f t="shared" si="51"/>
        <v>0</v>
      </c>
      <c r="K182" s="16">
        <f t="shared" si="51"/>
        <v>0</v>
      </c>
      <c r="L182" s="16">
        <f t="shared" si="51"/>
        <v>0</v>
      </c>
      <c r="M182" s="19"/>
    </row>
    <row r="183" spans="1:13" s="11" customFormat="1" ht="14.65" customHeight="1" x14ac:dyDescent="0.3">
      <c r="A183" s="51"/>
      <c r="B183" s="51"/>
      <c r="C183" s="51"/>
      <c r="D183" s="23" t="s">
        <v>14</v>
      </c>
      <c r="E183" s="16">
        <f t="shared" si="51"/>
        <v>180238.36046999999</v>
      </c>
      <c r="F183" s="16">
        <f t="shared" si="51"/>
        <v>0</v>
      </c>
      <c r="G183" s="16">
        <f t="shared" si="51"/>
        <v>28326.799999999999</v>
      </c>
      <c r="H183" s="41">
        <f t="shared" si="51"/>
        <v>151911.56046999997</v>
      </c>
      <c r="I183" s="16">
        <f t="shared" si="51"/>
        <v>0</v>
      </c>
      <c r="J183" s="16">
        <f t="shared" si="51"/>
        <v>0</v>
      </c>
      <c r="K183" s="16">
        <f t="shared" si="51"/>
        <v>0</v>
      </c>
      <c r="L183" s="16">
        <f t="shared" si="51"/>
        <v>0</v>
      </c>
      <c r="M183" s="19"/>
    </row>
    <row r="184" spans="1:13" s="11" customFormat="1" ht="14.65" customHeight="1" x14ac:dyDescent="0.3">
      <c r="A184" s="51"/>
      <c r="B184" s="51"/>
      <c r="C184" s="51"/>
      <c r="D184" s="23" t="s">
        <v>15</v>
      </c>
      <c r="E184" s="16">
        <f t="shared" si="51"/>
        <v>55625.281680000007</v>
      </c>
      <c r="F184" s="16">
        <f t="shared" si="51"/>
        <v>0</v>
      </c>
      <c r="G184" s="16">
        <f t="shared" si="51"/>
        <v>3147.4129200000002</v>
      </c>
      <c r="H184" s="41">
        <f t="shared" si="51"/>
        <v>52477.868760000005</v>
      </c>
      <c r="I184" s="16">
        <f t="shared" si="51"/>
        <v>0</v>
      </c>
      <c r="J184" s="16">
        <f t="shared" si="51"/>
        <v>0</v>
      </c>
      <c r="K184" s="16">
        <f t="shared" si="51"/>
        <v>0</v>
      </c>
      <c r="L184" s="16">
        <f t="shared" si="51"/>
        <v>0</v>
      </c>
      <c r="M184" s="19"/>
    </row>
    <row r="185" spans="1:13" s="11" customFormat="1" ht="29.15" customHeight="1" x14ac:dyDescent="0.3">
      <c r="A185" s="51"/>
      <c r="B185" s="51"/>
      <c r="C185" s="51"/>
      <c r="D185" s="23" t="s">
        <v>71</v>
      </c>
      <c r="E185" s="16">
        <f t="shared" si="51"/>
        <v>0</v>
      </c>
      <c r="F185" s="16">
        <f t="shared" si="51"/>
        <v>0</v>
      </c>
      <c r="G185" s="16">
        <f t="shared" si="51"/>
        <v>0</v>
      </c>
      <c r="H185" s="16">
        <f t="shared" si="51"/>
        <v>0</v>
      </c>
      <c r="I185" s="16">
        <f t="shared" si="51"/>
        <v>0</v>
      </c>
      <c r="J185" s="16">
        <f t="shared" si="51"/>
        <v>0</v>
      </c>
      <c r="K185" s="16">
        <f t="shared" si="51"/>
        <v>0</v>
      </c>
      <c r="L185" s="16">
        <f t="shared" si="51"/>
        <v>0</v>
      </c>
      <c r="M185" s="19"/>
    </row>
    <row r="186" spans="1:13" s="11" customFormat="1" ht="14.65" customHeight="1" x14ac:dyDescent="0.3">
      <c r="A186" s="51"/>
      <c r="B186" s="51"/>
      <c r="C186" s="51"/>
      <c r="D186" s="23" t="s">
        <v>166</v>
      </c>
      <c r="E186" s="16">
        <f t="shared" si="51"/>
        <v>1349507.34708</v>
      </c>
      <c r="F186" s="16">
        <f t="shared" si="51"/>
        <v>57142.07</v>
      </c>
      <c r="G186" s="16">
        <f t="shared" si="51"/>
        <v>268959.55708</v>
      </c>
      <c r="H186" s="16">
        <f t="shared" si="51"/>
        <v>0</v>
      </c>
      <c r="I186" s="16">
        <f t="shared" si="51"/>
        <v>269038.93</v>
      </c>
      <c r="J186" s="16">
        <f t="shared" si="51"/>
        <v>254788.93000000002</v>
      </c>
      <c r="K186" s="16">
        <f t="shared" si="51"/>
        <v>254788.93000000002</v>
      </c>
      <c r="L186" s="16">
        <f t="shared" si="51"/>
        <v>244788.93000000002</v>
      </c>
      <c r="M186" s="19"/>
    </row>
    <row r="187" spans="1:13" s="11" customFormat="1" ht="14.15" customHeight="1" x14ac:dyDescent="0.3">
      <c r="A187" s="54" t="s">
        <v>36</v>
      </c>
      <c r="B187" s="55"/>
      <c r="C187" s="56"/>
      <c r="D187" s="23" t="s">
        <v>3</v>
      </c>
      <c r="E187" s="15">
        <f>E181</f>
        <v>1585370.9892299999</v>
      </c>
      <c r="F187" s="15">
        <f t="shared" ref="F187:L187" si="52">F181</f>
        <v>57142.07</v>
      </c>
      <c r="G187" s="15">
        <f t="shared" si="52"/>
        <v>300433.77</v>
      </c>
      <c r="H187" s="43">
        <f t="shared" si="52"/>
        <v>204389.42922999995</v>
      </c>
      <c r="I187" s="15">
        <f t="shared" si="52"/>
        <v>269038.93</v>
      </c>
      <c r="J187" s="15">
        <f t="shared" si="52"/>
        <v>254788.93000000002</v>
      </c>
      <c r="K187" s="15">
        <f t="shared" si="52"/>
        <v>254788.93000000002</v>
      </c>
      <c r="L187" s="15">
        <f t="shared" si="52"/>
        <v>244788.93000000002</v>
      </c>
      <c r="M187" s="19"/>
    </row>
    <row r="188" spans="1:13" s="11" customFormat="1" x14ac:dyDescent="0.3">
      <c r="A188" s="57"/>
      <c r="B188" s="58"/>
      <c r="C188" s="59"/>
      <c r="D188" s="23" t="s">
        <v>13</v>
      </c>
      <c r="E188" s="16">
        <f t="shared" ref="E188:L192" si="53">E182</f>
        <v>0</v>
      </c>
      <c r="F188" s="16">
        <f t="shared" si="53"/>
        <v>0</v>
      </c>
      <c r="G188" s="16">
        <f t="shared" si="53"/>
        <v>0</v>
      </c>
      <c r="H188" s="16">
        <f t="shared" si="53"/>
        <v>0</v>
      </c>
      <c r="I188" s="16">
        <f t="shared" si="53"/>
        <v>0</v>
      </c>
      <c r="J188" s="16">
        <f t="shared" si="53"/>
        <v>0</v>
      </c>
      <c r="K188" s="16">
        <f t="shared" si="53"/>
        <v>0</v>
      </c>
      <c r="L188" s="16">
        <f t="shared" si="53"/>
        <v>0</v>
      </c>
      <c r="M188" s="19"/>
    </row>
    <row r="189" spans="1:13" s="11" customFormat="1" x14ac:dyDescent="0.3">
      <c r="A189" s="57"/>
      <c r="B189" s="58"/>
      <c r="C189" s="59"/>
      <c r="D189" s="23" t="s">
        <v>14</v>
      </c>
      <c r="E189" s="16">
        <f t="shared" si="53"/>
        <v>180238.36046999999</v>
      </c>
      <c r="F189" s="16">
        <f t="shared" si="53"/>
        <v>0</v>
      </c>
      <c r="G189" s="16">
        <f t="shared" si="53"/>
        <v>28326.799999999999</v>
      </c>
      <c r="H189" s="41">
        <f t="shared" si="53"/>
        <v>151911.56046999997</v>
      </c>
      <c r="I189" s="16">
        <f t="shared" si="53"/>
        <v>0</v>
      </c>
      <c r="J189" s="16">
        <f t="shared" si="53"/>
        <v>0</v>
      </c>
      <c r="K189" s="16">
        <f t="shared" si="53"/>
        <v>0</v>
      </c>
      <c r="L189" s="16">
        <f t="shared" si="53"/>
        <v>0</v>
      </c>
      <c r="M189" s="19"/>
    </row>
    <row r="190" spans="1:13" s="11" customFormat="1" x14ac:dyDescent="0.3">
      <c r="A190" s="57"/>
      <c r="B190" s="58"/>
      <c r="C190" s="59"/>
      <c r="D190" s="23" t="s">
        <v>15</v>
      </c>
      <c r="E190" s="16">
        <f t="shared" si="53"/>
        <v>55625.281680000007</v>
      </c>
      <c r="F190" s="16">
        <f t="shared" si="53"/>
        <v>0</v>
      </c>
      <c r="G190" s="16">
        <f t="shared" si="53"/>
        <v>3147.4129200000002</v>
      </c>
      <c r="H190" s="41">
        <f t="shared" si="53"/>
        <v>52477.868760000005</v>
      </c>
      <c r="I190" s="16">
        <f t="shared" si="53"/>
        <v>0</v>
      </c>
      <c r="J190" s="16">
        <f t="shared" si="53"/>
        <v>0</v>
      </c>
      <c r="K190" s="16">
        <f t="shared" si="53"/>
        <v>0</v>
      </c>
      <c r="L190" s="16">
        <f t="shared" si="53"/>
        <v>0</v>
      </c>
      <c r="M190" s="19"/>
    </row>
    <row r="191" spans="1:13" s="11" customFormat="1" ht="26" x14ac:dyDescent="0.3">
      <c r="A191" s="57"/>
      <c r="B191" s="58"/>
      <c r="C191" s="59"/>
      <c r="D191" s="23" t="s">
        <v>71</v>
      </c>
      <c r="E191" s="16">
        <f t="shared" si="53"/>
        <v>0</v>
      </c>
      <c r="F191" s="16">
        <f t="shared" si="53"/>
        <v>0</v>
      </c>
      <c r="G191" s="16">
        <f t="shared" si="53"/>
        <v>0</v>
      </c>
      <c r="H191" s="16">
        <f t="shared" si="53"/>
        <v>0</v>
      </c>
      <c r="I191" s="16">
        <f t="shared" si="53"/>
        <v>0</v>
      </c>
      <c r="J191" s="16">
        <f t="shared" si="53"/>
        <v>0</v>
      </c>
      <c r="K191" s="16">
        <f t="shared" si="53"/>
        <v>0</v>
      </c>
      <c r="L191" s="16">
        <f t="shared" si="53"/>
        <v>0</v>
      </c>
      <c r="M191" s="19"/>
    </row>
    <row r="192" spans="1:13" s="11" customFormat="1" x14ac:dyDescent="0.3">
      <c r="A192" s="60"/>
      <c r="B192" s="61"/>
      <c r="C192" s="62"/>
      <c r="D192" s="23" t="s">
        <v>166</v>
      </c>
      <c r="E192" s="16">
        <f t="shared" si="53"/>
        <v>1349507.34708</v>
      </c>
      <c r="F192" s="16">
        <f t="shared" si="53"/>
        <v>57142.07</v>
      </c>
      <c r="G192" s="16">
        <f t="shared" si="53"/>
        <v>268959.55708</v>
      </c>
      <c r="H192" s="16">
        <f t="shared" si="53"/>
        <v>0</v>
      </c>
      <c r="I192" s="16">
        <f t="shared" si="53"/>
        <v>269038.93</v>
      </c>
      <c r="J192" s="16">
        <f t="shared" si="53"/>
        <v>254788.93000000002</v>
      </c>
      <c r="K192" s="16">
        <f t="shared" si="53"/>
        <v>254788.93000000002</v>
      </c>
      <c r="L192" s="16">
        <f t="shared" si="53"/>
        <v>244788.93000000002</v>
      </c>
      <c r="M192" s="19"/>
    </row>
    <row r="193" spans="1:13" s="11" customFormat="1" x14ac:dyDescent="0.3">
      <c r="A193" s="53" t="s">
        <v>37</v>
      </c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19"/>
    </row>
    <row r="194" spans="1:13" s="11" customFormat="1" x14ac:dyDescent="0.3">
      <c r="A194" s="53" t="s">
        <v>160</v>
      </c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19"/>
    </row>
    <row r="195" spans="1:13" s="11" customFormat="1" x14ac:dyDescent="0.3">
      <c r="A195" s="53" t="s">
        <v>204</v>
      </c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19"/>
    </row>
    <row r="196" spans="1:13" s="11" customFormat="1" ht="31.9" customHeight="1" x14ac:dyDescent="0.3">
      <c r="A196" s="51" t="s">
        <v>83</v>
      </c>
      <c r="B196" s="51" t="s">
        <v>161</v>
      </c>
      <c r="C196" s="51" t="s">
        <v>50</v>
      </c>
      <c r="D196" s="23" t="s">
        <v>3</v>
      </c>
      <c r="E196" s="15">
        <f t="shared" ref="E196:E208" si="54">F196+G196+H196+I196+J196+K196+L196</f>
        <v>45219</v>
      </c>
      <c r="F196" s="15">
        <f t="shared" ref="F196:L196" si="55">F197+F198+F199+F201</f>
        <v>0</v>
      </c>
      <c r="G196" s="15">
        <f t="shared" si="55"/>
        <v>0</v>
      </c>
      <c r="H196" s="43">
        <f>H197+H198+H199+H201</f>
        <v>5219.0000000000018</v>
      </c>
      <c r="I196" s="15">
        <f>I197+I198+I199+I201</f>
        <v>40000</v>
      </c>
      <c r="J196" s="16">
        <f t="shared" si="55"/>
        <v>0</v>
      </c>
      <c r="K196" s="15">
        <f t="shared" si="55"/>
        <v>0</v>
      </c>
      <c r="L196" s="15">
        <f t="shared" si="55"/>
        <v>0</v>
      </c>
      <c r="M196" s="19"/>
    </row>
    <row r="197" spans="1:13" s="11" customFormat="1" ht="28.9" customHeight="1" x14ac:dyDescent="0.3">
      <c r="A197" s="51"/>
      <c r="B197" s="51"/>
      <c r="C197" s="51"/>
      <c r="D197" s="23" t="s">
        <v>13</v>
      </c>
      <c r="E197" s="16">
        <f t="shared" si="54"/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9"/>
    </row>
    <row r="198" spans="1:13" s="11" customFormat="1" ht="25.15" customHeight="1" x14ac:dyDescent="0.3">
      <c r="A198" s="51"/>
      <c r="B198" s="51"/>
      <c r="C198" s="51"/>
      <c r="D198" s="23" t="s">
        <v>14</v>
      </c>
      <c r="E198" s="16">
        <f t="shared" si="54"/>
        <v>4644.9100000000017</v>
      </c>
      <c r="F198" s="16">
        <v>0</v>
      </c>
      <c r="G198" s="16">
        <v>0</v>
      </c>
      <c r="H198" s="41">
        <f>8211.50804+54.79196-3621.39</f>
        <v>4644.9100000000017</v>
      </c>
      <c r="I198" s="16">
        <v>0</v>
      </c>
      <c r="J198" s="16">
        <v>0</v>
      </c>
      <c r="K198" s="16">
        <v>0</v>
      </c>
      <c r="L198" s="16">
        <v>0</v>
      </c>
      <c r="M198" s="19"/>
    </row>
    <row r="199" spans="1:13" s="11" customFormat="1" ht="27.65" customHeight="1" x14ac:dyDescent="0.3">
      <c r="A199" s="51"/>
      <c r="B199" s="51"/>
      <c r="C199" s="51"/>
      <c r="D199" s="23" t="s">
        <v>15</v>
      </c>
      <c r="E199" s="16">
        <f t="shared" si="54"/>
        <v>574.08999999999992</v>
      </c>
      <c r="F199" s="16">
        <v>0</v>
      </c>
      <c r="G199" s="16">
        <v>0</v>
      </c>
      <c r="H199" s="41">
        <f>1015.22796+6.77204-447.91</f>
        <v>574.08999999999992</v>
      </c>
      <c r="I199" s="16">
        <v>0</v>
      </c>
      <c r="J199" s="16">
        <v>0</v>
      </c>
      <c r="K199" s="16">
        <v>0</v>
      </c>
      <c r="L199" s="16">
        <v>0</v>
      </c>
      <c r="M199" s="19"/>
    </row>
    <row r="200" spans="1:13" s="11" customFormat="1" ht="27.65" customHeight="1" x14ac:dyDescent="0.3">
      <c r="A200" s="51"/>
      <c r="B200" s="51"/>
      <c r="C200" s="51"/>
      <c r="D200" s="23" t="s">
        <v>71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9"/>
    </row>
    <row r="201" spans="1:13" s="11" customFormat="1" ht="34.15" customHeight="1" x14ac:dyDescent="0.3">
      <c r="A201" s="51"/>
      <c r="B201" s="51"/>
      <c r="C201" s="51"/>
      <c r="D201" s="23" t="s">
        <v>166</v>
      </c>
      <c r="E201" s="16">
        <f t="shared" si="54"/>
        <v>40000</v>
      </c>
      <c r="F201" s="16">
        <v>0</v>
      </c>
      <c r="G201" s="16">
        <v>0</v>
      </c>
      <c r="H201" s="16">
        <v>0</v>
      </c>
      <c r="I201" s="16">
        <v>40000</v>
      </c>
      <c r="J201" s="16">
        <v>0</v>
      </c>
      <c r="K201" s="16">
        <v>0</v>
      </c>
      <c r="L201" s="16">
        <v>0</v>
      </c>
      <c r="M201" s="19"/>
    </row>
    <row r="202" spans="1:13" s="11" customFormat="1" x14ac:dyDescent="0.3">
      <c r="A202" s="51" t="s">
        <v>179</v>
      </c>
      <c r="B202" s="51" t="s">
        <v>162</v>
      </c>
      <c r="C202" s="51" t="s">
        <v>39</v>
      </c>
      <c r="D202" s="23" t="s">
        <v>3</v>
      </c>
      <c r="E202" s="15">
        <f t="shared" si="54"/>
        <v>2000</v>
      </c>
      <c r="F202" s="15">
        <f t="shared" ref="F202:L202" si="56">F203+F204+F205+F207</f>
        <v>0</v>
      </c>
      <c r="G202" s="15">
        <f t="shared" si="56"/>
        <v>0</v>
      </c>
      <c r="H202" s="15">
        <f>H203+H204+H205+H207</f>
        <v>0</v>
      </c>
      <c r="I202" s="15">
        <f t="shared" si="56"/>
        <v>2000</v>
      </c>
      <c r="J202" s="16">
        <f t="shared" si="56"/>
        <v>0</v>
      </c>
      <c r="K202" s="15">
        <f t="shared" si="56"/>
        <v>0</v>
      </c>
      <c r="L202" s="15">
        <f t="shared" si="56"/>
        <v>0</v>
      </c>
      <c r="M202" s="19"/>
    </row>
    <row r="203" spans="1:13" s="11" customFormat="1" x14ac:dyDescent="0.3">
      <c r="A203" s="51"/>
      <c r="B203" s="51"/>
      <c r="C203" s="51"/>
      <c r="D203" s="23" t="s">
        <v>13</v>
      </c>
      <c r="E203" s="16">
        <f t="shared" si="54"/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9"/>
    </row>
    <row r="204" spans="1:13" s="11" customFormat="1" x14ac:dyDescent="0.3">
      <c r="A204" s="51"/>
      <c r="B204" s="51"/>
      <c r="C204" s="51"/>
      <c r="D204" s="23" t="s">
        <v>14</v>
      </c>
      <c r="E204" s="16">
        <f t="shared" si="54"/>
        <v>0</v>
      </c>
      <c r="F204" s="16">
        <v>0</v>
      </c>
      <c r="G204" s="16">
        <v>0</v>
      </c>
      <c r="H204" s="16"/>
      <c r="I204" s="16">
        <v>0</v>
      </c>
      <c r="J204" s="16">
        <v>0</v>
      </c>
      <c r="K204" s="16">
        <v>0</v>
      </c>
      <c r="L204" s="16">
        <v>0</v>
      </c>
      <c r="M204" s="19"/>
    </row>
    <row r="205" spans="1:13" s="11" customFormat="1" x14ac:dyDescent="0.3">
      <c r="A205" s="51"/>
      <c r="B205" s="51"/>
      <c r="C205" s="51"/>
      <c r="D205" s="23" t="s">
        <v>15</v>
      </c>
      <c r="E205" s="16">
        <f t="shared" si="54"/>
        <v>0</v>
      </c>
      <c r="F205" s="16">
        <v>0</v>
      </c>
      <c r="G205" s="16">
        <v>0</v>
      </c>
      <c r="H205" s="16"/>
      <c r="I205" s="16">
        <v>0</v>
      </c>
      <c r="J205" s="16">
        <v>0</v>
      </c>
      <c r="K205" s="16">
        <v>0</v>
      </c>
      <c r="L205" s="16">
        <v>0</v>
      </c>
      <c r="M205" s="19"/>
    </row>
    <row r="206" spans="1:13" s="11" customFormat="1" ht="26" x14ac:dyDescent="0.3">
      <c r="A206" s="51"/>
      <c r="B206" s="51"/>
      <c r="C206" s="51"/>
      <c r="D206" s="23" t="s">
        <v>71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9"/>
    </row>
    <row r="207" spans="1:13" s="11" customFormat="1" x14ac:dyDescent="0.3">
      <c r="A207" s="51"/>
      <c r="B207" s="51"/>
      <c r="C207" s="51"/>
      <c r="D207" s="23" t="s">
        <v>166</v>
      </c>
      <c r="E207" s="16">
        <f t="shared" si="54"/>
        <v>2000</v>
      </c>
      <c r="F207" s="16">
        <v>0</v>
      </c>
      <c r="G207" s="16">
        <v>0</v>
      </c>
      <c r="H207" s="16">
        <v>0</v>
      </c>
      <c r="I207" s="16">
        <v>2000</v>
      </c>
      <c r="J207" s="16">
        <v>0</v>
      </c>
      <c r="K207" s="16">
        <v>0</v>
      </c>
      <c r="L207" s="16">
        <v>0</v>
      </c>
      <c r="M207" s="19"/>
    </row>
    <row r="208" spans="1:13" s="11" customFormat="1" x14ac:dyDescent="0.3">
      <c r="A208" s="51"/>
      <c r="B208" s="51" t="s">
        <v>210</v>
      </c>
      <c r="C208" s="51"/>
      <c r="D208" s="23" t="s">
        <v>3</v>
      </c>
      <c r="E208" s="15">
        <f t="shared" si="54"/>
        <v>47219</v>
      </c>
      <c r="F208" s="15">
        <f t="shared" ref="F208:L208" si="57">F209+F210+F211+F213</f>
        <v>0</v>
      </c>
      <c r="G208" s="15">
        <f t="shared" si="57"/>
        <v>0</v>
      </c>
      <c r="H208" s="15">
        <f>H209+H210+H211+H213</f>
        <v>5219.0000000000018</v>
      </c>
      <c r="I208" s="15">
        <f t="shared" si="57"/>
        <v>42000</v>
      </c>
      <c r="J208" s="16">
        <f t="shared" si="57"/>
        <v>0</v>
      </c>
      <c r="K208" s="15">
        <f t="shared" si="57"/>
        <v>0</v>
      </c>
      <c r="L208" s="15">
        <f t="shared" si="57"/>
        <v>0</v>
      </c>
      <c r="M208" s="19"/>
    </row>
    <row r="209" spans="1:13" s="11" customFormat="1" x14ac:dyDescent="0.3">
      <c r="A209" s="51"/>
      <c r="B209" s="51"/>
      <c r="C209" s="51"/>
      <c r="D209" s="23" t="s">
        <v>13</v>
      </c>
      <c r="E209" s="16">
        <f>E203+E197</f>
        <v>0</v>
      </c>
      <c r="F209" s="16">
        <f t="shared" ref="F209:L211" si="58">F203+F197</f>
        <v>0</v>
      </c>
      <c r="G209" s="16">
        <f t="shared" si="58"/>
        <v>0</v>
      </c>
      <c r="H209" s="16">
        <f t="shared" si="58"/>
        <v>0</v>
      </c>
      <c r="I209" s="16">
        <f t="shared" si="58"/>
        <v>0</v>
      </c>
      <c r="J209" s="16">
        <f t="shared" si="58"/>
        <v>0</v>
      </c>
      <c r="K209" s="16">
        <f t="shared" si="58"/>
        <v>0</v>
      </c>
      <c r="L209" s="16">
        <f t="shared" si="58"/>
        <v>0</v>
      </c>
      <c r="M209" s="19"/>
    </row>
    <row r="210" spans="1:13" s="11" customFormat="1" x14ac:dyDescent="0.3">
      <c r="A210" s="51"/>
      <c r="B210" s="51"/>
      <c r="C210" s="51"/>
      <c r="D210" s="23" t="s">
        <v>14</v>
      </c>
      <c r="E210" s="16">
        <f>E204+E198</f>
        <v>4644.9100000000017</v>
      </c>
      <c r="F210" s="16">
        <f t="shared" si="58"/>
        <v>0</v>
      </c>
      <c r="G210" s="16">
        <f t="shared" si="58"/>
        <v>0</v>
      </c>
      <c r="H210" s="16">
        <f t="shared" si="58"/>
        <v>4644.9100000000017</v>
      </c>
      <c r="I210" s="16">
        <f t="shared" si="58"/>
        <v>0</v>
      </c>
      <c r="J210" s="16">
        <f t="shared" si="58"/>
        <v>0</v>
      </c>
      <c r="K210" s="16">
        <f t="shared" si="58"/>
        <v>0</v>
      </c>
      <c r="L210" s="16">
        <f t="shared" si="58"/>
        <v>0</v>
      </c>
      <c r="M210" s="19"/>
    </row>
    <row r="211" spans="1:13" s="11" customFormat="1" x14ac:dyDescent="0.3">
      <c r="A211" s="51"/>
      <c r="B211" s="51"/>
      <c r="C211" s="51"/>
      <c r="D211" s="23" t="s">
        <v>15</v>
      </c>
      <c r="E211" s="16">
        <f>E205+E199</f>
        <v>574.08999999999992</v>
      </c>
      <c r="F211" s="16">
        <f t="shared" si="58"/>
        <v>0</v>
      </c>
      <c r="G211" s="16">
        <f t="shared" si="58"/>
        <v>0</v>
      </c>
      <c r="H211" s="16">
        <f t="shared" si="58"/>
        <v>574.08999999999992</v>
      </c>
      <c r="I211" s="16">
        <f t="shared" si="58"/>
        <v>0</v>
      </c>
      <c r="J211" s="16">
        <f t="shared" si="58"/>
        <v>0</v>
      </c>
      <c r="K211" s="16">
        <f t="shared" si="58"/>
        <v>0</v>
      </c>
      <c r="L211" s="16">
        <f t="shared" si="58"/>
        <v>0</v>
      </c>
      <c r="M211" s="19"/>
    </row>
    <row r="212" spans="1:13" s="11" customFormat="1" ht="26" x14ac:dyDescent="0.3">
      <c r="A212" s="51"/>
      <c r="B212" s="51"/>
      <c r="C212" s="51"/>
      <c r="D212" s="23" t="s">
        <v>71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9"/>
    </row>
    <row r="213" spans="1:13" s="11" customFormat="1" x14ac:dyDescent="0.3">
      <c r="A213" s="51"/>
      <c r="B213" s="51"/>
      <c r="C213" s="51"/>
      <c r="D213" s="23" t="s">
        <v>166</v>
      </c>
      <c r="E213" s="16">
        <f>E207+E201</f>
        <v>42000</v>
      </c>
      <c r="F213" s="16">
        <f t="shared" ref="F213:L213" si="59">F207+F201</f>
        <v>0</v>
      </c>
      <c r="G213" s="16">
        <f t="shared" si="59"/>
        <v>0</v>
      </c>
      <c r="H213" s="16">
        <f>H207+H201</f>
        <v>0</v>
      </c>
      <c r="I213" s="16">
        <f t="shared" si="59"/>
        <v>42000</v>
      </c>
      <c r="J213" s="16">
        <f t="shared" si="59"/>
        <v>0</v>
      </c>
      <c r="K213" s="16">
        <f t="shared" si="59"/>
        <v>0</v>
      </c>
      <c r="L213" s="16">
        <f t="shared" si="59"/>
        <v>0</v>
      </c>
      <c r="M213" s="19"/>
    </row>
    <row r="214" spans="1:13" s="11" customFormat="1" ht="14.15" customHeight="1" x14ac:dyDescent="0.3">
      <c r="A214" s="54" t="s">
        <v>38</v>
      </c>
      <c r="B214" s="55"/>
      <c r="C214" s="56"/>
      <c r="D214" s="23" t="s">
        <v>3</v>
      </c>
      <c r="E214" s="15">
        <f>F214+G214+H214+I214+J214+K214+L214</f>
        <v>47219</v>
      </c>
      <c r="F214" s="15">
        <f t="shared" ref="F214:L214" si="60">F215+F216+F217+F219</f>
        <v>0</v>
      </c>
      <c r="G214" s="15">
        <f t="shared" si="60"/>
        <v>0</v>
      </c>
      <c r="H214" s="15">
        <f>H215+H216+H217+H219</f>
        <v>5219.0000000000018</v>
      </c>
      <c r="I214" s="15">
        <f t="shared" si="60"/>
        <v>42000</v>
      </c>
      <c r="J214" s="16">
        <f t="shared" si="60"/>
        <v>0</v>
      </c>
      <c r="K214" s="15">
        <f t="shared" si="60"/>
        <v>0</v>
      </c>
      <c r="L214" s="15">
        <f t="shared" si="60"/>
        <v>0</v>
      </c>
      <c r="M214" s="19"/>
    </row>
    <row r="215" spans="1:13" s="11" customFormat="1" x14ac:dyDescent="0.3">
      <c r="A215" s="57"/>
      <c r="B215" s="58"/>
      <c r="C215" s="59"/>
      <c r="D215" s="23" t="s">
        <v>13</v>
      </c>
      <c r="E215" s="16">
        <f>E209</f>
        <v>0</v>
      </c>
      <c r="F215" s="16">
        <f t="shared" ref="F215:L215" si="61">F209</f>
        <v>0</v>
      </c>
      <c r="G215" s="16">
        <f t="shared" si="61"/>
        <v>0</v>
      </c>
      <c r="H215" s="16">
        <f t="shared" si="61"/>
        <v>0</v>
      </c>
      <c r="I215" s="16">
        <f t="shared" si="61"/>
        <v>0</v>
      </c>
      <c r="J215" s="16">
        <f t="shared" si="61"/>
        <v>0</v>
      </c>
      <c r="K215" s="16">
        <f t="shared" si="61"/>
        <v>0</v>
      </c>
      <c r="L215" s="16">
        <f t="shared" si="61"/>
        <v>0</v>
      </c>
      <c r="M215" s="19"/>
    </row>
    <row r="216" spans="1:13" s="11" customFormat="1" x14ac:dyDescent="0.3">
      <c r="A216" s="57"/>
      <c r="B216" s="58"/>
      <c r="C216" s="59"/>
      <c r="D216" s="23" t="s">
        <v>14</v>
      </c>
      <c r="E216" s="16">
        <f t="shared" ref="E216:L219" si="62">E210</f>
        <v>4644.9100000000017</v>
      </c>
      <c r="F216" s="16">
        <f t="shared" si="62"/>
        <v>0</v>
      </c>
      <c r="G216" s="16">
        <f t="shared" si="62"/>
        <v>0</v>
      </c>
      <c r="H216" s="16">
        <f t="shared" si="62"/>
        <v>4644.9100000000017</v>
      </c>
      <c r="I216" s="16">
        <f t="shared" si="62"/>
        <v>0</v>
      </c>
      <c r="J216" s="16">
        <f t="shared" si="62"/>
        <v>0</v>
      </c>
      <c r="K216" s="16">
        <f t="shared" si="62"/>
        <v>0</v>
      </c>
      <c r="L216" s="16">
        <f t="shared" si="62"/>
        <v>0</v>
      </c>
      <c r="M216" s="19"/>
    </row>
    <row r="217" spans="1:13" s="11" customFormat="1" x14ac:dyDescent="0.3">
      <c r="A217" s="57"/>
      <c r="B217" s="58"/>
      <c r="C217" s="59"/>
      <c r="D217" s="23" t="s">
        <v>15</v>
      </c>
      <c r="E217" s="16">
        <f t="shared" si="62"/>
        <v>574.08999999999992</v>
      </c>
      <c r="F217" s="16">
        <f t="shared" si="62"/>
        <v>0</v>
      </c>
      <c r="G217" s="16">
        <f t="shared" si="62"/>
        <v>0</v>
      </c>
      <c r="H217" s="16">
        <f t="shared" si="62"/>
        <v>574.08999999999992</v>
      </c>
      <c r="I217" s="16">
        <f t="shared" si="62"/>
        <v>0</v>
      </c>
      <c r="J217" s="16">
        <f t="shared" si="62"/>
        <v>0</v>
      </c>
      <c r="K217" s="16">
        <f t="shared" si="62"/>
        <v>0</v>
      </c>
      <c r="L217" s="16">
        <f t="shared" si="62"/>
        <v>0</v>
      </c>
      <c r="M217" s="19"/>
    </row>
    <row r="218" spans="1:13" s="11" customFormat="1" ht="26" x14ac:dyDescent="0.3">
      <c r="A218" s="57"/>
      <c r="B218" s="58"/>
      <c r="C218" s="59"/>
      <c r="D218" s="23" t="s">
        <v>71</v>
      </c>
      <c r="E218" s="16">
        <f t="shared" si="62"/>
        <v>0</v>
      </c>
      <c r="F218" s="16">
        <f t="shared" si="62"/>
        <v>0</v>
      </c>
      <c r="G218" s="16">
        <f t="shared" si="62"/>
        <v>0</v>
      </c>
      <c r="H218" s="16">
        <f t="shared" si="62"/>
        <v>0</v>
      </c>
      <c r="I218" s="16">
        <f t="shared" si="62"/>
        <v>0</v>
      </c>
      <c r="J218" s="16">
        <f t="shared" si="62"/>
        <v>0</v>
      </c>
      <c r="K218" s="16">
        <f t="shared" si="62"/>
        <v>0</v>
      </c>
      <c r="L218" s="16">
        <f t="shared" si="62"/>
        <v>0</v>
      </c>
      <c r="M218" s="19"/>
    </row>
    <row r="219" spans="1:13" s="11" customFormat="1" x14ac:dyDescent="0.3">
      <c r="A219" s="60"/>
      <c r="B219" s="61"/>
      <c r="C219" s="62"/>
      <c r="D219" s="23" t="s">
        <v>166</v>
      </c>
      <c r="E219" s="16">
        <f t="shared" si="62"/>
        <v>42000</v>
      </c>
      <c r="F219" s="16">
        <f t="shared" si="62"/>
        <v>0</v>
      </c>
      <c r="G219" s="16">
        <f t="shared" si="62"/>
        <v>0</v>
      </c>
      <c r="H219" s="16">
        <f t="shared" si="62"/>
        <v>0</v>
      </c>
      <c r="I219" s="16">
        <f t="shared" si="62"/>
        <v>42000</v>
      </c>
      <c r="J219" s="16">
        <f t="shared" si="62"/>
        <v>0</v>
      </c>
      <c r="K219" s="16">
        <f t="shared" si="62"/>
        <v>0</v>
      </c>
      <c r="L219" s="16">
        <f t="shared" si="62"/>
        <v>0</v>
      </c>
      <c r="M219" s="19"/>
    </row>
    <row r="220" spans="1:13" s="11" customFormat="1" x14ac:dyDescent="0.3">
      <c r="A220" s="53" t="s">
        <v>37</v>
      </c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19"/>
    </row>
    <row r="221" spans="1:13" s="11" customFormat="1" ht="25.5" customHeight="1" x14ac:dyDescent="0.3">
      <c r="A221" s="53" t="s">
        <v>51</v>
      </c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19"/>
    </row>
    <row r="222" spans="1:13" s="11" customFormat="1" ht="30" customHeight="1" x14ac:dyDescent="0.3">
      <c r="A222" s="53" t="s">
        <v>205</v>
      </c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19"/>
    </row>
    <row r="223" spans="1:13" s="11" customFormat="1" x14ac:dyDescent="0.3">
      <c r="A223" s="51" t="s">
        <v>180</v>
      </c>
      <c r="B223" s="51" t="s">
        <v>171</v>
      </c>
      <c r="C223" s="51" t="s">
        <v>32</v>
      </c>
      <c r="D223" s="23" t="s">
        <v>3</v>
      </c>
      <c r="E223" s="15">
        <f t="shared" ref="E223:E229" si="63">F223+G223+H223+I223+J223+K223+L223</f>
        <v>177645.69379999998</v>
      </c>
      <c r="F223" s="15">
        <f t="shared" ref="F223:L223" si="64">F224+F225+F226+F228</f>
        <v>12495.926000000001</v>
      </c>
      <c r="G223" s="15">
        <f t="shared" si="64"/>
        <v>10432.432999999999</v>
      </c>
      <c r="H223" s="43">
        <f t="shared" si="64"/>
        <v>7625.2199999999993</v>
      </c>
      <c r="I223" s="15">
        <f t="shared" si="64"/>
        <v>147092.11479999998</v>
      </c>
      <c r="J223" s="16">
        <f t="shared" si="64"/>
        <v>0</v>
      </c>
      <c r="K223" s="15">
        <f t="shared" si="64"/>
        <v>0</v>
      </c>
      <c r="L223" s="15">
        <f t="shared" si="64"/>
        <v>0</v>
      </c>
      <c r="M223" s="19"/>
    </row>
    <row r="224" spans="1:13" s="11" customFormat="1" x14ac:dyDescent="0.3">
      <c r="A224" s="51"/>
      <c r="B224" s="51"/>
      <c r="C224" s="51"/>
      <c r="D224" s="23" t="s">
        <v>13</v>
      </c>
      <c r="E224" s="16">
        <f t="shared" si="63"/>
        <v>53303.27003</v>
      </c>
      <c r="F224" s="16">
        <v>12485.502</v>
      </c>
      <c r="G224" s="16">
        <f>14093.82-3708.9-741.78+77.10803</f>
        <v>9720.2480299999988</v>
      </c>
      <c r="H224" s="41">
        <f>7596.72+759.672-759.672</f>
        <v>7596.7199999999993</v>
      </c>
      <c r="I224" s="16">
        <v>23500.799999999999</v>
      </c>
      <c r="J224" s="16">
        <v>0</v>
      </c>
      <c r="K224" s="16">
        <v>0</v>
      </c>
      <c r="L224" s="16">
        <v>0</v>
      </c>
      <c r="M224" s="19"/>
    </row>
    <row r="225" spans="1:13" s="11" customFormat="1" x14ac:dyDescent="0.3">
      <c r="A225" s="51"/>
      <c r="B225" s="51"/>
      <c r="C225" s="51"/>
      <c r="D225" s="23" t="s">
        <v>14</v>
      </c>
      <c r="E225" s="16">
        <f t="shared" si="63"/>
        <v>1122.66552</v>
      </c>
      <c r="F225" s="16">
        <v>10.423999999999999</v>
      </c>
      <c r="G225" s="16">
        <f>662.81752+10.424</f>
        <v>673.24151999999992</v>
      </c>
      <c r="H225" s="16">
        <f>28.5</f>
        <v>28.5</v>
      </c>
      <c r="I225" s="16">
        <v>410.5</v>
      </c>
      <c r="J225" s="16">
        <v>0</v>
      </c>
      <c r="K225" s="16">
        <v>0</v>
      </c>
      <c r="L225" s="16">
        <v>0</v>
      </c>
      <c r="M225" s="19"/>
    </row>
    <row r="226" spans="1:13" s="11" customFormat="1" x14ac:dyDescent="0.3">
      <c r="A226" s="51"/>
      <c r="B226" s="51"/>
      <c r="C226" s="51"/>
      <c r="D226" s="23" t="s">
        <v>15</v>
      </c>
      <c r="E226" s="16">
        <f t="shared" si="63"/>
        <v>38.943449999999999</v>
      </c>
      <c r="F226" s="16">
        <v>0</v>
      </c>
      <c r="G226" s="16">
        <f>38.556+0.38745</f>
        <v>38.943449999999999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9"/>
    </row>
    <row r="227" spans="1:13" s="11" customFormat="1" ht="26" x14ac:dyDescent="0.3">
      <c r="A227" s="51"/>
      <c r="B227" s="51"/>
      <c r="C227" s="51"/>
      <c r="D227" s="23" t="s">
        <v>71</v>
      </c>
      <c r="E227" s="16">
        <f t="shared" si="63"/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9"/>
    </row>
    <row r="228" spans="1:13" s="11" customFormat="1" x14ac:dyDescent="0.3">
      <c r="A228" s="51"/>
      <c r="B228" s="51"/>
      <c r="C228" s="51"/>
      <c r="D228" s="23" t="s">
        <v>166</v>
      </c>
      <c r="E228" s="16">
        <f t="shared" si="63"/>
        <v>123180.81479999999</v>
      </c>
      <c r="F228" s="25">
        <v>0</v>
      </c>
      <c r="G228" s="25">
        <v>0</v>
      </c>
      <c r="H228" s="16">
        <v>0</v>
      </c>
      <c r="I228" s="16">
        <v>123180.81479999999</v>
      </c>
      <c r="J228" s="16">
        <v>0</v>
      </c>
      <c r="K228" s="16">
        <v>0</v>
      </c>
      <c r="L228" s="16">
        <v>0</v>
      </c>
      <c r="M228" s="19"/>
    </row>
    <row r="229" spans="1:13" s="11" customFormat="1" x14ac:dyDescent="0.3">
      <c r="A229" s="51"/>
      <c r="B229" s="51" t="s">
        <v>211</v>
      </c>
      <c r="C229" s="51"/>
      <c r="D229" s="23" t="s">
        <v>3</v>
      </c>
      <c r="E229" s="15">
        <f t="shared" si="63"/>
        <v>177645.69379999998</v>
      </c>
      <c r="F229" s="15">
        <f t="shared" ref="F229:L229" si="65">F230+F231+F232+F234</f>
        <v>12495.926000000001</v>
      </c>
      <c r="G229" s="15">
        <f t="shared" si="65"/>
        <v>10432.432999999999</v>
      </c>
      <c r="H229" s="43">
        <f t="shared" si="65"/>
        <v>7625.2199999999993</v>
      </c>
      <c r="I229" s="15">
        <f>I230+I231+I232+I228</f>
        <v>147092.11479999998</v>
      </c>
      <c r="J229" s="16">
        <v>0</v>
      </c>
      <c r="K229" s="15">
        <f t="shared" si="65"/>
        <v>0</v>
      </c>
      <c r="L229" s="15">
        <f t="shared" si="65"/>
        <v>0</v>
      </c>
      <c r="M229" s="19"/>
    </row>
    <row r="230" spans="1:13" s="11" customFormat="1" x14ac:dyDescent="0.3">
      <c r="A230" s="51"/>
      <c r="B230" s="51"/>
      <c r="C230" s="51"/>
      <c r="D230" s="23" t="s">
        <v>13</v>
      </c>
      <c r="E230" s="16">
        <f>E224</f>
        <v>53303.27003</v>
      </c>
      <c r="F230" s="16">
        <f t="shared" ref="F230:L230" si="66">F224</f>
        <v>12485.502</v>
      </c>
      <c r="G230" s="16">
        <f t="shared" si="66"/>
        <v>9720.2480299999988</v>
      </c>
      <c r="H230" s="41">
        <f t="shared" si="66"/>
        <v>7596.7199999999993</v>
      </c>
      <c r="I230" s="16">
        <f t="shared" si="66"/>
        <v>23500.799999999999</v>
      </c>
      <c r="J230" s="16">
        <f t="shared" si="66"/>
        <v>0</v>
      </c>
      <c r="K230" s="16">
        <f t="shared" si="66"/>
        <v>0</v>
      </c>
      <c r="L230" s="16">
        <f t="shared" si="66"/>
        <v>0</v>
      </c>
      <c r="M230" s="19"/>
    </row>
    <row r="231" spans="1:13" s="11" customFormat="1" x14ac:dyDescent="0.3">
      <c r="A231" s="51"/>
      <c r="B231" s="51"/>
      <c r="C231" s="51"/>
      <c r="D231" s="23" t="s">
        <v>14</v>
      </c>
      <c r="E231" s="16">
        <f t="shared" ref="E231:L238" si="67">E225</f>
        <v>1122.66552</v>
      </c>
      <c r="F231" s="16">
        <f t="shared" si="67"/>
        <v>10.423999999999999</v>
      </c>
      <c r="G231" s="16">
        <f t="shared" si="67"/>
        <v>673.24151999999992</v>
      </c>
      <c r="H231" s="16">
        <f t="shared" si="67"/>
        <v>28.5</v>
      </c>
      <c r="I231" s="16">
        <f t="shared" si="67"/>
        <v>410.5</v>
      </c>
      <c r="J231" s="16">
        <f t="shared" si="67"/>
        <v>0</v>
      </c>
      <c r="K231" s="16">
        <f t="shared" si="67"/>
        <v>0</v>
      </c>
      <c r="L231" s="16">
        <f t="shared" si="67"/>
        <v>0</v>
      </c>
      <c r="M231" s="19"/>
    </row>
    <row r="232" spans="1:13" s="11" customFormat="1" x14ac:dyDescent="0.3">
      <c r="A232" s="51"/>
      <c r="B232" s="51"/>
      <c r="C232" s="51"/>
      <c r="D232" s="23" t="s">
        <v>15</v>
      </c>
      <c r="E232" s="16">
        <f t="shared" si="67"/>
        <v>38.943449999999999</v>
      </c>
      <c r="F232" s="16">
        <f t="shared" si="67"/>
        <v>0</v>
      </c>
      <c r="G232" s="16">
        <f t="shared" si="67"/>
        <v>38.943449999999999</v>
      </c>
      <c r="H232" s="16">
        <f t="shared" si="67"/>
        <v>0</v>
      </c>
      <c r="I232" s="16">
        <f t="shared" si="67"/>
        <v>0</v>
      </c>
      <c r="J232" s="16">
        <f t="shared" si="67"/>
        <v>0</v>
      </c>
      <c r="K232" s="16">
        <f t="shared" si="67"/>
        <v>0</v>
      </c>
      <c r="L232" s="16">
        <f t="shared" si="67"/>
        <v>0</v>
      </c>
      <c r="M232" s="19"/>
    </row>
    <row r="233" spans="1:13" s="11" customFormat="1" ht="26" x14ac:dyDescent="0.3">
      <c r="A233" s="51"/>
      <c r="B233" s="51"/>
      <c r="C233" s="51"/>
      <c r="D233" s="23" t="s">
        <v>71</v>
      </c>
      <c r="E233" s="16">
        <f t="shared" si="67"/>
        <v>0</v>
      </c>
      <c r="F233" s="16">
        <f t="shared" si="67"/>
        <v>0</v>
      </c>
      <c r="G233" s="16">
        <f t="shared" si="67"/>
        <v>0</v>
      </c>
      <c r="H233" s="16">
        <f t="shared" si="67"/>
        <v>0</v>
      </c>
      <c r="I233" s="16">
        <f t="shared" si="67"/>
        <v>0</v>
      </c>
      <c r="J233" s="16">
        <f t="shared" si="67"/>
        <v>0</v>
      </c>
      <c r="K233" s="16">
        <f t="shared" si="67"/>
        <v>0</v>
      </c>
      <c r="L233" s="16">
        <f t="shared" si="67"/>
        <v>0</v>
      </c>
      <c r="M233" s="19"/>
    </row>
    <row r="234" spans="1:13" s="11" customFormat="1" x14ac:dyDescent="0.3">
      <c r="A234" s="51"/>
      <c r="B234" s="51"/>
      <c r="C234" s="51"/>
      <c r="D234" s="23" t="s">
        <v>166</v>
      </c>
      <c r="E234" s="16">
        <f t="shared" si="67"/>
        <v>123180.81479999999</v>
      </c>
      <c r="F234" s="16">
        <f t="shared" si="67"/>
        <v>0</v>
      </c>
      <c r="G234" s="16">
        <f t="shared" si="67"/>
        <v>0</v>
      </c>
      <c r="H234" s="29"/>
      <c r="I234" s="16">
        <f t="shared" si="67"/>
        <v>123180.81479999999</v>
      </c>
      <c r="J234" s="16" t="s">
        <v>173</v>
      </c>
      <c r="K234" s="16">
        <f t="shared" si="67"/>
        <v>0</v>
      </c>
      <c r="L234" s="16">
        <f t="shared" si="67"/>
        <v>0</v>
      </c>
      <c r="M234" s="19"/>
    </row>
    <row r="235" spans="1:13" s="11" customFormat="1" ht="14.15" customHeight="1" x14ac:dyDescent="0.3">
      <c r="A235" s="54" t="s">
        <v>40</v>
      </c>
      <c r="B235" s="55"/>
      <c r="C235" s="56"/>
      <c r="D235" s="23" t="s">
        <v>3</v>
      </c>
      <c r="E235" s="15">
        <f>E229</f>
        <v>177645.69379999998</v>
      </c>
      <c r="F235" s="15">
        <f t="shared" si="67"/>
        <v>12495.926000000001</v>
      </c>
      <c r="G235" s="15">
        <f t="shared" si="67"/>
        <v>10432.432999999999</v>
      </c>
      <c r="H235" s="44">
        <f t="shared" si="67"/>
        <v>7625.2199999999993</v>
      </c>
      <c r="I235" s="15">
        <f t="shared" si="67"/>
        <v>147092.11479999998</v>
      </c>
      <c r="J235" s="16">
        <v>0</v>
      </c>
      <c r="K235" s="15">
        <f t="shared" si="67"/>
        <v>0</v>
      </c>
      <c r="L235" s="15">
        <f t="shared" si="67"/>
        <v>0</v>
      </c>
      <c r="M235" s="19"/>
    </row>
    <row r="236" spans="1:13" s="11" customFormat="1" x14ac:dyDescent="0.3">
      <c r="A236" s="57"/>
      <c r="B236" s="58"/>
      <c r="C236" s="59"/>
      <c r="D236" s="23" t="s">
        <v>13</v>
      </c>
      <c r="E236" s="16">
        <f>E230</f>
        <v>53303.27003</v>
      </c>
      <c r="F236" s="16">
        <f t="shared" si="67"/>
        <v>12485.502</v>
      </c>
      <c r="G236" s="16">
        <f t="shared" si="67"/>
        <v>9720.2480299999988</v>
      </c>
      <c r="H236" s="41">
        <f t="shared" si="67"/>
        <v>7596.7199999999993</v>
      </c>
      <c r="I236" s="16">
        <f t="shared" si="67"/>
        <v>23500.799999999999</v>
      </c>
      <c r="J236" s="16">
        <f t="shared" si="67"/>
        <v>0</v>
      </c>
      <c r="K236" s="16">
        <f t="shared" si="67"/>
        <v>0</v>
      </c>
      <c r="L236" s="16">
        <f t="shared" si="67"/>
        <v>0</v>
      </c>
      <c r="M236" s="19"/>
    </row>
    <row r="237" spans="1:13" s="11" customFormat="1" x14ac:dyDescent="0.3">
      <c r="A237" s="57"/>
      <c r="B237" s="58"/>
      <c r="C237" s="59"/>
      <c r="D237" s="23" t="s">
        <v>14</v>
      </c>
      <c r="E237" s="16">
        <f>E231</f>
        <v>1122.66552</v>
      </c>
      <c r="F237" s="16">
        <f t="shared" si="67"/>
        <v>10.423999999999999</v>
      </c>
      <c r="G237" s="16">
        <f t="shared" si="67"/>
        <v>673.24151999999992</v>
      </c>
      <c r="H237" s="16">
        <f t="shared" si="67"/>
        <v>28.5</v>
      </c>
      <c r="I237" s="16">
        <f t="shared" si="67"/>
        <v>410.5</v>
      </c>
      <c r="J237" s="16">
        <f t="shared" si="67"/>
        <v>0</v>
      </c>
      <c r="K237" s="16">
        <f t="shared" si="67"/>
        <v>0</v>
      </c>
      <c r="L237" s="16">
        <f t="shared" si="67"/>
        <v>0</v>
      </c>
      <c r="M237" s="19"/>
    </row>
    <row r="238" spans="1:13" s="11" customFormat="1" x14ac:dyDescent="0.3">
      <c r="A238" s="57"/>
      <c r="B238" s="58"/>
      <c r="C238" s="59"/>
      <c r="D238" s="23" t="s">
        <v>15</v>
      </c>
      <c r="E238" s="16">
        <f>E232</f>
        <v>38.943449999999999</v>
      </c>
      <c r="F238" s="16">
        <f t="shared" si="67"/>
        <v>0</v>
      </c>
      <c r="G238" s="16">
        <f t="shared" si="67"/>
        <v>38.943449999999999</v>
      </c>
      <c r="H238" s="16">
        <f t="shared" si="67"/>
        <v>0</v>
      </c>
      <c r="I238" s="16">
        <f t="shared" si="67"/>
        <v>0</v>
      </c>
      <c r="J238" s="16">
        <f t="shared" si="67"/>
        <v>0</v>
      </c>
      <c r="K238" s="16">
        <f t="shared" si="67"/>
        <v>0</v>
      </c>
      <c r="L238" s="16">
        <f t="shared" si="67"/>
        <v>0</v>
      </c>
      <c r="M238" s="19"/>
    </row>
    <row r="239" spans="1:13" s="11" customFormat="1" ht="26" x14ac:dyDescent="0.3">
      <c r="A239" s="57"/>
      <c r="B239" s="58"/>
      <c r="C239" s="59"/>
      <c r="D239" s="23" t="s">
        <v>71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9"/>
    </row>
    <row r="240" spans="1:13" s="11" customFormat="1" x14ac:dyDescent="0.3">
      <c r="A240" s="60"/>
      <c r="B240" s="61"/>
      <c r="C240" s="62"/>
      <c r="D240" s="23" t="s">
        <v>166</v>
      </c>
      <c r="E240" s="16">
        <f t="shared" ref="E240:L240" si="68">E234</f>
        <v>123180.81479999999</v>
      </c>
      <c r="F240" s="16">
        <f t="shared" si="68"/>
        <v>0</v>
      </c>
      <c r="G240" s="16">
        <f t="shared" si="68"/>
        <v>0</v>
      </c>
      <c r="H240" s="17">
        <f t="shared" si="68"/>
        <v>0</v>
      </c>
      <c r="I240" s="16">
        <f>I228</f>
        <v>123180.81479999999</v>
      </c>
      <c r="J240" s="16">
        <v>0</v>
      </c>
      <c r="K240" s="16">
        <f t="shared" si="68"/>
        <v>0</v>
      </c>
      <c r="L240" s="16">
        <f t="shared" si="68"/>
        <v>0</v>
      </c>
      <c r="M240" s="19"/>
    </row>
    <row r="241" spans="1:13" s="11" customFormat="1" ht="19.5" customHeight="1" x14ac:dyDescent="0.3">
      <c r="A241" s="72" t="s">
        <v>193</v>
      </c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19"/>
    </row>
    <row r="242" spans="1:13" s="11" customFormat="1" ht="18" customHeight="1" x14ac:dyDescent="0.3">
      <c r="A242" s="53" t="s">
        <v>56</v>
      </c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19"/>
    </row>
    <row r="243" spans="1:13" s="11" customFormat="1" ht="20.25" customHeight="1" x14ac:dyDescent="0.3">
      <c r="A243" s="53" t="s">
        <v>206</v>
      </c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19"/>
    </row>
    <row r="244" spans="1:13" s="11" customFormat="1" ht="18" customHeight="1" x14ac:dyDescent="0.3">
      <c r="A244" s="51" t="s">
        <v>181</v>
      </c>
      <c r="B244" s="51" t="s">
        <v>57</v>
      </c>
      <c r="C244" s="51" t="s">
        <v>175</v>
      </c>
      <c r="D244" s="23" t="s">
        <v>3</v>
      </c>
      <c r="E244" s="15">
        <f>E250+E256+E262+E268+E274+E280+E286+E292+E298+E304</f>
        <v>237026.02828</v>
      </c>
      <c r="F244" s="15">
        <f t="shared" ref="F244:L244" si="69">F250+F256+F262+F268+F274+F280+F286+F292+F298+F304</f>
        <v>44762.897130000005</v>
      </c>
      <c r="G244" s="15">
        <f t="shared" si="69"/>
        <v>18877.209329999998</v>
      </c>
      <c r="H244" s="15">
        <f t="shared" si="69"/>
        <v>37518.803930000002</v>
      </c>
      <c r="I244" s="15">
        <f t="shared" si="69"/>
        <v>78667.117890000009</v>
      </c>
      <c r="J244" s="15">
        <f t="shared" si="69"/>
        <v>0</v>
      </c>
      <c r="K244" s="15">
        <f t="shared" si="69"/>
        <v>28600</v>
      </c>
      <c r="L244" s="15">
        <f t="shared" si="69"/>
        <v>28600</v>
      </c>
      <c r="M244" s="19"/>
    </row>
    <row r="245" spans="1:13" s="11" customFormat="1" ht="18" customHeight="1" x14ac:dyDescent="0.3">
      <c r="A245" s="51"/>
      <c r="B245" s="51"/>
      <c r="C245" s="51"/>
      <c r="D245" s="23" t="s">
        <v>13</v>
      </c>
      <c r="E245" s="16">
        <f t="shared" ref="E245:L249" si="70">E251+E257+E263+E269+E275+E281+E287+E293+E299+E305</f>
        <v>0</v>
      </c>
      <c r="F245" s="16">
        <f t="shared" si="70"/>
        <v>0</v>
      </c>
      <c r="G245" s="16">
        <f t="shared" si="70"/>
        <v>0</v>
      </c>
      <c r="H245" s="16">
        <f t="shared" si="70"/>
        <v>0</v>
      </c>
      <c r="I245" s="16">
        <f t="shared" si="70"/>
        <v>0</v>
      </c>
      <c r="J245" s="16">
        <f t="shared" si="70"/>
        <v>0</v>
      </c>
      <c r="K245" s="16">
        <f t="shared" si="70"/>
        <v>0</v>
      </c>
      <c r="L245" s="16">
        <f t="shared" si="70"/>
        <v>0</v>
      </c>
      <c r="M245" s="19"/>
    </row>
    <row r="246" spans="1:13" s="11" customFormat="1" ht="21.75" customHeight="1" x14ac:dyDescent="0.3">
      <c r="A246" s="51"/>
      <c r="B246" s="51"/>
      <c r="C246" s="51"/>
      <c r="D246" s="23" t="s">
        <v>14</v>
      </c>
      <c r="E246" s="16">
        <f t="shared" si="70"/>
        <v>79395.100000000006</v>
      </c>
      <c r="F246" s="16">
        <f t="shared" si="70"/>
        <v>40286</v>
      </c>
      <c r="G246" s="16">
        <f t="shared" si="70"/>
        <v>9987</v>
      </c>
      <c r="H246" s="16">
        <f t="shared" si="70"/>
        <v>18772.099999999999</v>
      </c>
      <c r="I246" s="16">
        <f t="shared" si="70"/>
        <v>10350</v>
      </c>
      <c r="J246" s="16">
        <f t="shared" si="70"/>
        <v>0</v>
      </c>
      <c r="K246" s="16">
        <f t="shared" si="70"/>
        <v>0</v>
      </c>
      <c r="L246" s="16">
        <f t="shared" si="70"/>
        <v>0</v>
      </c>
      <c r="M246" s="19"/>
    </row>
    <row r="247" spans="1:13" s="11" customFormat="1" ht="21.75" customHeight="1" x14ac:dyDescent="0.3">
      <c r="A247" s="51"/>
      <c r="B247" s="51"/>
      <c r="C247" s="51"/>
      <c r="D247" s="23" t="s">
        <v>15</v>
      </c>
      <c r="E247" s="16">
        <f t="shared" si="70"/>
        <v>40105.688280000002</v>
      </c>
      <c r="F247" s="16">
        <f t="shared" si="70"/>
        <v>4476.8971300000003</v>
      </c>
      <c r="G247" s="16">
        <f t="shared" si="70"/>
        <v>8890.2093299999997</v>
      </c>
      <c r="H247" s="16">
        <f t="shared" si="70"/>
        <v>18746.703930000003</v>
      </c>
      <c r="I247" s="16">
        <f t="shared" si="70"/>
        <v>7991.8778899999998</v>
      </c>
      <c r="J247" s="16">
        <f t="shared" si="70"/>
        <v>0</v>
      </c>
      <c r="K247" s="16">
        <f t="shared" si="70"/>
        <v>0</v>
      </c>
      <c r="L247" s="16">
        <f t="shared" si="70"/>
        <v>0</v>
      </c>
      <c r="M247" s="19"/>
    </row>
    <row r="248" spans="1:13" s="11" customFormat="1" ht="27" customHeight="1" x14ac:dyDescent="0.3">
      <c r="A248" s="51"/>
      <c r="B248" s="51"/>
      <c r="C248" s="51"/>
      <c r="D248" s="23" t="s">
        <v>71</v>
      </c>
      <c r="E248" s="16">
        <f t="shared" si="70"/>
        <v>0</v>
      </c>
      <c r="F248" s="16">
        <f t="shared" si="70"/>
        <v>0</v>
      </c>
      <c r="G248" s="16">
        <f t="shared" si="70"/>
        <v>0</v>
      </c>
      <c r="H248" s="16">
        <f t="shared" si="70"/>
        <v>0</v>
      </c>
      <c r="I248" s="16">
        <f t="shared" si="70"/>
        <v>0</v>
      </c>
      <c r="J248" s="16">
        <f t="shared" si="70"/>
        <v>0</v>
      </c>
      <c r="K248" s="16">
        <f t="shared" si="70"/>
        <v>0</v>
      </c>
      <c r="L248" s="16">
        <f t="shared" si="70"/>
        <v>0</v>
      </c>
      <c r="M248" s="19"/>
    </row>
    <row r="249" spans="1:13" s="11" customFormat="1" ht="27" customHeight="1" x14ac:dyDescent="0.3">
      <c r="A249" s="51"/>
      <c r="B249" s="51"/>
      <c r="C249" s="51"/>
      <c r="D249" s="23" t="s">
        <v>166</v>
      </c>
      <c r="E249" s="16">
        <f t="shared" si="70"/>
        <v>117525.24</v>
      </c>
      <c r="F249" s="16">
        <f t="shared" si="70"/>
        <v>0</v>
      </c>
      <c r="G249" s="16">
        <f t="shared" si="70"/>
        <v>0</v>
      </c>
      <c r="H249" s="16">
        <f t="shared" si="70"/>
        <v>0</v>
      </c>
      <c r="I249" s="16">
        <f t="shared" si="70"/>
        <v>60325.240000000005</v>
      </c>
      <c r="J249" s="16">
        <f t="shared" si="70"/>
        <v>0</v>
      </c>
      <c r="K249" s="16">
        <f t="shared" si="70"/>
        <v>28600</v>
      </c>
      <c r="L249" s="16">
        <f t="shared" si="70"/>
        <v>28600</v>
      </c>
      <c r="M249" s="19"/>
    </row>
    <row r="250" spans="1:13" s="11" customFormat="1" ht="20.25" customHeight="1" x14ac:dyDescent="0.3">
      <c r="A250" s="51" t="s">
        <v>182</v>
      </c>
      <c r="B250" s="51" t="s">
        <v>59</v>
      </c>
      <c r="C250" s="51" t="s">
        <v>175</v>
      </c>
      <c r="D250" s="23" t="s">
        <v>3</v>
      </c>
      <c r="E250" s="30">
        <f t="shared" ref="E250:E256" si="71">F250+G250+H250+I250+J250+K250+L250</f>
        <v>64078.598300000005</v>
      </c>
      <c r="F250" s="26">
        <f t="shared" ref="F250:L250" si="72">F251+F252+F253+F255</f>
        <v>5449.42</v>
      </c>
      <c r="G250" s="26">
        <f t="shared" si="72"/>
        <v>482</v>
      </c>
      <c r="H250" s="26">
        <f t="shared" si="72"/>
        <v>2071.3782999999999</v>
      </c>
      <c r="I250" s="26">
        <f t="shared" si="72"/>
        <v>56075.8</v>
      </c>
      <c r="J250" s="16">
        <f t="shared" si="72"/>
        <v>0</v>
      </c>
      <c r="K250" s="26">
        <f t="shared" si="72"/>
        <v>0</v>
      </c>
      <c r="L250" s="26">
        <f t="shared" si="72"/>
        <v>0</v>
      </c>
      <c r="M250" s="19"/>
    </row>
    <row r="251" spans="1:13" s="11" customFormat="1" x14ac:dyDescent="0.3">
      <c r="A251" s="51"/>
      <c r="B251" s="51"/>
      <c r="C251" s="51"/>
      <c r="D251" s="23" t="s">
        <v>13</v>
      </c>
      <c r="E251" s="31">
        <f t="shared" si="71"/>
        <v>0</v>
      </c>
      <c r="F251" s="24">
        <v>0</v>
      </c>
      <c r="G251" s="24">
        <v>0</v>
      </c>
      <c r="H251" s="24">
        <v>0</v>
      </c>
      <c r="I251" s="24">
        <v>0</v>
      </c>
      <c r="J251" s="16">
        <v>0</v>
      </c>
      <c r="K251" s="24">
        <v>0</v>
      </c>
      <c r="L251" s="24">
        <v>0</v>
      </c>
      <c r="M251" s="19"/>
    </row>
    <row r="252" spans="1:13" s="11" customFormat="1" ht="18" customHeight="1" x14ac:dyDescent="0.3">
      <c r="A252" s="51"/>
      <c r="B252" s="51"/>
      <c r="C252" s="51"/>
      <c r="D252" s="23" t="s">
        <v>14</v>
      </c>
      <c r="E252" s="31">
        <f t="shared" si="71"/>
        <v>5789</v>
      </c>
      <c r="F252" s="24">
        <v>4854</v>
      </c>
      <c r="G252" s="24">
        <v>434</v>
      </c>
      <c r="H252" s="24">
        <f>1758-1758</f>
        <v>0</v>
      </c>
      <c r="I252" s="24">
        <v>501</v>
      </c>
      <c r="J252" s="16">
        <v>0</v>
      </c>
      <c r="K252" s="24">
        <v>0</v>
      </c>
      <c r="L252" s="24">
        <v>0</v>
      </c>
      <c r="M252" s="19"/>
    </row>
    <row r="253" spans="1:13" s="11" customFormat="1" ht="18.75" customHeight="1" x14ac:dyDescent="0.3">
      <c r="A253" s="51"/>
      <c r="B253" s="51"/>
      <c r="C253" s="51"/>
      <c r="D253" s="23" t="s">
        <v>15</v>
      </c>
      <c r="E253" s="31">
        <f t="shared" si="71"/>
        <v>2839.7982999999999</v>
      </c>
      <c r="F253" s="24">
        <v>595.41999999999996</v>
      </c>
      <c r="G253" s="24">
        <v>48</v>
      </c>
      <c r="H253" s="24">
        <f>439.5+1758-126.1217</f>
        <v>2071.3782999999999</v>
      </c>
      <c r="I253" s="24">
        <v>125</v>
      </c>
      <c r="J253" s="16">
        <v>0</v>
      </c>
      <c r="K253" s="24">
        <v>0</v>
      </c>
      <c r="L253" s="24">
        <v>0</v>
      </c>
      <c r="M253" s="19"/>
    </row>
    <row r="254" spans="1:13" s="11" customFormat="1" ht="27.65" customHeight="1" x14ac:dyDescent="0.3">
      <c r="A254" s="51"/>
      <c r="B254" s="51"/>
      <c r="C254" s="51"/>
      <c r="D254" s="23" t="s">
        <v>71</v>
      </c>
      <c r="E254" s="16">
        <v>0</v>
      </c>
      <c r="F254" s="25">
        <v>0</v>
      </c>
      <c r="G254" s="25">
        <v>0</v>
      </c>
      <c r="H254" s="25">
        <v>0</v>
      </c>
      <c r="I254" s="25">
        <v>0</v>
      </c>
      <c r="J254" s="16">
        <v>0</v>
      </c>
      <c r="K254" s="25">
        <v>0</v>
      </c>
      <c r="L254" s="25">
        <v>0</v>
      </c>
      <c r="M254" s="19"/>
    </row>
    <row r="255" spans="1:13" s="11" customFormat="1" ht="24" customHeight="1" x14ac:dyDescent="0.3">
      <c r="A255" s="51"/>
      <c r="B255" s="51"/>
      <c r="C255" s="51"/>
      <c r="D255" s="23" t="s">
        <v>166</v>
      </c>
      <c r="E255" s="16">
        <f t="shared" si="71"/>
        <v>55449.8</v>
      </c>
      <c r="F255" s="25">
        <v>0</v>
      </c>
      <c r="G255" s="25">
        <v>0</v>
      </c>
      <c r="H255" s="25">
        <v>0</v>
      </c>
      <c r="I255" s="25">
        <v>55449.8</v>
      </c>
      <c r="J255" s="16">
        <v>0</v>
      </c>
      <c r="K255" s="25">
        <v>0</v>
      </c>
      <c r="L255" s="25">
        <v>0</v>
      </c>
      <c r="M255" s="19"/>
    </row>
    <row r="256" spans="1:13" s="11" customFormat="1" ht="13.9" customHeight="1" x14ac:dyDescent="0.3">
      <c r="A256" s="51" t="s">
        <v>183</v>
      </c>
      <c r="B256" s="51" t="s">
        <v>63</v>
      </c>
      <c r="C256" s="51" t="s">
        <v>175</v>
      </c>
      <c r="D256" s="23" t="s">
        <v>3</v>
      </c>
      <c r="E256" s="15">
        <f t="shared" si="71"/>
        <v>8981.1</v>
      </c>
      <c r="F256" s="26">
        <f>F257+F258+F259+F261</f>
        <v>8981.1</v>
      </c>
      <c r="G256" s="26">
        <v>0</v>
      </c>
      <c r="H256" s="26">
        <v>0</v>
      </c>
      <c r="I256" s="26">
        <v>0</v>
      </c>
      <c r="J256" s="16">
        <v>0</v>
      </c>
      <c r="K256" s="26">
        <v>0</v>
      </c>
      <c r="L256" s="26">
        <v>0</v>
      </c>
      <c r="M256" s="19"/>
    </row>
    <row r="257" spans="1:13" s="11" customFormat="1" x14ac:dyDescent="0.3">
      <c r="A257" s="51"/>
      <c r="B257" s="51"/>
      <c r="C257" s="51"/>
      <c r="D257" s="23" t="s">
        <v>13</v>
      </c>
      <c r="E257" s="16">
        <v>0</v>
      </c>
      <c r="F257" s="24">
        <v>0</v>
      </c>
      <c r="G257" s="24">
        <v>0</v>
      </c>
      <c r="H257" s="24">
        <v>0</v>
      </c>
      <c r="I257" s="24">
        <v>0</v>
      </c>
      <c r="J257" s="16">
        <v>0</v>
      </c>
      <c r="K257" s="24">
        <v>0</v>
      </c>
      <c r="L257" s="24">
        <v>0</v>
      </c>
      <c r="M257" s="19"/>
    </row>
    <row r="258" spans="1:13" s="11" customFormat="1" x14ac:dyDescent="0.3">
      <c r="A258" s="51"/>
      <c r="B258" s="51"/>
      <c r="C258" s="51"/>
      <c r="D258" s="23" t="s">
        <v>14</v>
      </c>
      <c r="E258" s="16">
        <f>F258</f>
        <v>8083</v>
      </c>
      <c r="F258" s="24">
        <v>8083</v>
      </c>
      <c r="G258" s="24">
        <v>0</v>
      </c>
      <c r="H258" s="24">
        <v>0</v>
      </c>
      <c r="I258" s="24">
        <v>0</v>
      </c>
      <c r="J258" s="16">
        <v>0</v>
      </c>
      <c r="K258" s="24">
        <v>0</v>
      </c>
      <c r="L258" s="24">
        <v>0</v>
      </c>
      <c r="M258" s="19"/>
    </row>
    <row r="259" spans="1:13" s="11" customFormat="1" x14ac:dyDescent="0.3">
      <c r="A259" s="51"/>
      <c r="B259" s="51"/>
      <c r="C259" s="51"/>
      <c r="D259" s="23" t="s">
        <v>15</v>
      </c>
      <c r="E259" s="16">
        <f>F259</f>
        <v>898.1</v>
      </c>
      <c r="F259" s="24">
        <v>898.1</v>
      </c>
      <c r="G259" s="24">
        <v>0</v>
      </c>
      <c r="H259" s="24">
        <v>0</v>
      </c>
      <c r="I259" s="24">
        <v>0</v>
      </c>
      <c r="J259" s="16">
        <v>0</v>
      </c>
      <c r="K259" s="24">
        <v>0</v>
      </c>
      <c r="L259" s="24">
        <v>0</v>
      </c>
      <c r="M259" s="19"/>
    </row>
    <row r="260" spans="1:13" s="11" customFormat="1" ht="26" x14ac:dyDescent="0.3">
      <c r="A260" s="51"/>
      <c r="B260" s="51"/>
      <c r="C260" s="51"/>
      <c r="D260" s="23" t="s">
        <v>71</v>
      </c>
      <c r="E260" s="16">
        <v>0</v>
      </c>
      <c r="F260" s="25">
        <v>0</v>
      </c>
      <c r="G260" s="25">
        <v>0</v>
      </c>
      <c r="H260" s="25">
        <v>0</v>
      </c>
      <c r="I260" s="25">
        <v>0</v>
      </c>
      <c r="J260" s="16">
        <v>0</v>
      </c>
      <c r="K260" s="25">
        <v>0</v>
      </c>
      <c r="L260" s="25">
        <v>0</v>
      </c>
      <c r="M260" s="19"/>
    </row>
    <row r="261" spans="1:13" s="11" customFormat="1" x14ac:dyDescent="0.3">
      <c r="A261" s="51"/>
      <c r="B261" s="51"/>
      <c r="C261" s="51"/>
      <c r="D261" s="23" t="s">
        <v>166</v>
      </c>
      <c r="E261" s="16">
        <f>F261</f>
        <v>0</v>
      </c>
      <c r="F261" s="24">
        <v>0</v>
      </c>
      <c r="G261" s="24">
        <v>0</v>
      </c>
      <c r="H261" s="24">
        <v>0</v>
      </c>
      <c r="I261" s="24">
        <v>0</v>
      </c>
      <c r="J261" s="16">
        <v>0</v>
      </c>
      <c r="K261" s="24">
        <v>0</v>
      </c>
      <c r="L261" s="24">
        <v>0</v>
      </c>
      <c r="M261" s="19"/>
    </row>
    <row r="262" spans="1:13" s="11" customFormat="1" ht="33.65" customHeight="1" x14ac:dyDescent="0.3">
      <c r="A262" s="51" t="s">
        <v>184</v>
      </c>
      <c r="B262" s="51" t="s">
        <v>61</v>
      </c>
      <c r="C262" s="51" t="s">
        <v>175</v>
      </c>
      <c r="D262" s="23" t="s">
        <v>3</v>
      </c>
      <c r="E262" s="15">
        <f>E263+E264+E265+E267</f>
        <v>26108.811000000002</v>
      </c>
      <c r="F262" s="32">
        <f>F263+F264+F265+F267</f>
        <v>24026</v>
      </c>
      <c r="G262" s="32">
        <f>G263+G264+G265+G267</f>
        <v>354.33899999999994</v>
      </c>
      <c r="H262" s="32">
        <f>H263+H264+H265+H267</f>
        <v>1728.472</v>
      </c>
      <c r="I262" s="32">
        <v>0</v>
      </c>
      <c r="J262" s="16">
        <v>0</v>
      </c>
      <c r="K262" s="32">
        <v>0</v>
      </c>
      <c r="L262" s="32">
        <v>0</v>
      </c>
      <c r="M262" s="19"/>
    </row>
    <row r="263" spans="1:13" s="11" customFormat="1" ht="33.65" customHeight="1" x14ac:dyDescent="0.3">
      <c r="A263" s="51"/>
      <c r="B263" s="51"/>
      <c r="C263" s="51"/>
      <c r="D263" s="23" t="s">
        <v>13</v>
      </c>
      <c r="E263" s="16">
        <f t="shared" ref="E263:E273" si="73">F263+G263+H263</f>
        <v>0</v>
      </c>
      <c r="F263" s="25">
        <v>0</v>
      </c>
      <c r="G263" s="25">
        <v>0</v>
      </c>
      <c r="H263" s="25">
        <v>0</v>
      </c>
      <c r="I263" s="25">
        <v>0</v>
      </c>
      <c r="J263" s="16">
        <v>0</v>
      </c>
      <c r="K263" s="25">
        <v>0</v>
      </c>
      <c r="L263" s="25">
        <v>0</v>
      </c>
      <c r="M263" s="19"/>
    </row>
    <row r="264" spans="1:13" s="11" customFormat="1" ht="39" customHeight="1" x14ac:dyDescent="0.3">
      <c r="A264" s="51"/>
      <c r="B264" s="51"/>
      <c r="C264" s="51"/>
      <c r="D264" s="23" t="s">
        <v>14</v>
      </c>
      <c r="E264" s="16">
        <f t="shared" si="73"/>
        <v>21674</v>
      </c>
      <c r="F264" s="25">
        <v>21674</v>
      </c>
      <c r="G264" s="25">
        <f>9553-9553</f>
        <v>0</v>
      </c>
      <c r="H264" s="25">
        <v>0</v>
      </c>
      <c r="I264" s="25">
        <v>0</v>
      </c>
      <c r="J264" s="16">
        <v>0</v>
      </c>
      <c r="K264" s="25">
        <v>0</v>
      </c>
      <c r="L264" s="25">
        <v>0</v>
      </c>
      <c r="M264" s="19"/>
    </row>
    <row r="265" spans="1:13" s="11" customFormat="1" ht="30" customHeight="1" x14ac:dyDescent="0.3">
      <c r="A265" s="51"/>
      <c r="B265" s="51"/>
      <c r="C265" s="51"/>
      <c r="D265" s="23" t="s">
        <v>15</v>
      </c>
      <c r="E265" s="16">
        <f t="shared" si="73"/>
        <v>4434.8109999999997</v>
      </c>
      <c r="F265" s="25">
        <v>2352</v>
      </c>
      <c r="G265" s="25">
        <f>1415.339-1061</f>
        <v>354.33899999999994</v>
      </c>
      <c r="H265" s="25">
        <f>454.44617+1274.02583</f>
        <v>1728.472</v>
      </c>
      <c r="I265" s="25">
        <v>0</v>
      </c>
      <c r="J265" s="16">
        <v>0</v>
      </c>
      <c r="K265" s="25">
        <v>0</v>
      </c>
      <c r="L265" s="25">
        <v>0</v>
      </c>
      <c r="M265" s="19"/>
    </row>
    <row r="266" spans="1:13" s="11" customFormat="1" ht="30" customHeight="1" x14ac:dyDescent="0.3">
      <c r="A266" s="51"/>
      <c r="B266" s="51"/>
      <c r="C266" s="51"/>
      <c r="D266" s="23" t="s">
        <v>71</v>
      </c>
      <c r="E266" s="16">
        <v>0</v>
      </c>
      <c r="F266" s="25">
        <v>0</v>
      </c>
      <c r="G266" s="25">
        <v>0</v>
      </c>
      <c r="H266" s="25">
        <v>0</v>
      </c>
      <c r="I266" s="25">
        <v>0</v>
      </c>
      <c r="J266" s="16">
        <v>0</v>
      </c>
      <c r="K266" s="25">
        <v>0</v>
      </c>
      <c r="L266" s="25">
        <v>0</v>
      </c>
      <c r="M266" s="19"/>
    </row>
    <row r="267" spans="1:13" s="11" customFormat="1" ht="27" customHeight="1" x14ac:dyDescent="0.3">
      <c r="A267" s="51"/>
      <c r="B267" s="51"/>
      <c r="C267" s="51"/>
      <c r="D267" s="23" t="s">
        <v>166</v>
      </c>
      <c r="E267" s="16">
        <f t="shared" si="73"/>
        <v>0</v>
      </c>
      <c r="F267" s="25">
        <v>0</v>
      </c>
      <c r="G267" s="25">
        <v>0</v>
      </c>
      <c r="H267" s="25">
        <v>0</v>
      </c>
      <c r="I267" s="25">
        <v>0</v>
      </c>
      <c r="J267" s="16">
        <v>0</v>
      </c>
      <c r="K267" s="25">
        <v>0</v>
      </c>
      <c r="L267" s="25">
        <v>0</v>
      </c>
      <c r="M267" s="19"/>
    </row>
    <row r="268" spans="1:13" s="11" customFormat="1" ht="24" customHeight="1" x14ac:dyDescent="0.3">
      <c r="A268" s="51" t="s">
        <v>185</v>
      </c>
      <c r="B268" s="51" t="s">
        <v>62</v>
      </c>
      <c r="C268" s="51" t="s">
        <v>175</v>
      </c>
      <c r="D268" s="23" t="s">
        <v>3</v>
      </c>
      <c r="E268" s="15">
        <f>F268+G268+H268+I268+J268+K268+L268</f>
        <v>6306.3771299999999</v>
      </c>
      <c r="F268" s="32">
        <f>F269+F270+F271+F273</f>
        <v>6306.3771299999999</v>
      </c>
      <c r="G268" s="32">
        <f>G269+G270+G271+G273</f>
        <v>0</v>
      </c>
      <c r="H268" s="32">
        <f>H269+H270+H271+H273</f>
        <v>0</v>
      </c>
      <c r="I268" s="32">
        <f>SUM(I269:I273)</f>
        <v>0</v>
      </c>
      <c r="J268" s="16">
        <f>SUM(J269:J273)</f>
        <v>0</v>
      </c>
      <c r="K268" s="32">
        <v>0</v>
      </c>
      <c r="L268" s="32">
        <v>0</v>
      </c>
      <c r="M268" s="19"/>
    </row>
    <row r="269" spans="1:13" s="11" customFormat="1" ht="22.5" customHeight="1" x14ac:dyDescent="0.3">
      <c r="A269" s="51"/>
      <c r="B269" s="51"/>
      <c r="C269" s="51"/>
      <c r="D269" s="23" t="s">
        <v>13</v>
      </c>
      <c r="E269" s="16">
        <f t="shared" si="73"/>
        <v>0</v>
      </c>
      <c r="F269" s="25">
        <v>0</v>
      </c>
      <c r="G269" s="25">
        <v>0</v>
      </c>
      <c r="H269" s="25">
        <v>0</v>
      </c>
      <c r="I269" s="25">
        <v>0</v>
      </c>
      <c r="J269" s="16">
        <v>0</v>
      </c>
      <c r="K269" s="25">
        <v>0</v>
      </c>
      <c r="L269" s="25">
        <v>0</v>
      </c>
      <c r="M269" s="19"/>
    </row>
    <row r="270" spans="1:13" s="11" customFormat="1" ht="21.75" customHeight="1" x14ac:dyDescent="0.3">
      <c r="A270" s="51"/>
      <c r="B270" s="51"/>
      <c r="C270" s="51"/>
      <c r="D270" s="23" t="s">
        <v>14</v>
      </c>
      <c r="E270" s="16">
        <f>F270+G270+H270+I270+J270+K270+L270</f>
        <v>5675</v>
      </c>
      <c r="F270" s="25">
        <v>5675</v>
      </c>
      <c r="G270" s="25">
        <v>0</v>
      </c>
      <c r="H270" s="25">
        <v>0</v>
      </c>
      <c r="I270" s="25">
        <v>0</v>
      </c>
      <c r="J270" s="16">
        <v>0</v>
      </c>
      <c r="K270" s="25">
        <v>0</v>
      </c>
      <c r="L270" s="25">
        <v>0</v>
      </c>
      <c r="M270" s="19"/>
    </row>
    <row r="271" spans="1:13" s="11" customFormat="1" ht="23.25" customHeight="1" x14ac:dyDescent="0.3">
      <c r="A271" s="51"/>
      <c r="B271" s="51"/>
      <c r="C271" s="51"/>
      <c r="D271" s="23" t="s">
        <v>15</v>
      </c>
      <c r="E271" s="16">
        <f>F271+G271+H271+I271+J271+K271+L271</f>
        <v>631.37712999999997</v>
      </c>
      <c r="F271" s="25">
        <v>631.37712999999997</v>
      </c>
      <c r="G271" s="25">
        <v>0</v>
      </c>
      <c r="H271" s="25">
        <v>0</v>
      </c>
      <c r="I271" s="25">
        <v>0</v>
      </c>
      <c r="J271" s="16">
        <v>0</v>
      </c>
      <c r="K271" s="25">
        <v>0</v>
      </c>
      <c r="L271" s="25">
        <v>0</v>
      </c>
      <c r="M271" s="19"/>
    </row>
    <row r="272" spans="1:13" s="11" customFormat="1" ht="31.15" customHeight="1" x14ac:dyDescent="0.3">
      <c r="A272" s="51"/>
      <c r="B272" s="51"/>
      <c r="C272" s="51"/>
      <c r="D272" s="23" t="s">
        <v>71</v>
      </c>
      <c r="E272" s="16">
        <v>0</v>
      </c>
      <c r="F272" s="25">
        <v>0</v>
      </c>
      <c r="G272" s="25">
        <v>0</v>
      </c>
      <c r="H272" s="25">
        <v>0</v>
      </c>
      <c r="I272" s="25">
        <v>0</v>
      </c>
      <c r="J272" s="16">
        <v>0</v>
      </c>
      <c r="K272" s="25">
        <v>0</v>
      </c>
      <c r="L272" s="25">
        <v>0</v>
      </c>
      <c r="M272" s="19"/>
    </row>
    <row r="273" spans="1:13" s="11" customFormat="1" ht="27.65" customHeight="1" x14ac:dyDescent="0.3">
      <c r="A273" s="51"/>
      <c r="B273" s="51"/>
      <c r="C273" s="51"/>
      <c r="D273" s="23" t="s">
        <v>166</v>
      </c>
      <c r="E273" s="16">
        <f t="shared" si="73"/>
        <v>0</v>
      </c>
      <c r="F273" s="25">
        <v>0</v>
      </c>
      <c r="G273" s="25">
        <v>0</v>
      </c>
      <c r="H273" s="25">
        <v>0</v>
      </c>
      <c r="I273" s="25">
        <v>0</v>
      </c>
      <c r="J273" s="16">
        <v>0</v>
      </c>
      <c r="K273" s="25">
        <v>0</v>
      </c>
      <c r="L273" s="25">
        <v>0</v>
      </c>
      <c r="M273" s="19"/>
    </row>
    <row r="274" spans="1:13" s="11" customFormat="1" ht="24.75" customHeight="1" x14ac:dyDescent="0.3">
      <c r="A274" s="51" t="s">
        <v>186</v>
      </c>
      <c r="B274" s="51" t="s">
        <v>66</v>
      </c>
      <c r="C274" s="51" t="s">
        <v>175</v>
      </c>
      <c r="D274" s="23" t="s">
        <v>3</v>
      </c>
      <c r="E274" s="15">
        <f t="shared" ref="E274:L274" si="74">E275+E276+E277+E279</f>
        <v>60258.612049999996</v>
      </c>
      <c r="F274" s="32">
        <f t="shared" si="74"/>
        <v>0</v>
      </c>
      <c r="G274" s="32">
        <f t="shared" si="74"/>
        <v>18040.870329999998</v>
      </c>
      <c r="H274" s="32">
        <f t="shared" si="74"/>
        <v>24501.863829999998</v>
      </c>
      <c r="I274" s="32">
        <f t="shared" si="74"/>
        <v>17715.87789</v>
      </c>
      <c r="J274" s="16">
        <f t="shared" si="74"/>
        <v>0</v>
      </c>
      <c r="K274" s="32">
        <f t="shared" si="74"/>
        <v>0</v>
      </c>
      <c r="L274" s="32">
        <f t="shared" si="74"/>
        <v>0</v>
      </c>
      <c r="M274" s="19"/>
    </row>
    <row r="275" spans="1:13" s="11" customFormat="1" ht="24.75" customHeight="1" x14ac:dyDescent="0.3">
      <c r="A275" s="51"/>
      <c r="B275" s="51"/>
      <c r="C275" s="51"/>
      <c r="D275" s="23" t="s">
        <v>13</v>
      </c>
      <c r="E275" s="16">
        <f>F275+G275+H275+I275+J275+K275+L275</f>
        <v>0</v>
      </c>
      <c r="F275" s="25">
        <v>0</v>
      </c>
      <c r="G275" s="25">
        <v>0</v>
      </c>
      <c r="H275" s="25">
        <v>0</v>
      </c>
      <c r="I275" s="25">
        <v>0</v>
      </c>
      <c r="J275" s="16">
        <v>0</v>
      </c>
      <c r="K275" s="25">
        <v>0</v>
      </c>
      <c r="L275" s="25">
        <v>0</v>
      </c>
      <c r="M275" s="19"/>
    </row>
    <row r="276" spans="1:13" s="11" customFormat="1" ht="24.75" customHeight="1" x14ac:dyDescent="0.3">
      <c r="A276" s="51"/>
      <c r="B276" s="51"/>
      <c r="C276" s="51"/>
      <c r="D276" s="23" t="s">
        <v>14</v>
      </c>
      <c r="E276" s="16">
        <f>F276+G276+H276+I276+J276+K276+L276</f>
        <v>38174.1</v>
      </c>
      <c r="F276" s="25">
        <v>0</v>
      </c>
      <c r="G276" s="25">
        <f>363-363+9553</f>
        <v>9553</v>
      </c>
      <c r="H276" s="25">
        <f>17014.1+1758</f>
        <v>18772.099999999999</v>
      </c>
      <c r="I276" s="25">
        <v>9849</v>
      </c>
      <c r="J276" s="16">
        <v>0</v>
      </c>
      <c r="K276" s="25">
        <v>0</v>
      </c>
      <c r="L276" s="25">
        <v>0</v>
      </c>
      <c r="M276" s="19"/>
    </row>
    <row r="277" spans="1:13" s="11" customFormat="1" ht="24.75" customHeight="1" x14ac:dyDescent="0.3">
      <c r="A277" s="51"/>
      <c r="B277" s="51"/>
      <c r="C277" s="51"/>
      <c r="D277" s="23" t="s">
        <v>15</v>
      </c>
      <c r="E277" s="16">
        <f>F277+G277+H277+I277+J277+K277+L277</f>
        <v>22084.512050000001</v>
      </c>
      <c r="F277" s="25">
        <v>0</v>
      </c>
      <c r="G277" s="25">
        <f>12214.29111-4787.42078+1061</f>
        <v>8487.8703299999997</v>
      </c>
      <c r="H277" s="25">
        <f>6150.95689+1791.25311-1758-454.44617</f>
        <v>5729.7638300000008</v>
      </c>
      <c r="I277" s="25">
        <v>7866.8778899999998</v>
      </c>
      <c r="J277" s="16">
        <v>0</v>
      </c>
      <c r="K277" s="25">
        <v>0</v>
      </c>
      <c r="L277" s="25">
        <v>0</v>
      </c>
      <c r="M277" s="19"/>
    </row>
    <row r="278" spans="1:13" s="11" customFormat="1" ht="29.65" customHeight="1" x14ac:dyDescent="0.3">
      <c r="A278" s="51"/>
      <c r="B278" s="51"/>
      <c r="C278" s="51"/>
      <c r="D278" s="23" t="s">
        <v>71</v>
      </c>
      <c r="E278" s="16">
        <v>0</v>
      </c>
      <c r="F278" s="25">
        <v>0</v>
      </c>
      <c r="G278" s="25">
        <v>0</v>
      </c>
      <c r="H278" s="25">
        <v>0</v>
      </c>
      <c r="I278" s="25">
        <v>0</v>
      </c>
      <c r="J278" s="16">
        <v>0</v>
      </c>
      <c r="K278" s="25">
        <v>0</v>
      </c>
      <c r="L278" s="25">
        <v>0</v>
      </c>
      <c r="M278" s="19"/>
    </row>
    <row r="279" spans="1:13" s="11" customFormat="1" ht="33.65" customHeight="1" x14ac:dyDescent="0.3">
      <c r="A279" s="51"/>
      <c r="B279" s="51"/>
      <c r="C279" s="51"/>
      <c r="D279" s="23" t="s">
        <v>166</v>
      </c>
      <c r="E279" s="16">
        <f>F279+G279+H279+I279+J279+K279+L279</f>
        <v>0</v>
      </c>
      <c r="F279" s="25">
        <v>0</v>
      </c>
      <c r="G279" s="25">
        <v>0</v>
      </c>
      <c r="H279" s="25">
        <v>0</v>
      </c>
      <c r="I279" s="25">
        <v>0</v>
      </c>
      <c r="J279" s="16">
        <v>0</v>
      </c>
      <c r="K279" s="25">
        <v>0</v>
      </c>
      <c r="L279" s="25">
        <v>0</v>
      </c>
      <c r="M279" s="19"/>
    </row>
    <row r="280" spans="1:13" s="11" customFormat="1" ht="22.15" customHeight="1" x14ac:dyDescent="0.3">
      <c r="A280" s="51" t="s">
        <v>187</v>
      </c>
      <c r="B280" s="51" t="s">
        <v>70</v>
      </c>
      <c r="C280" s="51" t="s">
        <v>175</v>
      </c>
      <c r="D280" s="23" t="s">
        <v>3</v>
      </c>
      <c r="E280" s="15">
        <f>F280+G280+H280+I280+J280+K280+L280</f>
        <v>34075.440000000002</v>
      </c>
      <c r="F280" s="32">
        <f>F281+F282+F283+F284+F285</f>
        <v>0</v>
      </c>
      <c r="G280" s="32">
        <f t="shared" ref="G280:L280" si="75">G281+G282+G283+G285</f>
        <v>0</v>
      </c>
      <c r="H280" s="32">
        <f t="shared" si="75"/>
        <v>0</v>
      </c>
      <c r="I280" s="32">
        <f t="shared" si="75"/>
        <v>4875.4399999999996</v>
      </c>
      <c r="J280" s="16">
        <f t="shared" si="75"/>
        <v>0</v>
      </c>
      <c r="K280" s="32">
        <f t="shared" si="75"/>
        <v>14600</v>
      </c>
      <c r="L280" s="32">
        <f t="shared" si="75"/>
        <v>14600</v>
      </c>
      <c r="M280" s="19"/>
    </row>
    <row r="281" spans="1:13" s="11" customFormat="1" ht="22.15" customHeight="1" x14ac:dyDescent="0.3">
      <c r="A281" s="51"/>
      <c r="B281" s="51"/>
      <c r="C281" s="51"/>
      <c r="D281" s="23" t="s">
        <v>13</v>
      </c>
      <c r="E281" s="16">
        <f t="shared" ref="E281:E303" si="76">F281+G281+H281+I281+J281+K281+L281</f>
        <v>0</v>
      </c>
      <c r="F281" s="25">
        <v>0</v>
      </c>
      <c r="G281" s="25">
        <v>0</v>
      </c>
      <c r="H281" s="25">
        <v>0</v>
      </c>
      <c r="I281" s="25">
        <v>0</v>
      </c>
      <c r="J281" s="16">
        <v>0</v>
      </c>
      <c r="K281" s="25">
        <v>0</v>
      </c>
      <c r="L281" s="25">
        <v>0</v>
      </c>
      <c r="M281" s="19"/>
    </row>
    <row r="282" spans="1:13" s="11" customFormat="1" ht="22.15" customHeight="1" x14ac:dyDescent="0.3">
      <c r="A282" s="51"/>
      <c r="B282" s="51"/>
      <c r="C282" s="51"/>
      <c r="D282" s="23" t="s">
        <v>14</v>
      </c>
      <c r="E282" s="16">
        <f t="shared" si="76"/>
        <v>0</v>
      </c>
      <c r="F282" s="25">
        <v>0</v>
      </c>
      <c r="G282" s="25">
        <v>0</v>
      </c>
      <c r="H282" s="25">
        <v>0</v>
      </c>
      <c r="I282" s="25">
        <v>0</v>
      </c>
      <c r="J282" s="16">
        <v>0</v>
      </c>
      <c r="K282" s="25">
        <v>0</v>
      </c>
      <c r="L282" s="25">
        <v>0</v>
      </c>
      <c r="M282" s="19"/>
    </row>
    <row r="283" spans="1:13" s="11" customFormat="1" ht="22.15" customHeight="1" x14ac:dyDescent="0.3">
      <c r="A283" s="51"/>
      <c r="B283" s="51"/>
      <c r="C283" s="51"/>
      <c r="D283" s="23" t="s">
        <v>15</v>
      </c>
      <c r="E283" s="16">
        <f t="shared" si="76"/>
        <v>0</v>
      </c>
      <c r="F283" s="25">
        <v>0</v>
      </c>
      <c r="G283" s="25">
        <v>0</v>
      </c>
      <c r="H283" s="25">
        <v>0</v>
      </c>
      <c r="I283" s="25">
        <v>0</v>
      </c>
      <c r="J283" s="16">
        <v>0</v>
      </c>
      <c r="K283" s="25">
        <v>0</v>
      </c>
      <c r="L283" s="25">
        <v>0</v>
      </c>
      <c r="M283" s="19"/>
    </row>
    <row r="284" spans="1:13" ht="29.65" customHeight="1" x14ac:dyDescent="0.3">
      <c r="A284" s="51"/>
      <c r="B284" s="51"/>
      <c r="C284" s="51"/>
      <c r="D284" s="23" t="s">
        <v>71</v>
      </c>
      <c r="E284" s="16">
        <v>0</v>
      </c>
      <c r="F284" s="25">
        <v>0</v>
      </c>
      <c r="G284" s="25">
        <v>0</v>
      </c>
      <c r="H284" s="25">
        <v>0</v>
      </c>
      <c r="I284" s="25">
        <v>0</v>
      </c>
      <c r="J284" s="16">
        <v>0</v>
      </c>
      <c r="K284" s="25">
        <v>0</v>
      </c>
      <c r="L284" s="25">
        <v>0</v>
      </c>
      <c r="M284" s="19"/>
    </row>
    <row r="285" spans="1:13" ht="22.15" customHeight="1" x14ac:dyDescent="0.3">
      <c r="A285" s="51"/>
      <c r="B285" s="51"/>
      <c r="C285" s="51"/>
      <c r="D285" s="23" t="s">
        <v>166</v>
      </c>
      <c r="E285" s="16">
        <f t="shared" si="76"/>
        <v>34075.440000000002</v>
      </c>
      <c r="F285" s="25">
        <v>0</v>
      </c>
      <c r="G285" s="25">
        <v>0</v>
      </c>
      <c r="H285" s="25">
        <v>0</v>
      </c>
      <c r="I285" s="25">
        <v>4875.4399999999996</v>
      </c>
      <c r="J285" s="16">
        <v>0</v>
      </c>
      <c r="K285" s="25">
        <v>14600</v>
      </c>
      <c r="L285" s="25">
        <v>14600</v>
      </c>
      <c r="M285" s="19"/>
    </row>
    <row r="286" spans="1:13" ht="22.15" customHeight="1" x14ac:dyDescent="0.3">
      <c r="A286" s="51" t="s">
        <v>188</v>
      </c>
      <c r="B286" s="51" t="s">
        <v>119</v>
      </c>
      <c r="C286" s="51" t="s">
        <v>175</v>
      </c>
      <c r="D286" s="23" t="s">
        <v>3</v>
      </c>
      <c r="E286" s="15">
        <f t="shared" si="76"/>
        <v>28000</v>
      </c>
      <c r="F286" s="32">
        <f>F287+F288+F289+F291</f>
        <v>0</v>
      </c>
      <c r="G286" s="32">
        <f t="shared" ref="G286:L286" si="77">G287+G288+G289+G291</f>
        <v>0</v>
      </c>
      <c r="H286" s="32">
        <f t="shared" si="77"/>
        <v>0</v>
      </c>
      <c r="I286" s="32">
        <f t="shared" si="77"/>
        <v>0</v>
      </c>
      <c r="J286" s="16">
        <f t="shared" si="77"/>
        <v>0</v>
      </c>
      <c r="K286" s="32">
        <f t="shared" si="77"/>
        <v>14000</v>
      </c>
      <c r="L286" s="32">
        <f t="shared" si="77"/>
        <v>14000</v>
      </c>
      <c r="M286" s="19"/>
    </row>
    <row r="287" spans="1:13" ht="22.15" customHeight="1" x14ac:dyDescent="0.3">
      <c r="A287" s="51"/>
      <c r="B287" s="51"/>
      <c r="C287" s="51"/>
      <c r="D287" s="23" t="s">
        <v>13</v>
      </c>
      <c r="E287" s="16">
        <f t="shared" si="76"/>
        <v>0</v>
      </c>
      <c r="F287" s="25">
        <v>0</v>
      </c>
      <c r="G287" s="25">
        <v>0</v>
      </c>
      <c r="H287" s="25">
        <v>0</v>
      </c>
      <c r="I287" s="25">
        <v>0</v>
      </c>
      <c r="J287" s="16">
        <v>0</v>
      </c>
      <c r="K287" s="25">
        <v>0</v>
      </c>
      <c r="L287" s="25">
        <v>0</v>
      </c>
      <c r="M287" s="19"/>
    </row>
    <row r="288" spans="1:13" ht="22.15" customHeight="1" x14ac:dyDescent="0.3">
      <c r="A288" s="51"/>
      <c r="B288" s="51"/>
      <c r="C288" s="51"/>
      <c r="D288" s="23" t="s">
        <v>14</v>
      </c>
      <c r="E288" s="16">
        <f t="shared" si="76"/>
        <v>0</v>
      </c>
      <c r="F288" s="25">
        <v>0</v>
      </c>
      <c r="G288" s="25">
        <v>0</v>
      </c>
      <c r="H288" s="25">
        <v>0</v>
      </c>
      <c r="I288" s="25">
        <v>0</v>
      </c>
      <c r="J288" s="16">
        <v>0</v>
      </c>
      <c r="K288" s="25">
        <v>0</v>
      </c>
      <c r="L288" s="25">
        <v>0</v>
      </c>
      <c r="M288" s="19"/>
    </row>
    <row r="289" spans="1:13" ht="22.15" customHeight="1" x14ac:dyDescent="0.3">
      <c r="A289" s="51"/>
      <c r="B289" s="51"/>
      <c r="C289" s="51"/>
      <c r="D289" s="23" t="s">
        <v>15</v>
      </c>
      <c r="E289" s="16">
        <f t="shared" si="76"/>
        <v>0</v>
      </c>
      <c r="F289" s="25">
        <v>0</v>
      </c>
      <c r="G289" s="25">
        <v>0</v>
      </c>
      <c r="H289" s="25">
        <v>0</v>
      </c>
      <c r="I289" s="25">
        <v>0</v>
      </c>
      <c r="J289" s="16">
        <v>0</v>
      </c>
      <c r="K289" s="25">
        <v>0</v>
      </c>
      <c r="L289" s="25">
        <v>0</v>
      </c>
      <c r="M289" s="19"/>
    </row>
    <row r="290" spans="1:13" ht="31.5" customHeight="1" x14ac:dyDescent="0.3">
      <c r="A290" s="51"/>
      <c r="B290" s="51"/>
      <c r="C290" s="51"/>
      <c r="D290" s="23" t="s">
        <v>71</v>
      </c>
      <c r="E290" s="16">
        <v>0</v>
      </c>
      <c r="F290" s="25">
        <v>0</v>
      </c>
      <c r="G290" s="25">
        <v>0</v>
      </c>
      <c r="H290" s="25">
        <v>0</v>
      </c>
      <c r="I290" s="25">
        <v>0</v>
      </c>
      <c r="J290" s="16">
        <v>0</v>
      </c>
      <c r="K290" s="25">
        <v>0</v>
      </c>
      <c r="L290" s="25">
        <v>0</v>
      </c>
      <c r="M290" s="19"/>
    </row>
    <row r="291" spans="1:13" ht="30" customHeight="1" x14ac:dyDescent="0.3">
      <c r="A291" s="51"/>
      <c r="B291" s="51"/>
      <c r="C291" s="51"/>
      <c r="D291" s="23" t="s">
        <v>166</v>
      </c>
      <c r="E291" s="16">
        <f t="shared" si="76"/>
        <v>28000</v>
      </c>
      <c r="F291" s="25">
        <v>0</v>
      </c>
      <c r="G291" s="25">
        <v>0</v>
      </c>
      <c r="H291" s="25">
        <v>0</v>
      </c>
      <c r="I291" s="25">
        <v>0</v>
      </c>
      <c r="J291" s="16">
        <v>0</v>
      </c>
      <c r="K291" s="25">
        <v>14000</v>
      </c>
      <c r="L291" s="25">
        <v>14000</v>
      </c>
      <c r="M291" s="19"/>
    </row>
    <row r="292" spans="1:13" ht="30" customHeight="1" x14ac:dyDescent="0.3">
      <c r="A292" s="51" t="s">
        <v>189</v>
      </c>
      <c r="B292" s="51" t="s">
        <v>158</v>
      </c>
      <c r="C292" s="51" t="s">
        <v>175</v>
      </c>
      <c r="D292" s="23" t="s">
        <v>3</v>
      </c>
      <c r="E292" s="15">
        <f t="shared" si="76"/>
        <v>1371.0297999999998</v>
      </c>
      <c r="F292" s="32">
        <f t="shared" ref="F292:L292" si="78">F293+F294+F295+F296+F297</f>
        <v>0</v>
      </c>
      <c r="G292" s="32">
        <f t="shared" si="78"/>
        <v>0</v>
      </c>
      <c r="H292" s="32">
        <f t="shared" si="78"/>
        <v>1371.0297999999998</v>
      </c>
      <c r="I292" s="32">
        <f t="shared" si="78"/>
        <v>0</v>
      </c>
      <c r="J292" s="15">
        <f t="shared" si="78"/>
        <v>0</v>
      </c>
      <c r="K292" s="32">
        <f t="shared" si="78"/>
        <v>0</v>
      </c>
      <c r="L292" s="32">
        <f t="shared" si="78"/>
        <v>0</v>
      </c>
      <c r="M292" s="19"/>
    </row>
    <row r="293" spans="1:13" ht="30" customHeight="1" x14ac:dyDescent="0.3">
      <c r="A293" s="51"/>
      <c r="B293" s="51"/>
      <c r="C293" s="51"/>
      <c r="D293" s="23" t="s">
        <v>13</v>
      </c>
      <c r="E293" s="16">
        <f t="shared" si="76"/>
        <v>0</v>
      </c>
      <c r="F293" s="25">
        <v>0</v>
      </c>
      <c r="G293" s="25">
        <v>0</v>
      </c>
      <c r="H293" s="25">
        <v>0</v>
      </c>
      <c r="I293" s="25">
        <v>0</v>
      </c>
      <c r="J293" s="16">
        <v>0</v>
      </c>
      <c r="K293" s="25">
        <v>0</v>
      </c>
      <c r="L293" s="25">
        <v>0</v>
      </c>
      <c r="M293" s="19"/>
    </row>
    <row r="294" spans="1:13" ht="30" customHeight="1" x14ac:dyDescent="0.3">
      <c r="A294" s="51"/>
      <c r="B294" s="51"/>
      <c r="C294" s="51"/>
      <c r="D294" s="23" t="s">
        <v>14</v>
      </c>
      <c r="E294" s="16">
        <f t="shared" si="76"/>
        <v>0</v>
      </c>
      <c r="F294" s="25">
        <v>0</v>
      </c>
      <c r="G294" s="25">
        <v>0</v>
      </c>
      <c r="H294" s="25">
        <v>0</v>
      </c>
      <c r="I294" s="25">
        <v>0</v>
      </c>
      <c r="J294" s="16">
        <v>0</v>
      </c>
      <c r="K294" s="25">
        <v>0</v>
      </c>
      <c r="L294" s="25">
        <v>0</v>
      </c>
      <c r="M294" s="19"/>
    </row>
    <row r="295" spans="1:13" ht="30" customHeight="1" x14ac:dyDescent="0.3">
      <c r="A295" s="51"/>
      <c r="B295" s="51"/>
      <c r="C295" s="51"/>
      <c r="D295" s="23" t="s">
        <v>15</v>
      </c>
      <c r="E295" s="16">
        <f t="shared" si="76"/>
        <v>1371.0297999999998</v>
      </c>
      <c r="F295" s="25">
        <v>0</v>
      </c>
      <c r="G295" s="25">
        <v>0</v>
      </c>
      <c r="H295" s="25">
        <f>4900-3528.9702</f>
        <v>1371.0297999999998</v>
      </c>
      <c r="I295" s="25">
        <v>0</v>
      </c>
      <c r="J295" s="16">
        <v>0</v>
      </c>
      <c r="K295" s="25">
        <v>0</v>
      </c>
      <c r="L295" s="25">
        <v>0</v>
      </c>
      <c r="M295" s="19"/>
    </row>
    <row r="296" spans="1:13" ht="30" customHeight="1" x14ac:dyDescent="0.3">
      <c r="A296" s="51"/>
      <c r="B296" s="51"/>
      <c r="C296" s="51"/>
      <c r="D296" s="23" t="s">
        <v>71</v>
      </c>
      <c r="E296" s="16">
        <f t="shared" si="76"/>
        <v>0</v>
      </c>
      <c r="F296" s="16">
        <v>0</v>
      </c>
      <c r="G296" s="16">
        <v>0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9"/>
    </row>
    <row r="297" spans="1:13" ht="30" customHeight="1" x14ac:dyDescent="0.3">
      <c r="A297" s="51"/>
      <c r="B297" s="51"/>
      <c r="C297" s="51"/>
      <c r="D297" s="23" t="s">
        <v>166</v>
      </c>
      <c r="E297" s="16">
        <f t="shared" si="76"/>
        <v>0</v>
      </c>
      <c r="F297" s="25">
        <v>0</v>
      </c>
      <c r="G297" s="25">
        <v>0</v>
      </c>
      <c r="H297" s="25">
        <v>0</v>
      </c>
      <c r="I297" s="25">
        <v>0</v>
      </c>
      <c r="J297" s="16">
        <v>0</v>
      </c>
      <c r="K297" s="25">
        <v>0</v>
      </c>
      <c r="L297" s="25">
        <v>0</v>
      </c>
      <c r="M297" s="19"/>
    </row>
    <row r="298" spans="1:13" ht="30" customHeight="1" x14ac:dyDescent="0.3">
      <c r="A298" s="51" t="s">
        <v>190</v>
      </c>
      <c r="B298" s="63" t="s">
        <v>174</v>
      </c>
      <c r="C298" s="51" t="s">
        <v>175</v>
      </c>
      <c r="D298" s="23" t="s">
        <v>3</v>
      </c>
      <c r="E298" s="15">
        <f t="shared" si="76"/>
        <v>2843.06</v>
      </c>
      <c r="F298" s="32">
        <f t="shared" ref="F298:L298" si="79">F299+F300+F301+F302+F303</f>
        <v>0</v>
      </c>
      <c r="G298" s="32">
        <f t="shared" si="79"/>
        <v>0</v>
      </c>
      <c r="H298" s="32">
        <f t="shared" si="79"/>
        <v>2843.06</v>
      </c>
      <c r="I298" s="32">
        <f t="shared" si="79"/>
        <v>0</v>
      </c>
      <c r="J298" s="15">
        <f t="shared" si="79"/>
        <v>0</v>
      </c>
      <c r="K298" s="32">
        <f t="shared" si="79"/>
        <v>0</v>
      </c>
      <c r="L298" s="32">
        <f t="shared" si="79"/>
        <v>0</v>
      </c>
      <c r="M298" s="19"/>
    </row>
    <row r="299" spans="1:13" ht="30" customHeight="1" x14ac:dyDescent="0.3">
      <c r="A299" s="51"/>
      <c r="B299" s="64"/>
      <c r="C299" s="51"/>
      <c r="D299" s="23" t="s">
        <v>13</v>
      </c>
      <c r="E299" s="16">
        <f t="shared" si="76"/>
        <v>0</v>
      </c>
      <c r="F299" s="25">
        <v>0</v>
      </c>
      <c r="G299" s="25">
        <v>0</v>
      </c>
      <c r="H299" s="25">
        <v>0</v>
      </c>
      <c r="I299" s="25">
        <v>0</v>
      </c>
      <c r="J299" s="16">
        <v>0</v>
      </c>
      <c r="K299" s="25">
        <v>0</v>
      </c>
      <c r="L299" s="25">
        <v>0</v>
      </c>
      <c r="M299" s="19"/>
    </row>
    <row r="300" spans="1:13" ht="30" customHeight="1" x14ac:dyDescent="0.3">
      <c r="A300" s="51"/>
      <c r="B300" s="64"/>
      <c r="C300" s="51"/>
      <c r="D300" s="23" t="s">
        <v>14</v>
      </c>
      <c r="E300" s="16">
        <f t="shared" si="76"/>
        <v>0</v>
      </c>
      <c r="F300" s="25">
        <v>0</v>
      </c>
      <c r="G300" s="25">
        <v>0</v>
      </c>
      <c r="H300" s="25">
        <v>0</v>
      </c>
      <c r="I300" s="25">
        <v>0</v>
      </c>
      <c r="J300" s="16">
        <v>0</v>
      </c>
      <c r="K300" s="25">
        <v>0</v>
      </c>
      <c r="L300" s="25">
        <v>0</v>
      </c>
      <c r="M300" s="19"/>
    </row>
    <row r="301" spans="1:13" ht="30" customHeight="1" x14ac:dyDescent="0.3">
      <c r="A301" s="51"/>
      <c r="B301" s="64"/>
      <c r="C301" s="51"/>
      <c r="D301" s="23" t="s">
        <v>15</v>
      </c>
      <c r="E301" s="16">
        <f t="shared" si="76"/>
        <v>2843.06</v>
      </c>
      <c r="F301" s="25">
        <v>0</v>
      </c>
      <c r="G301" s="25">
        <v>0</v>
      </c>
      <c r="H301" s="25">
        <v>2843.06</v>
      </c>
      <c r="I301" s="25">
        <v>0</v>
      </c>
      <c r="J301" s="16">
        <v>0</v>
      </c>
      <c r="K301" s="25">
        <v>0</v>
      </c>
      <c r="L301" s="25">
        <v>0</v>
      </c>
      <c r="M301" s="19"/>
    </row>
    <row r="302" spans="1:13" ht="30" customHeight="1" x14ac:dyDescent="0.3">
      <c r="A302" s="51"/>
      <c r="B302" s="64"/>
      <c r="C302" s="51"/>
      <c r="D302" s="23" t="s">
        <v>71</v>
      </c>
      <c r="E302" s="16">
        <f t="shared" si="76"/>
        <v>0</v>
      </c>
      <c r="F302" s="25">
        <v>0</v>
      </c>
      <c r="G302" s="25">
        <v>0</v>
      </c>
      <c r="H302" s="25">
        <v>0</v>
      </c>
      <c r="I302" s="25">
        <v>0</v>
      </c>
      <c r="J302" s="16">
        <v>0</v>
      </c>
      <c r="K302" s="25">
        <v>0</v>
      </c>
      <c r="L302" s="25">
        <v>0</v>
      </c>
      <c r="M302" s="19"/>
    </row>
    <row r="303" spans="1:13" ht="30" customHeight="1" x14ac:dyDescent="0.3">
      <c r="A303" s="51"/>
      <c r="B303" s="65"/>
      <c r="C303" s="51"/>
      <c r="D303" s="23" t="s">
        <v>166</v>
      </c>
      <c r="E303" s="16">
        <f t="shared" si="76"/>
        <v>0</v>
      </c>
      <c r="F303" s="25">
        <v>0</v>
      </c>
      <c r="G303" s="25">
        <v>0</v>
      </c>
      <c r="H303" s="25">
        <v>0</v>
      </c>
      <c r="I303" s="25">
        <v>0</v>
      </c>
      <c r="J303" s="16">
        <v>0</v>
      </c>
      <c r="K303" s="25">
        <v>0</v>
      </c>
      <c r="L303" s="25">
        <v>0</v>
      </c>
      <c r="M303" s="19"/>
    </row>
    <row r="304" spans="1:13" ht="30" customHeight="1" x14ac:dyDescent="0.3">
      <c r="A304" s="63" t="s">
        <v>196</v>
      </c>
      <c r="B304" s="63" t="s">
        <v>195</v>
      </c>
      <c r="C304" s="51" t="s">
        <v>198</v>
      </c>
      <c r="D304" s="23" t="s">
        <v>3</v>
      </c>
      <c r="E304" s="15">
        <f t="shared" ref="E304:E309" si="80">F304+G304+H304+I304+J304+K304+L304</f>
        <v>5003</v>
      </c>
      <c r="F304" s="32">
        <f>F305+F306+F307+F308+F309</f>
        <v>0</v>
      </c>
      <c r="G304" s="32">
        <f>G305+G306+G307+G308+G309</f>
        <v>0</v>
      </c>
      <c r="H304" s="32">
        <f>H305+H306+H307+H308+H309</f>
        <v>5003</v>
      </c>
      <c r="I304" s="32">
        <f>I305+I306+I307+I308+I309</f>
        <v>0</v>
      </c>
      <c r="J304" s="15">
        <f>J305+J306+J307+J308+J309</f>
        <v>0</v>
      </c>
      <c r="K304" s="32">
        <f>K305+K306+K308+K309</f>
        <v>0</v>
      </c>
      <c r="L304" s="32">
        <f>L305+L306+L307+L308+L309</f>
        <v>0</v>
      </c>
      <c r="M304" s="19"/>
    </row>
    <row r="305" spans="1:13" ht="30" customHeight="1" x14ac:dyDescent="0.3">
      <c r="A305" s="64"/>
      <c r="B305" s="64"/>
      <c r="C305" s="51"/>
      <c r="D305" s="23" t="s">
        <v>13</v>
      </c>
      <c r="E305" s="16">
        <f t="shared" si="80"/>
        <v>0</v>
      </c>
      <c r="F305" s="25">
        <v>0</v>
      </c>
      <c r="G305" s="25">
        <v>0</v>
      </c>
      <c r="H305" s="25">
        <v>0</v>
      </c>
      <c r="I305" s="25">
        <v>0</v>
      </c>
      <c r="J305" s="16">
        <v>0</v>
      </c>
      <c r="K305" s="25">
        <v>0</v>
      </c>
      <c r="L305" s="25">
        <v>0</v>
      </c>
      <c r="M305" s="19"/>
    </row>
    <row r="306" spans="1:13" ht="30" customHeight="1" x14ac:dyDescent="0.3">
      <c r="A306" s="64"/>
      <c r="B306" s="64"/>
      <c r="C306" s="51"/>
      <c r="D306" s="23" t="s">
        <v>14</v>
      </c>
      <c r="E306" s="16">
        <f t="shared" si="80"/>
        <v>0</v>
      </c>
      <c r="F306" s="25">
        <v>0</v>
      </c>
      <c r="G306" s="25">
        <v>0</v>
      </c>
      <c r="H306" s="25">
        <v>0</v>
      </c>
      <c r="I306" s="25">
        <v>0</v>
      </c>
      <c r="J306" s="16">
        <v>0</v>
      </c>
      <c r="K306" s="25">
        <v>0</v>
      </c>
      <c r="L306" s="25">
        <v>0</v>
      </c>
      <c r="M306" s="19"/>
    </row>
    <row r="307" spans="1:13" ht="30" customHeight="1" x14ac:dyDescent="0.3">
      <c r="A307" s="64"/>
      <c r="B307" s="64"/>
      <c r="C307" s="51"/>
      <c r="D307" s="23" t="s">
        <v>15</v>
      </c>
      <c r="E307" s="16">
        <f t="shared" si="80"/>
        <v>5003</v>
      </c>
      <c r="F307" s="25">
        <v>0</v>
      </c>
      <c r="G307" s="25">
        <v>0</v>
      </c>
      <c r="H307" s="25">
        <v>5003</v>
      </c>
      <c r="I307" s="25">
        <v>0</v>
      </c>
      <c r="J307" s="16">
        <v>0</v>
      </c>
      <c r="K307" s="25">
        <v>0</v>
      </c>
      <c r="L307" s="25">
        <v>0</v>
      </c>
      <c r="M307" s="19"/>
    </row>
    <row r="308" spans="1:13" ht="30" customHeight="1" x14ac:dyDescent="0.3">
      <c r="A308" s="64"/>
      <c r="B308" s="64"/>
      <c r="C308" s="51"/>
      <c r="D308" s="23" t="s">
        <v>71</v>
      </c>
      <c r="E308" s="16">
        <f t="shared" si="80"/>
        <v>0</v>
      </c>
      <c r="F308" s="25">
        <v>0</v>
      </c>
      <c r="G308" s="25">
        <v>0</v>
      </c>
      <c r="H308" s="25">
        <v>0</v>
      </c>
      <c r="I308" s="25">
        <v>0</v>
      </c>
      <c r="J308" s="16">
        <v>0</v>
      </c>
      <c r="K308" s="25">
        <v>0</v>
      </c>
      <c r="L308" s="25">
        <v>0</v>
      </c>
      <c r="M308" s="19"/>
    </row>
    <row r="309" spans="1:13" ht="30" customHeight="1" x14ac:dyDescent="0.3">
      <c r="A309" s="65"/>
      <c r="B309" s="65"/>
      <c r="C309" s="51"/>
      <c r="D309" s="23" t="s">
        <v>166</v>
      </c>
      <c r="E309" s="16">
        <f t="shared" si="80"/>
        <v>0</v>
      </c>
      <c r="F309" s="25">
        <v>0</v>
      </c>
      <c r="G309" s="25">
        <v>0</v>
      </c>
      <c r="H309" s="25">
        <v>0</v>
      </c>
      <c r="I309" s="25">
        <v>0</v>
      </c>
      <c r="J309" s="16">
        <v>0</v>
      </c>
      <c r="K309" s="25">
        <v>0</v>
      </c>
      <c r="L309" s="25">
        <v>0</v>
      </c>
      <c r="M309" s="19"/>
    </row>
    <row r="310" spans="1:13" ht="27" customHeight="1" x14ac:dyDescent="0.3">
      <c r="A310" s="51"/>
      <c r="B310" s="73" t="s">
        <v>212</v>
      </c>
      <c r="C310" s="51"/>
      <c r="D310" s="23" t="s">
        <v>3</v>
      </c>
      <c r="E310" s="15">
        <f>E304+E298+E292+E286+E280+E274+E268+E262+E256+E250</f>
        <v>237026.02828000006</v>
      </c>
      <c r="F310" s="15">
        <f t="shared" ref="F310:L310" si="81">F304+F298+F292+F286+F280+F274+F268+F262+F256+F250</f>
        <v>44762.897129999998</v>
      </c>
      <c r="G310" s="15">
        <f t="shared" si="81"/>
        <v>18877.209329999998</v>
      </c>
      <c r="H310" s="15">
        <f t="shared" si="81"/>
        <v>37518.803929999995</v>
      </c>
      <c r="I310" s="15">
        <f t="shared" si="81"/>
        <v>78667.117889999994</v>
      </c>
      <c r="J310" s="15">
        <f t="shared" si="81"/>
        <v>0</v>
      </c>
      <c r="K310" s="15">
        <f t="shared" si="81"/>
        <v>28600</v>
      </c>
      <c r="L310" s="15">
        <f t="shared" si="81"/>
        <v>28600</v>
      </c>
      <c r="M310" s="19"/>
    </row>
    <row r="311" spans="1:13" ht="27" customHeight="1" x14ac:dyDescent="0.3">
      <c r="A311" s="51"/>
      <c r="B311" s="73"/>
      <c r="C311" s="51"/>
      <c r="D311" s="23" t="s">
        <v>13</v>
      </c>
      <c r="E311" s="16">
        <f t="shared" ref="E311:L315" si="82">E305+E299+E293+E287+E281+E275+E269+E263+E257+E251</f>
        <v>0</v>
      </c>
      <c r="F311" s="16">
        <f t="shared" si="82"/>
        <v>0</v>
      </c>
      <c r="G311" s="16">
        <f t="shared" si="82"/>
        <v>0</v>
      </c>
      <c r="H311" s="16">
        <f t="shared" si="82"/>
        <v>0</v>
      </c>
      <c r="I311" s="16">
        <f t="shared" si="82"/>
        <v>0</v>
      </c>
      <c r="J311" s="16">
        <f t="shared" si="82"/>
        <v>0</v>
      </c>
      <c r="K311" s="16">
        <f t="shared" si="82"/>
        <v>0</v>
      </c>
      <c r="L311" s="16">
        <f t="shared" si="82"/>
        <v>0</v>
      </c>
      <c r="M311" s="19"/>
    </row>
    <row r="312" spans="1:13" ht="27" customHeight="1" x14ac:dyDescent="0.3">
      <c r="A312" s="51"/>
      <c r="B312" s="73"/>
      <c r="C312" s="51"/>
      <c r="D312" s="23" t="s">
        <v>14</v>
      </c>
      <c r="E312" s="16">
        <f t="shared" si="82"/>
        <v>79395.100000000006</v>
      </c>
      <c r="F312" s="16">
        <f t="shared" si="82"/>
        <v>40286</v>
      </c>
      <c r="G312" s="16">
        <f t="shared" si="82"/>
        <v>9987</v>
      </c>
      <c r="H312" s="16">
        <f t="shared" si="82"/>
        <v>18772.099999999999</v>
      </c>
      <c r="I312" s="16">
        <f t="shared" si="82"/>
        <v>10350</v>
      </c>
      <c r="J312" s="16">
        <f t="shared" si="82"/>
        <v>0</v>
      </c>
      <c r="K312" s="16">
        <f t="shared" si="82"/>
        <v>0</v>
      </c>
      <c r="L312" s="16">
        <f t="shared" si="82"/>
        <v>0</v>
      </c>
      <c r="M312" s="19"/>
    </row>
    <row r="313" spans="1:13" ht="27" customHeight="1" x14ac:dyDescent="0.3">
      <c r="A313" s="51"/>
      <c r="B313" s="73"/>
      <c r="C313" s="51"/>
      <c r="D313" s="23" t="s">
        <v>15</v>
      </c>
      <c r="E313" s="16">
        <f t="shared" si="82"/>
        <v>40105.688280000002</v>
      </c>
      <c r="F313" s="16">
        <f t="shared" si="82"/>
        <v>4476.8971299999994</v>
      </c>
      <c r="G313" s="16">
        <f t="shared" si="82"/>
        <v>8890.2093299999997</v>
      </c>
      <c r="H313" s="16">
        <f t="shared" si="82"/>
        <v>18746.703930000003</v>
      </c>
      <c r="I313" s="16">
        <f t="shared" si="82"/>
        <v>7991.8778899999998</v>
      </c>
      <c r="J313" s="16">
        <f t="shared" si="82"/>
        <v>0</v>
      </c>
      <c r="K313" s="16">
        <f t="shared" si="82"/>
        <v>0</v>
      </c>
      <c r="L313" s="16">
        <f t="shared" si="82"/>
        <v>0</v>
      </c>
      <c r="M313" s="19"/>
    </row>
    <row r="314" spans="1:13" ht="27" customHeight="1" x14ac:dyDescent="0.3">
      <c r="A314" s="51"/>
      <c r="B314" s="73"/>
      <c r="C314" s="51"/>
      <c r="D314" s="23" t="s">
        <v>71</v>
      </c>
      <c r="E314" s="16">
        <f t="shared" si="82"/>
        <v>0</v>
      </c>
      <c r="F314" s="16">
        <f t="shared" si="82"/>
        <v>0</v>
      </c>
      <c r="G314" s="16">
        <f t="shared" si="82"/>
        <v>0</v>
      </c>
      <c r="H314" s="16">
        <f t="shared" si="82"/>
        <v>0</v>
      </c>
      <c r="I314" s="16">
        <f t="shared" si="82"/>
        <v>0</v>
      </c>
      <c r="J314" s="16">
        <f t="shared" si="82"/>
        <v>0</v>
      </c>
      <c r="K314" s="16">
        <f t="shared" si="82"/>
        <v>0</v>
      </c>
      <c r="L314" s="16">
        <f t="shared" si="82"/>
        <v>0</v>
      </c>
      <c r="M314" s="19"/>
    </row>
    <row r="315" spans="1:13" ht="27" customHeight="1" x14ac:dyDescent="0.3">
      <c r="A315" s="51"/>
      <c r="B315" s="73"/>
      <c r="C315" s="51"/>
      <c r="D315" s="23" t="s">
        <v>166</v>
      </c>
      <c r="E315" s="16">
        <f t="shared" si="82"/>
        <v>117525.24</v>
      </c>
      <c r="F315" s="16">
        <f t="shared" si="82"/>
        <v>0</v>
      </c>
      <c r="G315" s="16">
        <f t="shared" si="82"/>
        <v>0</v>
      </c>
      <c r="H315" s="16">
        <f t="shared" si="82"/>
        <v>0</v>
      </c>
      <c r="I315" s="16">
        <f t="shared" si="82"/>
        <v>60325.240000000005</v>
      </c>
      <c r="J315" s="16">
        <f t="shared" si="82"/>
        <v>0</v>
      </c>
      <c r="K315" s="16">
        <f t="shared" si="82"/>
        <v>28600</v>
      </c>
      <c r="L315" s="16">
        <f t="shared" si="82"/>
        <v>28600</v>
      </c>
      <c r="M315" s="19"/>
    </row>
    <row r="316" spans="1:13" ht="27" customHeight="1" x14ac:dyDescent="0.3">
      <c r="A316" s="53" t="s">
        <v>207</v>
      </c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19"/>
    </row>
    <row r="317" spans="1:13" ht="27" customHeight="1" x14ac:dyDescent="0.3">
      <c r="A317" s="73" t="s">
        <v>191</v>
      </c>
      <c r="B317" s="63" t="s">
        <v>85</v>
      </c>
      <c r="C317" s="63" t="s">
        <v>197</v>
      </c>
      <c r="D317" s="23" t="s">
        <v>3</v>
      </c>
      <c r="E317" s="27">
        <f>F317+G317+H317+I317+J317+K317+L317</f>
        <v>324150.47408000001</v>
      </c>
      <c r="F317" s="27">
        <f t="shared" ref="F317:L322" si="83">F323+F329+F335+F341+F347+F353+F359+F365+F371+F377+F383+F389+F395+F401+F407+F413+F419+F425+F431+F437+F443+F449+F455+F461+F467+F473+F479+F485+F491+F497+F503</f>
        <v>0</v>
      </c>
      <c r="G317" s="27">
        <f t="shared" si="83"/>
        <v>0</v>
      </c>
      <c r="H317" s="27">
        <f>H318+H319+H320+H321+H322</f>
        <v>25948.664079999999</v>
      </c>
      <c r="I317" s="27">
        <f>I322</f>
        <v>72586.137499999997</v>
      </c>
      <c r="J317" s="16">
        <f>J322</f>
        <v>151513.9425</v>
      </c>
      <c r="K317" s="27">
        <f>K322</f>
        <v>50291.147499999999</v>
      </c>
      <c r="L317" s="27">
        <f>L322</f>
        <v>23810.5825</v>
      </c>
      <c r="M317" s="19"/>
    </row>
    <row r="318" spans="1:13" ht="27" customHeight="1" x14ac:dyDescent="0.3">
      <c r="A318" s="73"/>
      <c r="B318" s="64"/>
      <c r="C318" s="64"/>
      <c r="D318" s="23" t="s">
        <v>13</v>
      </c>
      <c r="E318" s="28">
        <f t="shared" ref="E318:E322" si="84">F318+G318+H318+I318+J318+K318+L318</f>
        <v>0</v>
      </c>
      <c r="F318" s="28">
        <f t="shared" si="83"/>
        <v>0</v>
      </c>
      <c r="G318" s="28">
        <f t="shared" si="83"/>
        <v>0</v>
      </c>
      <c r="H318" s="28">
        <f t="shared" si="83"/>
        <v>0</v>
      </c>
      <c r="I318" s="28">
        <f t="shared" si="83"/>
        <v>0</v>
      </c>
      <c r="J318" s="16">
        <f t="shared" si="83"/>
        <v>0</v>
      </c>
      <c r="K318" s="28">
        <f t="shared" si="83"/>
        <v>0</v>
      </c>
      <c r="L318" s="28">
        <f t="shared" si="83"/>
        <v>0</v>
      </c>
      <c r="M318" s="19"/>
    </row>
    <row r="319" spans="1:13" ht="27" customHeight="1" x14ac:dyDescent="0.3">
      <c r="A319" s="73"/>
      <c r="B319" s="64"/>
      <c r="C319" s="64"/>
      <c r="D319" s="23" t="s">
        <v>14</v>
      </c>
      <c r="E319" s="28">
        <f t="shared" si="84"/>
        <v>818.28359999999998</v>
      </c>
      <c r="F319" s="28">
        <f t="shared" si="83"/>
        <v>0</v>
      </c>
      <c r="G319" s="28">
        <f t="shared" si="83"/>
        <v>0</v>
      </c>
      <c r="H319" s="16">
        <v>818.28359999999998</v>
      </c>
      <c r="I319" s="28">
        <f t="shared" si="83"/>
        <v>0</v>
      </c>
      <c r="J319" s="16">
        <f t="shared" si="83"/>
        <v>0</v>
      </c>
      <c r="K319" s="28">
        <f t="shared" si="83"/>
        <v>0</v>
      </c>
      <c r="L319" s="28">
        <f t="shared" si="83"/>
        <v>0</v>
      </c>
      <c r="M319" s="19"/>
    </row>
    <row r="320" spans="1:13" ht="27" customHeight="1" x14ac:dyDescent="0.3">
      <c r="A320" s="73"/>
      <c r="B320" s="64"/>
      <c r="C320" s="64"/>
      <c r="D320" s="23" t="s">
        <v>15</v>
      </c>
      <c r="E320" s="28">
        <f t="shared" si="84"/>
        <v>25130.38048</v>
      </c>
      <c r="F320" s="28">
        <f t="shared" si="83"/>
        <v>0</v>
      </c>
      <c r="G320" s="28">
        <f t="shared" si="83"/>
        <v>0</v>
      </c>
      <c r="H320" s="16">
        <f>10577.38048-1274.02583+14553+1147.90413+126.1217</f>
        <v>25130.38048</v>
      </c>
      <c r="I320" s="28">
        <f t="shared" si="83"/>
        <v>0</v>
      </c>
      <c r="J320" s="16">
        <f t="shared" si="83"/>
        <v>0</v>
      </c>
      <c r="K320" s="28">
        <f t="shared" si="83"/>
        <v>0</v>
      </c>
      <c r="L320" s="28">
        <f t="shared" si="83"/>
        <v>0</v>
      </c>
      <c r="M320" s="19"/>
    </row>
    <row r="321" spans="1:13" ht="27" customHeight="1" x14ac:dyDescent="0.3">
      <c r="A321" s="73"/>
      <c r="B321" s="64"/>
      <c r="C321" s="64"/>
      <c r="D321" s="23" t="s">
        <v>71</v>
      </c>
      <c r="E321" s="28">
        <f t="shared" si="84"/>
        <v>0</v>
      </c>
      <c r="F321" s="28">
        <f t="shared" si="83"/>
        <v>0</v>
      </c>
      <c r="G321" s="28">
        <f t="shared" si="83"/>
        <v>0</v>
      </c>
      <c r="H321" s="28">
        <f t="shared" si="83"/>
        <v>0</v>
      </c>
      <c r="I321" s="28">
        <f t="shared" si="83"/>
        <v>0</v>
      </c>
      <c r="J321" s="16">
        <f t="shared" si="83"/>
        <v>0</v>
      </c>
      <c r="K321" s="28">
        <f t="shared" si="83"/>
        <v>0</v>
      </c>
      <c r="L321" s="28">
        <f t="shared" si="83"/>
        <v>0</v>
      </c>
      <c r="M321" s="19"/>
    </row>
    <row r="322" spans="1:13" s="11" customFormat="1" ht="27" customHeight="1" x14ac:dyDescent="0.3">
      <c r="A322" s="73"/>
      <c r="B322" s="65"/>
      <c r="C322" s="64"/>
      <c r="D322" s="23" t="s">
        <v>166</v>
      </c>
      <c r="E322" s="28">
        <f t="shared" si="84"/>
        <v>298201.81000000006</v>
      </c>
      <c r="F322" s="28">
        <f t="shared" si="83"/>
        <v>0</v>
      </c>
      <c r="G322" s="28">
        <f t="shared" si="83"/>
        <v>0</v>
      </c>
      <c r="H322" s="28">
        <v>0</v>
      </c>
      <c r="I322" s="28">
        <v>72586.137499999997</v>
      </c>
      <c r="J322" s="16">
        <v>151513.9425</v>
      </c>
      <c r="K322" s="28">
        <v>50291.147499999999</v>
      </c>
      <c r="L322" s="28">
        <v>23810.5825</v>
      </c>
      <c r="M322" s="19"/>
    </row>
    <row r="323" spans="1:13" s="11" customFormat="1" ht="14.15" hidden="1" customHeight="1" x14ac:dyDescent="0.25">
      <c r="A323" s="51" t="s">
        <v>120</v>
      </c>
      <c r="B323" s="63" t="s">
        <v>121</v>
      </c>
      <c r="C323" s="64"/>
      <c r="D323" s="23" t="s">
        <v>3</v>
      </c>
      <c r="E323" s="15">
        <f t="shared" ref="E323:L323" si="85">SUM(E324:E328)</f>
        <v>5533.3</v>
      </c>
      <c r="F323" s="15">
        <f t="shared" si="85"/>
        <v>0</v>
      </c>
      <c r="G323" s="15">
        <f t="shared" si="85"/>
        <v>0</v>
      </c>
      <c r="H323" s="15">
        <f t="shared" si="85"/>
        <v>0</v>
      </c>
      <c r="I323" s="15">
        <f t="shared" si="85"/>
        <v>0</v>
      </c>
      <c r="J323" s="16">
        <f t="shared" si="85"/>
        <v>553.33000000000004</v>
      </c>
      <c r="K323" s="15">
        <f t="shared" si="85"/>
        <v>4979.97</v>
      </c>
      <c r="L323" s="15">
        <f t="shared" si="85"/>
        <v>0</v>
      </c>
      <c r="M323" s="19"/>
    </row>
    <row r="324" spans="1:13" s="11" customFormat="1" ht="13.9" hidden="1" customHeight="1" x14ac:dyDescent="0.25">
      <c r="A324" s="51"/>
      <c r="B324" s="64"/>
      <c r="C324" s="64"/>
      <c r="D324" s="23" t="s">
        <v>13</v>
      </c>
      <c r="E324" s="16">
        <v>0</v>
      </c>
      <c r="F324" s="16">
        <v>0</v>
      </c>
      <c r="G324" s="16">
        <v>0</v>
      </c>
      <c r="H324" s="16">
        <v>0</v>
      </c>
      <c r="I324" s="16">
        <v>0</v>
      </c>
      <c r="J324" s="16">
        <v>0</v>
      </c>
      <c r="K324" s="16">
        <v>0</v>
      </c>
      <c r="L324" s="16">
        <v>0</v>
      </c>
      <c r="M324" s="19"/>
    </row>
    <row r="325" spans="1:13" s="11" customFormat="1" ht="13.9" hidden="1" customHeight="1" x14ac:dyDescent="0.25">
      <c r="A325" s="51"/>
      <c r="B325" s="64"/>
      <c r="C325" s="64"/>
      <c r="D325" s="23" t="s">
        <v>14</v>
      </c>
      <c r="E325" s="16">
        <v>0</v>
      </c>
      <c r="F325" s="16">
        <v>0</v>
      </c>
      <c r="G325" s="16">
        <v>0</v>
      </c>
      <c r="H325" s="16">
        <v>0</v>
      </c>
      <c r="I325" s="16">
        <v>0</v>
      </c>
      <c r="J325" s="16">
        <v>0</v>
      </c>
      <c r="K325" s="16">
        <v>0</v>
      </c>
      <c r="L325" s="16">
        <v>0</v>
      </c>
      <c r="M325" s="19"/>
    </row>
    <row r="326" spans="1:13" s="11" customFormat="1" ht="13.9" hidden="1" customHeight="1" x14ac:dyDescent="0.25">
      <c r="A326" s="51"/>
      <c r="B326" s="64"/>
      <c r="C326" s="64"/>
      <c r="D326" s="23" t="s">
        <v>15</v>
      </c>
      <c r="E326" s="16">
        <v>0</v>
      </c>
      <c r="F326" s="16">
        <v>0</v>
      </c>
      <c r="G326" s="16">
        <v>0</v>
      </c>
      <c r="H326" s="16">
        <v>0</v>
      </c>
      <c r="I326" s="16">
        <v>0</v>
      </c>
      <c r="J326" s="16">
        <v>0</v>
      </c>
      <c r="K326" s="16">
        <v>0</v>
      </c>
      <c r="L326" s="16">
        <v>0</v>
      </c>
      <c r="M326" s="19"/>
    </row>
    <row r="327" spans="1:13" s="11" customFormat="1" ht="34.5" hidden="1" customHeight="1" x14ac:dyDescent="0.25">
      <c r="A327" s="51"/>
      <c r="B327" s="64"/>
      <c r="C327" s="64"/>
      <c r="D327" s="23" t="s">
        <v>71</v>
      </c>
      <c r="E327" s="16">
        <v>0</v>
      </c>
      <c r="F327" s="16">
        <v>0</v>
      </c>
      <c r="G327" s="16">
        <v>0</v>
      </c>
      <c r="H327" s="16">
        <v>0</v>
      </c>
      <c r="I327" s="16">
        <v>0</v>
      </c>
      <c r="J327" s="16">
        <v>0</v>
      </c>
      <c r="K327" s="16">
        <v>0</v>
      </c>
      <c r="L327" s="16">
        <v>0</v>
      </c>
      <c r="M327" s="19"/>
    </row>
    <row r="328" spans="1:13" s="11" customFormat="1" ht="114" hidden="1" customHeight="1" x14ac:dyDescent="0.25">
      <c r="A328" s="51"/>
      <c r="B328" s="65"/>
      <c r="C328" s="64"/>
      <c r="D328" s="23" t="s">
        <v>166</v>
      </c>
      <c r="E328" s="16">
        <f>F328+G328+H328+I328+J328+K328+L328</f>
        <v>5533.3</v>
      </c>
      <c r="F328" s="16">
        <v>0</v>
      </c>
      <c r="G328" s="16">
        <v>0</v>
      </c>
      <c r="H328" s="16">
        <v>0</v>
      </c>
      <c r="I328" s="25">
        <v>0</v>
      </c>
      <c r="J328" s="16">
        <v>553.33000000000004</v>
      </c>
      <c r="K328" s="16">
        <v>4979.97</v>
      </c>
      <c r="L328" s="16">
        <v>0</v>
      </c>
      <c r="M328" s="19"/>
    </row>
    <row r="329" spans="1:13" s="11" customFormat="1" ht="14.15" hidden="1" customHeight="1" x14ac:dyDescent="0.25">
      <c r="A329" s="51" t="s">
        <v>122</v>
      </c>
      <c r="B329" s="63" t="s">
        <v>123</v>
      </c>
      <c r="C329" s="64"/>
      <c r="D329" s="23" t="s">
        <v>3</v>
      </c>
      <c r="E329" s="15">
        <f t="shared" ref="E329:L329" si="86">SUM(E330:E334)</f>
        <v>5547.5</v>
      </c>
      <c r="F329" s="15">
        <f t="shared" si="86"/>
        <v>0</v>
      </c>
      <c r="G329" s="15">
        <f t="shared" si="86"/>
        <v>0</v>
      </c>
      <c r="H329" s="15">
        <f t="shared" si="86"/>
        <v>554.75</v>
      </c>
      <c r="I329" s="15">
        <f t="shared" si="86"/>
        <v>4992.75</v>
      </c>
      <c r="J329" s="16">
        <f t="shared" si="86"/>
        <v>0</v>
      </c>
      <c r="K329" s="15">
        <f t="shared" si="86"/>
        <v>0</v>
      </c>
      <c r="L329" s="15">
        <f t="shared" si="86"/>
        <v>0</v>
      </c>
      <c r="M329" s="19"/>
    </row>
    <row r="330" spans="1:13" s="11" customFormat="1" ht="13.9" hidden="1" customHeight="1" x14ac:dyDescent="0.25">
      <c r="A330" s="51"/>
      <c r="B330" s="64"/>
      <c r="C330" s="64"/>
      <c r="D330" s="23" t="s">
        <v>13</v>
      </c>
      <c r="E330" s="16">
        <v>0</v>
      </c>
      <c r="F330" s="16">
        <v>0</v>
      </c>
      <c r="G330" s="16">
        <v>0</v>
      </c>
      <c r="H330" s="16">
        <v>0</v>
      </c>
      <c r="I330" s="16">
        <v>0</v>
      </c>
      <c r="J330" s="16">
        <v>0</v>
      </c>
      <c r="K330" s="16">
        <v>0</v>
      </c>
      <c r="L330" s="16">
        <v>0</v>
      </c>
      <c r="M330" s="19"/>
    </row>
    <row r="331" spans="1:13" s="11" customFormat="1" ht="13.9" hidden="1" customHeight="1" x14ac:dyDescent="0.25">
      <c r="A331" s="51"/>
      <c r="B331" s="64"/>
      <c r="C331" s="64"/>
      <c r="D331" s="23" t="s">
        <v>14</v>
      </c>
      <c r="E331" s="16">
        <f>H331+I331+J331+K331+L331</f>
        <v>549.20249999999999</v>
      </c>
      <c r="F331" s="16">
        <v>0</v>
      </c>
      <c r="G331" s="16">
        <v>0</v>
      </c>
      <c r="H331" s="16">
        <v>549.20249999999999</v>
      </c>
      <c r="I331" s="16">
        <v>0</v>
      </c>
      <c r="J331" s="16">
        <v>0</v>
      </c>
      <c r="K331" s="16">
        <v>0</v>
      </c>
      <c r="L331" s="16">
        <v>0</v>
      </c>
      <c r="M331" s="19"/>
    </row>
    <row r="332" spans="1:13" s="11" customFormat="1" ht="13.9" hidden="1" customHeight="1" x14ac:dyDescent="0.25">
      <c r="A332" s="51"/>
      <c r="B332" s="64"/>
      <c r="C332" s="64"/>
      <c r="D332" s="23" t="s">
        <v>15</v>
      </c>
      <c r="E332" s="16">
        <f>H332+I332+J332+K332+L332</f>
        <v>5.5475000000000003</v>
      </c>
      <c r="F332" s="16">
        <v>0</v>
      </c>
      <c r="G332" s="16">
        <v>0</v>
      </c>
      <c r="H332" s="16">
        <v>5.5475000000000003</v>
      </c>
      <c r="I332" s="16">
        <v>0</v>
      </c>
      <c r="J332" s="16">
        <v>0</v>
      </c>
      <c r="K332" s="16">
        <v>0</v>
      </c>
      <c r="L332" s="16">
        <v>0</v>
      </c>
      <c r="M332" s="19"/>
    </row>
    <row r="333" spans="1:13" s="11" customFormat="1" ht="26.5" hidden="1" customHeight="1" x14ac:dyDescent="0.25">
      <c r="A333" s="51"/>
      <c r="B333" s="64"/>
      <c r="C333" s="64"/>
      <c r="D333" s="23" t="s">
        <v>71</v>
      </c>
      <c r="E333" s="16">
        <v>0</v>
      </c>
      <c r="F333" s="16">
        <v>0</v>
      </c>
      <c r="G333" s="16">
        <v>0</v>
      </c>
      <c r="H333" s="16">
        <v>0</v>
      </c>
      <c r="I333" s="16">
        <v>0</v>
      </c>
      <c r="J333" s="16">
        <v>0</v>
      </c>
      <c r="K333" s="16">
        <v>0</v>
      </c>
      <c r="L333" s="16">
        <v>0</v>
      </c>
      <c r="M333" s="19"/>
    </row>
    <row r="334" spans="1:13" s="11" customFormat="1" ht="48.75" hidden="1" customHeight="1" x14ac:dyDescent="0.25">
      <c r="A334" s="51"/>
      <c r="B334" s="65"/>
      <c r="C334" s="64"/>
      <c r="D334" s="23" t="s">
        <v>166</v>
      </c>
      <c r="E334" s="16">
        <f>F334+G334+H334+I334+J334+K334+L334</f>
        <v>4992.75</v>
      </c>
      <c r="F334" s="16">
        <v>0</v>
      </c>
      <c r="G334" s="16">
        <v>0</v>
      </c>
      <c r="H334" s="25">
        <v>0</v>
      </c>
      <c r="I334" s="16">
        <v>4992.75</v>
      </c>
      <c r="J334" s="16">
        <v>0</v>
      </c>
      <c r="K334" s="16">
        <v>0</v>
      </c>
      <c r="L334" s="16">
        <v>0</v>
      </c>
      <c r="M334" s="19"/>
    </row>
    <row r="335" spans="1:13" s="11" customFormat="1" ht="14.15" hidden="1" customHeight="1" x14ac:dyDescent="0.25">
      <c r="A335" s="51" t="s">
        <v>86</v>
      </c>
      <c r="B335" s="63" t="s">
        <v>124</v>
      </c>
      <c r="C335" s="64"/>
      <c r="D335" s="23" t="s">
        <v>3</v>
      </c>
      <c r="E335" s="15">
        <f t="shared" ref="E335:L335" si="87">SUM(E336:E340)</f>
        <v>5807.9</v>
      </c>
      <c r="F335" s="15">
        <f t="shared" si="87"/>
        <v>0</v>
      </c>
      <c r="G335" s="15">
        <f t="shared" si="87"/>
        <v>0</v>
      </c>
      <c r="H335" s="15">
        <f t="shared" si="87"/>
        <v>0</v>
      </c>
      <c r="I335" s="15">
        <f t="shared" si="87"/>
        <v>0</v>
      </c>
      <c r="J335" s="16">
        <f t="shared" si="87"/>
        <v>580.79</v>
      </c>
      <c r="K335" s="15">
        <f t="shared" si="87"/>
        <v>5227.1099999999997</v>
      </c>
      <c r="L335" s="15">
        <f t="shared" si="87"/>
        <v>0</v>
      </c>
      <c r="M335" s="19"/>
    </row>
    <row r="336" spans="1:13" s="11" customFormat="1" ht="13.9" hidden="1" customHeight="1" x14ac:dyDescent="0.25">
      <c r="A336" s="51"/>
      <c r="B336" s="64"/>
      <c r="C336" s="64"/>
      <c r="D336" s="23" t="s">
        <v>13</v>
      </c>
      <c r="E336" s="16">
        <v>0</v>
      </c>
      <c r="F336" s="16">
        <v>0</v>
      </c>
      <c r="G336" s="16">
        <v>0</v>
      </c>
      <c r="H336" s="16">
        <v>0</v>
      </c>
      <c r="I336" s="16">
        <v>0</v>
      </c>
      <c r="J336" s="16">
        <v>0</v>
      </c>
      <c r="K336" s="16">
        <v>0</v>
      </c>
      <c r="L336" s="16">
        <v>0</v>
      </c>
      <c r="M336" s="19"/>
    </row>
    <row r="337" spans="1:13" s="11" customFormat="1" ht="13.9" hidden="1" customHeight="1" x14ac:dyDescent="0.25">
      <c r="A337" s="51"/>
      <c r="B337" s="64"/>
      <c r="C337" s="64"/>
      <c r="D337" s="23" t="s">
        <v>14</v>
      </c>
      <c r="E337" s="16">
        <v>0</v>
      </c>
      <c r="F337" s="16">
        <v>0</v>
      </c>
      <c r="G337" s="16">
        <v>0</v>
      </c>
      <c r="H337" s="16">
        <v>0</v>
      </c>
      <c r="I337" s="16">
        <v>0</v>
      </c>
      <c r="J337" s="16">
        <v>0</v>
      </c>
      <c r="K337" s="16">
        <v>0</v>
      </c>
      <c r="L337" s="16">
        <v>0</v>
      </c>
      <c r="M337" s="19"/>
    </row>
    <row r="338" spans="1:13" s="11" customFormat="1" ht="13.9" hidden="1" customHeight="1" x14ac:dyDescent="0.25">
      <c r="A338" s="51"/>
      <c r="B338" s="64"/>
      <c r="C338" s="64"/>
      <c r="D338" s="23" t="s">
        <v>15</v>
      </c>
      <c r="E338" s="16">
        <v>0</v>
      </c>
      <c r="F338" s="16">
        <v>0</v>
      </c>
      <c r="G338" s="16">
        <v>0</v>
      </c>
      <c r="H338" s="16">
        <v>0</v>
      </c>
      <c r="I338" s="16">
        <v>0</v>
      </c>
      <c r="J338" s="16">
        <v>0</v>
      </c>
      <c r="K338" s="16">
        <v>0</v>
      </c>
      <c r="L338" s="16">
        <v>0</v>
      </c>
      <c r="M338" s="19"/>
    </row>
    <row r="339" spans="1:13" s="11" customFormat="1" ht="26.5" hidden="1" customHeight="1" x14ac:dyDescent="0.25">
      <c r="A339" s="51"/>
      <c r="B339" s="64"/>
      <c r="C339" s="64"/>
      <c r="D339" s="23" t="s">
        <v>71</v>
      </c>
      <c r="E339" s="16">
        <v>0</v>
      </c>
      <c r="F339" s="16">
        <v>0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9"/>
    </row>
    <row r="340" spans="1:13" s="11" customFormat="1" ht="115.15" hidden="1" customHeight="1" x14ac:dyDescent="0.25">
      <c r="A340" s="51"/>
      <c r="B340" s="65"/>
      <c r="C340" s="64"/>
      <c r="D340" s="23" t="s">
        <v>166</v>
      </c>
      <c r="E340" s="16">
        <f>F340+G340+H340+I340+J340+K340+L340</f>
        <v>5807.9</v>
      </c>
      <c r="F340" s="16">
        <v>0</v>
      </c>
      <c r="G340" s="16">
        <v>0</v>
      </c>
      <c r="H340" s="16">
        <v>0</v>
      </c>
      <c r="I340" s="25">
        <v>0</v>
      </c>
      <c r="J340" s="16">
        <v>580.79</v>
      </c>
      <c r="K340" s="16">
        <v>5227.1099999999997</v>
      </c>
      <c r="L340" s="16">
        <v>0</v>
      </c>
      <c r="M340" s="19"/>
    </row>
    <row r="341" spans="1:13" s="11" customFormat="1" ht="14.15" hidden="1" customHeight="1" x14ac:dyDescent="0.25">
      <c r="A341" s="51" t="s">
        <v>125</v>
      </c>
      <c r="B341" s="63" t="s">
        <v>126</v>
      </c>
      <c r="C341" s="64"/>
      <c r="D341" s="23" t="s">
        <v>3</v>
      </c>
      <c r="E341" s="15">
        <f t="shared" ref="E341:L341" si="88">SUM(E342:E346)</f>
        <v>5476.5</v>
      </c>
      <c r="F341" s="15">
        <f t="shared" si="88"/>
        <v>0</v>
      </c>
      <c r="G341" s="15">
        <f t="shared" si="88"/>
        <v>0</v>
      </c>
      <c r="H341" s="15">
        <f t="shared" si="88"/>
        <v>547.65</v>
      </c>
      <c r="I341" s="15">
        <f t="shared" si="88"/>
        <v>4928.8500000000004</v>
      </c>
      <c r="J341" s="16">
        <f t="shared" si="88"/>
        <v>0</v>
      </c>
      <c r="K341" s="15">
        <f t="shared" si="88"/>
        <v>0</v>
      </c>
      <c r="L341" s="15">
        <f t="shared" si="88"/>
        <v>0</v>
      </c>
      <c r="M341" s="19"/>
    </row>
    <row r="342" spans="1:13" s="11" customFormat="1" ht="13.9" hidden="1" customHeight="1" x14ac:dyDescent="0.25">
      <c r="A342" s="51"/>
      <c r="B342" s="64"/>
      <c r="C342" s="64"/>
      <c r="D342" s="23" t="s">
        <v>13</v>
      </c>
      <c r="E342" s="16">
        <v>0</v>
      </c>
      <c r="F342" s="16">
        <v>0</v>
      </c>
      <c r="G342" s="16">
        <v>0</v>
      </c>
      <c r="H342" s="25">
        <v>0</v>
      </c>
      <c r="I342" s="25">
        <v>0</v>
      </c>
      <c r="J342" s="16">
        <v>0</v>
      </c>
      <c r="K342" s="25">
        <v>0</v>
      </c>
      <c r="L342" s="25">
        <v>0</v>
      </c>
      <c r="M342" s="19"/>
    </row>
    <row r="343" spans="1:13" s="11" customFormat="1" ht="13.9" hidden="1" customHeight="1" x14ac:dyDescent="0.25">
      <c r="A343" s="51"/>
      <c r="B343" s="64"/>
      <c r="C343" s="64"/>
      <c r="D343" s="23" t="s">
        <v>14</v>
      </c>
      <c r="E343" s="16">
        <f>H343+I343+J343+K343+L343</f>
        <v>542.17349999999999</v>
      </c>
      <c r="F343" s="16">
        <v>0</v>
      </c>
      <c r="G343" s="16">
        <v>0</v>
      </c>
      <c r="H343" s="25">
        <v>542.17349999999999</v>
      </c>
      <c r="I343" s="25">
        <v>0</v>
      </c>
      <c r="J343" s="16">
        <v>0</v>
      </c>
      <c r="K343" s="25">
        <v>0</v>
      </c>
      <c r="L343" s="25">
        <v>0</v>
      </c>
      <c r="M343" s="19"/>
    </row>
    <row r="344" spans="1:13" s="11" customFormat="1" ht="13.9" hidden="1" customHeight="1" x14ac:dyDescent="0.25">
      <c r="A344" s="51"/>
      <c r="B344" s="64"/>
      <c r="C344" s="64"/>
      <c r="D344" s="23" t="s">
        <v>15</v>
      </c>
      <c r="E344" s="16">
        <f>H344+I344+J344+K344+L344</f>
        <v>5.4764999999999997</v>
      </c>
      <c r="F344" s="16">
        <v>0</v>
      </c>
      <c r="G344" s="16">
        <v>0</v>
      </c>
      <c r="H344" s="25">
        <v>5.4764999999999997</v>
      </c>
      <c r="I344" s="25">
        <v>0</v>
      </c>
      <c r="J344" s="16">
        <v>0</v>
      </c>
      <c r="K344" s="25">
        <v>0</v>
      </c>
      <c r="L344" s="25">
        <v>0</v>
      </c>
      <c r="M344" s="19"/>
    </row>
    <row r="345" spans="1:13" s="11" customFormat="1" ht="26.5" hidden="1" customHeight="1" x14ac:dyDescent="0.25">
      <c r="A345" s="51"/>
      <c r="B345" s="64"/>
      <c r="C345" s="64"/>
      <c r="D345" s="23" t="s">
        <v>71</v>
      </c>
      <c r="E345" s="16">
        <v>0</v>
      </c>
      <c r="F345" s="16">
        <v>0</v>
      </c>
      <c r="G345" s="16">
        <v>0</v>
      </c>
      <c r="H345" s="25">
        <v>0</v>
      </c>
      <c r="I345" s="25">
        <v>0</v>
      </c>
      <c r="J345" s="16">
        <v>0</v>
      </c>
      <c r="K345" s="25">
        <v>0</v>
      </c>
      <c r="L345" s="25">
        <v>0</v>
      </c>
      <c r="M345" s="19"/>
    </row>
    <row r="346" spans="1:13" s="11" customFormat="1" ht="43.9" hidden="1" customHeight="1" x14ac:dyDescent="0.25">
      <c r="A346" s="51"/>
      <c r="B346" s="65"/>
      <c r="C346" s="64"/>
      <c r="D346" s="23" t="s">
        <v>166</v>
      </c>
      <c r="E346" s="16">
        <f>F346+G346+H346+I346+J346+K346+L346</f>
        <v>4928.8500000000004</v>
      </c>
      <c r="F346" s="16">
        <v>0</v>
      </c>
      <c r="G346" s="16">
        <v>0</v>
      </c>
      <c r="H346" s="25">
        <v>0</v>
      </c>
      <c r="I346" s="25">
        <v>4928.8500000000004</v>
      </c>
      <c r="J346" s="16">
        <v>0</v>
      </c>
      <c r="K346" s="25">
        <v>0</v>
      </c>
      <c r="L346" s="25">
        <v>0</v>
      </c>
      <c r="M346" s="19"/>
    </row>
    <row r="347" spans="1:13" s="11" customFormat="1" ht="14.15" hidden="1" customHeight="1" x14ac:dyDescent="0.25">
      <c r="A347" s="51" t="s">
        <v>127</v>
      </c>
      <c r="B347" s="63" t="s">
        <v>87</v>
      </c>
      <c r="C347" s="64"/>
      <c r="D347" s="23" t="s">
        <v>3</v>
      </c>
      <c r="E347" s="15">
        <f t="shared" ref="E347:L347" si="89">SUM(E348:E352)</f>
        <v>16849.3</v>
      </c>
      <c r="F347" s="15">
        <f t="shared" si="89"/>
        <v>0</v>
      </c>
      <c r="G347" s="15">
        <f t="shared" si="89"/>
        <v>0</v>
      </c>
      <c r="H347" s="15">
        <f t="shared" si="89"/>
        <v>1684.93</v>
      </c>
      <c r="I347" s="15">
        <f t="shared" si="89"/>
        <v>15164.37</v>
      </c>
      <c r="J347" s="16">
        <f t="shared" si="89"/>
        <v>0</v>
      </c>
      <c r="K347" s="15">
        <f t="shared" si="89"/>
        <v>0</v>
      </c>
      <c r="L347" s="15">
        <f t="shared" si="89"/>
        <v>0</v>
      </c>
      <c r="M347" s="19"/>
    </row>
    <row r="348" spans="1:13" s="11" customFormat="1" ht="13.9" hidden="1" customHeight="1" x14ac:dyDescent="0.25">
      <c r="A348" s="51"/>
      <c r="B348" s="64"/>
      <c r="C348" s="64"/>
      <c r="D348" s="23" t="s">
        <v>13</v>
      </c>
      <c r="E348" s="16">
        <v>0</v>
      </c>
      <c r="F348" s="16">
        <v>0</v>
      </c>
      <c r="G348" s="16">
        <v>0</v>
      </c>
      <c r="H348" s="16">
        <v>0</v>
      </c>
      <c r="I348" s="16">
        <v>0</v>
      </c>
      <c r="J348" s="16">
        <v>0</v>
      </c>
      <c r="K348" s="16">
        <v>0</v>
      </c>
      <c r="L348" s="16">
        <v>0</v>
      </c>
      <c r="M348" s="19"/>
    </row>
    <row r="349" spans="1:13" s="11" customFormat="1" ht="13.9" hidden="1" customHeight="1" x14ac:dyDescent="0.25">
      <c r="A349" s="51"/>
      <c r="B349" s="64"/>
      <c r="C349" s="64"/>
      <c r="D349" s="23" t="s">
        <v>14</v>
      </c>
      <c r="E349" s="16">
        <f>H349+I349+J349+K349+L349</f>
        <v>1668.0807</v>
      </c>
      <c r="F349" s="16">
        <v>0</v>
      </c>
      <c r="G349" s="16">
        <v>0</v>
      </c>
      <c r="H349" s="16">
        <v>1668.0807</v>
      </c>
      <c r="I349" s="16">
        <v>0</v>
      </c>
      <c r="J349" s="16">
        <v>0</v>
      </c>
      <c r="K349" s="16">
        <v>0</v>
      </c>
      <c r="L349" s="16">
        <v>0</v>
      </c>
      <c r="M349" s="19"/>
    </row>
    <row r="350" spans="1:13" s="11" customFormat="1" ht="13.9" hidden="1" customHeight="1" x14ac:dyDescent="0.25">
      <c r="A350" s="51"/>
      <c r="B350" s="64"/>
      <c r="C350" s="64"/>
      <c r="D350" s="23" t="s">
        <v>15</v>
      </c>
      <c r="E350" s="16">
        <f>H350+I350+J350+K350+L350</f>
        <v>16.849299999999999</v>
      </c>
      <c r="F350" s="16">
        <v>0</v>
      </c>
      <c r="G350" s="16">
        <v>0</v>
      </c>
      <c r="H350" s="16">
        <v>16.849299999999999</v>
      </c>
      <c r="I350" s="16">
        <v>0</v>
      </c>
      <c r="J350" s="16">
        <v>0</v>
      </c>
      <c r="K350" s="16">
        <v>0</v>
      </c>
      <c r="L350" s="16">
        <v>0</v>
      </c>
      <c r="M350" s="19"/>
    </row>
    <row r="351" spans="1:13" s="11" customFormat="1" ht="26.5" hidden="1" customHeight="1" x14ac:dyDescent="0.25">
      <c r="A351" s="51"/>
      <c r="B351" s="64"/>
      <c r="C351" s="64"/>
      <c r="D351" s="23" t="s">
        <v>71</v>
      </c>
      <c r="E351" s="16">
        <v>0</v>
      </c>
      <c r="F351" s="16">
        <v>0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  <c r="L351" s="16">
        <v>0</v>
      </c>
      <c r="M351" s="19"/>
    </row>
    <row r="352" spans="1:13" s="11" customFormat="1" ht="41.65" hidden="1" customHeight="1" x14ac:dyDescent="0.25">
      <c r="A352" s="51"/>
      <c r="B352" s="65"/>
      <c r="C352" s="64"/>
      <c r="D352" s="23" t="s">
        <v>166</v>
      </c>
      <c r="E352" s="16">
        <f>F352+G352+H352+I352+J352+K352+L352</f>
        <v>15164.37</v>
      </c>
      <c r="F352" s="16">
        <v>0</v>
      </c>
      <c r="G352" s="16">
        <v>0</v>
      </c>
      <c r="H352" s="25">
        <v>0</v>
      </c>
      <c r="I352" s="16">
        <v>15164.37</v>
      </c>
      <c r="J352" s="16">
        <v>0</v>
      </c>
      <c r="K352" s="16">
        <v>0</v>
      </c>
      <c r="L352" s="16">
        <v>0</v>
      </c>
      <c r="M352" s="19"/>
    </row>
    <row r="353" spans="1:13" s="11" customFormat="1" ht="14.15" hidden="1" customHeight="1" x14ac:dyDescent="0.25">
      <c r="A353" s="51" t="s">
        <v>128</v>
      </c>
      <c r="B353" s="63" t="s">
        <v>129</v>
      </c>
      <c r="C353" s="64"/>
      <c r="D353" s="23" t="s">
        <v>3</v>
      </c>
      <c r="E353" s="15">
        <f t="shared" ref="E353:L353" si="90">SUM(E354:E358)</f>
        <v>5504.9</v>
      </c>
      <c r="F353" s="15">
        <f t="shared" si="90"/>
        <v>0</v>
      </c>
      <c r="G353" s="15">
        <f t="shared" si="90"/>
        <v>0</v>
      </c>
      <c r="H353" s="15">
        <f t="shared" si="90"/>
        <v>0</v>
      </c>
      <c r="I353" s="15">
        <f t="shared" si="90"/>
        <v>0</v>
      </c>
      <c r="J353" s="16">
        <f t="shared" si="90"/>
        <v>550.49</v>
      </c>
      <c r="K353" s="15">
        <f t="shared" si="90"/>
        <v>4954.41</v>
      </c>
      <c r="L353" s="15">
        <f t="shared" si="90"/>
        <v>0</v>
      </c>
      <c r="M353" s="19"/>
    </row>
    <row r="354" spans="1:13" s="11" customFormat="1" ht="13.9" hidden="1" customHeight="1" x14ac:dyDescent="0.25">
      <c r="A354" s="51"/>
      <c r="B354" s="64"/>
      <c r="C354" s="64"/>
      <c r="D354" s="23" t="s">
        <v>13</v>
      </c>
      <c r="E354" s="16">
        <v>0</v>
      </c>
      <c r="F354" s="16">
        <v>0</v>
      </c>
      <c r="G354" s="16">
        <v>0</v>
      </c>
      <c r="H354" s="25">
        <v>0</v>
      </c>
      <c r="I354" s="25">
        <v>0</v>
      </c>
      <c r="J354" s="16">
        <v>0</v>
      </c>
      <c r="K354" s="25">
        <v>0</v>
      </c>
      <c r="L354" s="25">
        <v>0</v>
      </c>
      <c r="M354" s="19"/>
    </row>
    <row r="355" spans="1:13" s="11" customFormat="1" ht="13.9" hidden="1" customHeight="1" x14ac:dyDescent="0.25">
      <c r="A355" s="51"/>
      <c r="B355" s="64"/>
      <c r="C355" s="64"/>
      <c r="D355" s="23" t="s">
        <v>14</v>
      </c>
      <c r="E355" s="16">
        <v>0</v>
      </c>
      <c r="F355" s="16">
        <v>0</v>
      </c>
      <c r="G355" s="16">
        <v>0</v>
      </c>
      <c r="H355" s="25">
        <v>0</v>
      </c>
      <c r="I355" s="25">
        <v>0</v>
      </c>
      <c r="J355" s="16">
        <v>0</v>
      </c>
      <c r="K355" s="25">
        <v>0</v>
      </c>
      <c r="L355" s="25">
        <v>0</v>
      </c>
      <c r="M355" s="19"/>
    </row>
    <row r="356" spans="1:13" s="11" customFormat="1" ht="13.9" hidden="1" customHeight="1" x14ac:dyDescent="0.25">
      <c r="A356" s="51"/>
      <c r="B356" s="64"/>
      <c r="C356" s="64"/>
      <c r="D356" s="23" t="s">
        <v>15</v>
      </c>
      <c r="E356" s="16">
        <v>0</v>
      </c>
      <c r="F356" s="16">
        <v>0</v>
      </c>
      <c r="G356" s="16">
        <v>0</v>
      </c>
      <c r="H356" s="25">
        <v>0</v>
      </c>
      <c r="I356" s="25">
        <v>0</v>
      </c>
      <c r="J356" s="16">
        <v>0</v>
      </c>
      <c r="K356" s="25">
        <v>0</v>
      </c>
      <c r="L356" s="25">
        <v>0</v>
      </c>
      <c r="M356" s="19"/>
    </row>
    <row r="357" spans="1:13" s="11" customFormat="1" ht="26.5" hidden="1" customHeight="1" x14ac:dyDescent="0.25">
      <c r="A357" s="51"/>
      <c r="B357" s="64"/>
      <c r="C357" s="64"/>
      <c r="D357" s="23" t="s">
        <v>71</v>
      </c>
      <c r="E357" s="16">
        <v>0</v>
      </c>
      <c r="F357" s="16">
        <v>0</v>
      </c>
      <c r="G357" s="16">
        <v>0</v>
      </c>
      <c r="H357" s="25">
        <v>0</v>
      </c>
      <c r="I357" s="25">
        <v>0</v>
      </c>
      <c r="J357" s="16">
        <v>0</v>
      </c>
      <c r="K357" s="25">
        <v>0</v>
      </c>
      <c r="L357" s="25">
        <v>0</v>
      </c>
      <c r="M357" s="19"/>
    </row>
    <row r="358" spans="1:13" s="11" customFormat="1" ht="50.65" hidden="1" customHeight="1" x14ac:dyDescent="0.25">
      <c r="A358" s="51"/>
      <c r="B358" s="65"/>
      <c r="C358" s="64"/>
      <c r="D358" s="23" t="s">
        <v>166</v>
      </c>
      <c r="E358" s="16">
        <f>F358+G358+H358+I358+J358+K358+L358</f>
        <v>5504.9</v>
      </c>
      <c r="F358" s="16">
        <v>0</v>
      </c>
      <c r="G358" s="16">
        <v>0</v>
      </c>
      <c r="H358" s="25">
        <v>0</v>
      </c>
      <c r="I358" s="25">
        <v>0</v>
      </c>
      <c r="J358" s="16">
        <v>550.49</v>
      </c>
      <c r="K358" s="25">
        <v>4954.41</v>
      </c>
      <c r="L358" s="25">
        <v>0</v>
      </c>
      <c r="M358" s="19"/>
    </row>
    <row r="359" spans="1:13" s="11" customFormat="1" ht="14.15" hidden="1" customHeight="1" x14ac:dyDescent="0.25">
      <c r="A359" s="51" t="s">
        <v>130</v>
      </c>
      <c r="B359" s="63" t="s">
        <v>131</v>
      </c>
      <c r="C359" s="64"/>
      <c r="D359" s="23" t="s">
        <v>3</v>
      </c>
      <c r="E359" s="15">
        <f t="shared" ref="E359:L359" si="91">SUM(E360:E364)</f>
        <v>17052.5</v>
      </c>
      <c r="F359" s="15">
        <f t="shared" si="91"/>
        <v>0</v>
      </c>
      <c r="G359" s="15">
        <f t="shared" si="91"/>
        <v>0</v>
      </c>
      <c r="H359" s="15">
        <f t="shared" si="91"/>
        <v>0</v>
      </c>
      <c r="I359" s="15">
        <f t="shared" si="91"/>
        <v>0</v>
      </c>
      <c r="J359" s="16">
        <f t="shared" si="91"/>
        <v>1705.25</v>
      </c>
      <c r="K359" s="15">
        <f t="shared" si="91"/>
        <v>15347.25</v>
      </c>
      <c r="L359" s="15">
        <f t="shared" si="91"/>
        <v>0</v>
      </c>
      <c r="M359" s="19"/>
    </row>
    <row r="360" spans="1:13" s="11" customFormat="1" ht="13.9" hidden="1" customHeight="1" x14ac:dyDescent="0.25">
      <c r="A360" s="51"/>
      <c r="B360" s="64"/>
      <c r="C360" s="64"/>
      <c r="D360" s="23" t="s">
        <v>13</v>
      </c>
      <c r="E360" s="16">
        <v>0</v>
      </c>
      <c r="F360" s="16">
        <v>0</v>
      </c>
      <c r="G360" s="16">
        <v>0</v>
      </c>
      <c r="H360" s="16">
        <v>0</v>
      </c>
      <c r="I360" s="16">
        <v>0</v>
      </c>
      <c r="J360" s="16">
        <v>0</v>
      </c>
      <c r="K360" s="16">
        <v>0</v>
      </c>
      <c r="L360" s="16">
        <v>0</v>
      </c>
      <c r="M360" s="19"/>
    </row>
    <row r="361" spans="1:13" s="11" customFormat="1" ht="13.9" hidden="1" customHeight="1" x14ac:dyDescent="0.25">
      <c r="A361" s="51"/>
      <c r="B361" s="64"/>
      <c r="C361" s="64"/>
      <c r="D361" s="23" t="s">
        <v>14</v>
      </c>
      <c r="E361" s="16">
        <v>0</v>
      </c>
      <c r="F361" s="16">
        <v>0</v>
      </c>
      <c r="G361" s="16">
        <v>0</v>
      </c>
      <c r="H361" s="16">
        <v>0</v>
      </c>
      <c r="I361" s="16">
        <v>0</v>
      </c>
      <c r="J361" s="16">
        <v>0</v>
      </c>
      <c r="K361" s="16">
        <v>0</v>
      </c>
      <c r="L361" s="16">
        <v>0</v>
      </c>
      <c r="M361" s="19"/>
    </row>
    <row r="362" spans="1:13" s="11" customFormat="1" ht="13.9" hidden="1" customHeight="1" x14ac:dyDescent="0.25">
      <c r="A362" s="51"/>
      <c r="B362" s="64"/>
      <c r="C362" s="64"/>
      <c r="D362" s="23" t="s">
        <v>15</v>
      </c>
      <c r="E362" s="16">
        <v>0</v>
      </c>
      <c r="F362" s="16">
        <v>0</v>
      </c>
      <c r="G362" s="16">
        <v>0</v>
      </c>
      <c r="H362" s="16">
        <v>0</v>
      </c>
      <c r="I362" s="16">
        <v>0</v>
      </c>
      <c r="J362" s="16">
        <v>0</v>
      </c>
      <c r="K362" s="16">
        <v>0</v>
      </c>
      <c r="L362" s="16">
        <v>0</v>
      </c>
      <c r="M362" s="19"/>
    </row>
    <row r="363" spans="1:13" s="11" customFormat="1" ht="26.5" hidden="1" customHeight="1" x14ac:dyDescent="0.25">
      <c r="A363" s="51"/>
      <c r="B363" s="64"/>
      <c r="C363" s="64"/>
      <c r="D363" s="23" t="s">
        <v>71</v>
      </c>
      <c r="E363" s="16">
        <v>0</v>
      </c>
      <c r="F363" s="16">
        <v>0</v>
      </c>
      <c r="G363" s="16">
        <v>0</v>
      </c>
      <c r="H363" s="16">
        <v>0</v>
      </c>
      <c r="I363" s="16">
        <v>0</v>
      </c>
      <c r="J363" s="16">
        <v>0</v>
      </c>
      <c r="K363" s="16">
        <v>0</v>
      </c>
      <c r="L363" s="16">
        <v>0</v>
      </c>
      <c r="M363" s="19"/>
    </row>
    <row r="364" spans="1:13" s="11" customFormat="1" ht="26.65" hidden="1" customHeight="1" x14ac:dyDescent="0.25">
      <c r="A364" s="51"/>
      <c r="B364" s="65"/>
      <c r="C364" s="64"/>
      <c r="D364" s="23" t="s">
        <v>166</v>
      </c>
      <c r="E364" s="16">
        <f>F364+G364+H364+I364+J364+K364+L364</f>
        <v>17052.5</v>
      </c>
      <c r="F364" s="16">
        <v>0</v>
      </c>
      <c r="G364" s="16">
        <v>0</v>
      </c>
      <c r="H364" s="16">
        <v>0</v>
      </c>
      <c r="I364" s="16">
        <v>0</v>
      </c>
      <c r="J364" s="16">
        <v>1705.25</v>
      </c>
      <c r="K364" s="16">
        <v>15347.25</v>
      </c>
      <c r="L364" s="16">
        <v>0</v>
      </c>
      <c r="M364" s="19"/>
    </row>
    <row r="365" spans="1:13" s="11" customFormat="1" ht="14.15" hidden="1" customHeight="1" x14ac:dyDescent="0.25">
      <c r="A365" s="51" t="s">
        <v>88</v>
      </c>
      <c r="B365" s="63" t="s">
        <v>132</v>
      </c>
      <c r="C365" s="64"/>
      <c r="D365" s="23" t="s">
        <v>3</v>
      </c>
      <c r="E365" s="15">
        <f t="shared" ref="E365:L365" si="92">SUM(E366:E370)</f>
        <v>5628.5</v>
      </c>
      <c r="F365" s="15">
        <f t="shared" si="92"/>
        <v>0</v>
      </c>
      <c r="G365" s="15">
        <f t="shared" si="92"/>
        <v>0</v>
      </c>
      <c r="H365" s="15">
        <f t="shared" si="92"/>
        <v>562.85</v>
      </c>
      <c r="I365" s="15">
        <f t="shared" si="92"/>
        <v>5065.6499999999996</v>
      </c>
      <c r="J365" s="16">
        <f t="shared" si="92"/>
        <v>0</v>
      </c>
      <c r="K365" s="15">
        <f t="shared" si="92"/>
        <v>0</v>
      </c>
      <c r="L365" s="15">
        <f t="shared" si="92"/>
        <v>0</v>
      </c>
      <c r="M365" s="19"/>
    </row>
    <row r="366" spans="1:13" s="11" customFormat="1" ht="13.9" hidden="1" customHeight="1" x14ac:dyDescent="0.25">
      <c r="A366" s="51"/>
      <c r="B366" s="64"/>
      <c r="C366" s="64"/>
      <c r="D366" s="23" t="s">
        <v>13</v>
      </c>
      <c r="E366" s="16">
        <v>0</v>
      </c>
      <c r="F366" s="16">
        <v>0</v>
      </c>
      <c r="G366" s="16">
        <v>0</v>
      </c>
      <c r="H366" s="25">
        <v>0</v>
      </c>
      <c r="I366" s="25">
        <v>0</v>
      </c>
      <c r="J366" s="16">
        <v>0</v>
      </c>
      <c r="K366" s="25">
        <v>0</v>
      </c>
      <c r="L366" s="25">
        <v>0</v>
      </c>
      <c r="M366" s="19"/>
    </row>
    <row r="367" spans="1:13" s="11" customFormat="1" ht="13.9" hidden="1" customHeight="1" x14ac:dyDescent="0.25">
      <c r="A367" s="51"/>
      <c r="B367" s="64"/>
      <c r="C367" s="64"/>
      <c r="D367" s="23" t="s">
        <v>14</v>
      </c>
      <c r="E367" s="16">
        <f>H367+I367+J367+K367+L367</f>
        <v>557.22149999999999</v>
      </c>
      <c r="F367" s="16">
        <v>0</v>
      </c>
      <c r="G367" s="16">
        <v>0</v>
      </c>
      <c r="H367" s="25">
        <v>557.22149999999999</v>
      </c>
      <c r="I367" s="25">
        <v>0</v>
      </c>
      <c r="J367" s="16">
        <v>0</v>
      </c>
      <c r="K367" s="25">
        <v>0</v>
      </c>
      <c r="L367" s="25">
        <v>0</v>
      </c>
      <c r="M367" s="19"/>
    </row>
    <row r="368" spans="1:13" s="11" customFormat="1" ht="27" hidden="1" customHeight="1" x14ac:dyDescent="0.25">
      <c r="A368" s="51"/>
      <c r="B368" s="64"/>
      <c r="C368" s="64"/>
      <c r="D368" s="23" t="s">
        <v>15</v>
      </c>
      <c r="E368" s="16">
        <f>H368+I368+J368+K368+L368</f>
        <v>5.6284999999999998</v>
      </c>
      <c r="F368" s="16">
        <v>0</v>
      </c>
      <c r="G368" s="16">
        <v>0</v>
      </c>
      <c r="H368" s="25">
        <v>5.6284999999999998</v>
      </c>
      <c r="I368" s="25">
        <v>0</v>
      </c>
      <c r="J368" s="16">
        <v>0</v>
      </c>
      <c r="K368" s="25">
        <v>0</v>
      </c>
      <c r="L368" s="25">
        <v>0</v>
      </c>
      <c r="M368" s="19"/>
    </row>
    <row r="369" spans="1:13" s="11" customFormat="1" ht="26.5" hidden="1" customHeight="1" x14ac:dyDescent="0.25">
      <c r="A369" s="51"/>
      <c r="B369" s="64"/>
      <c r="C369" s="64"/>
      <c r="D369" s="23" t="s">
        <v>71</v>
      </c>
      <c r="E369" s="16">
        <v>0</v>
      </c>
      <c r="F369" s="16">
        <v>0</v>
      </c>
      <c r="G369" s="16">
        <v>0</v>
      </c>
      <c r="H369" s="25">
        <v>0</v>
      </c>
      <c r="I369" s="25">
        <v>0</v>
      </c>
      <c r="J369" s="16">
        <v>0</v>
      </c>
      <c r="K369" s="25">
        <v>0</v>
      </c>
      <c r="L369" s="25">
        <v>0</v>
      </c>
      <c r="M369" s="19"/>
    </row>
    <row r="370" spans="1:13" s="11" customFormat="1" ht="13.9" hidden="1" customHeight="1" x14ac:dyDescent="0.25">
      <c r="A370" s="51"/>
      <c r="B370" s="65"/>
      <c r="C370" s="64"/>
      <c r="D370" s="23" t="s">
        <v>166</v>
      </c>
      <c r="E370" s="16">
        <f>F370+G370+H370+I370+J370+K370+L370</f>
        <v>5065.6499999999996</v>
      </c>
      <c r="F370" s="16">
        <v>0</v>
      </c>
      <c r="G370" s="16">
        <v>0</v>
      </c>
      <c r="H370" s="25">
        <v>0</v>
      </c>
      <c r="I370" s="25">
        <v>5065.6499999999996</v>
      </c>
      <c r="J370" s="16">
        <v>0</v>
      </c>
      <c r="K370" s="25">
        <v>0</v>
      </c>
      <c r="L370" s="25">
        <v>0</v>
      </c>
      <c r="M370" s="19"/>
    </row>
    <row r="371" spans="1:13" s="11" customFormat="1" ht="14.15" hidden="1" customHeight="1" x14ac:dyDescent="0.25">
      <c r="A371" s="51" t="s">
        <v>89</v>
      </c>
      <c r="B371" s="63" t="s">
        <v>133</v>
      </c>
      <c r="C371" s="64"/>
      <c r="D371" s="23" t="s">
        <v>3</v>
      </c>
      <c r="E371" s="15">
        <f t="shared" ref="E371:L371" si="93">SUM(E372:E376)</f>
        <v>5514.4</v>
      </c>
      <c r="F371" s="15">
        <f t="shared" si="93"/>
        <v>0</v>
      </c>
      <c r="G371" s="15">
        <f t="shared" si="93"/>
        <v>0</v>
      </c>
      <c r="H371" s="15">
        <f t="shared" si="93"/>
        <v>0</v>
      </c>
      <c r="I371" s="15">
        <f t="shared" si="93"/>
        <v>551.44000000000005</v>
      </c>
      <c r="J371" s="16">
        <f t="shared" si="93"/>
        <v>4962.96</v>
      </c>
      <c r="K371" s="15">
        <f t="shared" si="93"/>
        <v>0</v>
      </c>
      <c r="L371" s="15">
        <f t="shared" si="93"/>
        <v>0</v>
      </c>
      <c r="M371" s="19"/>
    </row>
    <row r="372" spans="1:13" s="11" customFormat="1" ht="13.9" hidden="1" customHeight="1" x14ac:dyDescent="0.25">
      <c r="A372" s="51"/>
      <c r="B372" s="64"/>
      <c r="C372" s="64"/>
      <c r="D372" s="23" t="s">
        <v>13</v>
      </c>
      <c r="E372" s="16">
        <v>0</v>
      </c>
      <c r="F372" s="16">
        <v>0</v>
      </c>
      <c r="G372" s="16">
        <v>0</v>
      </c>
      <c r="H372" s="25">
        <v>0</v>
      </c>
      <c r="I372" s="25">
        <v>0</v>
      </c>
      <c r="J372" s="16">
        <v>0</v>
      </c>
      <c r="K372" s="25">
        <v>0</v>
      </c>
      <c r="L372" s="25">
        <v>0</v>
      </c>
      <c r="M372" s="19"/>
    </row>
    <row r="373" spans="1:13" s="11" customFormat="1" ht="13.9" hidden="1" customHeight="1" x14ac:dyDescent="0.25">
      <c r="A373" s="51"/>
      <c r="B373" s="64"/>
      <c r="C373" s="64"/>
      <c r="D373" s="23" t="s">
        <v>14</v>
      </c>
      <c r="E373" s="16">
        <v>0</v>
      </c>
      <c r="F373" s="16">
        <v>0</v>
      </c>
      <c r="G373" s="16">
        <v>0</v>
      </c>
      <c r="H373" s="25">
        <v>0</v>
      </c>
      <c r="I373" s="25">
        <v>0</v>
      </c>
      <c r="J373" s="16">
        <v>0</v>
      </c>
      <c r="K373" s="25">
        <v>0</v>
      </c>
      <c r="L373" s="25">
        <v>0</v>
      </c>
      <c r="M373" s="19"/>
    </row>
    <row r="374" spans="1:13" s="11" customFormat="1" ht="13.9" hidden="1" customHeight="1" x14ac:dyDescent="0.25">
      <c r="A374" s="51"/>
      <c r="B374" s="64"/>
      <c r="C374" s="64"/>
      <c r="D374" s="23" t="s">
        <v>15</v>
      </c>
      <c r="E374" s="16">
        <v>0</v>
      </c>
      <c r="F374" s="16">
        <v>0</v>
      </c>
      <c r="G374" s="16">
        <v>0</v>
      </c>
      <c r="H374" s="25">
        <v>0</v>
      </c>
      <c r="I374" s="25">
        <v>0</v>
      </c>
      <c r="J374" s="16">
        <v>0</v>
      </c>
      <c r="K374" s="25">
        <v>0</v>
      </c>
      <c r="L374" s="25">
        <v>0</v>
      </c>
      <c r="M374" s="19"/>
    </row>
    <row r="375" spans="1:13" s="11" customFormat="1" ht="26.5" hidden="1" customHeight="1" x14ac:dyDescent="0.25">
      <c r="A375" s="51"/>
      <c r="B375" s="64"/>
      <c r="C375" s="64"/>
      <c r="D375" s="23" t="s">
        <v>71</v>
      </c>
      <c r="E375" s="16">
        <v>0</v>
      </c>
      <c r="F375" s="16">
        <v>0</v>
      </c>
      <c r="G375" s="16">
        <v>0</v>
      </c>
      <c r="H375" s="25">
        <v>0</v>
      </c>
      <c r="I375" s="25">
        <v>0</v>
      </c>
      <c r="J375" s="16">
        <v>0</v>
      </c>
      <c r="K375" s="25">
        <v>0</v>
      </c>
      <c r="L375" s="25">
        <v>0</v>
      </c>
      <c r="M375" s="19"/>
    </row>
    <row r="376" spans="1:13" s="11" customFormat="1" ht="25.5" hidden="1" customHeight="1" x14ac:dyDescent="0.25">
      <c r="A376" s="51"/>
      <c r="B376" s="65"/>
      <c r="C376" s="64"/>
      <c r="D376" s="23" t="s">
        <v>166</v>
      </c>
      <c r="E376" s="16">
        <f>F376+G376+H376+I376+J376+K376+L376</f>
        <v>5514.4</v>
      </c>
      <c r="F376" s="16">
        <v>0</v>
      </c>
      <c r="G376" s="16">
        <v>0</v>
      </c>
      <c r="H376" s="25">
        <v>0</v>
      </c>
      <c r="I376" s="25">
        <v>551.44000000000005</v>
      </c>
      <c r="J376" s="16">
        <v>4962.96</v>
      </c>
      <c r="K376" s="25">
        <v>0</v>
      </c>
      <c r="L376" s="25">
        <v>0</v>
      </c>
      <c r="M376" s="19"/>
    </row>
    <row r="377" spans="1:13" s="11" customFormat="1" ht="14.15" hidden="1" customHeight="1" x14ac:dyDescent="0.25">
      <c r="A377" s="51" t="s">
        <v>90</v>
      </c>
      <c r="B377" s="63" t="s">
        <v>134</v>
      </c>
      <c r="C377" s="64"/>
      <c r="D377" s="23" t="s">
        <v>3</v>
      </c>
      <c r="E377" s="15">
        <f t="shared" ref="E377:L377" si="94">SUM(E378:E382)</f>
        <v>36579.700000000004</v>
      </c>
      <c r="F377" s="15">
        <f t="shared" si="94"/>
        <v>0</v>
      </c>
      <c r="G377" s="15">
        <f t="shared" si="94"/>
        <v>0</v>
      </c>
      <c r="H377" s="15">
        <f t="shared" si="94"/>
        <v>0</v>
      </c>
      <c r="I377" s="15">
        <f t="shared" si="94"/>
        <v>3657.97</v>
      </c>
      <c r="J377" s="16">
        <f t="shared" si="94"/>
        <v>32921.730000000003</v>
      </c>
      <c r="K377" s="15">
        <f t="shared" si="94"/>
        <v>0</v>
      </c>
      <c r="L377" s="15">
        <f t="shared" si="94"/>
        <v>0</v>
      </c>
      <c r="M377" s="19"/>
    </row>
    <row r="378" spans="1:13" s="11" customFormat="1" ht="13.9" hidden="1" customHeight="1" x14ac:dyDescent="0.25">
      <c r="A378" s="51"/>
      <c r="B378" s="64"/>
      <c r="C378" s="64"/>
      <c r="D378" s="23" t="s">
        <v>13</v>
      </c>
      <c r="E378" s="16">
        <v>0</v>
      </c>
      <c r="F378" s="16">
        <v>0</v>
      </c>
      <c r="G378" s="16">
        <v>0</v>
      </c>
      <c r="H378" s="25">
        <v>0</v>
      </c>
      <c r="I378" s="25">
        <v>0</v>
      </c>
      <c r="J378" s="16">
        <v>0</v>
      </c>
      <c r="K378" s="25">
        <v>0</v>
      </c>
      <c r="L378" s="25">
        <v>0</v>
      </c>
      <c r="M378" s="19"/>
    </row>
    <row r="379" spans="1:13" s="11" customFormat="1" ht="13.9" hidden="1" customHeight="1" x14ac:dyDescent="0.25">
      <c r="A379" s="51"/>
      <c r="B379" s="64"/>
      <c r="C379" s="64"/>
      <c r="D379" s="23" t="s">
        <v>14</v>
      </c>
      <c r="E379" s="16">
        <v>0</v>
      </c>
      <c r="F379" s="16">
        <v>0</v>
      </c>
      <c r="G379" s="16">
        <v>0</v>
      </c>
      <c r="H379" s="25">
        <v>0</v>
      </c>
      <c r="I379" s="25">
        <v>0</v>
      </c>
      <c r="J379" s="16">
        <v>0</v>
      </c>
      <c r="K379" s="25">
        <v>0</v>
      </c>
      <c r="L379" s="25">
        <v>0</v>
      </c>
      <c r="M379" s="19"/>
    </row>
    <row r="380" spans="1:13" s="11" customFormat="1" ht="13.9" hidden="1" customHeight="1" x14ac:dyDescent="0.25">
      <c r="A380" s="51"/>
      <c r="B380" s="64"/>
      <c r="C380" s="64"/>
      <c r="D380" s="23" t="s">
        <v>15</v>
      </c>
      <c r="E380" s="16">
        <v>0</v>
      </c>
      <c r="F380" s="16">
        <v>0</v>
      </c>
      <c r="G380" s="16">
        <v>0</v>
      </c>
      <c r="H380" s="25">
        <v>0</v>
      </c>
      <c r="I380" s="25">
        <v>0</v>
      </c>
      <c r="J380" s="16">
        <v>0</v>
      </c>
      <c r="K380" s="25">
        <v>0</v>
      </c>
      <c r="L380" s="25">
        <v>0</v>
      </c>
      <c r="M380" s="19"/>
    </row>
    <row r="381" spans="1:13" s="11" customFormat="1" ht="26.5" hidden="1" customHeight="1" x14ac:dyDescent="0.25">
      <c r="A381" s="51"/>
      <c r="B381" s="64"/>
      <c r="C381" s="64"/>
      <c r="D381" s="23" t="s">
        <v>71</v>
      </c>
      <c r="E381" s="16">
        <v>0</v>
      </c>
      <c r="F381" s="16">
        <v>0</v>
      </c>
      <c r="G381" s="16">
        <v>0</v>
      </c>
      <c r="H381" s="25">
        <v>0</v>
      </c>
      <c r="I381" s="25">
        <v>0</v>
      </c>
      <c r="J381" s="16">
        <v>0</v>
      </c>
      <c r="K381" s="25">
        <v>0</v>
      </c>
      <c r="L381" s="25">
        <v>0</v>
      </c>
      <c r="M381" s="19"/>
    </row>
    <row r="382" spans="1:13" s="11" customFormat="1" ht="39.65" hidden="1" customHeight="1" x14ac:dyDescent="0.25">
      <c r="A382" s="51"/>
      <c r="B382" s="65"/>
      <c r="C382" s="64"/>
      <c r="D382" s="23" t="s">
        <v>166</v>
      </c>
      <c r="E382" s="16">
        <f>F382+G382+H382+I382+J382+K382+L382</f>
        <v>36579.700000000004</v>
      </c>
      <c r="F382" s="16">
        <v>0</v>
      </c>
      <c r="G382" s="16">
        <v>0</v>
      </c>
      <c r="H382" s="25">
        <v>0</v>
      </c>
      <c r="I382" s="25">
        <v>3657.97</v>
      </c>
      <c r="J382" s="16">
        <v>32921.730000000003</v>
      </c>
      <c r="K382" s="25">
        <v>0</v>
      </c>
      <c r="L382" s="25">
        <v>0</v>
      </c>
      <c r="M382" s="19"/>
    </row>
    <row r="383" spans="1:13" s="11" customFormat="1" ht="14.15" hidden="1" customHeight="1" x14ac:dyDescent="0.25">
      <c r="A383" s="51" t="s">
        <v>91</v>
      </c>
      <c r="B383" s="63" t="s">
        <v>135</v>
      </c>
      <c r="C383" s="64"/>
      <c r="D383" s="23" t="s">
        <v>3</v>
      </c>
      <c r="E383" s="15">
        <f t="shared" ref="E383:L383" si="95">SUM(E384:E388)</f>
        <v>5807.6</v>
      </c>
      <c r="F383" s="15">
        <f t="shared" si="95"/>
        <v>0</v>
      </c>
      <c r="G383" s="15">
        <f t="shared" si="95"/>
        <v>0</v>
      </c>
      <c r="H383" s="15">
        <f t="shared" si="95"/>
        <v>0</v>
      </c>
      <c r="I383" s="15">
        <f t="shared" si="95"/>
        <v>580.76</v>
      </c>
      <c r="J383" s="16">
        <f t="shared" si="95"/>
        <v>5226.84</v>
      </c>
      <c r="K383" s="15">
        <f t="shared" si="95"/>
        <v>0</v>
      </c>
      <c r="L383" s="15">
        <f t="shared" si="95"/>
        <v>0</v>
      </c>
      <c r="M383" s="19"/>
    </row>
    <row r="384" spans="1:13" s="11" customFormat="1" ht="13.9" hidden="1" customHeight="1" x14ac:dyDescent="0.25">
      <c r="A384" s="51"/>
      <c r="B384" s="64"/>
      <c r="C384" s="64"/>
      <c r="D384" s="23" t="s">
        <v>13</v>
      </c>
      <c r="E384" s="16">
        <v>0</v>
      </c>
      <c r="F384" s="16">
        <v>0</v>
      </c>
      <c r="G384" s="16">
        <v>0</v>
      </c>
      <c r="H384" s="25">
        <v>0</v>
      </c>
      <c r="I384" s="25">
        <v>0</v>
      </c>
      <c r="J384" s="16">
        <v>0</v>
      </c>
      <c r="K384" s="25">
        <v>0</v>
      </c>
      <c r="L384" s="25">
        <v>0</v>
      </c>
      <c r="M384" s="19"/>
    </row>
    <row r="385" spans="1:13" s="11" customFormat="1" ht="13.9" hidden="1" customHeight="1" x14ac:dyDescent="0.25">
      <c r="A385" s="51"/>
      <c r="B385" s="64"/>
      <c r="C385" s="64"/>
      <c r="D385" s="23" t="s">
        <v>14</v>
      </c>
      <c r="E385" s="16">
        <v>0</v>
      </c>
      <c r="F385" s="16">
        <v>0</v>
      </c>
      <c r="G385" s="16">
        <v>0</v>
      </c>
      <c r="H385" s="25">
        <v>0</v>
      </c>
      <c r="I385" s="25">
        <v>0</v>
      </c>
      <c r="J385" s="16">
        <v>0</v>
      </c>
      <c r="K385" s="25">
        <v>0</v>
      </c>
      <c r="L385" s="25">
        <v>0</v>
      </c>
      <c r="M385" s="19"/>
    </row>
    <row r="386" spans="1:13" s="11" customFormat="1" ht="13.9" hidden="1" customHeight="1" x14ac:dyDescent="0.25">
      <c r="A386" s="51"/>
      <c r="B386" s="64"/>
      <c r="C386" s="64"/>
      <c r="D386" s="23" t="s">
        <v>15</v>
      </c>
      <c r="E386" s="16">
        <v>0</v>
      </c>
      <c r="F386" s="16">
        <v>0</v>
      </c>
      <c r="G386" s="16">
        <v>0</v>
      </c>
      <c r="H386" s="25">
        <v>0</v>
      </c>
      <c r="I386" s="25">
        <v>0</v>
      </c>
      <c r="J386" s="16">
        <v>0</v>
      </c>
      <c r="K386" s="25">
        <v>0</v>
      </c>
      <c r="L386" s="25">
        <v>0</v>
      </c>
      <c r="M386" s="19"/>
    </row>
    <row r="387" spans="1:13" s="11" customFormat="1" ht="26.5" hidden="1" customHeight="1" x14ac:dyDescent="0.25">
      <c r="A387" s="51"/>
      <c r="B387" s="64"/>
      <c r="C387" s="64"/>
      <c r="D387" s="23" t="s">
        <v>71</v>
      </c>
      <c r="E387" s="16">
        <v>0</v>
      </c>
      <c r="F387" s="16">
        <v>0</v>
      </c>
      <c r="G387" s="16">
        <v>0</v>
      </c>
      <c r="H387" s="25">
        <v>0</v>
      </c>
      <c r="I387" s="25">
        <v>0</v>
      </c>
      <c r="J387" s="16">
        <v>0</v>
      </c>
      <c r="K387" s="25">
        <v>0</v>
      </c>
      <c r="L387" s="25">
        <v>0</v>
      </c>
      <c r="M387" s="19"/>
    </row>
    <row r="388" spans="1:13" s="11" customFormat="1" ht="42" hidden="1" customHeight="1" x14ac:dyDescent="0.25">
      <c r="A388" s="51"/>
      <c r="B388" s="65"/>
      <c r="C388" s="64"/>
      <c r="D388" s="23" t="s">
        <v>166</v>
      </c>
      <c r="E388" s="16">
        <f>F388+G388+H388+I388+J388+K388+L388</f>
        <v>5807.6</v>
      </c>
      <c r="F388" s="16">
        <v>0</v>
      </c>
      <c r="G388" s="16">
        <v>0</v>
      </c>
      <c r="H388" s="25">
        <v>0</v>
      </c>
      <c r="I388" s="25">
        <v>580.76</v>
      </c>
      <c r="J388" s="16">
        <v>5226.84</v>
      </c>
      <c r="K388" s="25">
        <v>0</v>
      </c>
      <c r="L388" s="25">
        <v>0</v>
      </c>
      <c r="M388" s="19"/>
    </row>
    <row r="389" spans="1:13" s="11" customFormat="1" ht="14.15" hidden="1" customHeight="1" x14ac:dyDescent="0.25">
      <c r="A389" s="51" t="s">
        <v>136</v>
      </c>
      <c r="B389" s="63" t="s">
        <v>137</v>
      </c>
      <c r="C389" s="64"/>
      <c r="D389" s="23" t="s">
        <v>3</v>
      </c>
      <c r="E389" s="15">
        <f t="shared" ref="E389:L389" si="96">SUM(E390:E394)</f>
        <v>20268.600000000002</v>
      </c>
      <c r="F389" s="15">
        <f t="shared" si="96"/>
        <v>0</v>
      </c>
      <c r="G389" s="15">
        <f t="shared" si="96"/>
        <v>0</v>
      </c>
      <c r="H389" s="33">
        <f t="shared" si="96"/>
        <v>0</v>
      </c>
      <c r="I389" s="15">
        <f t="shared" si="96"/>
        <v>0</v>
      </c>
      <c r="J389" s="16">
        <f t="shared" si="96"/>
        <v>0</v>
      </c>
      <c r="K389" s="15">
        <f t="shared" si="96"/>
        <v>2026.86</v>
      </c>
      <c r="L389" s="15">
        <f t="shared" si="96"/>
        <v>18241.740000000002</v>
      </c>
      <c r="M389" s="19"/>
    </row>
    <row r="390" spans="1:13" s="11" customFormat="1" ht="13.9" hidden="1" customHeight="1" x14ac:dyDescent="0.25">
      <c r="A390" s="51"/>
      <c r="B390" s="64"/>
      <c r="C390" s="64"/>
      <c r="D390" s="23" t="s">
        <v>13</v>
      </c>
      <c r="E390" s="16">
        <v>0</v>
      </c>
      <c r="F390" s="16">
        <v>0</v>
      </c>
      <c r="G390" s="16">
        <v>0</v>
      </c>
      <c r="H390" s="25">
        <v>0</v>
      </c>
      <c r="I390" s="25">
        <v>0</v>
      </c>
      <c r="J390" s="16">
        <v>0</v>
      </c>
      <c r="K390" s="25">
        <v>0</v>
      </c>
      <c r="L390" s="25">
        <v>0</v>
      </c>
      <c r="M390" s="19"/>
    </row>
    <row r="391" spans="1:13" s="11" customFormat="1" ht="13.9" hidden="1" customHeight="1" x14ac:dyDescent="0.25">
      <c r="A391" s="51"/>
      <c r="B391" s="64"/>
      <c r="C391" s="64"/>
      <c r="D391" s="23" t="s">
        <v>14</v>
      </c>
      <c r="E391" s="16">
        <v>0</v>
      </c>
      <c r="F391" s="16">
        <v>0</v>
      </c>
      <c r="G391" s="16">
        <v>0</v>
      </c>
      <c r="H391" s="25">
        <v>0</v>
      </c>
      <c r="I391" s="25">
        <v>0</v>
      </c>
      <c r="J391" s="16">
        <v>0</v>
      </c>
      <c r="K391" s="25">
        <v>0</v>
      </c>
      <c r="L391" s="25">
        <v>0</v>
      </c>
      <c r="M391" s="19"/>
    </row>
    <row r="392" spans="1:13" s="11" customFormat="1" ht="13.9" hidden="1" customHeight="1" x14ac:dyDescent="0.25">
      <c r="A392" s="51"/>
      <c r="B392" s="64"/>
      <c r="C392" s="64"/>
      <c r="D392" s="23" t="s">
        <v>15</v>
      </c>
      <c r="E392" s="16">
        <v>0</v>
      </c>
      <c r="F392" s="16">
        <v>0</v>
      </c>
      <c r="G392" s="16">
        <v>0</v>
      </c>
      <c r="H392" s="25">
        <v>0</v>
      </c>
      <c r="I392" s="25">
        <v>0</v>
      </c>
      <c r="J392" s="16">
        <v>0</v>
      </c>
      <c r="K392" s="25">
        <v>0</v>
      </c>
      <c r="L392" s="25">
        <v>0</v>
      </c>
      <c r="M392" s="19"/>
    </row>
    <row r="393" spans="1:13" s="11" customFormat="1" ht="26.5" hidden="1" customHeight="1" x14ac:dyDescent="0.25">
      <c r="A393" s="51"/>
      <c r="B393" s="64"/>
      <c r="C393" s="64"/>
      <c r="D393" s="23" t="s">
        <v>71</v>
      </c>
      <c r="E393" s="16">
        <v>0</v>
      </c>
      <c r="F393" s="16">
        <v>0</v>
      </c>
      <c r="G393" s="16">
        <v>0</v>
      </c>
      <c r="H393" s="25">
        <v>0</v>
      </c>
      <c r="I393" s="25">
        <v>0</v>
      </c>
      <c r="J393" s="16">
        <v>0</v>
      </c>
      <c r="K393" s="25">
        <v>0</v>
      </c>
      <c r="L393" s="25">
        <v>0</v>
      </c>
      <c r="M393" s="19"/>
    </row>
    <row r="394" spans="1:13" s="11" customFormat="1" ht="13.9" hidden="1" customHeight="1" x14ac:dyDescent="0.25">
      <c r="A394" s="51"/>
      <c r="B394" s="65"/>
      <c r="C394" s="64"/>
      <c r="D394" s="23" t="s">
        <v>166</v>
      </c>
      <c r="E394" s="16">
        <f>F394+G394+H394+I394+J394+K394+L394</f>
        <v>20268.600000000002</v>
      </c>
      <c r="F394" s="16">
        <v>0</v>
      </c>
      <c r="G394" s="16">
        <v>0</v>
      </c>
      <c r="H394" s="25">
        <v>0</v>
      </c>
      <c r="I394" s="25">
        <v>0</v>
      </c>
      <c r="J394" s="16">
        <v>0</v>
      </c>
      <c r="K394" s="25">
        <v>2026.86</v>
      </c>
      <c r="L394" s="25">
        <v>18241.740000000002</v>
      </c>
      <c r="M394" s="19"/>
    </row>
    <row r="395" spans="1:13" s="11" customFormat="1" ht="14.15" hidden="1" customHeight="1" x14ac:dyDescent="0.25">
      <c r="A395" s="51" t="s">
        <v>92</v>
      </c>
      <c r="B395" s="63" t="s">
        <v>138</v>
      </c>
      <c r="C395" s="64"/>
      <c r="D395" s="23" t="s">
        <v>3</v>
      </c>
      <c r="E395" s="15">
        <f t="shared" ref="E395:L395" si="97">SUM(E396:E400)</f>
        <v>18549.019999999997</v>
      </c>
      <c r="F395" s="15">
        <f t="shared" si="97"/>
        <v>0</v>
      </c>
      <c r="G395" s="15">
        <f t="shared" si="97"/>
        <v>0</v>
      </c>
      <c r="H395" s="15">
        <f t="shared" si="97"/>
        <v>1006.67</v>
      </c>
      <c r="I395" s="15">
        <f t="shared" si="97"/>
        <v>17542.349999999999</v>
      </c>
      <c r="J395" s="16">
        <f t="shared" si="97"/>
        <v>0</v>
      </c>
      <c r="K395" s="15">
        <f t="shared" si="97"/>
        <v>0</v>
      </c>
      <c r="L395" s="15">
        <f t="shared" si="97"/>
        <v>0</v>
      </c>
      <c r="M395" s="19"/>
    </row>
    <row r="396" spans="1:13" s="11" customFormat="1" ht="13.9" hidden="1" customHeight="1" x14ac:dyDescent="0.25">
      <c r="A396" s="51"/>
      <c r="B396" s="64"/>
      <c r="C396" s="64"/>
      <c r="D396" s="23" t="s">
        <v>13</v>
      </c>
      <c r="E396" s="16">
        <v>0</v>
      </c>
      <c r="F396" s="16">
        <v>0</v>
      </c>
      <c r="G396" s="16">
        <v>0</v>
      </c>
      <c r="H396" s="25">
        <v>0</v>
      </c>
      <c r="I396" s="25">
        <v>0</v>
      </c>
      <c r="J396" s="16">
        <v>0</v>
      </c>
      <c r="K396" s="25">
        <v>0</v>
      </c>
      <c r="L396" s="25">
        <v>0</v>
      </c>
      <c r="M396" s="19"/>
    </row>
    <row r="397" spans="1:13" s="11" customFormat="1" ht="13.9" hidden="1" customHeight="1" x14ac:dyDescent="0.25">
      <c r="A397" s="51"/>
      <c r="B397" s="64"/>
      <c r="C397" s="64"/>
      <c r="D397" s="23" t="s">
        <v>14</v>
      </c>
      <c r="E397" s="16">
        <v>0</v>
      </c>
      <c r="F397" s="16">
        <v>0</v>
      </c>
      <c r="G397" s="16">
        <v>0</v>
      </c>
      <c r="H397" s="25">
        <v>0</v>
      </c>
      <c r="I397" s="25">
        <v>0</v>
      </c>
      <c r="J397" s="16">
        <v>0</v>
      </c>
      <c r="K397" s="25">
        <v>0</v>
      </c>
      <c r="L397" s="25">
        <v>0</v>
      </c>
      <c r="M397" s="19"/>
    </row>
    <row r="398" spans="1:13" s="11" customFormat="1" ht="13.9" hidden="1" customHeight="1" x14ac:dyDescent="0.25">
      <c r="A398" s="51"/>
      <c r="B398" s="64"/>
      <c r="C398" s="64"/>
      <c r="D398" s="23" t="s">
        <v>15</v>
      </c>
      <c r="E398" s="16">
        <f>SUM(F398:L398)</f>
        <v>1006.67</v>
      </c>
      <c r="F398" s="16">
        <v>0</v>
      </c>
      <c r="G398" s="16">
        <v>0</v>
      </c>
      <c r="H398" s="25">
        <v>1006.67</v>
      </c>
      <c r="I398" s="25">
        <v>0</v>
      </c>
      <c r="J398" s="16">
        <v>0</v>
      </c>
      <c r="K398" s="25">
        <v>0</v>
      </c>
      <c r="L398" s="25">
        <v>0</v>
      </c>
      <c r="M398" s="19"/>
    </row>
    <row r="399" spans="1:13" s="11" customFormat="1" ht="26.5" hidden="1" customHeight="1" x14ac:dyDescent="0.25">
      <c r="A399" s="51"/>
      <c r="B399" s="64"/>
      <c r="C399" s="64"/>
      <c r="D399" s="23" t="s">
        <v>71</v>
      </c>
      <c r="E399" s="16">
        <v>0</v>
      </c>
      <c r="F399" s="16">
        <v>0</v>
      </c>
      <c r="G399" s="16">
        <v>0</v>
      </c>
      <c r="H399" s="25">
        <v>0</v>
      </c>
      <c r="I399" s="25">
        <v>0</v>
      </c>
      <c r="J399" s="16">
        <v>0</v>
      </c>
      <c r="K399" s="25">
        <v>0</v>
      </c>
      <c r="L399" s="25">
        <v>0</v>
      </c>
      <c r="M399" s="19"/>
    </row>
    <row r="400" spans="1:13" s="11" customFormat="1" ht="37.15" hidden="1" customHeight="1" x14ac:dyDescent="0.25">
      <c r="A400" s="51"/>
      <c r="B400" s="65"/>
      <c r="C400" s="64"/>
      <c r="D400" s="23" t="s">
        <v>166</v>
      </c>
      <c r="E400" s="16">
        <f>F400+G400+H400+I400+J400+K400+L400</f>
        <v>17542.349999999999</v>
      </c>
      <c r="F400" s="16">
        <v>0</v>
      </c>
      <c r="G400" s="16">
        <v>0</v>
      </c>
      <c r="H400" s="25">
        <v>0</v>
      </c>
      <c r="I400" s="25">
        <v>17542.349999999999</v>
      </c>
      <c r="J400" s="16">
        <v>0</v>
      </c>
      <c r="K400" s="25">
        <v>0</v>
      </c>
      <c r="L400" s="25">
        <v>0</v>
      </c>
      <c r="M400" s="19"/>
    </row>
    <row r="401" spans="1:13" s="11" customFormat="1" ht="14.15" hidden="1" customHeight="1" x14ac:dyDescent="0.25">
      <c r="A401" s="51" t="s">
        <v>93</v>
      </c>
      <c r="B401" s="63" t="s">
        <v>97</v>
      </c>
      <c r="C401" s="64"/>
      <c r="D401" s="23" t="s">
        <v>3</v>
      </c>
      <c r="E401" s="15">
        <f t="shared" ref="E401:L401" si="98">SUM(E402:E406)</f>
        <v>17425.5</v>
      </c>
      <c r="F401" s="15">
        <f t="shared" si="98"/>
        <v>0</v>
      </c>
      <c r="G401" s="15">
        <f t="shared" si="98"/>
        <v>0</v>
      </c>
      <c r="H401" s="15">
        <f t="shared" si="98"/>
        <v>1742.55</v>
      </c>
      <c r="I401" s="15">
        <f t="shared" si="98"/>
        <v>15682.95</v>
      </c>
      <c r="J401" s="16">
        <f t="shared" si="98"/>
        <v>0</v>
      </c>
      <c r="K401" s="15">
        <f t="shared" si="98"/>
        <v>0</v>
      </c>
      <c r="L401" s="15">
        <f t="shared" si="98"/>
        <v>0</v>
      </c>
      <c r="M401" s="19"/>
    </row>
    <row r="402" spans="1:13" s="11" customFormat="1" ht="13.9" hidden="1" customHeight="1" x14ac:dyDescent="0.25">
      <c r="A402" s="51"/>
      <c r="B402" s="64"/>
      <c r="C402" s="64"/>
      <c r="D402" s="23" t="s">
        <v>13</v>
      </c>
      <c r="E402" s="16">
        <v>0</v>
      </c>
      <c r="F402" s="16">
        <v>0</v>
      </c>
      <c r="G402" s="16">
        <v>0</v>
      </c>
      <c r="H402" s="25">
        <v>0</v>
      </c>
      <c r="I402" s="25">
        <v>0</v>
      </c>
      <c r="J402" s="16">
        <v>0</v>
      </c>
      <c r="K402" s="25">
        <v>0</v>
      </c>
      <c r="L402" s="25">
        <v>0</v>
      </c>
      <c r="M402" s="19"/>
    </row>
    <row r="403" spans="1:13" s="11" customFormat="1" ht="13.9" hidden="1" customHeight="1" x14ac:dyDescent="0.25">
      <c r="A403" s="51"/>
      <c r="B403" s="64"/>
      <c r="C403" s="64"/>
      <c r="D403" s="23" t="s">
        <v>14</v>
      </c>
      <c r="E403" s="16">
        <f>H403+I403+J403+K403+L403</f>
        <v>1725.1244999999999</v>
      </c>
      <c r="F403" s="16">
        <v>0</v>
      </c>
      <c r="G403" s="16">
        <v>0</v>
      </c>
      <c r="H403" s="25">
        <v>1725.1244999999999</v>
      </c>
      <c r="I403" s="25">
        <v>0</v>
      </c>
      <c r="J403" s="16">
        <v>0</v>
      </c>
      <c r="K403" s="25">
        <v>0</v>
      </c>
      <c r="L403" s="25">
        <v>0</v>
      </c>
      <c r="M403" s="19"/>
    </row>
    <row r="404" spans="1:13" s="11" customFormat="1" ht="13.9" hidden="1" customHeight="1" x14ac:dyDescent="0.25">
      <c r="A404" s="51"/>
      <c r="B404" s="64"/>
      <c r="C404" s="64"/>
      <c r="D404" s="23" t="s">
        <v>15</v>
      </c>
      <c r="E404" s="16">
        <f>H404+I404+J404+K404+L404</f>
        <v>17.4255</v>
      </c>
      <c r="F404" s="16">
        <v>0</v>
      </c>
      <c r="G404" s="16">
        <v>0</v>
      </c>
      <c r="H404" s="25">
        <v>17.4255</v>
      </c>
      <c r="I404" s="25">
        <v>0</v>
      </c>
      <c r="J404" s="16">
        <v>0</v>
      </c>
      <c r="K404" s="25">
        <v>0</v>
      </c>
      <c r="L404" s="25">
        <v>0</v>
      </c>
      <c r="M404" s="19"/>
    </row>
    <row r="405" spans="1:13" s="11" customFormat="1" ht="26.5" hidden="1" customHeight="1" x14ac:dyDescent="0.25">
      <c r="A405" s="51"/>
      <c r="B405" s="64"/>
      <c r="C405" s="64"/>
      <c r="D405" s="23" t="s">
        <v>71</v>
      </c>
      <c r="E405" s="16">
        <v>0</v>
      </c>
      <c r="F405" s="16">
        <v>0</v>
      </c>
      <c r="G405" s="16">
        <v>0</v>
      </c>
      <c r="H405" s="25">
        <v>0</v>
      </c>
      <c r="I405" s="25">
        <v>0</v>
      </c>
      <c r="J405" s="16">
        <v>0</v>
      </c>
      <c r="K405" s="25">
        <v>0</v>
      </c>
      <c r="L405" s="25">
        <v>0</v>
      </c>
      <c r="M405" s="19"/>
    </row>
    <row r="406" spans="1:13" s="11" customFormat="1" ht="28.5" hidden="1" customHeight="1" x14ac:dyDescent="0.25">
      <c r="A406" s="51"/>
      <c r="B406" s="65"/>
      <c r="C406" s="64"/>
      <c r="D406" s="23" t="s">
        <v>166</v>
      </c>
      <c r="E406" s="16">
        <f>F406+G406+H406+I406+J406+K406+L406</f>
        <v>15682.95</v>
      </c>
      <c r="F406" s="16">
        <v>0</v>
      </c>
      <c r="G406" s="16">
        <v>0</v>
      </c>
      <c r="H406" s="25">
        <v>0</v>
      </c>
      <c r="I406" s="25">
        <v>15682.95</v>
      </c>
      <c r="J406" s="16">
        <v>0</v>
      </c>
      <c r="K406" s="25">
        <v>0</v>
      </c>
      <c r="L406" s="25">
        <v>0</v>
      </c>
      <c r="M406" s="19"/>
    </row>
    <row r="407" spans="1:13" s="11" customFormat="1" ht="14.15" hidden="1" customHeight="1" x14ac:dyDescent="0.25">
      <c r="A407" s="51" t="s">
        <v>94</v>
      </c>
      <c r="B407" s="63" t="s">
        <v>139</v>
      </c>
      <c r="C407" s="64"/>
      <c r="D407" s="23" t="s">
        <v>3</v>
      </c>
      <c r="E407" s="15">
        <f t="shared" ref="E407:L407" si="99">SUM(E408:E412)</f>
        <v>5501.76</v>
      </c>
      <c r="F407" s="15">
        <f t="shared" si="99"/>
        <v>0</v>
      </c>
      <c r="G407" s="15">
        <f t="shared" si="99"/>
        <v>0</v>
      </c>
      <c r="H407" s="15">
        <f t="shared" si="99"/>
        <v>583.71</v>
      </c>
      <c r="I407" s="15">
        <f t="shared" si="99"/>
        <v>4918.05</v>
      </c>
      <c r="J407" s="16">
        <f t="shared" si="99"/>
        <v>0</v>
      </c>
      <c r="K407" s="15">
        <f t="shared" si="99"/>
        <v>0</v>
      </c>
      <c r="L407" s="15">
        <f t="shared" si="99"/>
        <v>0</v>
      </c>
      <c r="M407" s="19"/>
    </row>
    <row r="408" spans="1:13" s="11" customFormat="1" ht="13.9" hidden="1" customHeight="1" x14ac:dyDescent="0.25">
      <c r="A408" s="51"/>
      <c r="B408" s="64"/>
      <c r="C408" s="64"/>
      <c r="D408" s="23" t="s">
        <v>13</v>
      </c>
      <c r="E408" s="16">
        <v>0</v>
      </c>
      <c r="F408" s="16">
        <v>0</v>
      </c>
      <c r="G408" s="16">
        <v>0</v>
      </c>
      <c r="H408" s="25">
        <v>0</v>
      </c>
      <c r="I408" s="25">
        <v>0</v>
      </c>
      <c r="J408" s="16">
        <v>0</v>
      </c>
      <c r="K408" s="25">
        <v>0</v>
      </c>
      <c r="L408" s="25">
        <v>0</v>
      </c>
      <c r="M408" s="19"/>
    </row>
    <row r="409" spans="1:13" s="11" customFormat="1" ht="13.9" hidden="1" customHeight="1" x14ac:dyDescent="0.25">
      <c r="A409" s="51"/>
      <c r="B409" s="64"/>
      <c r="C409" s="64"/>
      <c r="D409" s="23" t="s">
        <v>14</v>
      </c>
      <c r="E409" s="16">
        <v>0</v>
      </c>
      <c r="F409" s="16">
        <v>0</v>
      </c>
      <c r="G409" s="16">
        <v>0</v>
      </c>
      <c r="H409" s="25">
        <v>0</v>
      </c>
      <c r="I409" s="25">
        <v>0</v>
      </c>
      <c r="J409" s="16">
        <v>0</v>
      </c>
      <c r="K409" s="25">
        <v>0</v>
      </c>
      <c r="L409" s="25">
        <v>0</v>
      </c>
      <c r="M409" s="19"/>
    </row>
    <row r="410" spans="1:13" s="11" customFormat="1" ht="13.9" hidden="1" customHeight="1" x14ac:dyDescent="0.25">
      <c r="A410" s="51"/>
      <c r="B410" s="64"/>
      <c r="C410" s="64"/>
      <c r="D410" s="23" t="s">
        <v>15</v>
      </c>
      <c r="E410" s="16">
        <f>SUM(F410:L410)</f>
        <v>583.71</v>
      </c>
      <c r="F410" s="16">
        <v>0</v>
      </c>
      <c r="G410" s="16">
        <v>0</v>
      </c>
      <c r="H410" s="25">
        <v>583.71</v>
      </c>
      <c r="I410" s="25">
        <v>0</v>
      </c>
      <c r="J410" s="16">
        <v>0</v>
      </c>
      <c r="K410" s="25">
        <v>0</v>
      </c>
      <c r="L410" s="25">
        <v>0</v>
      </c>
      <c r="M410" s="19"/>
    </row>
    <row r="411" spans="1:13" s="11" customFormat="1" ht="26.5" hidden="1" customHeight="1" x14ac:dyDescent="0.25">
      <c r="A411" s="51"/>
      <c r="B411" s="64"/>
      <c r="C411" s="64"/>
      <c r="D411" s="23" t="s">
        <v>71</v>
      </c>
      <c r="E411" s="16">
        <v>0</v>
      </c>
      <c r="F411" s="16">
        <v>0</v>
      </c>
      <c r="G411" s="16">
        <v>0</v>
      </c>
      <c r="H411" s="25">
        <v>0</v>
      </c>
      <c r="I411" s="25">
        <v>0</v>
      </c>
      <c r="J411" s="16">
        <v>0</v>
      </c>
      <c r="K411" s="25">
        <v>0</v>
      </c>
      <c r="L411" s="25">
        <v>0</v>
      </c>
      <c r="M411" s="19"/>
    </row>
    <row r="412" spans="1:13" s="11" customFormat="1" ht="31.5" hidden="1" customHeight="1" x14ac:dyDescent="0.25">
      <c r="A412" s="51"/>
      <c r="B412" s="65"/>
      <c r="C412" s="64"/>
      <c r="D412" s="23" t="s">
        <v>166</v>
      </c>
      <c r="E412" s="16">
        <f>F412+G412+H412+I412+J412+K412+L412</f>
        <v>4918.05</v>
      </c>
      <c r="F412" s="16">
        <v>0</v>
      </c>
      <c r="G412" s="16">
        <v>0</v>
      </c>
      <c r="H412" s="25">
        <v>0</v>
      </c>
      <c r="I412" s="25">
        <v>4918.05</v>
      </c>
      <c r="J412" s="16">
        <v>0</v>
      </c>
      <c r="K412" s="25">
        <v>0</v>
      </c>
      <c r="L412" s="25">
        <v>0</v>
      </c>
      <c r="M412" s="19"/>
    </row>
    <row r="413" spans="1:13" s="11" customFormat="1" ht="14.15" hidden="1" customHeight="1" x14ac:dyDescent="0.25">
      <c r="A413" s="51" t="s">
        <v>95</v>
      </c>
      <c r="B413" s="63" t="s">
        <v>140</v>
      </c>
      <c r="C413" s="64"/>
      <c r="D413" s="23" t="s">
        <v>3</v>
      </c>
      <c r="E413" s="15">
        <f t="shared" ref="E413:L413" si="100">SUM(E414:E418)</f>
        <v>19751.899999999998</v>
      </c>
      <c r="F413" s="15">
        <f t="shared" si="100"/>
        <v>0</v>
      </c>
      <c r="G413" s="15">
        <f t="shared" si="100"/>
        <v>0</v>
      </c>
      <c r="H413" s="15">
        <f t="shared" si="100"/>
        <v>0</v>
      </c>
      <c r="I413" s="15">
        <f t="shared" si="100"/>
        <v>1975.19</v>
      </c>
      <c r="J413" s="16">
        <f t="shared" si="100"/>
        <v>17776.71</v>
      </c>
      <c r="K413" s="15">
        <f t="shared" si="100"/>
        <v>0</v>
      </c>
      <c r="L413" s="15">
        <f t="shared" si="100"/>
        <v>0</v>
      </c>
      <c r="M413" s="19"/>
    </row>
    <row r="414" spans="1:13" s="11" customFormat="1" ht="13.9" hidden="1" customHeight="1" x14ac:dyDescent="0.25">
      <c r="A414" s="51"/>
      <c r="B414" s="64"/>
      <c r="C414" s="64"/>
      <c r="D414" s="23" t="s">
        <v>13</v>
      </c>
      <c r="E414" s="16">
        <v>0</v>
      </c>
      <c r="F414" s="16">
        <v>0</v>
      </c>
      <c r="G414" s="16">
        <v>0</v>
      </c>
      <c r="H414" s="25">
        <v>0</v>
      </c>
      <c r="I414" s="25">
        <v>0</v>
      </c>
      <c r="J414" s="16">
        <v>0</v>
      </c>
      <c r="K414" s="25">
        <v>0</v>
      </c>
      <c r="L414" s="25">
        <v>0</v>
      </c>
      <c r="M414" s="19"/>
    </row>
    <row r="415" spans="1:13" s="11" customFormat="1" ht="13.9" hidden="1" customHeight="1" x14ac:dyDescent="0.25">
      <c r="A415" s="51"/>
      <c r="B415" s="64"/>
      <c r="C415" s="64"/>
      <c r="D415" s="23" t="s">
        <v>14</v>
      </c>
      <c r="E415" s="16">
        <v>0</v>
      </c>
      <c r="F415" s="16">
        <v>0</v>
      </c>
      <c r="G415" s="16">
        <v>0</v>
      </c>
      <c r="H415" s="25">
        <v>0</v>
      </c>
      <c r="I415" s="25">
        <v>0</v>
      </c>
      <c r="J415" s="16">
        <v>0</v>
      </c>
      <c r="K415" s="25">
        <v>0</v>
      </c>
      <c r="L415" s="25">
        <v>0</v>
      </c>
      <c r="M415" s="19"/>
    </row>
    <row r="416" spans="1:13" s="11" customFormat="1" ht="13.9" hidden="1" customHeight="1" x14ac:dyDescent="0.25">
      <c r="A416" s="51"/>
      <c r="B416" s="64"/>
      <c r="C416" s="64"/>
      <c r="D416" s="23" t="s">
        <v>15</v>
      </c>
      <c r="E416" s="16">
        <v>0</v>
      </c>
      <c r="F416" s="16">
        <v>0</v>
      </c>
      <c r="G416" s="16">
        <v>0</v>
      </c>
      <c r="H416" s="25">
        <v>0</v>
      </c>
      <c r="I416" s="25">
        <v>0</v>
      </c>
      <c r="J416" s="16">
        <v>0</v>
      </c>
      <c r="K416" s="25">
        <v>0</v>
      </c>
      <c r="L416" s="25">
        <v>0</v>
      </c>
      <c r="M416" s="19"/>
    </row>
    <row r="417" spans="1:13" s="11" customFormat="1" ht="26.5" hidden="1" customHeight="1" x14ac:dyDescent="0.25">
      <c r="A417" s="51"/>
      <c r="B417" s="64"/>
      <c r="C417" s="64"/>
      <c r="D417" s="23" t="s">
        <v>71</v>
      </c>
      <c r="E417" s="16">
        <v>0</v>
      </c>
      <c r="F417" s="16">
        <v>0</v>
      </c>
      <c r="G417" s="16">
        <v>0</v>
      </c>
      <c r="H417" s="25">
        <v>0</v>
      </c>
      <c r="I417" s="25">
        <v>0</v>
      </c>
      <c r="J417" s="16">
        <v>0</v>
      </c>
      <c r="K417" s="25">
        <v>0</v>
      </c>
      <c r="L417" s="25">
        <v>0</v>
      </c>
      <c r="M417" s="19"/>
    </row>
    <row r="418" spans="1:13" s="11" customFormat="1" ht="42" hidden="1" customHeight="1" x14ac:dyDescent="0.25">
      <c r="A418" s="51"/>
      <c r="B418" s="65"/>
      <c r="C418" s="64"/>
      <c r="D418" s="23" t="s">
        <v>166</v>
      </c>
      <c r="E418" s="16">
        <f>F418+G418+H418+I418+J418+K418+L418</f>
        <v>19751.899999999998</v>
      </c>
      <c r="F418" s="16">
        <v>0</v>
      </c>
      <c r="G418" s="16">
        <v>0</v>
      </c>
      <c r="H418" s="25">
        <v>0</v>
      </c>
      <c r="I418" s="25">
        <v>1975.19</v>
      </c>
      <c r="J418" s="16">
        <v>17776.71</v>
      </c>
      <c r="K418" s="25">
        <v>0</v>
      </c>
      <c r="L418" s="25">
        <v>0</v>
      </c>
      <c r="M418" s="19"/>
    </row>
    <row r="419" spans="1:13" s="11" customFormat="1" ht="14.15" hidden="1" customHeight="1" x14ac:dyDescent="0.25">
      <c r="A419" s="51" t="s">
        <v>96</v>
      </c>
      <c r="B419" s="63" t="s">
        <v>101</v>
      </c>
      <c r="C419" s="64"/>
      <c r="D419" s="23" t="s">
        <v>3</v>
      </c>
      <c r="E419" s="15">
        <f t="shared" ref="E419:L419" si="101">SUM(E420:E424)</f>
        <v>19572.3</v>
      </c>
      <c r="F419" s="15">
        <f t="shared" si="101"/>
        <v>0</v>
      </c>
      <c r="G419" s="15">
        <f t="shared" si="101"/>
        <v>0</v>
      </c>
      <c r="H419" s="15">
        <f t="shared" si="101"/>
        <v>1957.23</v>
      </c>
      <c r="I419" s="15">
        <f t="shared" si="101"/>
        <v>17615.07</v>
      </c>
      <c r="J419" s="16">
        <f t="shared" si="101"/>
        <v>0</v>
      </c>
      <c r="K419" s="15">
        <f t="shared" si="101"/>
        <v>0</v>
      </c>
      <c r="L419" s="15">
        <f t="shared" si="101"/>
        <v>0</v>
      </c>
      <c r="M419" s="19"/>
    </row>
    <row r="420" spans="1:13" s="11" customFormat="1" ht="13.9" hidden="1" customHeight="1" x14ac:dyDescent="0.25">
      <c r="A420" s="51"/>
      <c r="B420" s="64"/>
      <c r="C420" s="64"/>
      <c r="D420" s="23" t="s">
        <v>13</v>
      </c>
      <c r="E420" s="16">
        <v>0</v>
      </c>
      <c r="F420" s="16">
        <v>0</v>
      </c>
      <c r="G420" s="16">
        <v>0</v>
      </c>
      <c r="H420" s="25">
        <v>0</v>
      </c>
      <c r="I420" s="25">
        <v>0</v>
      </c>
      <c r="J420" s="16">
        <v>0</v>
      </c>
      <c r="K420" s="25">
        <v>0</v>
      </c>
      <c r="L420" s="25">
        <v>0</v>
      </c>
      <c r="M420" s="19"/>
    </row>
    <row r="421" spans="1:13" s="11" customFormat="1" ht="13.9" hidden="1" customHeight="1" x14ac:dyDescent="0.25">
      <c r="A421" s="51"/>
      <c r="B421" s="64"/>
      <c r="C421" s="64"/>
      <c r="D421" s="23" t="s">
        <v>14</v>
      </c>
      <c r="E421" s="16">
        <f>H421+I421+J421+K421+L421</f>
        <v>1937.6577</v>
      </c>
      <c r="F421" s="16">
        <v>0</v>
      </c>
      <c r="G421" s="16">
        <v>0</v>
      </c>
      <c r="H421" s="25">
        <v>1937.6577</v>
      </c>
      <c r="I421" s="25">
        <v>0</v>
      </c>
      <c r="J421" s="16">
        <v>0</v>
      </c>
      <c r="K421" s="25">
        <v>0</v>
      </c>
      <c r="L421" s="25">
        <v>0</v>
      </c>
      <c r="M421" s="19"/>
    </row>
    <row r="422" spans="1:13" s="11" customFormat="1" ht="13.9" hidden="1" customHeight="1" x14ac:dyDescent="0.25">
      <c r="A422" s="51"/>
      <c r="B422" s="64"/>
      <c r="C422" s="64"/>
      <c r="D422" s="23" t="s">
        <v>15</v>
      </c>
      <c r="E422" s="16">
        <f>H422+I422+J422+K422+L422</f>
        <v>19.572299999999998</v>
      </c>
      <c r="F422" s="16">
        <v>0</v>
      </c>
      <c r="G422" s="16">
        <v>0</v>
      </c>
      <c r="H422" s="25">
        <v>19.572299999999998</v>
      </c>
      <c r="I422" s="25">
        <v>0</v>
      </c>
      <c r="J422" s="16">
        <v>0</v>
      </c>
      <c r="K422" s="25">
        <v>0</v>
      </c>
      <c r="L422" s="25">
        <v>0</v>
      </c>
      <c r="M422" s="19"/>
    </row>
    <row r="423" spans="1:13" s="11" customFormat="1" ht="26.5" hidden="1" customHeight="1" x14ac:dyDescent="0.25">
      <c r="A423" s="51"/>
      <c r="B423" s="64"/>
      <c r="C423" s="64"/>
      <c r="D423" s="23" t="s">
        <v>71</v>
      </c>
      <c r="E423" s="16">
        <v>0</v>
      </c>
      <c r="F423" s="16">
        <v>0</v>
      </c>
      <c r="G423" s="16">
        <v>0</v>
      </c>
      <c r="H423" s="25">
        <v>0</v>
      </c>
      <c r="I423" s="25">
        <v>0</v>
      </c>
      <c r="J423" s="16">
        <v>0</v>
      </c>
      <c r="K423" s="25">
        <v>0</v>
      </c>
      <c r="L423" s="25">
        <v>0</v>
      </c>
      <c r="M423" s="19"/>
    </row>
    <row r="424" spans="1:13" s="11" customFormat="1" ht="33.65" hidden="1" customHeight="1" x14ac:dyDescent="0.25">
      <c r="A424" s="51"/>
      <c r="B424" s="65"/>
      <c r="C424" s="64"/>
      <c r="D424" s="23" t="s">
        <v>166</v>
      </c>
      <c r="E424" s="16">
        <f>F424+G424+H424+I424+J424+K424+L424</f>
        <v>17615.07</v>
      </c>
      <c r="F424" s="16">
        <v>0</v>
      </c>
      <c r="G424" s="16">
        <v>0</v>
      </c>
      <c r="H424" s="25">
        <v>0</v>
      </c>
      <c r="I424" s="25">
        <v>17615.07</v>
      </c>
      <c r="J424" s="16">
        <v>0</v>
      </c>
      <c r="K424" s="25">
        <v>0</v>
      </c>
      <c r="L424" s="25">
        <v>0</v>
      </c>
      <c r="M424" s="19"/>
    </row>
    <row r="425" spans="1:13" s="11" customFormat="1" ht="14.15" hidden="1" customHeight="1" x14ac:dyDescent="0.25">
      <c r="A425" s="51" t="s">
        <v>98</v>
      </c>
      <c r="B425" s="63" t="s">
        <v>103</v>
      </c>
      <c r="C425" s="64"/>
      <c r="D425" s="23" t="s">
        <v>3</v>
      </c>
      <c r="E425" s="15">
        <f t="shared" ref="E425:L425" si="102">SUM(E426:E430)</f>
        <v>19196.3</v>
      </c>
      <c r="F425" s="15">
        <f t="shared" si="102"/>
        <v>0</v>
      </c>
      <c r="G425" s="15">
        <f t="shared" si="102"/>
        <v>0</v>
      </c>
      <c r="H425" s="15">
        <f t="shared" si="102"/>
        <v>0</v>
      </c>
      <c r="I425" s="15">
        <f t="shared" si="102"/>
        <v>0</v>
      </c>
      <c r="J425" s="16">
        <f t="shared" si="102"/>
        <v>1919.63</v>
      </c>
      <c r="K425" s="15">
        <f t="shared" si="102"/>
        <v>17276.669999999998</v>
      </c>
      <c r="L425" s="15">
        <f t="shared" si="102"/>
        <v>0</v>
      </c>
      <c r="M425" s="19"/>
    </row>
    <row r="426" spans="1:13" s="11" customFormat="1" ht="13.9" hidden="1" customHeight="1" x14ac:dyDescent="0.25">
      <c r="A426" s="51"/>
      <c r="B426" s="64"/>
      <c r="C426" s="64"/>
      <c r="D426" s="23" t="s">
        <v>13</v>
      </c>
      <c r="E426" s="16">
        <v>0</v>
      </c>
      <c r="F426" s="16">
        <v>0</v>
      </c>
      <c r="G426" s="16">
        <v>0</v>
      </c>
      <c r="H426" s="25">
        <v>0</v>
      </c>
      <c r="I426" s="25">
        <v>0</v>
      </c>
      <c r="J426" s="16">
        <v>0</v>
      </c>
      <c r="K426" s="25">
        <v>0</v>
      </c>
      <c r="L426" s="25">
        <v>0</v>
      </c>
      <c r="M426" s="19"/>
    </row>
    <row r="427" spans="1:13" s="11" customFormat="1" ht="13.9" hidden="1" customHeight="1" x14ac:dyDescent="0.25">
      <c r="A427" s="51"/>
      <c r="B427" s="64"/>
      <c r="C427" s="64"/>
      <c r="D427" s="23" t="s">
        <v>14</v>
      </c>
      <c r="E427" s="16">
        <v>0</v>
      </c>
      <c r="F427" s="16">
        <v>0</v>
      </c>
      <c r="G427" s="16">
        <v>0</v>
      </c>
      <c r="H427" s="25">
        <v>0</v>
      </c>
      <c r="I427" s="25">
        <v>0</v>
      </c>
      <c r="J427" s="16">
        <v>0</v>
      </c>
      <c r="K427" s="25">
        <v>0</v>
      </c>
      <c r="L427" s="25">
        <v>0</v>
      </c>
      <c r="M427" s="19"/>
    </row>
    <row r="428" spans="1:13" s="11" customFormat="1" ht="13.9" hidden="1" customHeight="1" x14ac:dyDescent="0.25">
      <c r="A428" s="51"/>
      <c r="B428" s="64"/>
      <c r="C428" s="64"/>
      <c r="D428" s="23" t="s">
        <v>15</v>
      </c>
      <c r="E428" s="16">
        <v>0</v>
      </c>
      <c r="F428" s="16">
        <v>0</v>
      </c>
      <c r="G428" s="16">
        <v>0</v>
      </c>
      <c r="H428" s="25">
        <v>0</v>
      </c>
      <c r="I428" s="25">
        <v>0</v>
      </c>
      <c r="J428" s="16">
        <v>0</v>
      </c>
      <c r="K428" s="25">
        <v>0</v>
      </c>
      <c r="L428" s="25">
        <v>0</v>
      </c>
      <c r="M428" s="19"/>
    </row>
    <row r="429" spans="1:13" s="11" customFormat="1" ht="26.5" hidden="1" customHeight="1" x14ac:dyDescent="0.25">
      <c r="A429" s="51"/>
      <c r="B429" s="64"/>
      <c r="C429" s="64"/>
      <c r="D429" s="23" t="s">
        <v>71</v>
      </c>
      <c r="E429" s="16">
        <v>0</v>
      </c>
      <c r="F429" s="16">
        <v>0</v>
      </c>
      <c r="G429" s="16">
        <v>0</v>
      </c>
      <c r="H429" s="25">
        <v>0</v>
      </c>
      <c r="I429" s="25">
        <v>0</v>
      </c>
      <c r="J429" s="16">
        <v>0</v>
      </c>
      <c r="K429" s="25">
        <v>0</v>
      </c>
      <c r="L429" s="25">
        <v>0</v>
      </c>
      <c r="M429" s="19"/>
    </row>
    <row r="430" spans="1:13" s="11" customFormat="1" ht="31.9" hidden="1" customHeight="1" x14ac:dyDescent="0.25">
      <c r="A430" s="51"/>
      <c r="B430" s="65"/>
      <c r="C430" s="64"/>
      <c r="D430" s="23" t="s">
        <v>166</v>
      </c>
      <c r="E430" s="16">
        <f>F430+G430+H430+I430+J430+K430+L430</f>
        <v>19196.3</v>
      </c>
      <c r="F430" s="16">
        <v>0</v>
      </c>
      <c r="G430" s="16">
        <v>0</v>
      </c>
      <c r="H430" s="25">
        <v>0</v>
      </c>
      <c r="I430" s="25">
        <v>0</v>
      </c>
      <c r="J430" s="16">
        <v>1919.63</v>
      </c>
      <c r="K430" s="25">
        <v>17276.669999999998</v>
      </c>
      <c r="L430" s="25">
        <v>0</v>
      </c>
      <c r="M430" s="19"/>
    </row>
    <row r="431" spans="1:13" s="11" customFormat="1" ht="14.15" hidden="1" customHeight="1" x14ac:dyDescent="0.25">
      <c r="A431" s="51" t="s">
        <v>99</v>
      </c>
      <c r="B431" s="63" t="s">
        <v>141</v>
      </c>
      <c r="C431" s="64"/>
      <c r="D431" s="23" t="s">
        <v>3</v>
      </c>
      <c r="E431" s="15">
        <f t="shared" ref="E431:L431" si="103">SUM(E432:E436)</f>
        <v>20613.899999999998</v>
      </c>
      <c r="F431" s="15">
        <f t="shared" si="103"/>
        <v>0</v>
      </c>
      <c r="G431" s="15">
        <f t="shared" si="103"/>
        <v>0</v>
      </c>
      <c r="H431" s="15">
        <f t="shared" si="103"/>
        <v>0</v>
      </c>
      <c r="I431" s="15">
        <f t="shared" si="103"/>
        <v>2061.39</v>
      </c>
      <c r="J431" s="16">
        <f t="shared" si="103"/>
        <v>18552.509999999998</v>
      </c>
      <c r="K431" s="15">
        <f t="shared" si="103"/>
        <v>0</v>
      </c>
      <c r="L431" s="15">
        <f t="shared" si="103"/>
        <v>0</v>
      </c>
      <c r="M431" s="19"/>
    </row>
    <row r="432" spans="1:13" s="11" customFormat="1" ht="13.9" hidden="1" customHeight="1" x14ac:dyDescent="0.25">
      <c r="A432" s="51"/>
      <c r="B432" s="64"/>
      <c r="C432" s="64"/>
      <c r="D432" s="23" t="s">
        <v>13</v>
      </c>
      <c r="E432" s="16">
        <v>0</v>
      </c>
      <c r="F432" s="16">
        <v>0</v>
      </c>
      <c r="G432" s="16">
        <v>0</v>
      </c>
      <c r="H432" s="16">
        <v>0</v>
      </c>
      <c r="I432" s="16">
        <v>0</v>
      </c>
      <c r="J432" s="16">
        <v>0</v>
      </c>
      <c r="K432" s="16">
        <v>0</v>
      </c>
      <c r="L432" s="16">
        <v>0</v>
      </c>
      <c r="M432" s="19"/>
    </row>
    <row r="433" spans="1:13" s="11" customFormat="1" ht="13.9" hidden="1" customHeight="1" x14ac:dyDescent="0.25">
      <c r="A433" s="51"/>
      <c r="B433" s="64"/>
      <c r="C433" s="64"/>
      <c r="D433" s="23" t="s">
        <v>14</v>
      </c>
      <c r="E433" s="16">
        <v>0</v>
      </c>
      <c r="F433" s="16">
        <v>0</v>
      </c>
      <c r="G433" s="16">
        <v>0</v>
      </c>
      <c r="H433" s="16">
        <v>0</v>
      </c>
      <c r="I433" s="16">
        <v>0</v>
      </c>
      <c r="J433" s="16">
        <v>0</v>
      </c>
      <c r="K433" s="16">
        <v>0</v>
      </c>
      <c r="L433" s="16">
        <v>0</v>
      </c>
      <c r="M433" s="19"/>
    </row>
    <row r="434" spans="1:13" s="11" customFormat="1" ht="13.9" hidden="1" customHeight="1" x14ac:dyDescent="0.25">
      <c r="A434" s="51"/>
      <c r="B434" s="64"/>
      <c r="C434" s="64"/>
      <c r="D434" s="23" t="s">
        <v>15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  <c r="L434" s="16">
        <v>0</v>
      </c>
      <c r="M434" s="19"/>
    </row>
    <row r="435" spans="1:13" s="11" customFormat="1" ht="26.5" hidden="1" customHeight="1" x14ac:dyDescent="0.25">
      <c r="A435" s="51"/>
      <c r="B435" s="64"/>
      <c r="C435" s="64"/>
      <c r="D435" s="23" t="s">
        <v>71</v>
      </c>
      <c r="E435" s="16">
        <v>0</v>
      </c>
      <c r="F435" s="16">
        <v>0</v>
      </c>
      <c r="G435" s="16">
        <v>0</v>
      </c>
      <c r="H435" s="16">
        <v>0</v>
      </c>
      <c r="I435" s="16">
        <v>0</v>
      </c>
      <c r="J435" s="16">
        <v>0</v>
      </c>
      <c r="K435" s="16">
        <v>0</v>
      </c>
      <c r="L435" s="16">
        <v>0</v>
      </c>
      <c r="M435" s="19"/>
    </row>
    <row r="436" spans="1:13" s="11" customFormat="1" ht="34.15" hidden="1" customHeight="1" x14ac:dyDescent="0.25">
      <c r="A436" s="51"/>
      <c r="B436" s="65"/>
      <c r="C436" s="64"/>
      <c r="D436" s="23" t="s">
        <v>166</v>
      </c>
      <c r="E436" s="16">
        <f>F436+G436+H436+I436+J436+K436+L436</f>
        <v>20613.899999999998</v>
      </c>
      <c r="F436" s="16">
        <v>0</v>
      </c>
      <c r="G436" s="16">
        <v>0</v>
      </c>
      <c r="H436" s="25">
        <v>0</v>
      </c>
      <c r="I436" s="25">
        <v>2061.39</v>
      </c>
      <c r="J436" s="16">
        <v>18552.509999999998</v>
      </c>
      <c r="K436" s="25">
        <v>0</v>
      </c>
      <c r="L436" s="25">
        <v>0</v>
      </c>
      <c r="M436" s="19"/>
    </row>
    <row r="437" spans="1:13" s="11" customFormat="1" ht="14.15" hidden="1" customHeight="1" x14ac:dyDescent="0.25">
      <c r="A437" s="51" t="s">
        <v>100</v>
      </c>
      <c r="B437" s="63" t="s">
        <v>142</v>
      </c>
      <c r="C437" s="64"/>
      <c r="D437" s="23" t="s">
        <v>3</v>
      </c>
      <c r="E437" s="15">
        <f t="shared" ref="E437:L437" si="104">SUM(E438:E442)</f>
        <v>19739.900000000001</v>
      </c>
      <c r="F437" s="15">
        <f t="shared" si="104"/>
        <v>0</v>
      </c>
      <c r="G437" s="15">
        <f t="shared" si="104"/>
        <v>0</v>
      </c>
      <c r="H437" s="15">
        <f t="shared" si="104"/>
        <v>1973.99</v>
      </c>
      <c r="I437" s="15">
        <f t="shared" si="104"/>
        <v>17765.91</v>
      </c>
      <c r="J437" s="16">
        <f t="shared" si="104"/>
        <v>0</v>
      </c>
      <c r="K437" s="15">
        <f t="shared" si="104"/>
        <v>0</v>
      </c>
      <c r="L437" s="15">
        <f t="shared" si="104"/>
        <v>0</v>
      </c>
      <c r="M437" s="19"/>
    </row>
    <row r="438" spans="1:13" s="11" customFormat="1" ht="13.9" hidden="1" customHeight="1" x14ac:dyDescent="0.25">
      <c r="A438" s="51"/>
      <c r="B438" s="64"/>
      <c r="C438" s="64"/>
      <c r="D438" s="23" t="s">
        <v>13</v>
      </c>
      <c r="E438" s="16">
        <v>0</v>
      </c>
      <c r="F438" s="16">
        <v>0</v>
      </c>
      <c r="G438" s="16">
        <v>0</v>
      </c>
      <c r="H438" s="16">
        <v>0</v>
      </c>
      <c r="I438" s="16">
        <v>0</v>
      </c>
      <c r="J438" s="16">
        <v>0</v>
      </c>
      <c r="K438" s="16">
        <v>0</v>
      </c>
      <c r="L438" s="16">
        <v>0</v>
      </c>
      <c r="M438" s="19"/>
    </row>
    <row r="439" spans="1:13" s="11" customFormat="1" ht="13.9" hidden="1" customHeight="1" x14ac:dyDescent="0.25">
      <c r="A439" s="51"/>
      <c r="B439" s="64"/>
      <c r="C439" s="64"/>
      <c r="D439" s="23" t="s">
        <v>14</v>
      </c>
      <c r="E439" s="16">
        <f>H439+I439+J439+K439+L439</f>
        <v>1954.2501</v>
      </c>
      <c r="F439" s="16">
        <v>0</v>
      </c>
      <c r="G439" s="16">
        <v>0</v>
      </c>
      <c r="H439" s="16">
        <v>1954.2501</v>
      </c>
      <c r="I439" s="16">
        <v>0</v>
      </c>
      <c r="J439" s="16">
        <v>0</v>
      </c>
      <c r="K439" s="16">
        <v>0</v>
      </c>
      <c r="L439" s="16">
        <v>0</v>
      </c>
      <c r="M439" s="19"/>
    </row>
    <row r="440" spans="1:13" s="11" customFormat="1" ht="13.9" hidden="1" customHeight="1" x14ac:dyDescent="0.25">
      <c r="A440" s="51"/>
      <c r="B440" s="64"/>
      <c r="C440" s="64"/>
      <c r="D440" s="23" t="s">
        <v>15</v>
      </c>
      <c r="E440" s="16">
        <f>H440+I440+J440+K440+L440</f>
        <v>19.739899999999999</v>
      </c>
      <c r="F440" s="16">
        <v>0</v>
      </c>
      <c r="G440" s="16">
        <v>0</v>
      </c>
      <c r="H440" s="16">
        <v>19.739899999999999</v>
      </c>
      <c r="I440" s="16">
        <v>0</v>
      </c>
      <c r="J440" s="16">
        <v>0</v>
      </c>
      <c r="K440" s="16">
        <v>0</v>
      </c>
      <c r="L440" s="16">
        <v>0</v>
      </c>
      <c r="M440" s="19"/>
    </row>
    <row r="441" spans="1:13" s="11" customFormat="1" ht="26.5" hidden="1" customHeight="1" x14ac:dyDescent="0.25">
      <c r="A441" s="51"/>
      <c r="B441" s="64"/>
      <c r="C441" s="64"/>
      <c r="D441" s="23" t="s">
        <v>71</v>
      </c>
      <c r="E441" s="16">
        <v>0</v>
      </c>
      <c r="F441" s="16">
        <v>0</v>
      </c>
      <c r="G441" s="16">
        <v>0</v>
      </c>
      <c r="H441" s="16">
        <v>0</v>
      </c>
      <c r="I441" s="16">
        <v>0</v>
      </c>
      <c r="J441" s="16">
        <v>0</v>
      </c>
      <c r="K441" s="16">
        <v>0</v>
      </c>
      <c r="L441" s="16">
        <v>0</v>
      </c>
      <c r="M441" s="19"/>
    </row>
    <row r="442" spans="1:13" s="11" customFormat="1" ht="29.25" hidden="1" customHeight="1" x14ac:dyDescent="0.25">
      <c r="A442" s="51"/>
      <c r="B442" s="65"/>
      <c r="C442" s="64"/>
      <c r="D442" s="23" t="s">
        <v>166</v>
      </c>
      <c r="E442" s="16">
        <f>F442+G442+H442+I442+J442+K442+L442</f>
        <v>17765.91</v>
      </c>
      <c r="F442" s="16">
        <v>0</v>
      </c>
      <c r="G442" s="16">
        <v>0</v>
      </c>
      <c r="H442" s="25">
        <v>0</v>
      </c>
      <c r="I442" s="16">
        <v>17765.91</v>
      </c>
      <c r="J442" s="16">
        <v>0</v>
      </c>
      <c r="K442" s="16">
        <v>0</v>
      </c>
      <c r="L442" s="16">
        <v>0</v>
      </c>
      <c r="M442" s="19"/>
    </row>
    <row r="443" spans="1:13" s="11" customFormat="1" ht="14.15" hidden="1" customHeight="1" x14ac:dyDescent="0.25">
      <c r="A443" s="51" t="s">
        <v>102</v>
      </c>
      <c r="B443" s="63" t="s">
        <v>143</v>
      </c>
      <c r="C443" s="64"/>
      <c r="D443" s="23" t="s">
        <v>3</v>
      </c>
      <c r="E443" s="15">
        <f t="shared" ref="E443:L443" si="105">SUM(E444:E448)</f>
        <v>5634.96</v>
      </c>
      <c r="F443" s="15">
        <f t="shared" si="105"/>
        <v>0</v>
      </c>
      <c r="G443" s="15">
        <f t="shared" si="105"/>
        <v>0</v>
      </c>
      <c r="H443" s="32">
        <f t="shared" si="105"/>
        <v>597.03</v>
      </c>
      <c r="I443" s="15">
        <f t="shared" si="105"/>
        <v>5037.93</v>
      </c>
      <c r="J443" s="16">
        <f t="shared" si="105"/>
        <v>0</v>
      </c>
      <c r="K443" s="15">
        <f t="shared" si="105"/>
        <v>0</v>
      </c>
      <c r="L443" s="15">
        <f t="shared" si="105"/>
        <v>0</v>
      </c>
      <c r="M443" s="19"/>
    </row>
    <row r="444" spans="1:13" s="11" customFormat="1" ht="13.9" hidden="1" customHeight="1" x14ac:dyDescent="0.25">
      <c r="A444" s="51"/>
      <c r="B444" s="64"/>
      <c r="C444" s="64"/>
      <c r="D444" s="23" t="s">
        <v>13</v>
      </c>
      <c r="E444" s="16">
        <f>SUM(F444:L444)</f>
        <v>0</v>
      </c>
      <c r="F444" s="16">
        <v>0</v>
      </c>
      <c r="G444" s="16">
        <v>0</v>
      </c>
      <c r="H444" s="16">
        <v>0</v>
      </c>
      <c r="I444" s="16">
        <v>0</v>
      </c>
      <c r="J444" s="16">
        <v>0</v>
      </c>
      <c r="K444" s="16">
        <v>0</v>
      </c>
      <c r="L444" s="16">
        <v>0</v>
      </c>
      <c r="M444" s="19"/>
    </row>
    <row r="445" spans="1:13" s="11" customFormat="1" ht="13.9" hidden="1" customHeight="1" x14ac:dyDescent="0.25">
      <c r="A445" s="51"/>
      <c r="B445" s="64"/>
      <c r="C445" s="64"/>
      <c r="D445" s="23" t="s">
        <v>14</v>
      </c>
      <c r="E445" s="16">
        <f>SUM(F445:L445)</f>
        <v>0</v>
      </c>
      <c r="F445" s="16">
        <v>0</v>
      </c>
      <c r="G445" s="16">
        <v>0</v>
      </c>
      <c r="H445" s="16">
        <v>0</v>
      </c>
      <c r="I445" s="16">
        <v>0</v>
      </c>
      <c r="J445" s="16">
        <v>0</v>
      </c>
      <c r="K445" s="16">
        <v>0</v>
      </c>
      <c r="L445" s="16">
        <v>0</v>
      </c>
      <c r="M445" s="19"/>
    </row>
    <row r="446" spans="1:13" s="11" customFormat="1" ht="13.9" hidden="1" customHeight="1" x14ac:dyDescent="0.25">
      <c r="A446" s="51"/>
      <c r="B446" s="64"/>
      <c r="C446" s="64"/>
      <c r="D446" s="23" t="s">
        <v>15</v>
      </c>
      <c r="E446" s="16">
        <f>SUM(F446:L446)</f>
        <v>597.03</v>
      </c>
      <c r="F446" s="16">
        <v>0</v>
      </c>
      <c r="G446" s="16">
        <v>0</v>
      </c>
      <c r="H446" s="16">
        <v>597.03</v>
      </c>
      <c r="I446" s="16">
        <v>0</v>
      </c>
      <c r="J446" s="16">
        <v>0</v>
      </c>
      <c r="K446" s="16">
        <v>0</v>
      </c>
      <c r="L446" s="16">
        <v>0</v>
      </c>
      <c r="M446" s="19"/>
    </row>
    <row r="447" spans="1:13" s="11" customFormat="1" ht="26.5" hidden="1" customHeight="1" x14ac:dyDescent="0.25">
      <c r="A447" s="51"/>
      <c r="B447" s="64"/>
      <c r="C447" s="64"/>
      <c r="D447" s="23" t="s">
        <v>71</v>
      </c>
      <c r="E447" s="16">
        <f>SUM(F447:L447)</f>
        <v>0</v>
      </c>
      <c r="F447" s="16">
        <v>0</v>
      </c>
      <c r="G447" s="16">
        <v>0</v>
      </c>
      <c r="H447" s="16">
        <v>0</v>
      </c>
      <c r="I447" s="16">
        <v>0</v>
      </c>
      <c r="J447" s="16">
        <v>0</v>
      </c>
      <c r="K447" s="16">
        <v>0</v>
      </c>
      <c r="L447" s="16">
        <v>0</v>
      </c>
      <c r="M447" s="19"/>
    </row>
    <row r="448" spans="1:13" s="11" customFormat="1" ht="24.75" hidden="1" customHeight="1" x14ac:dyDescent="0.25">
      <c r="A448" s="51"/>
      <c r="B448" s="65"/>
      <c r="C448" s="64"/>
      <c r="D448" s="23" t="s">
        <v>166</v>
      </c>
      <c r="E448" s="16">
        <f>SUM(F448:L448)</f>
        <v>5037.93</v>
      </c>
      <c r="F448" s="16">
        <v>0</v>
      </c>
      <c r="G448" s="16">
        <v>0</v>
      </c>
      <c r="H448" s="25">
        <v>0</v>
      </c>
      <c r="I448" s="16">
        <v>5037.93</v>
      </c>
      <c r="J448" s="16">
        <v>0</v>
      </c>
      <c r="K448" s="16">
        <v>0</v>
      </c>
      <c r="L448" s="16">
        <v>0</v>
      </c>
      <c r="M448" s="19"/>
    </row>
    <row r="449" spans="1:13" s="11" customFormat="1" ht="14.15" hidden="1" customHeight="1" x14ac:dyDescent="0.25">
      <c r="A449" s="51" t="s">
        <v>104</v>
      </c>
      <c r="B449" s="63" t="s">
        <v>144</v>
      </c>
      <c r="C449" s="64"/>
      <c r="D449" s="23" t="s">
        <v>3</v>
      </c>
      <c r="E449" s="15">
        <f t="shared" ref="E449:L449" si="106">SUM(E450:E454)</f>
        <v>5530.9000000000005</v>
      </c>
      <c r="F449" s="15">
        <f t="shared" si="106"/>
        <v>0</v>
      </c>
      <c r="G449" s="15">
        <f t="shared" si="106"/>
        <v>0</v>
      </c>
      <c r="H449" s="15">
        <f t="shared" si="106"/>
        <v>553.08999999999992</v>
      </c>
      <c r="I449" s="15">
        <f t="shared" si="106"/>
        <v>4977.8100000000004</v>
      </c>
      <c r="J449" s="16">
        <f t="shared" si="106"/>
        <v>0</v>
      </c>
      <c r="K449" s="15">
        <f t="shared" si="106"/>
        <v>0</v>
      </c>
      <c r="L449" s="15">
        <f t="shared" si="106"/>
        <v>0</v>
      </c>
      <c r="M449" s="19"/>
    </row>
    <row r="450" spans="1:13" s="11" customFormat="1" ht="13.9" hidden="1" customHeight="1" x14ac:dyDescent="0.25">
      <c r="A450" s="51"/>
      <c r="B450" s="64"/>
      <c r="C450" s="64"/>
      <c r="D450" s="23" t="s">
        <v>13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  <c r="L450" s="16">
        <v>0</v>
      </c>
      <c r="M450" s="19"/>
    </row>
    <row r="451" spans="1:13" s="11" customFormat="1" ht="13.9" hidden="1" customHeight="1" x14ac:dyDescent="0.25">
      <c r="A451" s="51"/>
      <c r="B451" s="64"/>
      <c r="C451" s="64"/>
      <c r="D451" s="23" t="s">
        <v>14</v>
      </c>
      <c r="E451" s="16">
        <f>H451+I451+J451+K451+L451</f>
        <v>547.55909999999994</v>
      </c>
      <c r="F451" s="16">
        <v>0</v>
      </c>
      <c r="G451" s="16">
        <v>0</v>
      </c>
      <c r="H451" s="16">
        <v>547.55909999999994</v>
      </c>
      <c r="I451" s="16">
        <v>0</v>
      </c>
      <c r="J451" s="16">
        <v>0</v>
      </c>
      <c r="K451" s="16">
        <v>0</v>
      </c>
      <c r="L451" s="16">
        <v>0</v>
      </c>
      <c r="M451" s="19"/>
    </row>
    <row r="452" spans="1:13" s="11" customFormat="1" ht="13.9" hidden="1" customHeight="1" x14ac:dyDescent="0.25">
      <c r="A452" s="51"/>
      <c r="B452" s="64"/>
      <c r="C452" s="64"/>
      <c r="D452" s="23" t="s">
        <v>15</v>
      </c>
      <c r="E452" s="16">
        <f>H452+I452+J452+K452+L452</f>
        <v>5.5308999999999999</v>
      </c>
      <c r="F452" s="16">
        <v>0</v>
      </c>
      <c r="G452" s="16">
        <v>0</v>
      </c>
      <c r="H452" s="16">
        <v>5.5308999999999999</v>
      </c>
      <c r="I452" s="16">
        <v>0</v>
      </c>
      <c r="J452" s="16">
        <v>0</v>
      </c>
      <c r="K452" s="16">
        <v>0</v>
      </c>
      <c r="L452" s="16">
        <v>0</v>
      </c>
      <c r="M452" s="19"/>
    </row>
    <row r="453" spans="1:13" s="11" customFormat="1" ht="26.5" hidden="1" customHeight="1" x14ac:dyDescent="0.25">
      <c r="A453" s="51"/>
      <c r="B453" s="64"/>
      <c r="C453" s="64"/>
      <c r="D453" s="23" t="s">
        <v>71</v>
      </c>
      <c r="E453" s="16">
        <v>0</v>
      </c>
      <c r="F453" s="16">
        <v>0</v>
      </c>
      <c r="G453" s="16">
        <v>0</v>
      </c>
      <c r="H453" s="16">
        <v>0</v>
      </c>
      <c r="I453" s="16">
        <v>0</v>
      </c>
      <c r="J453" s="16">
        <v>0</v>
      </c>
      <c r="K453" s="16">
        <v>0</v>
      </c>
      <c r="L453" s="16">
        <v>0</v>
      </c>
      <c r="M453" s="19"/>
    </row>
    <row r="454" spans="1:13" s="11" customFormat="1" ht="30" hidden="1" customHeight="1" x14ac:dyDescent="0.25">
      <c r="A454" s="51"/>
      <c r="B454" s="65"/>
      <c r="C454" s="64"/>
      <c r="D454" s="23" t="s">
        <v>166</v>
      </c>
      <c r="E454" s="16">
        <f>F454+G454+H454+I454+J454+K454+L454</f>
        <v>4977.8100000000004</v>
      </c>
      <c r="F454" s="16">
        <v>0</v>
      </c>
      <c r="G454" s="16">
        <v>0</v>
      </c>
      <c r="H454" s="25">
        <v>0</v>
      </c>
      <c r="I454" s="16">
        <v>4977.8100000000004</v>
      </c>
      <c r="J454" s="16">
        <v>0</v>
      </c>
      <c r="K454" s="16">
        <v>0</v>
      </c>
      <c r="L454" s="16">
        <v>0</v>
      </c>
      <c r="M454" s="19"/>
    </row>
    <row r="455" spans="1:13" s="11" customFormat="1" ht="14.15" hidden="1" customHeight="1" x14ac:dyDescent="0.25">
      <c r="A455" s="51" t="s">
        <v>105</v>
      </c>
      <c r="B455" s="63" t="s">
        <v>108</v>
      </c>
      <c r="C455" s="64"/>
      <c r="D455" s="23" t="s">
        <v>3</v>
      </c>
      <c r="E455" s="15">
        <f t="shared" ref="E455:L461" si="107">SUM(E456:E460)</f>
        <v>19094.7</v>
      </c>
      <c r="F455" s="15">
        <f t="shared" si="107"/>
        <v>0</v>
      </c>
      <c r="G455" s="15">
        <f t="shared" si="107"/>
        <v>0</v>
      </c>
      <c r="H455" s="15">
        <f t="shared" si="107"/>
        <v>1909.47</v>
      </c>
      <c r="I455" s="15">
        <f t="shared" si="107"/>
        <v>17185.23</v>
      </c>
      <c r="J455" s="16">
        <f t="shared" si="107"/>
        <v>0</v>
      </c>
      <c r="K455" s="15">
        <f t="shared" si="107"/>
        <v>0</v>
      </c>
      <c r="L455" s="15">
        <f t="shared" si="107"/>
        <v>0</v>
      </c>
      <c r="M455" s="19"/>
    </row>
    <row r="456" spans="1:13" s="11" customFormat="1" ht="13.9" hidden="1" customHeight="1" x14ac:dyDescent="0.25">
      <c r="A456" s="51"/>
      <c r="B456" s="64"/>
      <c r="C456" s="64"/>
      <c r="D456" s="23" t="s">
        <v>13</v>
      </c>
      <c r="E456" s="16">
        <v>0</v>
      </c>
      <c r="F456" s="16">
        <f t="shared" si="107"/>
        <v>0</v>
      </c>
      <c r="G456" s="16">
        <f t="shared" si="107"/>
        <v>0</v>
      </c>
      <c r="H456" s="16">
        <v>0</v>
      </c>
      <c r="I456" s="16">
        <v>0</v>
      </c>
      <c r="J456" s="16">
        <v>0</v>
      </c>
      <c r="K456" s="16">
        <f t="shared" si="107"/>
        <v>0</v>
      </c>
      <c r="L456" s="16">
        <f t="shared" si="107"/>
        <v>0</v>
      </c>
      <c r="M456" s="19"/>
    </row>
    <row r="457" spans="1:13" s="11" customFormat="1" ht="13.9" hidden="1" customHeight="1" x14ac:dyDescent="0.25">
      <c r="A457" s="51"/>
      <c r="B457" s="64"/>
      <c r="C457" s="64"/>
      <c r="D457" s="23" t="s">
        <v>14</v>
      </c>
      <c r="E457" s="16">
        <f>H457+I457+J457+K457+L457</f>
        <v>1890.3752999999999</v>
      </c>
      <c r="F457" s="16">
        <f t="shared" si="107"/>
        <v>0</v>
      </c>
      <c r="G457" s="16">
        <f t="shared" si="107"/>
        <v>0</v>
      </c>
      <c r="H457" s="16">
        <v>1890.3752999999999</v>
      </c>
      <c r="I457" s="16">
        <v>0</v>
      </c>
      <c r="J457" s="16">
        <v>0</v>
      </c>
      <c r="K457" s="16">
        <f t="shared" si="107"/>
        <v>0</v>
      </c>
      <c r="L457" s="16">
        <f t="shared" si="107"/>
        <v>0</v>
      </c>
      <c r="M457" s="19"/>
    </row>
    <row r="458" spans="1:13" s="11" customFormat="1" ht="13.9" hidden="1" customHeight="1" x14ac:dyDescent="0.25">
      <c r="A458" s="51"/>
      <c r="B458" s="64"/>
      <c r="C458" s="64"/>
      <c r="D458" s="23" t="s">
        <v>15</v>
      </c>
      <c r="E458" s="16">
        <f>H458+I458+J458+K458+L458</f>
        <v>19.0947</v>
      </c>
      <c r="F458" s="16">
        <f t="shared" si="107"/>
        <v>0</v>
      </c>
      <c r="G458" s="16">
        <f t="shared" si="107"/>
        <v>0</v>
      </c>
      <c r="H458" s="16">
        <v>19.0947</v>
      </c>
      <c r="I458" s="16">
        <v>0</v>
      </c>
      <c r="J458" s="16">
        <v>0</v>
      </c>
      <c r="K458" s="16">
        <f t="shared" si="107"/>
        <v>0</v>
      </c>
      <c r="L458" s="16">
        <f t="shared" si="107"/>
        <v>0</v>
      </c>
      <c r="M458" s="19"/>
    </row>
    <row r="459" spans="1:13" s="11" customFormat="1" ht="26.5" hidden="1" customHeight="1" x14ac:dyDescent="0.25">
      <c r="A459" s="51"/>
      <c r="B459" s="64"/>
      <c r="C459" s="64"/>
      <c r="D459" s="23" t="s">
        <v>71</v>
      </c>
      <c r="E459" s="16">
        <v>0</v>
      </c>
      <c r="F459" s="16">
        <f t="shared" si="107"/>
        <v>0</v>
      </c>
      <c r="G459" s="16">
        <f t="shared" si="107"/>
        <v>0</v>
      </c>
      <c r="H459" s="16">
        <v>0</v>
      </c>
      <c r="I459" s="16">
        <v>0</v>
      </c>
      <c r="J459" s="16">
        <v>0</v>
      </c>
      <c r="K459" s="16">
        <f t="shared" si="107"/>
        <v>0</v>
      </c>
      <c r="L459" s="16">
        <f t="shared" si="107"/>
        <v>0</v>
      </c>
      <c r="M459" s="19"/>
    </row>
    <row r="460" spans="1:13" s="11" customFormat="1" ht="27.65" hidden="1" customHeight="1" x14ac:dyDescent="0.25">
      <c r="A460" s="51"/>
      <c r="B460" s="65"/>
      <c r="C460" s="64"/>
      <c r="D460" s="23" t="s">
        <v>166</v>
      </c>
      <c r="E460" s="16">
        <f>F460+G460+H460+I460+J460+K460+L460</f>
        <v>17185.23</v>
      </c>
      <c r="F460" s="16">
        <f t="shared" si="107"/>
        <v>0</v>
      </c>
      <c r="G460" s="16">
        <f t="shared" si="107"/>
        <v>0</v>
      </c>
      <c r="H460" s="25">
        <v>0</v>
      </c>
      <c r="I460" s="16">
        <v>17185.23</v>
      </c>
      <c r="J460" s="16">
        <v>0</v>
      </c>
      <c r="K460" s="16">
        <f t="shared" si="107"/>
        <v>0</v>
      </c>
      <c r="L460" s="16">
        <f t="shared" si="107"/>
        <v>0</v>
      </c>
      <c r="M460" s="19"/>
    </row>
    <row r="461" spans="1:13" s="11" customFormat="1" ht="14.15" hidden="1" customHeight="1" x14ac:dyDescent="0.25">
      <c r="A461" s="51" t="s">
        <v>106</v>
      </c>
      <c r="B461" s="63" t="s">
        <v>145</v>
      </c>
      <c r="C461" s="64"/>
      <c r="D461" s="23" t="s">
        <v>3</v>
      </c>
      <c r="E461" s="15">
        <f>SUM(E462:E466)</f>
        <v>5464.2</v>
      </c>
      <c r="F461" s="15">
        <f t="shared" si="107"/>
        <v>0</v>
      </c>
      <c r="G461" s="15">
        <f t="shared" si="107"/>
        <v>0</v>
      </c>
      <c r="H461" s="15">
        <f>SUM(H462:H466)</f>
        <v>0</v>
      </c>
      <c r="I461" s="15">
        <f>SUM(I462:I466)</f>
        <v>546.41999999999996</v>
      </c>
      <c r="J461" s="16">
        <f>SUM(J462:J466)</f>
        <v>4917.78</v>
      </c>
      <c r="K461" s="15">
        <f t="shared" si="107"/>
        <v>0</v>
      </c>
      <c r="L461" s="15">
        <f t="shared" si="107"/>
        <v>0</v>
      </c>
      <c r="M461" s="19"/>
    </row>
    <row r="462" spans="1:13" s="11" customFormat="1" ht="13.9" hidden="1" customHeight="1" x14ac:dyDescent="0.25">
      <c r="A462" s="51"/>
      <c r="B462" s="64"/>
      <c r="C462" s="64"/>
      <c r="D462" s="23" t="s">
        <v>13</v>
      </c>
      <c r="E462" s="16">
        <v>0</v>
      </c>
      <c r="F462" s="16">
        <v>0</v>
      </c>
      <c r="G462" s="16">
        <v>0</v>
      </c>
      <c r="H462" s="16">
        <v>0</v>
      </c>
      <c r="I462" s="16">
        <v>0</v>
      </c>
      <c r="J462" s="16">
        <v>0</v>
      </c>
      <c r="K462" s="16">
        <v>0</v>
      </c>
      <c r="L462" s="16">
        <v>0</v>
      </c>
      <c r="M462" s="19"/>
    </row>
    <row r="463" spans="1:13" s="11" customFormat="1" ht="13.9" hidden="1" customHeight="1" x14ac:dyDescent="0.25">
      <c r="A463" s="51"/>
      <c r="B463" s="64"/>
      <c r="C463" s="64"/>
      <c r="D463" s="23" t="s">
        <v>14</v>
      </c>
      <c r="E463" s="16">
        <v>0</v>
      </c>
      <c r="F463" s="16">
        <v>0</v>
      </c>
      <c r="G463" s="16">
        <v>0</v>
      </c>
      <c r="H463" s="16">
        <v>0</v>
      </c>
      <c r="I463" s="16">
        <v>0</v>
      </c>
      <c r="J463" s="16">
        <v>0</v>
      </c>
      <c r="K463" s="16">
        <v>0</v>
      </c>
      <c r="L463" s="16">
        <v>0</v>
      </c>
      <c r="M463" s="19"/>
    </row>
    <row r="464" spans="1:13" s="11" customFormat="1" ht="13.9" hidden="1" customHeight="1" x14ac:dyDescent="0.25">
      <c r="A464" s="51"/>
      <c r="B464" s="64"/>
      <c r="C464" s="64"/>
      <c r="D464" s="23" t="s">
        <v>15</v>
      </c>
      <c r="E464" s="16">
        <v>0</v>
      </c>
      <c r="F464" s="16">
        <v>0</v>
      </c>
      <c r="G464" s="16">
        <v>0</v>
      </c>
      <c r="H464" s="16">
        <v>0</v>
      </c>
      <c r="I464" s="16">
        <v>0</v>
      </c>
      <c r="J464" s="16">
        <v>0</v>
      </c>
      <c r="K464" s="16">
        <v>0</v>
      </c>
      <c r="L464" s="16">
        <v>0</v>
      </c>
      <c r="M464" s="19"/>
    </row>
    <row r="465" spans="1:13" s="11" customFormat="1" ht="26.5" hidden="1" customHeight="1" x14ac:dyDescent="0.25">
      <c r="A465" s="51"/>
      <c r="B465" s="64"/>
      <c r="C465" s="64"/>
      <c r="D465" s="23" t="s">
        <v>71</v>
      </c>
      <c r="E465" s="16">
        <v>0</v>
      </c>
      <c r="F465" s="16">
        <v>0</v>
      </c>
      <c r="G465" s="16">
        <v>0</v>
      </c>
      <c r="H465" s="16">
        <v>0</v>
      </c>
      <c r="I465" s="16">
        <v>0</v>
      </c>
      <c r="J465" s="16">
        <v>0</v>
      </c>
      <c r="K465" s="16">
        <v>0</v>
      </c>
      <c r="L465" s="16">
        <v>0</v>
      </c>
      <c r="M465" s="19"/>
    </row>
    <row r="466" spans="1:13" s="11" customFormat="1" ht="33.65" hidden="1" customHeight="1" x14ac:dyDescent="0.25">
      <c r="A466" s="51"/>
      <c r="B466" s="65"/>
      <c r="C466" s="64"/>
      <c r="D466" s="23" t="s">
        <v>166</v>
      </c>
      <c r="E466" s="16">
        <f>F466+G466+H466+I466+J466+K466+L466</f>
        <v>5464.2</v>
      </c>
      <c r="F466" s="16">
        <v>0</v>
      </c>
      <c r="G466" s="16">
        <v>0</v>
      </c>
      <c r="H466" s="25">
        <v>0</v>
      </c>
      <c r="I466" s="16">
        <v>546.41999999999996</v>
      </c>
      <c r="J466" s="16">
        <v>4917.78</v>
      </c>
      <c r="K466" s="16">
        <v>0</v>
      </c>
      <c r="L466" s="16">
        <v>0</v>
      </c>
      <c r="M466" s="19"/>
    </row>
    <row r="467" spans="1:13" s="11" customFormat="1" ht="14.15" hidden="1" customHeight="1" x14ac:dyDescent="0.25">
      <c r="A467" s="51" t="s">
        <v>107</v>
      </c>
      <c r="B467" s="63" t="s">
        <v>111</v>
      </c>
      <c r="C467" s="64"/>
      <c r="D467" s="23" t="s">
        <v>3</v>
      </c>
      <c r="E467" s="15">
        <f t="shared" ref="E467:L467" si="108">SUM(E468:E472)</f>
        <v>18687.5</v>
      </c>
      <c r="F467" s="15">
        <f t="shared" si="108"/>
        <v>0</v>
      </c>
      <c r="G467" s="15">
        <f t="shared" si="108"/>
        <v>0</v>
      </c>
      <c r="H467" s="15">
        <f t="shared" si="108"/>
        <v>0</v>
      </c>
      <c r="I467" s="15">
        <f t="shared" si="108"/>
        <v>1868.75</v>
      </c>
      <c r="J467" s="16">
        <f t="shared" si="108"/>
        <v>16818.75</v>
      </c>
      <c r="K467" s="15">
        <f t="shared" si="108"/>
        <v>0</v>
      </c>
      <c r="L467" s="15">
        <f t="shared" si="108"/>
        <v>0</v>
      </c>
      <c r="M467" s="19"/>
    </row>
    <row r="468" spans="1:13" s="11" customFormat="1" ht="13.9" hidden="1" customHeight="1" x14ac:dyDescent="0.25">
      <c r="A468" s="51"/>
      <c r="B468" s="64"/>
      <c r="C468" s="64"/>
      <c r="D468" s="23" t="s">
        <v>13</v>
      </c>
      <c r="E468" s="16">
        <v>0</v>
      </c>
      <c r="F468" s="16">
        <v>0</v>
      </c>
      <c r="G468" s="16">
        <v>0</v>
      </c>
      <c r="H468" s="25">
        <v>0</v>
      </c>
      <c r="I468" s="25">
        <v>0</v>
      </c>
      <c r="J468" s="16">
        <v>0</v>
      </c>
      <c r="K468" s="25">
        <v>0</v>
      </c>
      <c r="L468" s="25">
        <v>0</v>
      </c>
      <c r="M468" s="19"/>
    </row>
    <row r="469" spans="1:13" s="11" customFormat="1" ht="13.9" hidden="1" customHeight="1" x14ac:dyDescent="0.25">
      <c r="A469" s="51"/>
      <c r="B469" s="64"/>
      <c r="C469" s="64"/>
      <c r="D469" s="23" t="s">
        <v>14</v>
      </c>
      <c r="E469" s="16">
        <v>0</v>
      </c>
      <c r="F469" s="16">
        <v>0</v>
      </c>
      <c r="G469" s="16">
        <v>0</v>
      </c>
      <c r="H469" s="25">
        <v>0</v>
      </c>
      <c r="I469" s="25">
        <v>0</v>
      </c>
      <c r="J469" s="16">
        <v>0</v>
      </c>
      <c r="K469" s="25">
        <v>0</v>
      </c>
      <c r="L469" s="25">
        <v>0</v>
      </c>
      <c r="M469" s="19"/>
    </row>
    <row r="470" spans="1:13" s="11" customFormat="1" ht="13.9" hidden="1" customHeight="1" x14ac:dyDescent="0.25">
      <c r="A470" s="51"/>
      <c r="B470" s="64"/>
      <c r="C470" s="64"/>
      <c r="D470" s="23" t="s">
        <v>15</v>
      </c>
      <c r="E470" s="16">
        <v>0</v>
      </c>
      <c r="F470" s="16">
        <v>0</v>
      </c>
      <c r="G470" s="16">
        <v>0</v>
      </c>
      <c r="H470" s="25">
        <v>0</v>
      </c>
      <c r="I470" s="25">
        <v>0</v>
      </c>
      <c r="J470" s="16">
        <v>0</v>
      </c>
      <c r="K470" s="25">
        <v>0</v>
      </c>
      <c r="L470" s="25">
        <v>0</v>
      </c>
      <c r="M470" s="19"/>
    </row>
    <row r="471" spans="1:13" s="11" customFormat="1" ht="26.5" hidden="1" customHeight="1" x14ac:dyDescent="0.25">
      <c r="A471" s="51"/>
      <c r="B471" s="64"/>
      <c r="C471" s="64"/>
      <c r="D471" s="23" t="s">
        <v>71</v>
      </c>
      <c r="E471" s="16">
        <v>0</v>
      </c>
      <c r="F471" s="16">
        <v>0</v>
      </c>
      <c r="G471" s="16">
        <v>0</v>
      </c>
      <c r="H471" s="25">
        <v>0</v>
      </c>
      <c r="I471" s="25">
        <v>0</v>
      </c>
      <c r="J471" s="16">
        <v>0</v>
      </c>
      <c r="K471" s="25">
        <v>0</v>
      </c>
      <c r="L471" s="25">
        <v>0</v>
      </c>
      <c r="M471" s="19"/>
    </row>
    <row r="472" spans="1:13" s="11" customFormat="1" ht="28.15" hidden="1" customHeight="1" x14ac:dyDescent="0.25">
      <c r="A472" s="51"/>
      <c r="B472" s="65"/>
      <c r="C472" s="64"/>
      <c r="D472" s="23" t="s">
        <v>166</v>
      </c>
      <c r="E472" s="16">
        <f>F472+G472+H472+I472+J472+K472+L472</f>
        <v>18687.5</v>
      </c>
      <c r="F472" s="16">
        <v>0</v>
      </c>
      <c r="G472" s="16">
        <v>0</v>
      </c>
      <c r="H472" s="25">
        <v>0</v>
      </c>
      <c r="I472" s="25">
        <v>1868.75</v>
      </c>
      <c r="J472" s="16">
        <v>16818.75</v>
      </c>
      <c r="K472" s="25">
        <v>0</v>
      </c>
      <c r="L472" s="25">
        <v>0</v>
      </c>
      <c r="M472" s="19"/>
    </row>
    <row r="473" spans="1:13" s="11" customFormat="1" ht="14.15" hidden="1" customHeight="1" x14ac:dyDescent="0.25">
      <c r="A473" s="51" t="s">
        <v>109</v>
      </c>
      <c r="B473" s="63" t="s">
        <v>113</v>
      </c>
      <c r="C473" s="64"/>
      <c r="D473" s="23" t="s">
        <v>3</v>
      </c>
      <c r="E473" s="15">
        <f t="shared" ref="E473:L473" si="109">SUM(E474:E478)</f>
        <v>29178.400000000001</v>
      </c>
      <c r="F473" s="15">
        <f t="shared" si="109"/>
        <v>0</v>
      </c>
      <c r="G473" s="15">
        <f t="shared" si="109"/>
        <v>0</v>
      </c>
      <c r="H473" s="15">
        <f t="shared" si="109"/>
        <v>2917.8399999999997</v>
      </c>
      <c r="I473" s="15">
        <f t="shared" si="109"/>
        <v>26260.560000000001</v>
      </c>
      <c r="J473" s="16">
        <f t="shared" si="109"/>
        <v>0</v>
      </c>
      <c r="K473" s="15">
        <f t="shared" si="109"/>
        <v>0</v>
      </c>
      <c r="L473" s="15">
        <f t="shared" si="109"/>
        <v>0</v>
      </c>
      <c r="M473" s="19"/>
    </row>
    <row r="474" spans="1:13" s="11" customFormat="1" ht="13.9" hidden="1" customHeight="1" x14ac:dyDescent="0.25">
      <c r="A474" s="51"/>
      <c r="B474" s="64"/>
      <c r="C474" s="64"/>
      <c r="D474" s="23" t="s">
        <v>13</v>
      </c>
      <c r="E474" s="16">
        <v>0</v>
      </c>
      <c r="F474" s="16">
        <v>0</v>
      </c>
      <c r="G474" s="16">
        <v>0</v>
      </c>
      <c r="H474" s="16">
        <v>0</v>
      </c>
      <c r="I474" s="16">
        <v>0</v>
      </c>
      <c r="J474" s="16">
        <v>0</v>
      </c>
      <c r="K474" s="16">
        <v>0</v>
      </c>
      <c r="L474" s="16">
        <v>0</v>
      </c>
      <c r="M474" s="19"/>
    </row>
    <row r="475" spans="1:13" s="11" customFormat="1" ht="13.9" hidden="1" customHeight="1" x14ac:dyDescent="0.25">
      <c r="A475" s="51"/>
      <c r="B475" s="64"/>
      <c r="C475" s="64"/>
      <c r="D475" s="23" t="s">
        <v>14</v>
      </c>
      <c r="E475" s="16">
        <f>H475+I475+J475+K475+L475</f>
        <v>2888.6615999999999</v>
      </c>
      <c r="F475" s="16">
        <v>0</v>
      </c>
      <c r="G475" s="16">
        <v>0</v>
      </c>
      <c r="H475" s="16">
        <v>2888.6615999999999</v>
      </c>
      <c r="I475" s="16">
        <v>0</v>
      </c>
      <c r="J475" s="16">
        <v>0</v>
      </c>
      <c r="K475" s="16">
        <v>0</v>
      </c>
      <c r="L475" s="16">
        <v>0</v>
      </c>
      <c r="M475" s="19"/>
    </row>
    <row r="476" spans="1:13" s="11" customFormat="1" ht="13.9" hidden="1" customHeight="1" x14ac:dyDescent="0.25">
      <c r="A476" s="51"/>
      <c r="B476" s="64"/>
      <c r="C476" s="64"/>
      <c r="D476" s="23" t="s">
        <v>15</v>
      </c>
      <c r="E476" s="16">
        <f>H476+I476+J476+K476+L476</f>
        <v>29.1784</v>
      </c>
      <c r="F476" s="16">
        <v>0</v>
      </c>
      <c r="G476" s="16">
        <v>0</v>
      </c>
      <c r="H476" s="16">
        <v>29.1784</v>
      </c>
      <c r="I476" s="16">
        <v>0</v>
      </c>
      <c r="J476" s="16">
        <v>0</v>
      </c>
      <c r="K476" s="16">
        <v>0</v>
      </c>
      <c r="L476" s="16">
        <v>0</v>
      </c>
      <c r="M476" s="19"/>
    </row>
    <row r="477" spans="1:13" s="11" customFormat="1" ht="26.5" hidden="1" customHeight="1" x14ac:dyDescent="0.25">
      <c r="A477" s="51"/>
      <c r="B477" s="64"/>
      <c r="C477" s="64"/>
      <c r="D477" s="23" t="s">
        <v>71</v>
      </c>
      <c r="E477" s="16">
        <v>0</v>
      </c>
      <c r="F477" s="16">
        <v>0</v>
      </c>
      <c r="G477" s="16">
        <v>0</v>
      </c>
      <c r="H477" s="16">
        <v>0</v>
      </c>
      <c r="I477" s="16">
        <v>0</v>
      </c>
      <c r="J477" s="16">
        <v>0</v>
      </c>
      <c r="K477" s="16">
        <v>0</v>
      </c>
      <c r="L477" s="16">
        <v>0</v>
      </c>
      <c r="M477" s="19"/>
    </row>
    <row r="478" spans="1:13" s="11" customFormat="1" ht="32.25" hidden="1" customHeight="1" x14ac:dyDescent="0.25">
      <c r="A478" s="51"/>
      <c r="B478" s="65"/>
      <c r="C478" s="64"/>
      <c r="D478" s="23" t="s">
        <v>166</v>
      </c>
      <c r="E478" s="16">
        <f>F478+G478+H478+I478+J478+K478+L478</f>
        <v>26260.560000000001</v>
      </c>
      <c r="F478" s="16">
        <v>0</v>
      </c>
      <c r="G478" s="16">
        <v>0</v>
      </c>
      <c r="H478" s="25">
        <v>0</v>
      </c>
      <c r="I478" s="16">
        <v>26260.560000000001</v>
      </c>
      <c r="J478" s="16">
        <v>0</v>
      </c>
      <c r="K478" s="16">
        <v>0</v>
      </c>
      <c r="L478" s="16">
        <v>0</v>
      </c>
      <c r="M478" s="19"/>
    </row>
    <row r="479" spans="1:13" s="11" customFormat="1" ht="14.15" hidden="1" customHeight="1" x14ac:dyDescent="0.25">
      <c r="A479" s="51" t="s">
        <v>110</v>
      </c>
      <c r="B479" s="63" t="s">
        <v>146</v>
      </c>
      <c r="C479" s="64"/>
      <c r="D479" s="23" t="s">
        <v>3</v>
      </c>
      <c r="E479" s="15">
        <f t="shared" ref="E479:L479" si="110">SUM(E480:E484)</f>
        <v>5454.7</v>
      </c>
      <c r="F479" s="15">
        <f t="shared" si="110"/>
        <v>0</v>
      </c>
      <c r="G479" s="15">
        <f t="shared" si="110"/>
        <v>0</v>
      </c>
      <c r="H479" s="15">
        <f t="shared" si="110"/>
        <v>545.47</v>
      </c>
      <c r="I479" s="15">
        <f t="shared" si="110"/>
        <v>4909.2299999999996</v>
      </c>
      <c r="J479" s="16">
        <f t="shared" si="110"/>
        <v>0</v>
      </c>
      <c r="K479" s="15">
        <f t="shared" si="110"/>
        <v>0</v>
      </c>
      <c r="L479" s="15">
        <f t="shared" si="110"/>
        <v>0</v>
      </c>
      <c r="M479" s="19"/>
    </row>
    <row r="480" spans="1:13" s="11" customFormat="1" ht="13.9" hidden="1" customHeight="1" x14ac:dyDescent="0.25">
      <c r="A480" s="51"/>
      <c r="B480" s="64"/>
      <c r="C480" s="64"/>
      <c r="D480" s="23" t="s">
        <v>13</v>
      </c>
      <c r="E480" s="16">
        <v>0</v>
      </c>
      <c r="F480" s="16">
        <v>0</v>
      </c>
      <c r="G480" s="16">
        <v>0</v>
      </c>
      <c r="H480" s="16">
        <v>0</v>
      </c>
      <c r="I480" s="16">
        <v>0</v>
      </c>
      <c r="J480" s="16">
        <v>0</v>
      </c>
      <c r="K480" s="16">
        <v>0</v>
      </c>
      <c r="L480" s="16">
        <v>0</v>
      </c>
      <c r="M480" s="19"/>
    </row>
    <row r="481" spans="1:13" s="11" customFormat="1" ht="13.9" hidden="1" customHeight="1" x14ac:dyDescent="0.25">
      <c r="A481" s="51"/>
      <c r="B481" s="64"/>
      <c r="C481" s="64"/>
      <c r="D481" s="23" t="s">
        <v>14</v>
      </c>
      <c r="E481" s="16">
        <f>H481+I481+J481+K481+L481</f>
        <v>540.01530000000002</v>
      </c>
      <c r="F481" s="16">
        <v>0</v>
      </c>
      <c r="G481" s="16">
        <v>0</v>
      </c>
      <c r="H481" s="16">
        <v>540.01530000000002</v>
      </c>
      <c r="I481" s="16">
        <v>0</v>
      </c>
      <c r="J481" s="16">
        <v>0</v>
      </c>
      <c r="K481" s="16">
        <v>0</v>
      </c>
      <c r="L481" s="16">
        <v>0</v>
      </c>
      <c r="M481" s="19"/>
    </row>
    <row r="482" spans="1:13" s="11" customFormat="1" ht="13.9" hidden="1" customHeight="1" x14ac:dyDescent="0.25">
      <c r="A482" s="51"/>
      <c r="B482" s="64"/>
      <c r="C482" s="64"/>
      <c r="D482" s="23" t="s">
        <v>15</v>
      </c>
      <c r="E482" s="16">
        <f>H482+I482+J482+K482+L482</f>
        <v>5.4546999999999999</v>
      </c>
      <c r="F482" s="16">
        <v>0</v>
      </c>
      <c r="G482" s="16">
        <v>0</v>
      </c>
      <c r="H482" s="16">
        <v>5.4546999999999999</v>
      </c>
      <c r="I482" s="16">
        <v>0</v>
      </c>
      <c r="J482" s="16">
        <v>0</v>
      </c>
      <c r="K482" s="16">
        <v>0</v>
      </c>
      <c r="L482" s="16">
        <v>0</v>
      </c>
      <c r="M482" s="19"/>
    </row>
    <row r="483" spans="1:13" s="11" customFormat="1" ht="26.5" hidden="1" customHeight="1" x14ac:dyDescent="0.25">
      <c r="A483" s="51"/>
      <c r="B483" s="64"/>
      <c r="C483" s="64"/>
      <c r="D483" s="23" t="s">
        <v>71</v>
      </c>
      <c r="E483" s="16">
        <v>0</v>
      </c>
      <c r="F483" s="16">
        <v>0</v>
      </c>
      <c r="G483" s="16">
        <v>0</v>
      </c>
      <c r="H483" s="16">
        <v>0</v>
      </c>
      <c r="I483" s="16">
        <v>0</v>
      </c>
      <c r="J483" s="16">
        <v>0</v>
      </c>
      <c r="K483" s="16">
        <v>0</v>
      </c>
      <c r="L483" s="16">
        <v>0</v>
      </c>
      <c r="M483" s="19"/>
    </row>
    <row r="484" spans="1:13" s="11" customFormat="1" ht="38.65" hidden="1" customHeight="1" x14ac:dyDescent="0.25">
      <c r="A484" s="51"/>
      <c r="B484" s="65"/>
      <c r="C484" s="64"/>
      <c r="D484" s="23" t="s">
        <v>166</v>
      </c>
      <c r="E484" s="16">
        <f>F484+G484+H484+I484+J484+K484+L484</f>
        <v>4909.2299999999996</v>
      </c>
      <c r="F484" s="16">
        <v>0</v>
      </c>
      <c r="G484" s="16">
        <v>0</v>
      </c>
      <c r="H484" s="25">
        <v>0</v>
      </c>
      <c r="I484" s="16">
        <v>4909.2299999999996</v>
      </c>
      <c r="J484" s="16">
        <v>0</v>
      </c>
      <c r="K484" s="16">
        <v>0</v>
      </c>
      <c r="L484" s="16">
        <v>0</v>
      </c>
      <c r="M484" s="19"/>
    </row>
    <row r="485" spans="1:13" s="11" customFormat="1" ht="15" hidden="1" customHeight="1" x14ac:dyDescent="0.25">
      <c r="A485" s="51" t="s">
        <v>112</v>
      </c>
      <c r="B485" s="63" t="s">
        <v>147</v>
      </c>
      <c r="C485" s="64"/>
      <c r="D485" s="23" t="s">
        <v>3</v>
      </c>
      <c r="E485" s="15">
        <f t="shared" ref="E485:L485" si="111">SUM(E486:E490)</f>
        <v>5449</v>
      </c>
      <c r="F485" s="15">
        <f t="shared" si="111"/>
        <v>0</v>
      </c>
      <c r="G485" s="15">
        <f t="shared" si="111"/>
        <v>0</v>
      </c>
      <c r="H485" s="15">
        <f t="shared" si="111"/>
        <v>544.9</v>
      </c>
      <c r="I485" s="15">
        <f t="shared" si="111"/>
        <v>4904.1000000000004</v>
      </c>
      <c r="J485" s="16">
        <f t="shared" si="111"/>
        <v>0</v>
      </c>
      <c r="K485" s="15">
        <f t="shared" si="111"/>
        <v>0</v>
      </c>
      <c r="L485" s="15">
        <f t="shared" si="111"/>
        <v>0</v>
      </c>
      <c r="M485" s="19"/>
    </row>
    <row r="486" spans="1:13" s="11" customFormat="1" ht="13.9" hidden="1" customHeight="1" x14ac:dyDescent="0.25">
      <c r="A486" s="51"/>
      <c r="B486" s="64"/>
      <c r="C486" s="64"/>
      <c r="D486" s="23" t="s">
        <v>13</v>
      </c>
      <c r="E486" s="16">
        <v>0</v>
      </c>
      <c r="F486" s="16">
        <v>0</v>
      </c>
      <c r="G486" s="16">
        <v>0</v>
      </c>
      <c r="H486" s="16">
        <v>0</v>
      </c>
      <c r="I486" s="16">
        <v>0</v>
      </c>
      <c r="J486" s="16">
        <v>0</v>
      </c>
      <c r="K486" s="16">
        <v>0</v>
      </c>
      <c r="L486" s="16">
        <v>0</v>
      </c>
      <c r="M486" s="19"/>
    </row>
    <row r="487" spans="1:13" s="11" customFormat="1" ht="13.9" hidden="1" customHeight="1" x14ac:dyDescent="0.25">
      <c r="A487" s="51"/>
      <c r="B487" s="64"/>
      <c r="C487" s="64"/>
      <c r="D487" s="23" t="s">
        <v>14</v>
      </c>
      <c r="E487" s="16">
        <f>H487+I487+J487+K487+L487</f>
        <v>539.45100000000002</v>
      </c>
      <c r="F487" s="16">
        <v>0</v>
      </c>
      <c r="G487" s="16">
        <v>0</v>
      </c>
      <c r="H487" s="16">
        <v>539.45100000000002</v>
      </c>
      <c r="I487" s="16">
        <v>0</v>
      </c>
      <c r="J487" s="16">
        <v>0</v>
      </c>
      <c r="K487" s="16">
        <v>0</v>
      </c>
      <c r="L487" s="16">
        <v>0</v>
      </c>
      <c r="M487" s="19"/>
    </row>
    <row r="488" spans="1:13" s="11" customFormat="1" ht="19.899999999999999" hidden="1" customHeight="1" x14ac:dyDescent="0.25">
      <c r="A488" s="51"/>
      <c r="B488" s="64"/>
      <c r="C488" s="64"/>
      <c r="D488" s="23" t="s">
        <v>15</v>
      </c>
      <c r="E488" s="16">
        <f>H488+I488+J488+K488+L488</f>
        <v>5.4489999999999998</v>
      </c>
      <c r="F488" s="16">
        <v>0</v>
      </c>
      <c r="G488" s="16">
        <v>0</v>
      </c>
      <c r="H488" s="16">
        <v>5.4489999999999998</v>
      </c>
      <c r="I488" s="16">
        <v>0</v>
      </c>
      <c r="J488" s="16">
        <v>0</v>
      </c>
      <c r="K488" s="16">
        <v>0</v>
      </c>
      <c r="L488" s="16">
        <v>0</v>
      </c>
      <c r="M488" s="19"/>
    </row>
    <row r="489" spans="1:13" s="11" customFormat="1" ht="27" hidden="1" customHeight="1" x14ac:dyDescent="0.25">
      <c r="A489" s="51"/>
      <c r="B489" s="64"/>
      <c r="C489" s="64"/>
      <c r="D489" s="23" t="s">
        <v>71</v>
      </c>
      <c r="E489" s="16">
        <v>0</v>
      </c>
      <c r="F489" s="16">
        <v>0</v>
      </c>
      <c r="G489" s="16">
        <v>0</v>
      </c>
      <c r="H489" s="16">
        <v>0</v>
      </c>
      <c r="I489" s="16">
        <v>0</v>
      </c>
      <c r="J489" s="16">
        <v>0</v>
      </c>
      <c r="K489" s="16">
        <v>0</v>
      </c>
      <c r="L489" s="16">
        <v>0</v>
      </c>
      <c r="M489" s="19"/>
    </row>
    <row r="490" spans="1:13" s="11" customFormat="1" ht="33" hidden="1" customHeight="1" x14ac:dyDescent="0.25">
      <c r="A490" s="51"/>
      <c r="B490" s="65"/>
      <c r="C490" s="64"/>
      <c r="D490" s="23" t="s">
        <v>166</v>
      </c>
      <c r="E490" s="16">
        <f>F490+G490+H490+I490+J490+K490+L490</f>
        <v>4904.1000000000004</v>
      </c>
      <c r="F490" s="16">
        <v>0</v>
      </c>
      <c r="G490" s="16">
        <v>0</v>
      </c>
      <c r="H490" s="25">
        <v>0</v>
      </c>
      <c r="I490" s="16">
        <v>4904.1000000000004</v>
      </c>
      <c r="J490" s="16">
        <v>0</v>
      </c>
      <c r="K490" s="16">
        <v>0</v>
      </c>
      <c r="L490" s="16">
        <v>0</v>
      </c>
      <c r="M490" s="19"/>
    </row>
    <row r="491" spans="1:13" s="11" customFormat="1" ht="14.15" hidden="1" customHeight="1" x14ac:dyDescent="0.25">
      <c r="A491" s="50" t="s">
        <v>114</v>
      </c>
      <c r="B491" s="63" t="s">
        <v>117</v>
      </c>
      <c r="C491" s="64"/>
      <c r="D491" s="23" t="s">
        <v>3</v>
      </c>
      <c r="E491" s="15">
        <f t="shared" ref="E491:L491" si="112">SUM(E492:E496)</f>
        <v>18642.3</v>
      </c>
      <c r="F491" s="15">
        <f t="shared" si="112"/>
        <v>0</v>
      </c>
      <c r="G491" s="15">
        <f t="shared" si="112"/>
        <v>0</v>
      </c>
      <c r="H491" s="15">
        <f t="shared" si="112"/>
        <v>1864.23</v>
      </c>
      <c r="I491" s="15">
        <f t="shared" si="112"/>
        <v>16778.07</v>
      </c>
      <c r="J491" s="16">
        <f t="shared" si="112"/>
        <v>0</v>
      </c>
      <c r="K491" s="15">
        <f t="shared" si="112"/>
        <v>0</v>
      </c>
      <c r="L491" s="15">
        <f t="shared" si="112"/>
        <v>0</v>
      </c>
      <c r="M491" s="19"/>
    </row>
    <row r="492" spans="1:13" s="11" customFormat="1" ht="13.9" hidden="1" customHeight="1" x14ac:dyDescent="0.25">
      <c r="A492" s="50"/>
      <c r="B492" s="64"/>
      <c r="C492" s="64"/>
      <c r="D492" s="23" t="s">
        <v>13</v>
      </c>
      <c r="E492" s="16">
        <v>0</v>
      </c>
      <c r="F492" s="16">
        <v>0</v>
      </c>
      <c r="G492" s="16">
        <v>0</v>
      </c>
      <c r="H492" s="16">
        <v>0</v>
      </c>
      <c r="I492" s="16">
        <v>0</v>
      </c>
      <c r="J492" s="16">
        <v>0</v>
      </c>
      <c r="K492" s="16">
        <v>0</v>
      </c>
      <c r="L492" s="16">
        <v>0</v>
      </c>
      <c r="M492" s="19"/>
    </row>
    <row r="493" spans="1:13" s="11" customFormat="1" ht="13.9" hidden="1" customHeight="1" x14ac:dyDescent="0.25">
      <c r="A493" s="50"/>
      <c r="B493" s="64"/>
      <c r="C493" s="64"/>
      <c r="D493" s="23" t="s">
        <v>14</v>
      </c>
      <c r="E493" s="16">
        <f>H493+I493+J493+K493+L493</f>
        <v>1845.5877</v>
      </c>
      <c r="F493" s="16">
        <v>0</v>
      </c>
      <c r="G493" s="16">
        <v>0</v>
      </c>
      <c r="H493" s="16">
        <v>1845.5877</v>
      </c>
      <c r="I493" s="16">
        <v>0</v>
      </c>
      <c r="J493" s="16">
        <v>0</v>
      </c>
      <c r="K493" s="16">
        <v>0</v>
      </c>
      <c r="L493" s="16">
        <v>0</v>
      </c>
      <c r="M493" s="19"/>
    </row>
    <row r="494" spans="1:13" s="11" customFormat="1" ht="13.9" hidden="1" customHeight="1" x14ac:dyDescent="0.25">
      <c r="A494" s="50"/>
      <c r="B494" s="64"/>
      <c r="C494" s="64"/>
      <c r="D494" s="23" t="s">
        <v>15</v>
      </c>
      <c r="E494" s="16">
        <f>H494+I494+J494+K494+L494</f>
        <v>18.642299999999999</v>
      </c>
      <c r="F494" s="16">
        <v>0</v>
      </c>
      <c r="G494" s="16">
        <v>0</v>
      </c>
      <c r="H494" s="16">
        <v>18.642299999999999</v>
      </c>
      <c r="I494" s="16">
        <v>0</v>
      </c>
      <c r="J494" s="16">
        <v>0</v>
      </c>
      <c r="K494" s="16">
        <v>0</v>
      </c>
      <c r="L494" s="16">
        <v>0</v>
      </c>
      <c r="M494" s="19"/>
    </row>
    <row r="495" spans="1:13" s="11" customFormat="1" ht="26.5" hidden="1" customHeight="1" x14ac:dyDescent="0.25">
      <c r="A495" s="50"/>
      <c r="B495" s="64"/>
      <c r="C495" s="64"/>
      <c r="D495" s="23" t="s">
        <v>71</v>
      </c>
      <c r="E495" s="16">
        <v>0</v>
      </c>
      <c r="F495" s="16">
        <v>0</v>
      </c>
      <c r="G495" s="16">
        <v>0</v>
      </c>
      <c r="H495" s="16">
        <v>0</v>
      </c>
      <c r="I495" s="16">
        <v>0</v>
      </c>
      <c r="J495" s="16">
        <v>0</v>
      </c>
      <c r="K495" s="16">
        <v>0</v>
      </c>
      <c r="L495" s="16">
        <v>0</v>
      </c>
      <c r="M495" s="19"/>
    </row>
    <row r="496" spans="1:13" s="11" customFormat="1" ht="29.15" hidden="1" customHeight="1" x14ac:dyDescent="0.25">
      <c r="A496" s="50"/>
      <c r="B496" s="65"/>
      <c r="C496" s="64"/>
      <c r="D496" s="23" t="s">
        <v>166</v>
      </c>
      <c r="E496" s="16">
        <f>F496+G496+H496+I496+J496+K496+L496</f>
        <v>16778.07</v>
      </c>
      <c r="F496" s="16">
        <v>0</v>
      </c>
      <c r="G496" s="16">
        <v>0</v>
      </c>
      <c r="H496" s="25">
        <v>0</v>
      </c>
      <c r="I496" s="16">
        <v>16778.07</v>
      </c>
      <c r="J496" s="16">
        <v>0</v>
      </c>
      <c r="K496" s="16">
        <v>0</v>
      </c>
      <c r="L496" s="16">
        <v>0</v>
      </c>
      <c r="M496" s="19"/>
    </row>
    <row r="497" spans="1:13" s="11" customFormat="1" ht="25.5" hidden="1" customHeight="1" x14ac:dyDescent="0.25">
      <c r="A497" s="50" t="s">
        <v>115</v>
      </c>
      <c r="B497" s="63" t="s">
        <v>148</v>
      </c>
      <c r="C497" s="64"/>
      <c r="D497" s="23" t="s">
        <v>3</v>
      </c>
      <c r="E497" s="15">
        <f t="shared" ref="E497:L497" si="113">SUM(E498:E502)</f>
        <v>21261</v>
      </c>
      <c r="F497" s="15">
        <f t="shared" si="113"/>
        <v>0</v>
      </c>
      <c r="G497" s="15">
        <f t="shared" si="113"/>
        <v>0</v>
      </c>
      <c r="H497" s="15">
        <f t="shared" si="113"/>
        <v>0</v>
      </c>
      <c r="I497" s="15">
        <f t="shared" si="113"/>
        <v>2126.1</v>
      </c>
      <c r="J497" s="16">
        <f t="shared" si="113"/>
        <v>19134.900000000001</v>
      </c>
      <c r="K497" s="15">
        <f t="shared" si="113"/>
        <v>0</v>
      </c>
      <c r="L497" s="15">
        <f t="shared" si="113"/>
        <v>0</v>
      </c>
      <c r="M497" s="19"/>
    </row>
    <row r="498" spans="1:13" s="11" customFormat="1" ht="21.75" hidden="1" customHeight="1" x14ac:dyDescent="0.25">
      <c r="A498" s="50"/>
      <c r="B498" s="64"/>
      <c r="C498" s="64"/>
      <c r="D498" s="23" t="s">
        <v>13</v>
      </c>
      <c r="E498" s="16">
        <v>0</v>
      </c>
      <c r="F498" s="16">
        <v>0</v>
      </c>
      <c r="G498" s="16">
        <v>0</v>
      </c>
      <c r="H498" s="16">
        <v>0</v>
      </c>
      <c r="I498" s="16">
        <v>0</v>
      </c>
      <c r="J498" s="16">
        <v>0</v>
      </c>
      <c r="K498" s="16">
        <v>0</v>
      </c>
      <c r="L498" s="16">
        <v>0</v>
      </c>
      <c r="M498" s="19"/>
    </row>
    <row r="499" spans="1:13" s="11" customFormat="1" ht="27" hidden="1" customHeight="1" x14ac:dyDescent="0.25">
      <c r="A499" s="50"/>
      <c r="B499" s="64"/>
      <c r="C499" s="64"/>
      <c r="D499" s="23" t="s">
        <v>14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  <c r="L499" s="16">
        <v>0</v>
      </c>
      <c r="M499" s="19"/>
    </row>
    <row r="500" spans="1:13" s="11" customFormat="1" ht="19.899999999999999" hidden="1" customHeight="1" x14ac:dyDescent="0.25">
      <c r="A500" s="50"/>
      <c r="B500" s="64"/>
      <c r="C500" s="64"/>
      <c r="D500" s="23" t="s">
        <v>15</v>
      </c>
      <c r="E500" s="16">
        <v>0</v>
      </c>
      <c r="F500" s="16">
        <v>0</v>
      </c>
      <c r="G500" s="16">
        <v>0</v>
      </c>
      <c r="H500" s="16">
        <v>0</v>
      </c>
      <c r="I500" s="16">
        <v>0</v>
      </c>
      <c r="J500" s="16">
        <v>0</v>
      </c>
      <c r="K500" s="16">
        <v>0</v>
      </c>
      <c r="L500" s="16">
        <v>0</v>
      </c>
      <c r="M500" s="19"/>
    </row>
    <row r="501" spans="1:13" s="11" customFormat="1" ht="27.65" hidden="1" customHeight="1" x14ac:dyDescent="0.25">
      <c r="A501" s="50"/>
      <c r="B501" s="64"/>
      <c r="C501" s="64"/>
      <c r="D501" s="23" t="s">
        <v>71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  <c r="L501" s="16">
        <v>0</v>
      </c>
      <c r="M501" s="19"/>
    </row>
    <row r="502" spans="1:13" s="11" customFormat="1" ht="21" hidden="1" customHeight="1" x14ac:dyDescent="0.25">
      <c r="A502" s="50"/>
      <c r="B502" s="65"/>
      <c r="C502" s="64"/>
      <c r="D502" s="23" t="s">
        <v>166</v>
      </c>
      <c r="E502" s="16">
        <f>F502+G502+H502+I502+J502+K502+L502</f>
        <v>21261</v>
      </c>
      <c r="F502" s="16">
        <v>0</v>
      </c>
      <c r="G502" s="16">
        <v>0</v>
      </c>
      <c r="H502" s="25">
        <v>0</v>
      </c>
      <c r="I502" s="25">
        <v>2126.1</v>
      </c>
      <c r="J502" s="16">
        <v>19134.900000000001</v>
      </c>
      <c r="K502" s="25">
        <v>0</v>
      </c>
      <c r="L502" s="25">
        <v>0</v>
      </c>
      <c r="M502" s="19"/>
    </row>
    <row r="503" spans="1:13" s="11" customFormat="1" ht="14.15" hidden="1" customHeight="1" x14ac:dyDescent="0.25">
      <c r="A503" s="51" t="s">
        <v>116</v>
      </c>
      <c r="B503" s="63" t="s">
        <v>118</v>
      </c>
      <c r="C503" s="64"/>
      <c r="D503" s="23" t="s">
        <v>3</v>
      </c>
      <c r="E503" s="15">
        <f>E504+E505+E506+E507+E508</f>
        <v>24864.5</v>
      </c>
      <c r="F503" s="15">
        <f t="shared" ref="F503:L503" si="114">SUM(F504:F508)</f>
        <v>0</v>
      </c>
      <c r="G503" s="15">
        <f t="shared" si="114"/>
        <v>0</v>
      </c>
      <c r="H503" s="15">
        <f t="shared" si="114"/>
        <v>0</v>
      </c>
      <c r="I503" s="15">
        <f t="shared" si="114"/>
        <v>2486.4499999999998</v>
      </c>
      <c r="J503" s="16">
        <f t="shared" si="114"/>
        <v>22378.05</v>
      </c>
      <c r="K503" s="15">
        <f t="shared" si="114"/>
        <v>0</v>
      </c>
      <c r="L503" s="15">
        <f t="shared" si="114"/>
        <v>0</v>
      </c>
      <c r="M503" s="19"/>
    </row>
    <row r="504" spans="1:13" s="11" customFormat="1" ht="15" hidden="1" customHeight="1" x14ac:dyDescent="0.25">
      <c r="A504" s="51"/>
      <c r="B504" s="64"/>
      <c r="C504" s="64"/>
      <c r="D504" s="23" t="s">
        <v>13</v>
      </c>
      <c r="E504" s="15">
        <f t="shared" ref="E504:E507" si="115">F504+G504+H504+I504+J504+K504+L504</f>
        <v>0</v>
      </c>
      <c r="F504" s="16">
        <v>0</v>
      </c>
      <c r="G504" s="16">
        <v>0</v>
      </c>
      <c r="H504" s="16">
        <v>0</v>
      </c>
      <c r="I504" s="16">
        <v>0</v>
      </c>
      <c r="J504" s="16">
        <v>0</v>
      </c>
      <c r="K504" s="16">
        <v>0</v>
      </c>
      <c r="L504" s="16">
        <v>0</v>
      </c>
      <c r="M504" s="19"/>
    </row>
    <row r="505" spans="1:13" s="11" customFormat="1" ht="13.9" hidden="1" customHeight="1" x14ac:dyDescent="0.25">
      <c r="A505" s="51"/>
      <c r="B505" s="64"/>
      <c r="C505" s="64"/>
      <c r="D505" s="23" t="s">
        <v>14</v>
      </c>
      <c r="E505" s="15">
        <f t="shared" si="115"/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0</v>
      </c>
      <c r="K505" s="16">
        <v>0</v>
      </c>
      <c r="L505" s="16">
        <v>0</v>
      </c>
      <c r="M505" s="19"/>
    </row>
    <row r="506" spans="1:13" s="11" customFormat="1" ht="13.9" hidden="1" customHeight="1" x14ac:dyDescent="0.25">
      <c r="A506" s="51"/>
      <c r="B506" s="64"/>
      <c r="C506" s="64"/>
      <c r="D506" s="23" t="s">
        <v>15</v>
      </c>
      <c r="E506" s="15">
        <f t="shared" si="115"/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  <c r="L506" s="16">
        <v>0</v>
      </c>
      <c r="M506" s="19"/>
    </row>
    <row r="507" spans="1:13" s="11" customFormat="1" ht="26.5" hidden="1" customHeight="1" x14ac:dyDescent="0.25">
      <c r="A507" s="51"/>
      <c r="B507" s="64"/>
      <c r="C507" s="64"/>
      <c r="D507" s="23" t="s">
        <v>71</v>
      </c>
      <c r="E507" s="15">
        <f t="shared" si="115"/>
        <v>0</v>
      </c>
      <c r="F507" s="16">
        <v>0</v>
      </c>
      <c r="G507" s="16">
        <v>0</v>
      </c>
      <c r="H507" s="16">
        <v>0</v>
      </c>
      <c r="I507" s="16">
        <v>0</v>
      </c>
      <c r="J507" s="16">
        <v>0</v>
      </c>
      <c r="K507" s="16">
        <v>0</v>
      </c>
      <c r="L507" s="16">
        <v>0</v>
      </c>
      <c r="M507" s="19"/>
    </row>
    <row r="508" spans="1:13" s="11" customFormat="1" ht="22.5" hidden="1" customHeight="1" x14ac:dyDescent="0.25">
      <c r="A508" s="51"/>
      <c r="B508" s="65"/>
      <c r="C508" s="64"/>
      <c r="D508" s="23" t="s">
        <v>166</v>
      </c>
      <c r="E508" s="15">
        <f>F508+G508+H508+I508+J508+K508+L508</f>
        <v>24864.5</v>
      </c>
      <c r="F508" s="16">
        <v>0</v>
      </c>
      <c r="G508" s="16">
        <v>0</v>
      </c>
      <c r="H508" s="16">
        <v>0</v>
      </c>
      <c r="I508" s="25">
        <v>2486.4499999999998</v>
      </c>
      <c r="J508" s="16">
        <v>22378.05</v>
      </c>
      <c r="K508" s="16">
        <v>0</v>
      </c>
      <c r="L508" s="16">
        <v>0</v>
      </c>
      <c r="M508" s="19"/>
    </row>
    <row r="509" spans="1:13" s="11" customFormat="1" ht="13.9" customHeight="1" x14ac:dyDescent="0.3">
      <c r="A509" s="74"/>
      <c r="B509" s="75" t="s">
        <v>213</v>
      </c>
      <c r="C509" s="64"/>
      <c r="D509" s="34" t="s">
        <v>3</v>
      </c>
      <c r="E509" s="32">
        <f>E317</f>
        <v>324150.47408000001</v>
      </c>
      <c r="F509" s="32">
        <f t="shared" ref="F509:L509" si="116">F317</f>
        <v>0</v>
      </c>
      <c r="G509" s="32">
        <f t="shared" si="116"/>
        <v>0</v>
      </c>
      <c r="H509" s="32">
        <f t="shared" si="116"/>
        <v>25948.664079999999</v>
      </c>
      <c r="I509" s="32">
        <f t="shared" si="116"/>
        <v>72586.137499999997</v>
      </c>
      <c r="J509" s="16">
        <f t="shared" si="116"/>
        <v>151513.9425</v>
      </c>
      <c r="K509" s="32">
        <f t="shared" si="116"/>
        <v>50291.147499999999</v>
      </c>
      <c r="L509" s="32">
        <f t="shared" si="116"/>
        <v>23810.5825</v>
      </c>
      <c r="M509" s="19"/>
    </row>
    <row r="510" spans="1:13" s="11" customFormat="1" ht="14.15" customHeight="1" x14ac:dyDescent="0.3">
      <c r="A510" s="74"/>
      <c r="B510" s="76"/>
      <c r="C510" s="64"/>
      <c r="D510" s="34" t="s">
        <v>13</v>
      </c>
      <c r="E510" s="25">
        <f t="shared" ref="E510:L514" si="117">E318</f>
        <v>0</v>
      </c>
      <c r="F510" s="25">
        <f t="shared" si="117"/>
        <v>0</v>
      </c>
      <c r="G510" s="25">
        <f t="shared" si="117"/>
        <v>0</v>
      </c>
      <c r="H510" s="25">
        <f t="shared" si="117"/>
        <v>0</v>
      </c>
      <c r="I510" s="25">
        <f t="shared" si="117"/>
        <v>0</v>
      </c>
      <c r="J510" s="16">
        <f t="shared" si="117"/>
        <v>0</v>
      </c>
      <c r="K510" s="25">
        <f t="shared" si="117"/>
        <v>0</v>
      </c>
      <c r="L510" s="25">
        <f t="shared" si="117"/>
        <v>0</v>
      </c>
      <c r="M510" s="19"/>
    </row>
    <row r="511" spans="1:13" s="11" customFormat="1" x14ac:dyDescent="0.3">
      <c r="A511" s="74"/>
      <c r="B511" s="76"/>
      <c r="C511" s="64"/>
      <c r="D511" s="34" t="s">
        <v>14</v>
      </c>
      <c r="E511" s="25">
        <f t="shared" si="117"/>
        <v>818.28359999999998</v>
      </c>
      <c r="F511" s="25">
        <f t="shared" si="117"/>
        <v>0</v>
      </c>
      <c r="G511" s="25">
        <f t="shared" si="117"/>
        <v>0</v>
      </c>
      <c r="H511" s="25">
        <f t="shared" si="117"/>
        <v>818.28359999999998</v>
      </c>
      <c r="I511" s="25">
        <f t="shared" si="117"/>
        <v>0</v>
      </c>
      <c r="J511" s="16">
        <f t="shared" si="117"/>
        <v>0</v>
      </c>
      <c r="K511" s="25">
        <f t="shared" si="117"/>
        <v>0</v>
      </c>
      <c r="L511" s="25">
        <f t="shared" si="117"/>
        <v>0</v>
      </c>
      <c r="M511" s="19"/>
    </row>
    <row r="512" spans="1:13" s="11" customFormat="1" x14ac:dyDescent="0.3">
      <c r="A512" s="74"/>
      <c r="B512" s="76"/>
      <c r="C512" s="64"/>
      <c r="D512" s="34" t="s">
        <v>15</v>
      </c>
      <c r="E512" s="25">
        <f t="shared" si="117"/>
        <v>25130.38048</v>
      </c>
      <c r="F512" s="25">
        <f t="shared" si="117"/>
        <v>0</v>
      </c>
      <c r="G512" s="25">
        <f t="shared" si="117"/>
        <v>0</v>
      </c>
      <c r="H512" s="25">
        <f t="shared" si="117"/>
        <v>25130.38048</v>
      </c>
      <c r="I512" s="25">
        <f t="shared" si="117"/>
        <v>0</v>
      </c>
      <c r="J512" s="16">
        <f t="shared" si="117"/>
        <v>0</v>
      </c>
      <c r="K512" s="25">
        <f t="shared" si="117"/>
        <v>0</v>
      </c>
      <c r="L512" s="25">
        <f t="shared" si="117"/>
        <v>0</v>
      </c>
      <c r="M512" s="19"/>
    </row>
    <row r="513" spans="1:13" s="11" customFormat="1" ht="28" x14ac:dyDescent="0.3">
      <c r="A513" s="74"/>
      <c r="B513" s="76"/>
      <c r="C513" s="64"/>
      <c r="D513" s="35" t="s">
        <v>71</v>
      </c>
      <c r="E513" s="25">
        <f t="shared" si="117"/>
        <v>0</v>
      </c>
      <c r="F513" s="25">
        <f t="shared" si="117"/>
        <v>0</v>
      </c>
      <c r="G513" s="25">
        <f t="shared" si="117"/>
        <v>0</v>
      </c>
      <c r="H513" s="25">
        <f t="shared" si="117"/>
        <v>0</v>
      </c>
      <c r="I513" s="25">
        <f t="shared" si="117"/>
        <v>0</v>
      </c>
      <c r="J513" s="16">
        <f t="shared" si="117"/>
        <v>0</v>
      </c>
      <c r="K513" s="25">
        <f t="shared" si="117"/>
        <v>0</v>
      </c>
      <c r="L513" s="25">
        <f t="shared" si="117"/>
        <v>0</v>
      </c>
      <c r="M513" s="19"/>
    </row>
    <row r="514" spans="1:13" s="11" customFormat="1" x14ac:dyDescent="0.3">
      <c r="A514" s="74"/>
      <c r="B514" s="77"/>
      <c r="C514" s="65"/>
      <c r="D514" s="34" t="s">
        <v>166</v>
      </c>
      <c r="E514" s="25">
        <f t="shared" si="117"/>
        <v>298201.81000000006</v>
      </c>
      <c r="F514" s="25">
        <f t="shared" si="117"/>
        <v>0</v>
      </c>
      <c r="G514" s="25">
        <f t="shared" si="117"/>
        <v>0</v>
      </c>
      <c r="H514" s="25">
        <f t="shared" si="117"/>
        <v>0</v>
      </c>
      <c r="I514" s="25">
        <f t="shared" si="117"/>
        <v>72586.137499999997</v>
      </c>
      <c r="J514" s="16">
        <f t="shared" si="117"/>
        <v>151513.9425</v>
      </c>
      <c r="K514" s="25">
        <f t="shared" si="117"/>
        <v>50291.147499999999</v>
      </c>
      <c r="L514" s="25">
        <f t="shared" si="117"/>
        <v>23810.5825</v>
      </c>
      <c r="M514" s="19"/>
    </row>
    <row r="515" spans="1:13" s="11" customFormat="1" x14ac:dyDescent="0.3">
      <c r="A515" s="74"/>
      <c r="B515" s="78" t="s">
        <v>60</v>
      </c>
      <c r="C515" s="51"/>
      <c r="D515" s="34" t="s">
        <v>3</v>
      </c>
      <c r="E515" s="32">
        <f>E509+E310</f>
        <v>561176.50236000004</v>
      </c>
      <c r="F515" s="32">
        <f t="shared" ref="F515:L515" si="118">F509+F310</f>
        <v>44762.897129999998</v>
      </c>
      <c r="G515" s="32">
        <f t="shared" si="118"/>
        <v>18877.209329999998</v>
      </c>
      <c r="H515" s="32">
        <f t="shared" si="118"/>
        <v>63467.468009999997</v>
      </c>
      <c r="I515" s="32">
        <f t="shared" si="118"/>
        <v>151253.25539000001</v>
      </c>
      <c r="J515" s="32">
        <f t="shared" si="118"/>
        <v>151513.9425</v>
      </c>
      <c r="K515" s="32">
        <f t="shared" si="118"/>
        <v>78891.147499999992</v>
      </c>
      <c r="L515" s="32">
        <f t="shared" si="118"/>
        <v>52410.582500000004</v>
      </c>
      <c r="M515" s="19"/>
    </row>
    <row r="516" spans="1:13" s="11" customFormat="1" ht="14.15" customHeight="1" x14ac:dyDescent="0.3">
      <c r="A516" s="74"/>
      <c r="B516" s="78"/>
      <c r="C516" s="51"/>
      <c r="D516" s="34" t="s">
        <v>13</v>
      </c>
      <c r="E516" s="25">
        <f t="shared" ref="E516:L520" si="119">E510+E311</f>
        <v>0</v>
      </c>
      <c r="F516" s="25">
        <f t="shared" si="119"/>
        <v>0</v>
      </c>
      <c r="G516" s="25">
        <f t="shared" si="119"/>
        <v>0</v>
      </c>
      <c r="H516" s="25">
        <f t="shared" si="119"/>
        <v>0</v>
      </c>
      <c r="I516" s="25">
        <f t="shared" si="119"/>
        <v>0</v>
      </c>
      <c r="J516" s="25">
        <f t="shared" si="119"/>
        <v>0</v>
      </c>
      <c r="K516" s="25">
        <f t="shared" si="119"/>
        <v>0</v>
      </c>
      <c r="L516" s="25">
        <f t="shared" si="119"/>
        <v>0</v>
      </c>
      <c r="M516" s="19"/>
    </row>
    <row r="517" spans="1:13" s="11" customFormat="1" x14ac:dyDescent="0.3">
      <c r="A517" s="74"/>
      <c r="B517" s="78"/>
      <c r="C517" s="51"/>
      <c r="D517" s="34" t="s">
        <v>14</v>
      </c>
      <c r="E517" s="25">
        <f t="shared" si="119"/>
        <v>80213.383600000001</v>
      </c>
      <c r="F517" s="25">
        <f t="shared" si="119"/>
        <v>40286</v>
      </c>
      <c r="G517" s="25">
        <f t="shared" si="119"/>
        <v>9987</v>
      </c>
      <c r="H517" s="25">
        <f t="shared" si="119"/>
        <v>19590.383599999997</v>
      </c>
      <c r="I517" s="25">
        <f t="shared" si="119"/>
        <v>10350</v>
      </c>
      <c r="J517" s="25">
        <f t="shared" si="119"/>
        <v>0</v>
      </c>
      <c r="K517" s="25">
        <f t="shared" si="119"/>
        <v>0</v>
      </c>
      <c r="L517" s="25">
        <f t="shared" si="119"/>
        <v>0</v>
      </c>
      <c r="M517" s="19"/>
    </row>
    <row r="518" spans="1:13" s="11" customFormat="1" x14ac:dyDescent="0.3">
      <c r="A518" s="74"/>
      <c r="B518" s="78"/>
      <c r="C518" s="51"/>
      <c r="D518" s="34" t="s">
        <v>15</v>
      </c>
      <c r="E518" s="25">
        <f t="shared" si="119"/>
        <v>65236.068760000002</v>
      </c>
      <c r="F518" s="25">
        <f t="shared" si="119"/>
        <v>4476.8971299999994</v>
      </c>
      <c r="G518" s="25">
        <f t="shared" si="119"/>
        <v>8890.2093299999997</v>
      </c>
      <c r="H518" s="25">
        <f t="shared" si="119"/>
        <v>43877.084410000003</v>
      </c>
      <c r="I518" s="25">
        <f t="shared" si="119"/>
        <v>7991.8778899999998</v>
      </c>
      <c r="J518" s="25">
        <f t="shared" si="119"/>
        <v>0</v>
      </c>
      <c r="K518" s="25">
        <f t="shared" si="119"/>
        <v>0</v>
      </c>
      <c r="L518" s="25">
        <f t="shared" si="119"/>
        <v>0</v>
      </c>
      <c r="M518" s="19"/>
    </row>
    <row r="519" spans="1:13" s="11" customFormat="1" ht="28" x14ac:dyDescent="0.3">
      <c r="A519" s="74"/>
      <c r="B519" s="78"/>
      <c r="C519" s="51"/>
      <c r="D519" s="35" t="s">
        <v>71</v>
      </c>
      <c r="E519" s="25">
        <f t="shared" si="119"/>
        <v>0</v>
      </c>
      <c r="F519" s="25">
        <f t="shared" si="119"/>
        <v>0</v>
      </c>
      <c r="G519" s="25">
        <f t="shared" si="119"/>
        <v>0</v>
      </c>
      <c r="H519" s="25">
        <f t="shared" si="119"/>
        <v>0</v>
      </c>
      <c r="I519" s="25">
        <f t="shared" si="119"/>
        <v>0</v>
      </c>
      <c r="J519" s="25">
        <f t="shared" si="119"/>
        <v>0</v>
      </c>
      <c r="K519" s="25">
        <f t="shared" si="119"/>
        <v>0</v>
      </c>
      <c r="L519" s="25">
        <f t="shared" si="119"/>
        <v>0</v>
      </c>
      <c r="M519" s="19"/>
    </row>
    <row r="520" spans="1:13" s="11" customFormat="1" x14ac:dyDescent="0.3">
      <c r="A520" s="74"/>
      <c r="B520" s="78"/>
      <c r="C520" s="51"/>
      <c r="D520" s="34" t="s">
        <v>166</v>
      </c>
      <c r="E520" s="25">
        <f t="shared" si="119"/>
        <v>415727.05000000005</v>
      </c>
      <c r="F520" s="25">
        <f t="shared" si="119"/>
        <v>0</v>
      </c>
      <c r="G520" s="25">
        <f t="shared" si="119"/>
        <v>0</v>
      </c>
      <c r="H520" s="25">
        <f t="shared" si="119"/>
        <v>0</v>
      </c>
      <c r="I520" s="25">
        <f t="shared" si="119"/>
        <v>132911.3775</v>
      </c>
      <c r="J520" s="25">
        <f t="shared" si="119"/>
        <v>151513.9425</v>
      </c>
      <c r="K520" s="25">
        <f t="shared" si="119"/>
        <v>78891.147499999992</v>
      </c>
      <c r="L520" s="25">
        <f t="shared" si="119"/>
        <v>52410.582500000004</v>
      </c>
      <c r="M520" s="19"/>
    </row>
    <row r="521" spans="1:13" s="11" customFormat="1" x14ac:dyDescent="0.3">
      <c r="A521" s="54" t="s">
        <v>214</v>
      </c>
      <c r="B521" s="55"/>
      <c r="C521" s="56"/>
      <c r="D521" s="36" t="s">
        <v>3</v>
      </c>
      <c r="E521" s="15">
        <f>E515+E235+E214+E187+E160+E67</f>
        <v>9266518.2124299984</v>
      </c>
      <c r="F521" s="15">
        <f t="shared" ref="F521:L521" si="120">F515+F235+F214+F187+F160+F67</f>
        <v>1312310.4373699999</v>
      </c>
      <c r="G521" s="15">
        <f t="shared" si="120"/>
        <v>1908928.3563999999</v>
      </c>
      <c r="H521" s="15">
        <f t="shared" si="120"/>
        <v>1103819.0359700001</v>
      </c>
      <c r="I521" s="15">
        <f t="shared" si="120"/>
        <v>1439760.2501899998</v>
      </c>
      <c r="J521" s="15">
        <f t="shared" si="120"/>
        <v>1230820.5425</v>
      </c>
      <c r="K521" s="15">
        <f t="shared" si="120"/>
        <v>1153680.0775000001</v>
      </c>
      <c r="L521" s="15">
        <f t="shared" si="120"/>
        <v>1117199.5125</v>
      </c>
      <c r="M521" s="19"/>
    </row>
    <row r="522" spans="1:13" s="11" customFormat="1" ht="14.15" customHeight="1" x14ac:dyDescent="0.3">
      <c r="A522" s="57"/>
      <c r="B522" s="58"/>
      <c r="C522" s="59"/>
      <c r="D522" s="36" t="s">
        <v>13</v>
      </c>
      <c r="E522" s="15">
        <f t="shared" ref="E522:L526" si="121">E516+E236+E215+E188+E161+E68</f>
        <v>53303.27003</v>
      </c>
      <c r="F522" s="15">
        <f t="shared" si="121"/>
        <v>12485.502</v>
      </c>
      <c r="G522" s="15">
        <f t="shared" si="121"/>
        <v>9720.2480299999988</v>
      </c>
      <c r="H522" s="15">
        <f t="shared" si="121"/>
        <v>7596.7199999999993</v>
      </c>
      <c r="I522" s="15">
        <f t="shared" si="121"/>
        <v>23500.799999999999</v>
      </c>
      <c r="J522" s="15">
        <f t="shared" si="121"/>
        <v>0</v>
      </c>
      <c r="K522" s="15">
        <f t="shared" si="121"/>
        <v>0</v>
      </c>
      <c r="L522" s="15">
        <f t="shared" si="121"/>
        <v>0</v>
      </c>
      <c r="M522" s="19"/>
    </row>
    <row r="523" spans="1:13" s="11" customFormat="1" x14ac:dyDescent="0.3">
      <c r="A523" s="57"/>
      <c r="B523" s="58"/>
      <c r="C523" s="59"/>
      <c r="D523" s="36" t="s">
        <v>14</v>
      </c>
      <c r="E523" s="15">
        <f t="shared" si="121"/>
        <v>1460886.35959</v>
      </c>
      <c r="F523" s="15">
        <f t="shared" si="121"/>
        <v>384995.424</v>
      </c>
      <c r="G523" s="15">
        <f t="shared" si="121"/>
        <v>400833.34152000002</v>
      </c>
      <c r="H523" s="15">
        <f t="shared" si="121"/>
        <v>642044.79407000006</v>
      </c>
      <c r="I523" s="15">
        <f t="shared" si="121"/>
        <v>33012.800000000003</v>
      </c>
      <c r="J523" s="15">
        <f t="shared" si="121"/>
        <v>0</v>
      </c>
      <c r="K523" s="15">
        <f t="shared" si="121"/>
        <v>0</v>
      </c>
      <c r="L523" s="15">
        <f t="shared" si="121"/>
        <v>0</v>
      </c>
      <c r="M523" s="19"/>
    </row>
    <row r="524" spans="1:13" s="11" customFormat="1" x14ac:dyDescent="0.3">
      <c r="A524" s="57"/>
      <c r="B524" s="58"/>
      <c r="C524" s="59"/>
      <c r="D524" s="36" t="s">
        <v>15</v>
      </c>
      <c r="E524" s="15">
        <f t="shared" si="121"/>
        <v>647032.74941000005</v>
      </c>
      <c r="F524" s="15">
        <f t="shared" si="121"/>
        <v>22558.272720000001</v>
      </c>
      <c r="G524" s="15">
        <f t="shared" si="121"/>
        <v>153285.26579</v>
      </c>
      <c r="H524" s="15">
        <f t="shared" si="121"/>
        <v>454177.52190000005</v>
      </c>
      <c r="I524" s="15">
        <f t="shared" si="121"/>
        <v>17011.688999999998</v>
      </c>
      <c r="J524" s="15">
        <f t="shared" si="121"/>
        <v>0</v>
      </c>
      <c r="K524" s="15">
        <f t="shared" si="121"/>
        <v>0</v>
      </c>
      <c r="L524" s="15">
        <f t="shared" si="121"/>
        <v>0</v>
      </c>
      <c r="M524" s="19"/>
    </row>
    <row r="525" spans="1:13" s="11" customFormat="1" ht="26" x14ac:dyDescent="0.3">
      <c r="A525" s="57"/>
      <c r="B525" s="58"/>
      <c r="C525" s="59"/>
      <c r="D525" s="36" t="s">
        <v>71</v>
      </c>
      <c r="E525" s="15">
        <f t="shared" si="121"/>
        <v>805757.26832000003</v>
      </c>
      <c r="F525" s="15">
        <f t="shared" si="121"/>
        <v>348875.03944999998</v>
      </c>
      <c r="G525" s="15">
        <f t="shared" si="121"/>
        <v>456882.22886999999</v>
      </c>
      <c r="H525" s="15">
        <f t="shared" si="121"/>
        <v>0</v>
      </c>
      <c r="I525" s="15">
        <f t="shared" si="121"/>
        <v>0</v>
      </c>
      <c r="J525" s="15">
        <f t="shared" si="121"/>
        <v>0</v>
      </c>
      <c r="K525" s="15">
        <f t="shared" si="121"/>
        <v>0</v>
      </c>
      <c r="L525" s="15">
        <f t="shared" si="121"/>
        <v>0</v>
      </c>
      <c r="M525" s="19"/>
    </row>
    <row r="526" spans="1:13" s="11" customFormat="1" ht="21" customHeight="1" x14ac:dyDescent="0.3">
      <c r="A526" s="60"/>
      <c r="B526" s="61"/>
      <c r="C526" s="62"/>
      <c r="D526" s="36" t="s">
        <v>166</v>
      </c>
      <c r="E526" s="15">
        <f t="shared" si="121"/>
        <v>6299538.5650800001</v>
      </c>
      <c r="F526" s="15">
        <f t="shared" si="121"/>
        <v>543396.19920000003</v>
      </c>
      <c r="G526" s="15">
        <f t="shared" si="121"/>
        <v>888207.27218999993</v>
      </c>
      <c r="H526" s="15">
        <f t="shared" si="121"/>
        <v>0</v>
      </c>
      <c r="I526" s="15">
        <f t="shared" si="121"/>
        <v>1366234.9611899999</v>
      </c>
      <c r="J526" s="15">
        <f t="shared" si="121"/>
        <v>1230820.5425</v>
      </c>
      <c r="K526" s="15">
        <f t="shared" si="121"/>
        <v>1153680.0775000001</v>
      </c>
      <c r="L526" s="15">
        <f t="shared" si="121"/>
        <v>1117199.5125</v>
      </c>
      <c r="M526" s="19"/>
    </row>
    <row r="527" spans="1:13" s="11" customFormat="1" x14ac:dyDescent="0.3">
      <c r="A527" s="37"/>
      <c r="B527" s="79" t="s">
        <v>49</v>
      </c>
      <c r="C527" s="79"/>
      <c r="D527" s="79"/>
      <c r="E527" s="79"/>
      <c r="F527" s="79"/>
      <c r="G527" s="79"/>
      <c r="H527" s="79"/>
      <c r="I527" s="79"/>
      <c r="J527" s="79"/>
      <c r="K527" s="79"/>
      <c r="L527" s="79"/>
      <c r="M527" s="19"/>
    </row>
    <row r="528" spans="1:13" s="11" customFormat="1" ht="14.15" customHeight="1" x14ac:dyDescent="0.3">
      <c r="A528" s="80" t="s">
        <v>156</v>
      </c>
      <c r="B528" s="81"/>
      <c r="C528" s="63"/>
      <c r="D528" s="23" t="s">
        <v>3</v>
      </c>
      <c r="E528" s="26">
        <f>E529+E530+E531+E532+E533</f>
        <v>537313.50236000004</v>
      </c>
      <c r="F528" s="26">
        <f t="shared" ref="E528:L533" si="122">F515</f>
        <v>44762.897129999998</v>
      </c>
      <c r="G528" s="26">
        <f t="shared" si="122"/>
        <v>18877.209329999998</v>
      </c>
      <c r="H528" s="26">
        <f>H529+H530+H531+H532+H533</f>
        <v>39604.468009999997</v>
      </c>
      <c r="I528" s="26">
        <f t="shared" si="122"/>
        <v>151253.25539000001</v>
      </c>
      <c r="J528" s="26">
        <f t="shared" si="122"/>
        <v>151513.9425</v>
      </c>
      <c r="K528" s="26">
        <f t="shared" si="122"/>
        <v>78891.147499999992</v>
      </c>
      <c r="L528" s="26">
        <f t="shared" si="122"/>
        <v>52410.582500000004</v>
      </c>
      <c r="M528" s="19"/>
    </row>
    <row r="529" spans="1:14" s="11" customFormat="1" x14ac:dyDescent="0.3">
      <c r="A529" s="82"/>
      <c r="B529" s="83"/>
      <c r="C529" s="64"/>
      <c r="D529" s="23" t="s">
        <v>13</v>
      </c>
      <c r="E529" s="24">
        <f>E516</f>
        <v>0</v>
      </c>
      <c r="F529" s="24">
        <f t="shared" si="122"/>
        <v>0</v>
      </c>
      <c r="G529" s="24">
        <f>G516</f>
        <v>0</v>
      </c>
      <c r="H529" s="24">
        <f t="shared" si="122"/>
        <v>0</v>
      </c>
      <c r="I529" s="24">
        <f t="shared" si="122"/>
        <v>0</v>
      </c>
      <c r="J529" s="24">
        <f t="shared" si="122"/>
        <v>0</v>
      </c>
      <c r="K529" s="24">
        <f t="shared" si="122"/>
        <v>0</v>
      </c>
      <c r="L529" s="24">
        <f t="shared" si="122"/>
        <v>0</v>
      </c>
      <c r="M529" s="19"/>
    </row>
    <row r="530" spans="1:14" x14ac:dyDescent="0.3">
      <c r="A530" s="82"/>
      <c r="B530" s="83"/>
      <c r="C530" s="64"/>
      <c r="D530" s="23" t="s">
        <v>14</v>
      </c>
      <c r="E530" s="24">
        <f t="shared" si="122"/>
        <v>80213.383600000001</v>
      </c>
      <c r="F530" s="24">
        <f t="shared" si="122"/>
        <v>40286</v>
      </c>
      <c r="G530" s="24">
        <f t="shared" si="122"/>
        <v>9987</v>
      </c>
      <c r="H530" s="24">
        <f t="shared" si="122"/>
        <v>19590.383599999997</v>
      </c>
      <c r="I530" s="24">
        <f t="shared" si="122"/>
        <v>10350</v>
      </c>
      <c r="J530" s="24">
        <f t="shared" si="122"/>
        <v>0</v>
      </c>
      <c r="K530" s="24">
        <f t="shared" si="122"/>
        <v>0</v>
      </c>
      <c r="L530" s="24">
        <f t="shared" si="122"/>
        <v>0</v>
      </c>
      <c r="M530" s="19"/>
    </row>
    <row r="531" spans="1:14" x14ac:dyDescent="0.3">
      <c r="A531" s="82"/>
      <c r="B531" s="83"/>
      <c r="C531" s="64"/>
      <c r="D531" s="23" t="s">
        <v>15</v>
      </c>
      <c r="E531" s="24">
        <f>F531+G531+H531+I531+J531+K531+L531</f>
        <v>41373.068760000009</v>
      </c>
      <c r="F531" s="24">
        <f t="shared" si="122"/>
        <v>4476.8971299999994</v>
      </c>
      <c r="G531" s="24">
        <f t="shared" si="122"/>
        <v>8890.2093299999997</v>
      </c>
      <c r="H531" s="24">
        <f>H518-23863</f>
        <v>20014.084410000003</v>
      </c>
      <c r="I531" s="24">
        <f t="shared" si="122"/>
        <v>7991.8778899999998</v>
      </c>
      <c r="J531" s="24">
        <f t="shared" si="122"/>
        <v>0</v>
      </c>
      <c r="K531" s="24">
        <f t="shared" si="122"/>
        <v>0</v>
      </c>
      <c r="L531" s="24">
        <f t="shared" si="122"/>
        <v>0</v>
      </c>
      <c r="M531" s="19"/>
    </row>
    <row r="532" spans="1:14" ht="26" x14ac:dyDescent="0.3">
      <c r="A532" s="82"/>
      <c r="B532" s="83"/>
      <c r="C532" s="64"/>
      <c r="D532" s="23" t="s">
        <v>71</v>
      </c>
      <c r="E532" s="24">
        <f>E519</f>
        <v>0</v>
      </c>
      <c r="F532" s="24">
        <f t="shared" si="122"/>
        <v>0</v>
      </c>
      <c r="G532" s="24">
        <f t="shared" si="122"/>
        <v>0</v>
      </c>
      <c r="H532" s="24">
        <f t="shared" si="122"/>
        <v>0</v>
      </c>
      <c r="I532" s="24">
        <f t="shared" si="122"/>
        <v>0</v>
      </c>
      <c r="J532" s="24">
        <f t="shared" si="122"/>
        <v>0</v>
      </c>
      <c r="K532" s="24">
        <f t="shared" si="122"/>
        <v>0</v>
      </c>
      <c r="L532" s="24">
        <f t="shared" si="122"/>
        <v>0</v>
      </c>
      <c r="M532" s="19"/>
    </row>
    <row r="533" spans="1:14" ht="14.15" customHeight="1" x14ac:dyDescent="0.3">
      <c r="A533" s="84"/>
      <c r="B533" s="85"/>
      <c r="C533" s="64"/>
      <c r="D533" s="23" t="s">
        <v>166</v>
      </c>
      <c r="E533" s="24">
        <f t="shared" si="122"/>
        <v>415727.05000000005</v>
      </c>
      <c r="F533" s="24">
        <f t="shared" si="122"/>
        <v>0</v>
      </c>
      <c r="G533" s="24">
        <f t="shared" si="122"/>
        <v>0</v>
      </c>
      <c r="H533" s="24">
        <f t="shared" si="122"/>
        <v>0</v>
      </c>
      <c r="I533" s="24">
        <f t="shared" si="122"/>
        <v>132911.3775</v>
      </c>
      <c r="J533" s="24">
        <f t="shared" si="122"/>
        <v>151513.9425</v>
      </c>
      <c r="K533" s="24">
        <f t="shared" si="122"/>
        <v>78891.147499999992</v>
      </c>
      <c r="L533" s="24">
        <f t="shared" si="122"/>
        <v>52410.582500000004</v>
      </c>
      <c r="M533" s="19"/>
    </row>
    <row r="534" spans="1:14" ht="14.15" customHeight="1" x14ac:dyDescent="0.3">
      <c r="A534" s="80" t="s">
        <v>155</v>
      </c>
      <c r="B534" s="81"/>
      <c r="C534" s="51"/>
      <c r="D534" s="23" t="s">
        <v>3</v>
      </c>
      <c r="E534" s="15">
        <f>SUM(E535:E539)</f>
        <v>8729204.710070001</v>
      </c>
      <c r="F534" s="15">
        <f>SUM(F535:F539)</f>
        <v>1267547.54024</v>
      </c>
      <c r="G534" s="15">
        <f t="shared" ref="G534:L534" si="123">SUM(G535:G539)</f>
        <v>1890051.1470699999</v>
      </c>
      <c r="H534" s="15">
        <f>H521-H528</f>
        <v>1064214.5679600001</v>
      </c>
      <c r="I534" s="15">
        <f t="shared" si="123"/>
        <v>1288506.9948</v>
      </c>
      <c r="J534" s="15">
        <f t="shared" si="123"/>
        <v>1079306.6000000001</v>
      </c>
      <c r="K534" s="15">
        <f t="shared" si="123"/>
        <v>1074788.9300000002</v>
      </c>
      <c r="L534" s="15">
        <f t="shared" si="123"/>
        <v>1064788.93</v>
      </c>
      <c r="M534" s="19"/>
    </row>
    <row r="535" spans="1:14" ht="14.15" customHeight="1" x14ac:dyDescent="0.3">
      <c r="A535" s="82"/>
      <c r="B535" s="83"/>
      <c r="C535" s="51"/>
      <c r="D535" s="23" t="s">
        <v>13</v>
      </c>
      <c r="E535" s="16">
        <f>SUM(F535:L535)</f>
        <v>53303.27003</v>
      </c>
      <c r="F535" s="24">
        <f>F522-F529</f>
        <v>12485.502</v>
      </c>
      <c r="G535" s="24">
        <f t="shared" ref="G535:L535" si="124">G522-G529</f>
        <v>9720.2480299999988</v>
      </c>
      <c r="H535" s="16">
        <f t="shared" si="124"/>
        <v>7596.7199999999993</v>
      </c>
      <c r="I535" s="24">
        <f t="shared" si="124"/>
        <v>23500.799999999999</v>
      </c>
      <c r="J535" s="24">
        <f t="shared" si="124"/>
        <v>0</v>
      </c>
      <c r="K535" s="24">
        <f t="shared" si="124"/>
        <v>0</v>
      </c>
      <c r="L535" s="24">
        <f t="shared" si="124"/>
        <v>0</v>
      </c>
      <c r="M535" s="19"/>
      <c r="N535" s="39"/>
    </row>
    <row r="536" spans="1:14" ht="14.15" customHeight="1" x14ac:dyDescent="0.3">
      <c r="A536" s="82"/>
      <c r="B536" s="83"/>
      <c r="C536" s="51"/>
      <c r="D536" s="23" t="s">
        <v>14</v>
      </c>
      <c r="E536" s="16">
        <f t="shared" ref="E536:E539" si="125">SUM(F536:L536)</f>
        <v>1380672.9759900002</v>
      </c>
      <c r="F536" s="24">
        <f t="shared" ref="F536:L539" si="126">F523-F530</f>
        <v>344709.424</v>
      </c>
      <c r="G536" s="24">
        <f t="shared" si="126"/>
        <v>390846.34152000002</v>
      </c>
      <c r="H536" s="16">
        <f t="shared" si="126"/>
        <v>622454.41047000012</v>
      </c>
      <c r="I536" s="24">
        <f t="shared" si="126"/>
        <v>22662.800000000003</v>
      </c>
      <c r="J536" s="24">
        <f t="shared" si="126"/>
        <v>0</v>
      </c>
      <c r="K536" s="24">
        <f t="shared" si="126"/>
        <v>0</v>
      </c>
      <c r="L536" s="24">
        <f t="shared" si="126"/>
        <v>0</v>
      </c>
      <c r="M536" s="19"/>
    </row>
    <row r="537" spans="1:14" ht="14.15" customHeight="1" x14ac:dyDescent="0.3">
      <c r="A537" s="82"/>
      <c r="B537" s="83"/>
      <c r="C537" s="51"/>
      <c r="D537" s="23" t="s">
        <v>15</v>
      </c>
      <c r="E537" s="16">
        <f t="shared" si="125"/>
        <v>605659.68065000011</v>
      </c>
      <c r="F537" s="24">
        <f t="shared" si="126"/>
        <v>18081.375590000003</v>
      </c>
      <c r="G537" s="24">
        <f t="shared" si="126"/>
        <v>144395.05645999999</v>
      </c>
      <c r="H537" s="16">
        <f t="shared" si="126"/>
        <v>434163.43749000004</v>
      </c>
      <c r="I537" s="24">
        <f t="shared" si="126"/>
        <v>9019.8111099999987</v>
      </c>
      <c r="J537" s="24">
        <f t="shared" si="126"/>
        <v>0</v>
      </c>
      <c r="K537" s="24">
        <f t="shared" si="126"/>
        <v>0</v>
      </c>
      <c r="L537" s="24">
        <f t="shared" si="126"/>
        <v>0</v>
      </c>
      <c r="M537" s="19"/>
    </row>
    <row r="538" spans="1:14" ht="26" x14ac:dyDescent="0.3">
      <c r="A538" s="82"/>
      <c r="B538" s="83"/>
      <c r="C538" s="51"/>
      <c r="D538" s="23" t="s">
        <v>71</v>
      </c>
      <c r="E538" s="16">
        <f t="shared" si="125"/>
        <v>805757.26832000003</v>
      </c>
      <c r="F538" s="24">
        <f t="shared" si="126"/>
        <v>348875.03944999998</v>
      </c>
      <c r="G538" s="24">
        <f t="shared" si="126"/>
        <v>456882.22886999999</v>
      </c>
      <c r="H538" s="16">
        <f t="shared" si="126"/>
        <v>0</v>
      </c>
      <c r="I538" s="24">
        <f t="shared" si="126"/>
        <v>0</v>
      </c>
      <c r="J538" s="24">
        <f t="shared" si="126"/>
        <v>0</v>
      </c>
      <c r="K538" s="24">
        <f t="shared" si="126"/>
        <v>0</v>
      </c>
      <c r="L538" s="24">
        <f t="shared" si="126"/>
        <v>0</v>
      </c>
      <c r="M538" s="19"/>
    </row>
    <row r="539" spans="1:14" ht="14.15" customHeight="1" x14ac:dyDescent="0.3">
      <c r="A539" s="84"/>
      <c r="B539" s="85"/>
      <c r="C539" s="51"/>
      <c r="D539" s="23" t="s">
        <v>166</v>
      </c>
      <c r="E539" s="16">
        <f t="shared" si="125"/>
        <v>5883811.5150800003</v>
      </c>
      <c r="F539" s="24">
        <f t="shared" si="126"/>
        <v>543396.19920000003</v>
      </c>
      <c r="G539" s="24">
        <f t="shared" si="126"/>
        <v>888207.27218999993</v>
      </c>
      <c r="H539" s="16">
        <f t="shared" si="126"/>
        <v>0</v>
      </c>
      <c r="I539" s="24">
        <f t="shared" si="126"/>
        <v>1233323.58369</v>
      </c>
      <c r="J539" s="24">
        <f t="shared" si="126"/>
        <v>1079306.6000000001</v>
      </c>
      <c r="K539" s="24">
        <f t="shared" si="126"/>
        <v>1074788.9300000002</v>
      </c>
      <c r="L539" s="24">
        <f t="shared" si="126"/>
        <v>1064788.93</v>
      </c>
      <c r="M539" s="19"/>
    </row>
    <row r="540" spans="1:14" x14ac:dyDescent="0.3">
      <c r="A540" s="37"/>
      <c r="B540" s="79" t="s">
        <v>49</v>
      </c>
      <c r="C540" s="79"/>
      <c r="D540" s="79"/>
      <c r="E540" s="79"/>
      <c r="F540" s="79"/>
      <c r="G540" s="79"/>
      <c r="H540" s="79"/>
      <c r="I540" s="79"/>
      <c r="J540" s="79"/>
      <c r="K540" s="79"/>
      <c r="L540" s="79"/>
      <c r="M540" s="19"/>
    </row>
    <row r="541" spans="1:14" x14ac:dyDescent="0.3">
      <c r="A541" s="51"/>
      <c r="B541" s="51" t="s">
        <v>50</v>
      </c>
      <c r="C541" s="51" t="s">
        <v>149</v>
      </c>
      <c r="D541" s="23" t="s">
        <v>3</v>
      </c>
      <c r="E541" s="26">
        <f>F541+G541+H541+I541+J541+K541+L541</f>
        <v>8529559.2077699993</v>
      </c>
      <c r="F541" s="26">
        <f t="shared" ref="F541:L541" si="127">F160+F187+F214+F235</f>
        <v>1239845.0354500001</v>
      </c>
      <c r="G541" s="26">
        <f t="shared" si="127"/>
        <v>1885478.34225</v>
      </c>
      <c r="H541" s="26">
        <f>H76+H169+H196+H223</f>
        <v>911737.99527000007</v>
      </c>
      <c r="I541" s="26">
        <f t="shared" si="127"/>
        <v>1278131.0447999998</v>
      </c>
      <c r="J541" s="26">
        <f t="shared" si="127"/>
        <v>1074788.93</v>
      </c>
      <c r="K541" s="26">
        <f t="shared" si="127"/>
        <v>1074788.93</v>
      </c>
      <c r="L541" s="26">
        <f t="shared" si="127"/>
        <v>1064788.93</v>
      </c>
      <c r="M541" s="19"/>
    </row>
    <row r="542" spans="1:14" x14ac:dyDescent="0.3">
      <c r="A542" s="51"/>
      <c r="B542" s="51"/>
      <c r="C542" s="51"/>
      <c r="D542" s="23" t="s">
        <v>13</v>
      </c>
      <c r="E542" s="24">
        <f t="shared" ref="E542:E546" si="128">F542+G542+H542+I542+J542+K542+L542</f>
        <v>53303.27003</v>
      </c>
      <c r="F542" s="24">
        <f t="shared" ref="F542:L542" si="129">F161+F188+F215+F236</f>
        <v>12485.502</v>
      </c>
      <c r="G542" s="24">
        <f t="shared" si="129"/>
        <v>9720.2480299999988</v>
      </c>
      <c r="H542" s="24">
        <f t="shared" ref="H542:L546" si="130">H77+H170+H197+H224</f>
        <v>7596.7199999999993</v>
      </c>
      <c r="I542" s="24">
        <f t="shared" si="129"/>
        <v>23500.799999999999</v>
      </c>
      <c r="J542" s="24">
        <f t="shared" si="129"/>
        <v>0</v>
      </c>
      <c r="K542" s="24">
        <f t="shared" si="129"/>
        <v>0</v>
      </c>
      <c r="L542" s="24">
        <f t="shared" si="129"/>
        <v>0</v>
      </c>
      <c r="M542" s="19"/>
    </row>
    <row r="543" spans="1:14" x14ac:dyDescent="0.3">
      <c r="A543" s="51"/>
      <c r="B543" s="51"/>
      <c r="C543" s="51"/>
      <c r="D543" s="23" t="s">
        <v>14</v>
      </c>
      <c r="E543" s="24">
        <f t="shared" si="128"/>
        <v>1374264.8585999999</v>
      </c>
      <c r="F543" s="24">
        <f t="shared" ref="F543:L543" si="131">F162+F189+F216+F237</f>
        <v>344709.424</v>
      </c>
      <c r="G543" s="24">
        <f>G78+G171+G225</f>
        <v>390430.31610999996</v>
      </c>
      <c r="H543" s="24">
        <f t="shared" si="130"/>
        <v>618093.71849000012</v>
      </c>
      <c r="I543" s="24">
        <f t="shared" si="131"/>
        <v>21031.4</v>
      </c>
      <c r="J543" s="24">
        <f t="shared" si="131"/>
        <v>0</v>
      </c>
      <c r="K543" s="24">
        <f t="shared" si="131"/>
        <v>0</v>
      </c>
      <c r="L543" s="24">
        <f t="shared" si="131"/>
        <v>0</v>
      </c>
      <c r="M543" s="19"/>
      <c r="N543" s="14"/>
    </row>
    <row r="544" spans="1:14" x14ac:dyDescent="0.3">
      <c r="A544" s="51"/>
      <c r="B544" s="51"/>
      <c r="C544" s="51"/>
      <c r="D544" s="23" t="s">
        <v>15</v>
      </c>
      <c r="E544" s="24">
        <f t="shared" si="128"/>
        <v>427193.10028000001</v>
      </c>
      <c r="F544" s="24">
        <f t="shared" ref="F544:L544" si="132">F163+F190+F217+F238</f>
        <v>12800.470799999999</v>
      </c>
      <c r="G544" s="24">
        <f>G79+G172+G226</f>
        <v>126053.86159</v>
      </c>
      <c r="H544" s="24">
        <f t="shared" si="130"/>
        <v>286047.55678000004</v>
      </c>
      <c r="I544" s="24">
        <f t="shared" si="132"/>
        <v>2291.2111100000002</v>
      </c>
      <c r="J544" s="24">
        <f t="shared" si="132"/>
        <v>0</v>
      </c>
      <c r="K544" s="24">
        <f t="shared" si="132"/>
        <v>0</v>
      </c>
      <c r="L544" s="24">
        <f t="shared" si="132"/>
        <v>0</v>
      </c>
      <c r="M544" s="19"/>
    </row>
    <row r="545" spans="1:14" ht="30" customHeight="1" x14ac:dyDescent="0.3">
      <c r="A545" s="51"/>
      <c r="B545" s="51"/>
      <c r="C545" s="51"/>
      <c r="D545" s="38" t="s">
        <v>71</v>
      </c>
      <c r="E545" s="24">
        <f t="shared" si="128"/>
        <v>805757.26832000003</v>
      </c>
      <c r="F545" s="24">
        <f t="shared" ref="F545:L545" si="133">F164+F191+F218+F239</f>
        <v>348875.03944999998</v>
      </c>
      <c r="G545" s="24">
        <f>G80+G173+G227</f>
        <v>456882.22886999999</v>
      </c>
      <c r="H545" s="24">
        <f t="shared" si="130"/>
        <v>0</v>
      </c>
      <c r="I545" s="24">
        <f t="shared" si="133"/>
        <v>0</v>
      </c>
      <c r="J545" s="24">
        <f t="shared" si="133"/>
        <v>0</v>
      </c>
      <c r="K545" s="24">
        <f t="shared" si="133"/>
        <v>0</v>
      </c>
      <c r="L545" s="24">
        <f t="shared" si="133"/>
        <v>0</v>
      </c>
      <c r="M545" s="19"/>
      <c r="N545" s="39"/>
    </row>
    <row r="546" spans="1:14" x14ac:dyDescent="0.3">
      <c r="A546" s="51"/>
      <c r="B546" s="51"/>
      <c r="C546" s="51"/>
      <c r="D546" s="23" t="s">
        <v>166</v>
      </c>
      <c r="E546" s="24">
        <f t="shared" si="128"/>
        <v>5590545.7551299995</v>
      </c>
      <c r="F546" s="24">
        <f>F81+F174</f>
        <v>485926.74920000002</v>
      </c>
      <c r="G546" s="24">
        <f>G81+G174+G228</f>
        <v>846139.26224000007</v>
      </c>
      <c r="H546" s="24">
        <f t="shared" si="130"/>
        <v>0</v>
      </c>
      <c r="I546" s="24">
        <f t="shared" si="130"/>
        <v>1183008.9636899999</v>
      </c>
      <c r="J546" s="24">
        <f t="shared" si="130"/>
        <v>1033490.26</v>
      </c>
      <c r="K546" s="24">
        <f t="shared" si="130"/>
        <v>1023490.26</v>
      </c>
      <c r="L546" s="24">
        <f t="shared" si="130"/>
        <v>1018490.26</v>
      </c>
      <c r="M546" s="19"/>
    </row>
    <row r="547" spans="1:14" x14ac:dyDescent="0.3">
      <c r="A547" s="51"/>
      <c r="B547" s="51" t="s">
        <v>41</v>
      </c>
      <c r="C547" s="51" t="s">
        <v>150</v>
      </c>
      <c r="D547" s="23" t="s">
        <v>3</v>
      </c>
      <c r="E547" s="26">
        <f t="shared" ref="E547:E552" si="134">E67</f>
        <v>61923.688219999996</v>
      </c>
      <c r="F547" s="26">
        <f>F548+F549+F550+F551+F552</f>
        <v>27702.504789999999</v>
      </c>
      <c r="G547" s="26">
        <f t="shared" ref="G547:L552" si="135">G67</f>
        <v>4572.8048200000003</v>
      </c>
      <c r="H547" s="26">
        <f t="shared" si="135"/>
        <v>14754.758610000001</v>
      </c>
      <c r="I547" s="26">
        <f t="shared" si="135"/>
        <v>10375.950000000001</v>
      </c>
      <c r="J547" s="26">
        <f t="shared" si="135"/>
        <v>4517.67</v>
      </c>
      <c r="K547" s="26">
        <f t="shared" si="135"/>
        <v>0</v>
      </c>
      <c r="L547" s="26">
        <f t="shared" si="135"/>
        <v>0</v>
      </c>
      <c r="M547" s="19"/>
    </row>
    <row r="548" spans="1:14" x14ac:dyDescent="0.3">
      <c r="A548" s="51"/>
      <c r="B548" s="51"/>
      <c r="C548" s="51"/>
      <c r="D548" s="23" t="s">
        <v>13</v>
      </c>
      <c r="E548" s="24">
        <f t="shared" si="134"/>
        <v>0</v>
      </c>
      <c r="F548" s="24">
        <f>F68</f>
        <v>0</v>
      </c>
      <c r="G548" s="24">
        <f t="shared" si="135"/>
        <v>0</v>
      </c>
      <c r="H548" s="24">
        <f t="shared" si="135"/>
        <v>0</v>
      </c>
      <c r="I548" s="24">
        <f t="shared" si="135"/>
        <v>0</v>
      </c>
      <c r="J548" s="24">
        <f t="shared" si="135"/>
        <v>0</v>
      </c>
      <c r="K548" s="24">
        <f t="shared" si="135"/>
        <v>0</v>
      </c>
      <c r="L548" s="24">
        <f t="shared" si="135"/>
        <v>0</v>
      </c>
      <c r="M548" s="19"/>
      <c r="N548" s="39"/>
    </row>
    <row r="549" spans="1:14" x14ac:dyDescent="0.3">
      <c r="A549" s="51"/>
      <c r="B549" s="51"/>
      <c r="C549" s="51"/>
      <c r="D549" s="23" t="s">
        <v>14</v>
      </c>
      <c r="E549" s="24">
        <f t="shared" si="134"/>
        <v>2235.087</v>
      </c>
      <c r="F549" s="24">
        <f>F69</f>
        <v>0</v>
      </c>
      <c r="G549" s="24">
        <f t="shared" si="135"/>
        <v>0</v>
      </c>
      <c r="H549" s="24">
        <f t="shared" si="135"/>
        <v>603.68700000000001</v>
      </c>
      <c r="I549" s="24">
        <f t="shared" si="135"/>
        <v>1631.4</v>
      </c>
      <c r="J549" s="24">
        <f t="shared" si="135"/>
        <v>0</v>
      </c>
      <c r="K549" s="24">
        <f t="shared" si="135"/>
        <v>0</v>
      </c>
      <c r="L549" s="24">
        <f t="shared" si="135"/>
        <v>0</v>
      </c>
      <c r="M549" s="19"/>
      <c r="N549" s="39" t="s">
        <v>201</v>
      </c>
    </row>
    <row r="550" spans="1:14" ht="14.15" customHeight="1" x14ac:dyDescent="0.3">
      <c r="A550" s="51"/>
      <c r="B550" s="51"/>
      <c r="C550" s="51"/>
      <c r="D550" s="23" t="s">
        <v>15</v>
      </c>
      <c r="E550" s="24">
        <f t="shared" si="134"/>
        <v>30733.381219999999</v>
      </c>
      <c r="F550" s="24">
        <f>F70</f>
        <v>5280.9047900000005</v>
      </c>
      <c r="G550" s="24">
        <f t="shared" si="135"/>
        <v>4572.8048200000003</v>
      </c>
      <c r="H550" s="24">
        <f t="shared" si="135"/>
        <v>14151.071609999999</v>
      </c>
      <c r="I550" s="24">
        <f t="shared" si="135"/>
        <v>6728.6</v>
      </c>
      <c r="J550" s="24">
        <f t="shared" si="135"/>
        <v>0</v>
      </c>
      <c r="K550" s="24">
        <f t="shared" si="135"/>
        <v>0</v>
      </c>
      <c r="L550" s="24">
        <f t="shared" si="135"/>
        <v>0</v>
      </c>
      <c r="M550" s="19"/>
    </row>
    <row r="551" spans="1:14" ht="26" x14ac:dyDescent="0.3">
      <c r="A551" s="51"/>
      <c r="B551" s="51"/>
      <c r="C551" s="51"/>
      <c r="D551" s="23" t="s">
        <v>71</v>
      </c>
      <c r="E551" s="24">
        <f t="shared" si="134"/>
        <v>0</v>
      </c>
      <c r="F551" s="24">
        <f>F71</f>
        <v>0</v>
      </c>
      <c r="G551" s="24">
        <f t="shared" si="135"/>
        <v>0</v>
      </c>
      <c r="H551" s="24">
        <f t="shared" si="135"/>
        <v>0</v>
      </c>
      <c r="I551" s="24">
        <f t="shared" si="135"/>
        <v>0</v>
      </c>
      <c r="J551" s="24">
        <f t="shared" si="135"/>
        <v>0</v>
      </c>
      <c r="K551" s="24">
        <f t="shared" si="135"/>
        <v>0</v>
      </c>
      <c r="L551" s="24">
        <f t="shared" si="135"/>
        <v>0</v>
      </c>
      <c r="M551" s="19"/>
    </row>
    <row r="552" spans="1:14" x14ac:dyDescent="0.3">
      <c r="A552" s="51"/>
      <c r="B552" s="51"/>
      <c r="C552" s="51"/>
      <c r="D552" s="23" t="s">
        <v>166</v>
      </c>
      <c r="E552" s="24">
        <f t="shared" si="134"/>
        <v>28955.22</v>
      </c>
      <c r="F552" s="24">
        <f>F72</f>
        <v>22421.599999999999</v>
      </c>
      <c r="G552" s="24">
        <f t="shared" si="135"/>
        <v>0</v>
      </c>
      <c r="H552" s="24">
        <f t="shared" si="135"/>
        <v>0</v>
      </c>
      <c r="I552" s="24">
        <f t="shared" si="135"/>
        <v>2015.95</v>
      </c>
      <c r="J552" s="24">
        <f t="shared" si="135"/>
        <v>4517.67</v>
      </c>
      <c r="K552" s="24">
        <f t="shared" si="135"/>
        <v>0</v>
      </c>
      <c r="L552" s="24">
        <f t="shared" si="135"/>
        <v>0</v>
      </c>
      <c r="M552" s="19"/>
    </row>
    <row r="553" spans="1:14" ht="14.5" customHeight="1" x14ac:dyDescent="0.3">
      <c r="A553" s="63"/>
      <c r="B553" s="63" t="s">
        <v>58</v>
      </c>
      <c r="C553" s="51" t="s">
        <v>150</v>
      </c>
      <c r="D553" s="23" t="s">
        <v>3</v>
      </c>
      <c r="E553" s="26">
        <f>F553+G553+H553+I553+J553+K553+L553</f>
        <v>521572.03434999997</v>
      </c>
      <c r="F553" s="26">
        <f>F528</f>
        <v>44762.897129999998</v>
      </c>
      <c r="G553" s="26">
        <f t="shared" ref="G553:L553" si="136">G528</f>
        <v>18877.209329999998</v>
      </c>
      <c r="H553" s="26">
        <f>H515-H528</f>
        <v>23863</v>
      </c>
      <c r="I553" s="26">
        <f t="shared" si="136"/>
        <v>151253.25539000001</v>
      </c>
      <c r="J553" s="26">
        <f t="shared" si="136"/>
        <v>151513.9425</v>
      </c>
      <c r="K553" s="26">
        <f t="shared" si="136"/>
        <v>78891.147499999992</v>
      </c>
      <c r="L553" s="26">
        <f t="shared" si="136"/>
        <v>52410.582500000004</v>
      </c>
      <c r="M553" s="19"/>
    </row>
    <row r="554" spans="1:14" x14ac:dyDescent="0.3">
      <c r="A554" s="64"/>
      <c r="B554" s="64"/>
      <c r="C554" s="51"/>
      <c r="D554" s="23" t="s">
        <v>13</v>
      </c>
      <c r="E554" s="24">
        <f t="shared" ref="E554:E558" si="137">F554+G554+H554+I554+J554+K554+L554</f>
        <v>0</v>
      </c>
      <c r="F554" s="24">
        <f t="shared" ref="F554:L558" si="138">F529</f>
        <v>0</v>
      </c>
      <c r="G554" s="24">
        <f t="shared" si="138"/>
        <v>0</v>
      </c>
      <c r="H554" s="24">
        <f t="shared" ref="H554:H558" si="139">H516-H529</f>
        <v>0</v>
      </c>
      <c r="I554" s="24">
        <f t="shared" si="138"/>
        <v>0</v>
      </c>
      <c r="J554" s="24">
        <f t="shared" si="138"/>
        <v>0</v>
      </c>
      <c r="K554" s="24">
        <f t="shared" si="138"/>
        <v>0</v>
      </c>
      <c r="L554" s="24">
        <f t="shared" si="138"/>
        <v>0</v>
      </c>
      <c r="M554" s="19"/>
    </row>
    <row r="555" spans="1:14" x14ac:dyDescent="0.3">
      <c r="A555" s="64"/>
      <c r="B555" s="64"/>
      <c r="C555" s="51"/>
      <c r="D555" s="23" t="s">
        <v>14</v>
      </c>
      <c r="E555" s="24">
        <f t="shared" si="137"/>
        <v>60623</v>
      </c>
      <c r="F555" s="24">
        <f t="shared" si="138"/>
        <v>40286</v>
      </c>
      <c r="G555" s="24">
        <f t="shared" si="138"/>
        <v>9987</v>
      </c>
      <c r="H555" s="24">
        <f t="shared" si="139"/>
        <v>0</v>
      </c>
      <c r="I555" s="24">
        <f t="shared" si="138"/>
        <v>10350</v>
      </c>
      <c r="J555" s="24">
        <f t="shared" si="138"/>
        <v>0</v>
      </c>
      <c r="K555" s="24">
        <f t="shared" si="138"/>
        <v>0</v>
      </c>
      <c r="L555" s="24">
        <f t="shared" si="138"/>
        <v>0</v>
      </c>
      <c r="M555" s="19"/>
      <c r="N555" s="39"/>
    </row>
    <row r="556" spans="1:14" x14ac:dyDescent="0.3">
      <c r="A556" s="64"/>
      <c r="B556" s="64"/>
      <c r="C556" s="51"/>
      <c r="D556" s="23" t="s">
        <v>15</v>
      </c>
      <c r="E556" s="24">
        <f t="shared" si="137"/>
        <v>45221.984349999999</v>
      </c>
      <c r="F556" s="24">
        <f t="shared" si="138"/>
        <v>4476.8971299999994</v>
      </c>
      <c r="G556" s="24">
        <f t="shared" si="138"/>
        <v>8890.2093299999997</v>
      </c>
      <c r="H556" s="24">
        <f t="shared" si="139"/>
        <v>23863</v>
      </c>
      <c r="I556" s="24">
        <f t="shared" si="138"/>
        <v>7991.8778899999998</v>
      </c>
      <c r="J556" s="24">
        <f t="shared" si="138"/>
        <v>0</v>
      </c>
      <c r="K556" s="24">
        <f t="shared" si="138"/>
        <v>0</v>
      </c>
      <c r="L556" s="24">
        <f t="shared" si="138"/>
        <v>0</v>
      </c>
      <c r="M556" s="19"/>
    </row>
    <row r="557" spans="1:14" ht="26" x14ac:dyDescent="0.3">
      <c r="A557" s="64"/>
      <c r="B557" s="64"/>
      <c r="C557" s="51"/>
      <c r="D557" s="23" t="s">
        <v>71</v>
      </c>
      <c r="E557" s="24">
        <f t="shared" si="137"/>
        <v>0</v>
      </c>
      <c r="F557" s="24">
        <f t="shared" si="138"/>
        <v>0</v>
      </c>
      <c r="G557" s="24">
        <f t="shared" si="138"/>
        <v>0</v>
      </c>
      <c r="H557" s="24">
        <f t="shared" si="139"/>
        <v>0</v>
      </c>
      <c r="I557" s="24">
        <f t="shared" si="138"/>
        <v>0</v>
      </c>
      <c r="J557" s="24">
        <f t="shared" si="138"/>
        <v>0</v>
      </c>
      <c r="K557" s="24">
        <f t="shared" si="138"/>
        <v>0</v>
      </c>
      <c r="L557" s="24">
        <f t="shared" si="138"/>
        <v>0</v>
      </c>
      <c r="M557" s="19"/>
    </row>
    <row r="558" spans="1:14" x14ac:dyDescent="0.3">
      <c r="A558" s="65"/>
      <c r="B558" s="65"/>
      <c r="C558" s="51"/>
      <c r="D558" s="23" t="s">
        <v>166</v>
      </c>
      <c r="E558" s="24">
        <f t="shared" si="137"/>
        <v>415727.05000000005</v>
      </c>
      <c r="F558" s="24">
        <f t="shared" si="138"/>
        <v>0</v>
      </c>
      <c r="G558" s="24">
        <f t="shared" si="138"/>
        <v>0</v>
      </c>
      <c r="H558" s="24">
        <f t="shared" si="139"/>
        <v>0</v>
      </c>
      <c r="I558" s="24">
        <f t="shared" si="138"/>
        <v>132911.3775</v>
      </c>
      <c r="J558" s="24">
        <f t="shared" si="138"/>
        <v>151513.9425</v>
      </c>
      <c r="K558" s="24">
        <f t="shared" si="138"/>
        <v>78891.147499999992</v>
      </c>
      <c r="L558" s="24">
        <f t="shared" si="138"/>
        <v>52410.582500000004</v>
      </c>
      <c r="M558" s="19"/>
    </row>
    <row r="559" spans="1:14" ht="14.15" customHeight="1" x14ac:dyDescent="0.3">
      <c r="A559" s="74"/>
      <c r="B559" s="49" t="s">
        <v>53</v>
      </c>
      <c r="C559" s="50" t="s">
        <v>150</v>
      </c>
      <c r="D559" s="23" t="s">
        <v>3</v>
      </c>
      <c r="E559" s="15">
        <f>F559+G559+H559+I559+J559+K559+L559</f>
        <v>406906.76948999992</v>
      </c>
      <c r="F559" s="15">
        <f t="shared" ref="F559:L559" si="140">F202+F175+F148+F94</f>
        <v>35047.85</v>
      </c>
      <c r="G559" s="15">
        <f t="shared" si="140"/>
        <v>56252.425409999996</v>
      </c>
      <c r="H559" s="15">
        <f>H560+H561+H562+H563+H564</f>
        <v>128411.81408</v>
      </c>
      <c r="I559" s="15">
        <f t="shared" si="140"/>
        <v>48298.67</v>
      </c>
      <c r="J559" s="15">
        <f t="shared" si="140"/>
        <v>41298.67</v>
      </c>
      <c r="K559" s="15">
        <f t="shared" si="140"/>
        <v>51298.67</v>
      </c>
      <c r="L559" s="15">
        <f t="shared" si="140"/>
        <v>46298.67</v>
      </c>
      <c r="M559" s="19"/>
    </row>
    <row r="560" spans="1:14" x14ac:dyDescent="0.3">
      <c r="A560" s="74"/>
      <c r="B560" s="49"/>
      <c r="C560" s="50"/>
      <c r="D560" s="23" t="s">
        <v>13</v>
      </c>
      <c r="E560" s="16">
        <f t="shared" ref="E560:E564" si="141">F560+G560+H560+I560+J560+K560+L560</f>
        <v>0</v>
      </c>
      <c r="F560" s="16">
        <f t="shared" ref="F560:L564" si="142">F203+F176+F149+F95</f>
        <v>0</v>
      </c>
      <c r="G560" s="16">
        <f t="shared" si="142"/>
        <v>0</v>
      </c>
      <c r="H560" s="16">
        <f t="shared" si="142"/>
        <v>0</v>
      </c>
      <c r="I560" s="16">
        <f t="shared" si="142"/>
        <v>0</v>
      </c>
      <c r="J560" s="16">
        <f t="shared" si="142"/>
        <v>0</v>
      </c>
      <c r="K560" s="16">
        <f t="shared" si="142"/>
        <v>0</v>
      </c>
      <c r="L560" s="16">
        <f t="shared" si="142"/>
        <v>0</v>
      </c>
      <c r="M560" s="19"/>
    </row>
    <row r="561" spans="1:13" x14ac:dyDescent="0.3">
      <c r="A561" s="74"/>
      <c r="B561" s="49"/>
      <c r="C561" s="50"/>
      <c r="D561" s="23" t="s">
        <v>14</v>
      </c>
      <c r="E561" s="16">
        <f t="shared" si="141"/>
        <v>4173.0303899999999</v>
      </c>
      <c r="F561" s="16">
        <f t="shared" si="142"/>
        <v>0</v>
      </c>
      <c r="G561" s="16">
        <f t="shared" si="142"/>
        <v>416.02541000000002</v>
      </c>
      <c r="H561" s="16">
        <f t="shared" si="142"/>
        <v>3757.0049800000002</v>
      </c>
      <c r="I561" s="16">
        <f t="shared" si="142"/>
        <v>0</v>
      </c>
      <c r="J561" s="16">
        <f t="shared" si="142"/>
        <v>0</v>
      </c>
      <c r="K561" s="16">
        <f t="shared" si="142"/>
        <v>0</v>
      </c>
      <c r="L561" s="16">
        <f t="shared" si="142"/>
        <v>0</v>
      </c>
      <c r="M561" s="19"/>
    </row>
    <row r="562" spans="1:13" x14ac:dyDescent="0.3">
      <c r="A562" s="74"/>
      <c r="B562" s="49"/>
      <c r="C562" s="50"/>
      <c r="D562" s="23" t="s">
        <v>15</v>
      </c>
      <c r="E562" s="16">
        <f t="shared" si="141"/>
        <v>138423.19915</v>
      </c>
      <c r="F562" s="16">
        <f t="shared" si="142"/>
        <v>0</v>
      </c>
      <c r="G562" s="16">
        <f t="shared" si="142"/>
        <v>13768.39005</v>
      </c>
      <c r="H562" s="16">
        <f>H205+H178+H151+H97+14553</f>
        <v>124654.8091</v>
      </c>
      <c r="I562" s="16">
        <f t="shared" si="142"/>
        <v>0</v>
      </c>
      <c r="J562" s="16">
        <f t="shared" si="142"/>
        <v>0</v>
      </c>
      <c r="K562" s="16">
        <f t="shared" si="142"/>
        <v>0</v>
      </c>
      <c r="L562" s="16">
        <f t="shared" si="142"/>
        <v>0</v>
      </c>
      <c r="M562" s="19"/>
    </row>
    <row r="563" spans="1:13" ht="26" x14ac:dyDescent="0.3">
      <c r="A563" s="74"/>
      <c r="B563" s="49"/>
      <c r="C563" s="50"/>
      <c r="D563" s="23" t="s">
        <v>71</v>
      </c>
      <c r="E563" s="16">
        <f t="shared" si="141"/>
        <v>0</v>
      </c>
      <c r="F563" s="16">
        <f t="shared" si="142"/>
        <v>0</v>
      </c>
      <c r="G563" s="16">
        <f t="shared" si="142"/>
        <v>0</v>
      </c>
      <c r="H563" s="16">
        <f t="shared" si="142"/>
        <v>0</v>
      </c>
      <c r="I563" s="16">
        <f t="shared" si="142"/>
        <v>0</v>
      </c>
      <c r="J563" s="16">
        <f t="shared" si="142"/>
        <v>0</v>
      </c>
      <c r="K563" s="16">
        <f t="shared" si="142"/>
        <v>0</v>
      </c>
      <c r="L563" s="16">
        <f t="shared" si="142"/>
        <v>0</v>
      </c>
      <c r="M563" s="19"/>
    </row>
    <row r="564" spans="1:13" x14ac:dyDescent="0.3">
      <c r="A564" s="74"/>
      <c r="B564" s="49"/>
      <c r="C564" s="50"/>
      <c r="D564" s="23" t="s">
        <v>166</v>
      </c>
      <c r="E564" s="16">
        <f t="shared" si="141"/>
        <v>264310.53994999995</v>
      </c>
      <c r="F564" s="16">
        <f t="shared" si="142"/>
        <v>35047.85</v>
      </c>
      <c r="G564" s="16">
        <f t="shared" si="142"/>
        <v>42068.00995</v>
      </c>
      <c r="H564" s="16">
        <f t="shared" si="142"/>
        <v>0</v>
      </c>
      <c r="I564" s="16">
        <f t="shared" si="142"/>
        <v>48298.67</v>
      </c>
      <c r="J564" s="16">
        <f t="shared" si="142"/>
        <v>41298.67</v>
      </c>
      <c r="K564" s="16">
        <f t="shared" si="142"/>
        <v>51298.67</v>
      </c>
      <c r="L564" s="16">
        <f t="shared" si="142"/>
        <v>46298.67</v>
      </c>
      <c r="M564" s="19"/>
    </row>
    <row r="567" spans="1:13" s="11" customFormat="1" x14ac:dyDescent="0.3">
      <c r="A567" s="1"/>
      <c r="B567" s="1"/>
      <c r="C567" s="1"/>
      <c r="D567" s="1"/>
      <c r="E567" s="1"/>
      <c r="F567" s="9"/>
      <c r="G567" s="1"/>
      <c r="H567" s="1"/>
      <c r="I567" s="1"/>
      <c r="J567" s="1"/>
      <c r="K567" s="1"/>
      <c r="L567" s="1"/>
    </row>
    <row r="568" spans="1:13" s="11" customFormat="1" x14ac:dyDescent="0.3">
      <c r="A568" s="1"/>
      <c r="B568" s="1"/>
      <c r="C568" s="1"/>
      <c r="D568" s="1"/>
      <c r="E568" s="10"/>
      <c r="F568" s="9"/>
      <c r="G568" s="1"/>
      <c r="H568" s="1"/>
      <c r="I568" s="1"/>
      <c r="J568" s="1"/>
      <c r="K568" s="1"/>
      <c r="L568" s="1"/>
    </row>
  </sheetData>
  <mergeCells count="249">
    <mergeCell ref="A553:A558"/>
    <mergeCell ref="B553:B558"/>
    <mergeCell ref="C553:C558"/>
    <mergeCell ref="A559:A564"/>
    <mergeCell ref="B559:B564"/>
    <mergeCell ref="C559:C564"/>
    <mergeCell ref="B540:L540"/>
    <mergeCell ref="A541:A546"/>
    <mergeCell ref="B541:B546"/>
    <mergeCell ref="C541:C546"/>
    <mergeCell ref="A547:A552"/>
    <mergeCell ref="B547:B552"/>
    <mergeCell ref="C547:C552"/>
    <mergeCell ref="B497:B502"/>
    <mergeCell ref="A503:A508"/>
    <mergeCell ref="B503:B508"/>
    <mergeCell ref="A509:A514"/>
    <mergeCell ref="B509:B514"/>
    <mergeCell ref="C528:C533"/>
    <mergeCell ref="C534:C539"/>
    <mergeCell ref="A479:A484"/>
    <mergeCell ref="B479:B484"/>
    <mergeCell ref="A485:A490"/>
    <mergeCell ref="B485:B490"/>
    <mergeCell ref="A491:A496"/>
    <mergeCell ref="B491:B496"/>
    <mergeCell ref="A515:A520"/>
    <mergeCell ref="B515:B520"/>
    <mergeCell ref="C515:C520"/>
    <mergeCell ref="A521:C526"/>
    <mergeCell ref="B527:L527"/>
    <mergeCell ref="A528:B533"/>
    <mergeCell ref="A534:B539"/>
    <mergeCell ref="A497:A502"/>
    <mergeCell ref="A467:A472"/>
    <mergeCell ref="B467:B472"/>
    <mergeCell ref="A473:A478"/>
    <mergeCell ref="B473:B478"/>
    <mergeCell ref="A443:A448"/>
    <mergeCell ref="B443:B448"/>
    <mergeCell ref="A449:A454"/>
    <mergeCell ref="B449:B454"/>
    <mergeCell ref="A455:A460"/>
    <mergeCell ref="B455:B460"/>
    <mergeCell ref="A437:A442"/>
    <mergeCell ref="B437:B442"/>
    <mergeCell ref="A407:A412"/>
    <mergeCell ref="B407:B412"/>
    <mergeCell ref="A413:A418"/>
    <mergeCell ref="B413:B418"/>
    <mergeCell ref="A419:A424"/>
    <mergeCell ref="B419:B424"/>
    <mergeCell ref="A461:A466"/>
    <mergeCell ref="B461:B466"/>
    <mergeCell ref="B401:B406"/>
    <mergeCell ref="B371:B376"/>
    <mergeCell ref="A377:A382"/>
    <mergeCell ref="B377:B382"/>
    <mergeCell ref="A383:A388"/>
    <mergeCell ref="B383:B388"/>
    <mergeCell ref="A425:A430"/>
    <mergeCell ref="B425:B430"/>
    <mergeCell ref="A431:A436"/>
    <mergeCell ref="B431:B436"/>
    <mergeCell ref="A353:A358"/>
    <mergeCell ref="B353:B358"/>
    <mergeCell ref="A359:A364"/>
    <mergeCell ref="B359:B364"/>
    <mergeCell ref="A365:A370"/>
    <mergeCell ref="B365:B370"/>
    <mergeCell ref="C310:C315"/>
    <mergeCell ref="A316:L316"/>
    <mergeCell ref="A317:A322"/>
    <mergeCell ref="B317:B322"/>
    <mergeCell ref="C317:C514"/>
    <mergeCell ref="A323:A328"/>
    <mergeCell ref="B323:B328"/>
    <mergeCell ref="A329:A334"/>
    <mergeCell ref="A341:A346"/>
    <mergeCell ref="B341:B346"/>
    <mergeCell ref="A347:A352"/>
    <mergeCell ref="B347:B352"/>
    <mergeCell ref="A371:A376"/>
    <mergeCell ref="A389:A394"/>
    <mergeCell ref="B389:B394"/>
    <mergeCell ref="A395:A400"/>
    <mergeCell ref="B395:B400"/>
    <mergeCell ref="A401:A406"/>
    <mergeCell ref="A292:A297"/>
    <mergeCell ref="B292:B297"/>
    <mergeCell ref="C292:C297"/>
    <mergeCell ref="A298:A303"/>
    <mergeCell ref="B298:B303"/>
    <mergeCell ref="C298:C303"/>
    <mergeCell ref="B329:B334"/>
    <mergeCell ref="A335:A340"/>
    <mergeCell ref="B335:B340"/>
    <mergeCell ref="A310:A315"/>
    <mergeCell ref="B310:B315"/>
    <mergeCell ref="A304:A309"/>
    <mergeCell ref="B304:B309"/>
    <mergeCell ref="C304:C309"/>
    <mergeCell ref="A280:A285"/>
    <mergeCell ref="B280:B285"/>
    <mergeCell ref="C280:C285"/>
    <mergeCell ref="A286:A291"/>
    <mergeCell ref="B286:B291"/>
    <mergeCell ref="C286:C291"/>
    <mergeCell ref="A268:A273"/>
    <mergeCell ref="B268:B273"/>
    <mergeCell ref="C268:C273"/>
    <mergeCell ref="A274:A279"/>
    <mergeCell ref="B274:B279"/>
    <mergeCell ref="C274:C279"/>
    <mergeCell ref="A256:A261"/>
    <mergeCell ref="B256:B261"/>
    <mergeCell ref="C256:C261"/>
    <mergeCell ref="A262:A267"/>
    <mergeCell ref="B262:B267"/>
    <mergeCell ref="C262:C267"/>
    <mergeCell ref="A243:L243"/>
    <mergeCell ref="A244:A249"/>
    <mergeCell ref="B244:B249"/>
    <mergeCell ref="C244:C249"/>
    <mergeCell ref="A250:A255"/>
    <mergeCell ref="B250:B255"/>
    <mergeCell ref="C250:C255"/>
    <mergeCell ref="A229:A234"/>
    <mergeCell ref="B229:B234"/>
    <mergeCell ref="C229:C234"/>
    <mergeCell ref="A235:C240"/>
    <mergeCell ref="A241:L241"/>
    <mergeCell ref="A242:L242"/>
    <mergeCell ref="A214:C219"/>
    <mergeCell ref="A220:L220"/>
    <mergeCell ref="A221:L221"/>
    <mergeCell ref="A222:L222"/>
    <mergeCell ref="A223:A228"/>
    <mergeCell ref="B223:B228"/>
    <mergeCell ref="C223:C228"/>
    <mergeCell ref="A202:A207"/>
    <mergeCell ref="B202:B207"/>
    <mergeCell ref="C202:C207"/>
    <mergeCell ref="A208:A213"/>
    <mergeCell ref="B208:B213"/>
    <mergeCell ref="C208:C213"/>
    <mergeCell ref="A187:C192"/>
    <mergeCell ref="A193:L193"/>
    <mergeCell ref="A194:L194"/>
    <mergeCell ref="A195:L195"/>
    <mergeCell ref="A196:A201"/>
    <mergeCell ref="B196:B201"/>
    <mergeCell ref="C196:C201"/>
    <mergeCell ref="A181:A186"/>
    <mergeCell ref="B181:B186"/>
    <mergeCell ref="C181:C186"/>
    <mergeCell ref="A175:A180"/>
    <mergeCell ref="B175:B180"/>
    <mergeCell ref="C175:C180"/>
    <mergeCell ref="A168:L168"/>
    <mergeCell ref="A169:A174"/>
    <mergeCell ref="B169:B174"/>
    <mergeCell ref="C169:C174"/>
    <mergeCell ref="A154:A159"/>
    <mergeCell ref="B154:B159"/>
    <mergeCell ref="C154:C159"/>
    <mergeCell ref="A160:C165"/>
    <mergeCell ref="A166:L166"/>
    <mergeCell ref="A167:L167"/>
    <mergeCell ref="A142:A147"/>
    <mergeCell ref="B142:B147"/>
    <mergeCell ref="C142:C147"/>
    <mergeCell ref="A148:A153"/>
    <mergeCell ref="B148:B153"/>
    <mergeCell ref="C148:C153"/>
    <mergeCell ref="A130:A135"/>
    <mergeCell ref="B130:B135"/>
    <mergeCell ref="C130:C135"/>
    <mergeCell ref="A136:A141"/>
    <mergeCell ref="B136:B141"/>
    <mergeCell ref="C136:C141"/>
    <mergeCell ref="A118:A123"/>
    <mergeCell ref="B118:B123"/>
    <mergeCell ref="C118:C123"/>
    <mergeCell ref="A124:A129"/>
    <mergeCell ref="B124:B129"/>
    <mergeCell ref="C124:C129"/>
    <mergeCell ref="A106:A111"/>
    <mergeCell ref="B106:B111"/>
    <mergeCell ref="C106:C111"/>
    <mergeCell ref="A112:A117"/>
    <mergeCell ref="B112:B117"/>
    <mergeCell ref="C112:C117"/>
    <mergeCell ref="C88:C93"/>
    <mergeCell ref="A94:A99"/>
    <mergeCell ref="B94:B99"/>
    <mergeCell ref="C94:C99"/>
    <mergeCell ref="A100:A105"/>
    <mergeCell ref="B100:B105"/>
    <mergeCell ref="C100:C105"/>
    <mergeCell ref="A76:A81"/>
    <mergeCell ref="B76:B93"/>
    <mergeCell ref="C76:C81"/>
    <mergeCell ref="A82:A87"/>
    <mergeCell ref="C82:C87"/>
    <mergeCell ref="A88:A93"/>
    <mergeCell ref="A54:L54"/>
    <mergeCell ref="A55:A60"/>
    <mergeCell ref="B55:B60"/>
    <mergeCell ref="C55:C60"/>
    <mergeCell ref="A61:A66"/>
    <mergeCell ref="B61:B66"/>
    <mergeCell ref="C61:C66"/>
    <mergeCell ref="C48:C53"/>
    <mergeCell ref="A67:C72"/>
    <mergeCell ref="A73:L73"/>
    <mergeCell ref="A74:L74"/>
    <mergeCell ref="A75:L75"/>
    <mergeCell ref="B36:B41"/>
    <mergeCell ref="A36:A41"/>
    <mergeCell ref="C36:C41"/>
    <mergeCell ref="A42:A47"/>
    <mergeCell ref="B42:B47"/>
    <mergeCell ref="C42:C47"/>
    <mergeCell ref="A48:A53"/>
    <mergeCell ref="B48:B53"/>
    <mergeCell ref="A4:L4"/>
    <mergeCell ref="A6:A8"/>
    <mergeCell ref="B6:B8"/>
    <mergeCell ref="C6:C8"/>
    <mergeCell ref="D6:D8"/>
    <mergeCell ref="E6:L6"/>
    <mergeCell ref="E7:E8"/>
    <mergeCell ref="F7:L7"/>
    <mergeCell ref="A30:A35"/>
    <mergeCell ref="B30:B35"/>
    <mergeCell ref="C30:C35"/>
    <mergeCell ref="A18:A23"/>
    <mergeCell ref="B18:B23"/>
    <mergeCell ref="C18:C23"/>
    <mergeCell ref="A24:A29"/>
    <mergeCell ref="B24:B29"/>
    <mergeCell ref="C24:C29"/>
    <mergeCell ref="A9:L9"/>
    <mergeCell ref="A10:L10"/>
    <mergeCell ref="A11:L11"/>
    <mergeCell ref="A12:A17"/>
    <mergeCell ref="B12:B17"/>
    <mergeCell ref="C12:C17"/>
  </mergeCells>
  <printOptions horizontalCentered="1" gridLines="1"/>
  <pageMargins left="0.31496062992125984" right="0.11811023622047245" top="0.35433070866141736" bottom="0.35433070866141736" header="0.31496062992125984" footer="0.11811023622047245"/>
  <pageSetup paperSize="9" scale="55" fitToHeight="20" orientation="landscape" r:id="rId1"/>
  <rowBreaks count="7" manualBreakCount="7">
    <brk id="53" max="11" man="1"/>
    <brk id="153" max="11" man="1"/>
    <brk id="201" max="11" man="1"/>
    <brk id="249" max="11" man="1"/>
    <brk id="285" max="11" man="1"/>
    <brk id="315" max="11" man="1"/>
    <brk id="552" max="11" man="1"/>
  </rowBreaks>
  <ignoredErrors>
    <ignoredError sqref="F54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Мага</dc:creator>
  <cp:lastModifiedBy>Мага Андрей Васильевич</cp:lastModifiedBy>
  <cp:lastPrinted>2016-12-13T05:49:36Z</cp:lastPrinted>
  <dcterms:created xsi:type="dcterms:W3CDTF">2013-09-10T08:11:51Z</dcterms:created>
  <dcterms:modified xsi:type="dcterms:W3CDTF">2016-12-13T05:50:05Z</dcterms:modified>
</cp:coreProperties>
</file>