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705" yWindow="465" windowWidth="9510" windowHeight="5070"/>
  </bookViews>
  <sheets>
    <sheet name="Мероприятия" sheetId="1" r:id="rId1"/>
  </sheets>
  <definedNames>
    <definedName name="_xlnm._FilterDatabase" localSheetId="0" hidden="1">Мероприятия!$A$4:$O$246</definedName>
    <definedName name="_xlnm.Print_Area" localSheetId="0">Мероприятия!$A$1:$L$259</definedName>
  </definedNames>
  <calcPr calcId="144525"/>
</workbook>
</file>

<file path=xl/calcChain.xml><?xml version="1.0" encoding="utf-8"?>
<calcChain xmlns="http://schemas.openxmlformats.org/spreadsheetml/2006/main">
  <c r="G154" i="1" l="1"/>
  <c r="G13" i="1" l="1"/>
  <c r="G96" i="1" l="1"/>
  <c r="G90" i="1" l="1"/>
  <c r="H46" i="1"/>
  <c r="G46" i="1"/>
  <c r="H31" i="1"/>
  <c r="G31" i="1"/>
  <c r="G19" i="1"/>
  <c r="G15" i="1" l="1"/>
  <c r="M70" i="1" l="1"/>
  <c r="I70" i="1"/>
  <c r="J15" i="1" l="1"/>
  <c r="I15" i="1" l="1"/>
  <c r="I126" i="1" l="1"/>
  <c r="J126" i="1"/>
  <c r="K126" i="1"/>
  <c r="L126" i="1"/>
  <c r="G18" i="1" l="1"/>
  <c r="G24" i="1"/>
  <c r="G70" i="1" l="1"/>
  <c r="E66" i="1"/>
  <c r="E65" i="1"/>
  <c r="E64" i="1"/>
  <c r="E63" i="1"/>
  <c r="E62" i="1"/>
  <c r="L61" i="1"/>
  <c r="K61" i="1"/>
  <c r="J61" i="1"/>
  <c r="I61" i="1"/>
  <c r="H61" i="1"/>
  <c r="G61" i="1"/>
  <c r="F61" i="1"/>
  <c r="E61" i="1"/>
  <c r="E100" i="1" l="1"/>
  <c r="H104" i="1" l="1"/>
  <c r="H87" i="1"/>
  <c r="I87" i="1"/>
  <c r="J87" i="1"/>
  <c r="K87" i="1"/>
  <c r="L87" i="1"/>
  <c r="G87" i="1"/>
  <c r="H102" i="1"/>
  <c r="G21" i="1" l="1"/>
  <c r="L81" i="1" l="1"/>
  <c r="G247" i="1" l="1"/>
  <c r="H247" i="1"/>
  <c r="I247" i="1"/>
  <c r="J247" i="1"/>
  <c r="K247" i="1"/>
  <c r="L247" i="1"/>
  <c r="F247" i="1"/>
  <c r="F103" i="1"/>
  <c r="F102" i="1"/>
  <c r="G231" i="1" l="1"/>
  <c r="G256" i="1"/>
  <c r="G40" i="1"/>
  <c r="G102" i="1" l="1"/>
  <c r="G117" i="1" l="1"/>
  <c r="G103" i="1"/>
  <c r="H48" i="1"/>
  <c r="H33" i="1"/>
  <c r="H21" i="1" l="1"/>
  <c r="H19" i="1"/>
  <c r="H18" i="1"/>
  <c r="G93" i="1" l="1"/>
  <c r="H93" i="1"/>
  <c r="I93" i="1"/>
  <c r="J93" i="1"/>
  <c r="K93" i="1"/>
  <c r="L93" i="1"/>
  <c r="F93" i="1"/>
  <c r="E95" i="1"/>
  <c r="E96" i="1"/>
  <c r="E97" i="1"/>
  <c r="E98" i="1"/>
  <c r="E94" i="1"/>
  <c r="E93" i="1" l="1"/>
  <c r="E248" i="1"/>
  <c r="F253" i="1"/>
  <c r="H253" i="1"/>
  <c r="I253" i="1"/>
  <c r="J253" i="1"/>
  <c r="K253" i="1"/>
  <c r="L253" i="1"/>
  <c r="E255" i="1"/>
  <c r="E256" i="1"/>
  <c r="E257" i="1"/>
  <c r="E258" i="1"/>
  <c r="E254" i="1"/>
  <c r="G209" i="1"/>
  <c r="H209" i="1"/>
  <c r="I209" i="1"/>
  <c r="J209" i="1"/>
  <c r="K209" i="1"/>
  <c r="L209" i="1"/>
  <c r="F209" i="1"/>
  <c r="G208" i="1"/>
  <c r="H208" i="1"/>
  <c r="I208" i="1"/>
  <c r="J208" i="1"/>
  <c r="K208" i="1"/>
  <c r="L208" i="1"/>
  <c r="F208" i="1"/>
  <c r="G207" i="1"/>
  <c r="H207" i="1"/>
  <c r="I207" i="1"/>
  <c r="J207" i="1"/>
  <c r="K207" i="1"/>
  <c r="L207" i="1"/>
  <c r="F207" i="1"/>
  <c r="G206" i="1"/>
  <c r="H206" i="1"/>
  <c r="I206" i="1"/>
  <c r="J206" i="1"/>
  <c r="K206" i="1"/>
  <c r="L206" i="1"/>
  <c r="F206" i="1"/>
  <c r="G205" i="1"/>
  <c r="H205" i="1"/>
  <c r="I205" i="1"/>
  <c r="J205" i="1"/>
  <c r="K205" i="1"/>
  <c r="L205" i="1"/>
  <c r="F205" i="1"/>
  <c r="G198" i="1"/>
  <c r="H198" i="1"/>
  <c r="I198" i="1"/>
  <c r="J198" i="1"/>
  <c r="E203" i="1"/>
  <c r="E202" i="1"/>
  <c r="E200" i="1"/>
  <c r="E199" i="1"/>
  <c r="L198" i="1"/>
  <c r="K198" i="1"/>
  <c r="F198" i="1"/>
  <c r="E196" i="1"/>
  <c r="E197" i="1"/>
  <c r="E194" i="1"/>
  <c r="E193" i="1"/>
  <c r="K192" i="1"/>
  <c r="L192" i="1"/>
  <c r="F192" i="1"/>
  <c r="H141" i="1"/>
  <c r="I141" i="1"/>
  <c r="J141" i="1"/>
  <c r="K141" i="1"/>
  <c r="L141" i="1"/>
  <c r="F141" i="1"/>
  <c r="E181" i="1"/>
  <c r="E182" i="1"/>
  <c r="E179" i="1"/>
  <c r="E178" i="1"/>
  <c r="H177" i="1"/>
  <c r="I177" i="1"/>
  <c r="J177" i="1"/>
  <c r="K177" i="1"/>
  <c r="L177" i="1"/>
  <c r="F177" i="1"/>
  <c r="E173" i="1"/>
  <c r="E174" i="1"/>
  <c r="E175" i="1"/>
  <c r="E172" i="1"/>
  <c r="K171" i="1"/>
  <c r="L171" i="1"/>
  <c r="J171" i="1"/>
  <c r="E169" i="1"/>
  <c r="E170" i="1"/>
  <c r="E168" i="1"/>
  <c r="G167" i="1"/>
  <c r="H167" i="1"/>
  <c r="I167" i="1"/>
  <c r="J167" i="1"/>
  <c r="K167" i="1"/>
  <c r="L167" i="1"/>
  <c r="F167" i="1"/>
  <c r="E166" i="1"/>
  <c r="E165" i="1"/>
  <c r="G164" i="1"/>
  <c r="H164" i="1"/>
  <c r="I164" i="1"/>
  <c r="J164" i="1"/>
  <c r="K164" i="1"/>
  <c r="L164" i="1"/>
  <c r="F164" i="1"/>
  <c r="G144" i="1"/>
  <c r="H144" i="1"/>
  <c r="I144" i="1"/>
  <c r="J144" i="1"/>
  <c r="K144" i="1"/>
  <c r="L144" i="1"/>
  <c r="F144" i="1"/>
  <c r="G143" i="1"/>
  <c r="H143" i="1"/>
  <c r="I143" i="1"/>
  <c r="J143" i="1"/>
  <c r="K143" i="1"/>
  <c r="L143" i="1"/>
  <c r="F143" i="1"/>
  <c r="G142" i="1"/>
  <c r="H142" i="1"/>
  <c r="H139" i="1" s="1"/>
  <c r="I142" i="1"/>
  <c r="I139" i="1" s="1"/>
  <c r="J142" i="1"/>
  <c r="J139" i="1" s="1"/>
  <c r="K142" i="1"/>
  <c r="K139" i="1" s="1"/>
  <c r="L142" i="1"/>
  <c r="L139" i="1" s="1"/>
  <c r="F142" i="1"/>
  <c r="G140" i="1"/>
  <c r="H140" i="1"/>
  <c r="I140" i="1"/>
  <c r="J140" i="1"/>
  <c r="K140" i="1"/>
  <c r="L140" i="1"/>
  <c r="F140" i="1"/>
  <c r="G158" i="1"/>
  <c r="H158" i="1"/>
  <c r="I158" i="1"/>
  <c r="J158" i="1"/>
  <c r="K158" i="1"/>
  <c r="L158" i="1"/>
  <c r="E161" i="1"/>
  <c r="E162" i="1"/>
  <c r="E163" i="1"/>
  <c r="E160" i="1"/>
  <c r="E159" i="1"/>
  <c r="I152" i="1"/>
  <c r="J152" i="1"/>
  <c r="K152" i="1"/>
  <c r="L152" i="1"/>
  <c r="H152" i="1"/>
  <c r="E156" i="1"/>
  <c r="E157" i="1"/>
  <c r="E153" i="1"/>
  <c r="G113" i="1"/>
  <c r="H113" i="1"/>
  <c r="I113" i="1"/>
  <c r="J113" i="1"/>
  <c r="K113" i="1"/>
  <c r="L113" i="1"/>
  <c r="G112" i="1"/>
  <c r="G187" i="1" s="1"/>
  <c r="H112" i="1"/>
  <c r="I112" i="1"/>
  <c r="I187" i="1" s="1"/>
  <c r="I214" i="1" s="1"/>
  <c r="J112" i="1"/>
  <c r="J187" i="1" s="1"/>
  <c r="J214" i="1" s="1"/>
  <c r="K112" i="1"/>
  <c r="K187" i="1" s="1"/>
  <c r="K214" i="1" s="1"/>
  <c r="L112" i="1"/>
  <c r="L187" i="1" s="1"/>
  <c r="L214" i="1" s="1"/>
  <c r="F112" i="1"/>
  <c r="F187" i="1" s="1"/>
  <c r="G111" i="1"/>
  <c r="G186" i="1" s="1"/>
  <c r="H111" i="1"/>
  <c r="H186" i="1" s="1"/>
  <c r="I111" i="1"/>
  <c r="I186" i="1" s="1"/>
  <c r="J111" i="1"/>
  <c r="J186" i="1" s="1"/>
  <c r="K111" i="1"/>
  <c r="K186" i="1" s="1"/>
  <c r="K213" i="1" s="1"/>
  <c r="L111" i="1"/>
  <c r="L186" i="1" s="1"/>
  <c r="L213" i="1" s="1"/>
  <c r="G110" i="1"/>
  <c r="H110" i="1"/>
  <c r="H185" i="1" s="1"/>
  <c r="I110" i="1"/>
  <c r="I185" i="1" s="1"/>
  <c r="J110" i="1"/>
  <c r="J185" i="1" s="1"/>
  <c r="K110" i="1"/>
  <c r="K185" i="1" s="1"/>
  <c r="L110" i="1"/>
  <c r="L185" i="1" s="1"/>
  <c r="F110" i="1"/>
  <c r="F185" i="1" s="1"/>
  <c r="G109" i="1"/>
  <c r="G184" i="1" s="1"/>
  <c r="G211" i="1" s="1"/>
  <c r="H109" i="1"/>
  <c r="H184" i="1" s="1"/>
  <c r="I109" i="1"/>
  <c r="I184" i="1" s="1"/>
  <c r="I211" i="1" s="1"/>
  <c r="J109" i="1"/>
  <c r="J184" i="1" s="1"/>
  <c r="K109" i="1"/>
  <c r="K184" i="1" s="1"/>
  <c r="K211" i="1" s="1"/>
  <c r="L109" i="1"/>
  <c r="L184" i="1" s="1"/>
  <c r="F109" i="1"/>
  <c r="J133" i="1"/>
  <c r="K133" i="1"/>
  <c r="L133" i="1"/>
  <c r="F133" i="1"/>
  <c r="E135" i="1"/>
  <c r="E136" i="1"/>
  <c r="E137" i="1"/>
  <c r="E134" i="1"/>
  <c r="E128" i="1"/>
  <c r="E129" i="1"/>
  <c r="E130" i="1"/>
  <c r="E127" i="1"/>
  <c r="J120" i="1"/>
  <c r="K120" i="1"/>
  <c r="L120" i="1"/>
  <c r="I120" i="1"/>
  <c r="G120" i="1"/>
  <c r="F120" i="1"/>
  <c r="E122" i="1"/>
  <c r="E123" i="1"/>
  <c r="E124" i="1"/>
  <c r="E121" i="1"/>
  <c r="L114" i="1"/>
  <c r="K114" i="1"/>
  <c r="E118" i="1"/>
  <c r="E116" i="1"/>
  <c r="E115" i="1"/>
  <c r="E101" i="1"/>
  <c r="F75" i="1"/>
  <c r="E92" i="1"/>
  <c r="E89" i="1"/>
  <c r="E88" i="1"/>
  <c r="E82" i="1"/>
  <c r="E79" i="1"/>
  <c r="E77" i="1"/>
  <c r="E76" i="1"/>
  <c r="E68" i="1"/>
  <c r="J55" i="1"/>
  <c r="K55" i="1"/>
  <c r="L55" i="1"/>
  <c r="I55" i="1"/>
  <c r="G55" i="1"/>
  <c r="F55" i="1"/>
  <c r="L37" i="1"/>
  <c r="K37" i="1"/>
  <c r="L43" i="1"/>
  <c r="K43" i="1"/>
  <c r="F43" i="1"/>
  <c r="E60" i="1"/>
  <c r="E59" i="1"/>
  <c r="E57" i="1"/>
  <c r="E56" i="1"/>
  <c r="E54" i="1"/>
  <c r="E53" i="1"/>
  <c r="E51" i="1"/>
  <c r="E50" i="1"/>
  <c r="E48" i="1"/>
  <c r="E45" i="1"/>
  <c r="E44" i="1"/>
  <c r="E41" i="1"/>
  <c r="E39" i="1"/>
  <c r="E38" i="1"/>
  <c r="E30" i="1"/>
  <c r="E29" i="1"/>
  <c r="E26" i="1"/>
  <c r="E25" i="1"/>
  <c r="E23" i="1"/>
  <c r="E17" i="1"/>
  <c r="E11" i="1"/>
  <c r="G10" i="1"/>
  <c r="H10" i="1"/>
  <c r="I10" i="1"/>
  <c r="J10" i="1"/>
  <c r="K10" i="1"/>
  <c r="L10" i="1"/>
  <c r="F10" i="1"/>
  <c r="E12" i="1"/>
  <c r="E13" i="1"/>
  <c r="E14" i="1"/>
  <c r="E15" i="1"/>
  <c r="L108" i="1" l="1"/>
  <c r="L211" i="1"/>
  <c r="J211" i="1"/>
  <c r="H211" i="1"/>
  <c r="L188" i="1"/>
  <c r="J188" i="1"/>
  <c r="H188" i="1"/>
  <c r="E142" i="1"/>
  <c r="E144" i="1"/>
  <c r="E167" i="1"/>
  <c r="E205" i="1"/>
  <c r="E208" i="1" s="1"/>
  <c r="E112" i="1"/>
  <c r="E109" i="1"/>
  <c r="K188" i="1"/>
  <c r="I188" i="1"/>
  <c r="G188" i="1"/>
  <c r="E140" i="1"/>
  <c r="E143" i="1"/>
  <c r="E164" i="1"/>
  <c r="L204" i="1"/>
  <c r="J204" i="1"/>
  <c r="H204" i="1"/>
  <c r="E206" i="1"/>
  <c r="E209" i="1" s="1"/>
  <c r="K204" i="1"/>
  <c r="I204" i="1"/>
  <c r="G204" i="1"/>
  <c r="K212" i="1"/>
  <c r="K183" i="1"/>
  <c r="L212" i="1"/>
  <c r="L183" i="1"/>
  <c r="E110" i="1"/>
  <c r="F184" i="1"/>
  <c r="H187" i="1"/>
  <c r="E187" i="1" s="1"/>
  <c r="F204" i="1"/>
  <c r="K108" i="1"/>
  <c r="J70" i="1"/>
  <c r="J69" i="1"/>
  <c r="J212" i="1" s="1"/>
  <c r="E42" i="1"/>
  <c r="J37" i="1"/>
  <c r="I69" i="1"/>
  <c r="I212" i="1" s="1"/>
  <c r="F211" i="1" l="1"/>
  <c r="E184" i="1"/>
  <c r="E211" i="1" s="1"/>
  <c r="H71" i="1"/>
  <c r="J192" i="1"/>
  <c r="E201" i="1"/>
  <c r="E198" i="1" s="1"/>
  <c r="E58" i="1"/>
  <c r="I28" i="1"/>
  <c r="J28" i="1"/>
  <c r="K28" i="1"/>
  <c r="L28" i="1"/>
  <c r="H28" i="1"/>
  <c r="H214" i="1" l="1"/>
  <c r="H43" i="1"/>
  <c r="I43" i="1"/>
  <c r="J43" i="1"/>
  <c r="G43" i="1"/>
  <c r="H70" i="1" l="1"/>
  <c r="J183" i="1" l="1"/>
  <c r="I108" i="1" l="1"/>
  <c r="J108" i="1"/>
  <c r="I114" i="1"/>
  <c r="J114" i="1"/>
  <c r="H213" i="1"/>
  <c r="I102" i="1"/>
  <c r="I213" i="1" s="1"/>
  <c r="J102" i="1"/>
  <c r="J213" i="1" s="1"/>
  <c r="I81" i="1"/>
  <c r="J81" i="1"/>
  <c r="J236" i="1"/>
  <c r="L72" i="1" l="1"/>
  <c r="K72" i="1"/>
  <c r="J72" i="1"/>
  <c r="I72" i="1"/>
  <c r="H72" i="1"/>
  <c r="F72" i="1"/>
  <c r="F70" i="1"/>
  <c r="G141" i="1" l="1"/>
  <c r="E90" i="1"/>
  <c r="E78" i="1"/>
  <c r="G75" i="1"/>
  <c r="G72" i="1"/>
  <c r="E141" i="1" l="1"/>
  <c r="G185" i="1"/>
  <c r="G213" i="1"/>
  <c r="E70" i="1"/>
  <c r="G81" i="1"/>
  <c r="G244" i="1" l="1"/>
  <c r="G237" i="1"/>
  <c r="L235" i="1"/>
  <c r="K235" i="1"/>
  <c r="J235" i="1"/>
  <c r="I235" i="1"/>
  <c r="H235" i="1"/>
  <c r="G235" i="1"/>
  <c r="F235" i="1"/>
  <c r="E235" i="1"/>
  <c r="L229" i="1"/>
  <c r="K229" i="1"/>
  <c r="J229" i="1"/>
  <c r="I229" i="1"/>
  <c r="H229" i="1"/>
  <c r="G229" i="1"/>
  <c r="F229" i="1"/>
  <c r="E229" i="1"/>
  <c r="G192" i="1"/>
  <c r="H192" i="1"/>
  <c r="I192" i="1"/>
  <c r="E46" i="1"/>
  <c r="G114" i="1" l="1"/>
  <c r="G71" i="1" l="1"/>
  <c r="G214" i="1" s="1"/>
  <c r="E85" i="1"/>
  <c r="G232" i="1" l="1"/>
  <c r="G245" i="1" s="1"/>
  <c r="H232" i="1"/>
  <c r="I232" i="1"/>
  <c r="J232" i="1"/>
  <c r="K232" i="1"/>
  <c r="L232" i="1"/>
  <c r="F232" i="1"/>
  <c r="G233" i="1"/>
  <c r="H233" i="1"/>
  <c r="I233" i="1"/>
  <c r="J233" i="1"/>
  <c r="K233" i="1"/>
  <c r="L233" i="1"/>
  <c r="F233" i="1"/>
  <c r="E253" i="1"/>
  <c r="E180" i="1"/>
  <c r="E177" i="1" s="1"/>
  <c r="G177" i="1"/>
  <c r="G238" i="1" l="1"/>
  <c r="G253" i="1"/>
  <c r="E232" i="1"/>
  <c r="E233" i="1"/>
  <c r="E91" i="1" l="1"/>
  <c r="E87" i="1" s="1"/>
  <c r="F87" i="1"/>
  <c r="H69" i="1" l="1"/>
  <c r="H212" i="1" s="1"/>
  <c r="E55" i="1"/>
  <c r="H55" i="1"/>
  <c r="E52" i="1" l="1"/>
  <c r="E49" i="1" s="1"/>
  <c r="H49" i="1"/>
  <c r="I49" i="1"/>
  <c r="J49" i="1"/>
  <c r="K49" i="1"/>
  <c r="L49" i="1"/>
  <c r="F49" i="1"/>
  <c r="G49" i="1" l="1"/>
  <c r="E103" i="1" l="1"/>
  <c r="I16" i="1" l="1"/>
  <c r="J16" i="1"/>
  <c r="K16" i="1"/>
  <c r="L16" i="1"/>
  <c r="E102" i="1" l="1"/>
  <c r="I183" i="1" l="1"/>
  <c r="F111" i="1"/>
  <c r="F186" i="1" s="1"/>
  <c r="F213" i="1" s="1"/>
  <c r="G171" i="1"/>
  <c r="H171" i="1"/>
  <c r="I171" i="1"/>
  <c r="F171" i="1"/>
  <c r="E176" i="1"/>
  <c r="E171" i="1" s="1"/>
  <c r="J234" i="1" l="1"/>
  <c r="K234" i="1"/>
  <c r="L234" i="1"/>
  <c r="F71" i="1" l="1"/>
  <c r="F214" i="1" l="1"/>
  <c r="F238" i="1" s="1"/>
  <c r="E238" i="1" s="1"/>
  <c r="I231" i="1"/>
  <c r="J231" i="1"/>
  <c r="K231" i="1"/>
  <c r="L231" i="1"/>
  <c r="I230" i="1"/>
  <c r="J230" i="1"/>
  <c r="K230" i="1"/>
  <c r="L230" i="1"/>
  <c r="H231" i="1"/>
  <c r="H237" i="1" s="1"/>
  <c r="F231" i="1"/>
  <c r="G230" i="1"/>
  <c r="H230" i="1"/>
  <c r="F230" i="1"/>
  <c r="J228" i="1" l="1"/>
  <c r="K228" i="1"/>
  <c r="L228" i="1"/>
  <c r="I228" i="1"/>
  <c r="G228" i="1"/>
  <c r="E230" i="1"/>
  <c r="F228" i="1"/>
  <c r="E231" i="1"/>
  <c r="H228" i="1"/>
  <c r="E228" i="1" l="1"/>
  <c r="E40" i="1" l="1"/>
  <c r="G152" i="1" l="1"/>
  <c r="E155" i="1"/>
  <c r="E154" i="1"/>
  <c r="F131" i="1"/>
  <c r="F113" i="1" s="1"/>
  <c r="F188" i="1" s="1"/>
  <c r="E152" i="1" l="1"/>
  <c r="E250" i="1" l="1"/>
  <c r="E249" i="1" l="1"/>
  <c r="E247" i="1"/>
  <c r="H81" i="1"/>
  <c r="E47" i="1" l="1"/>
  <c r="G28" i="1"/>
  <c r="E43" i="1" l="1"/>
  <c r="E195" i="1"/>
  <c r="E192" i="1" s="1"/>
  <c r="F152" i="1"/>
  <c r="F158" i="1"/>
  <c r="E158" i="1" s="1"/>
  <c r="E204" i="1" l="1"/>
  <c r="E207" i="1" s="1"/>
  <c r="I104" i="1"/>
  <c r="J104" i="1"/>
  <c r="J215" i="1" s="1"/>
  <c r="K104" i="1"/>
  <c r="K215" i="1" s="1"/>
  <c r="L104" i="1"/>
  <c r="L215" i="1" s="1"/>
  <c r="G104" i="1"/>
  <c r="F86" i="1"/>
  <c r="F81" i="1" s="1"/>
  <c r="E84" i="1"/>
  <c r="K81" i="1"/>
  <c r="I215" i="1" l="1"/>
  <c r="E104" i="1"/>
  <c r="H99" i="1"/>
  <c r="H215" i="1"/>
  <c r="G99" i="1"/>
  <c r="G215" i="1"/>
  <c r="G239" i="1" s="1"/>
  <c r="E239" i="1" s="1"/>
  <c r="F104" i="1"/>
  <c r="E86" i="1"/>
  <c r="E81" i="1" s="1"/>
  <c r="F69" i="1"/>
  <c r="F212" i="1" s="1"/>
  <c r="F183" i="1"/>
  <c r="F99" i="1" l="1"/>
  <c r="F215" i="1"/>
  <c r="E71" i="1"/>
  <c r="E32" i="1"/>
  <c r="F236" i="1" l="1"/>
  <c r="F243" i="1"/>
  <c r="F237" i="1" l="1"/>
  <c r="F234" i="1" s="1"/>
  <c r="F244" i="1"/>
  <c r="E237" i="1" l="1"/>
  <c r="G133" i="1"/>
  <c r="H133" i="1"/>
  <c r="I133" i="1"/>
  <c r="H245" i="1"/>
  <c r="I245" i="1"/>
  <c r="F245" i="1"/>
  <c r="E138" i="1"/>
  <c r="E133" i="1" s="1"/>
  <c r="L99" i="1" l="1"/>
  <c r="J99" i="1"/>
  <c r="J245" i="1"/>
  <c r="E245" i="1" s="1"/>
  <c r="K99" i="1"/>
  <c r="I99" i="1"/>
  <c r="E214" i="1"/>
  <c r="G126" i="1" l="1"/>
  <c r="H126" i="1"/>
  <c r="F126" i="1"/>
  <c r="E132" i="1"/>
  <c r="E131" i="1"/>
  <c r="H75" i="1"/>
  <c r="I75" i="1"/>
  <c r="J75" i="1"/>
  <c r="K75" i="1"/>
  <c r="L75" i="1"/>
  <c r="E126" i="1" l="1"/>
  <c r="E113" i="1"/>
  <c r="G37" i="1"/>
  <c r="H37" i="1"/>
  <c r="I37" i="1"/>
  <c r="E36" i="1"/>
  <c r="E35" i="1"/>
  <c r="G34" i="1"/>
  <c r="H34" i="1"/>
  <c r="I34" i="1"/>
  <c r="J34" i="1"/>
  <c r="K34" i="1"/>
  <c r="L34" i="1"/>
  <c r="F34" i="1"/>
  <c r="G69" i="1"/>
  <c r="G212" i="1" s="1"/>
  <c r="G236" i="1" s="1"/>
  <c r="E69" i="1" l="1"/>
  <c r="F145" i="1"/>
  <c r="G145" i="1"/>
  <c r="E146" i="1"/>
  <c r="E147" i="1"/>
  <c r="E148" i="1"/>
  <c r="F149" i="1"/>
  <c r="E149" i="1" s="1"/>
  <c r="E150" i="1"/>
  <c r="E151" i="1"/>
  <c r="G67" i="1"/>
  <c r="I67" i="1"/>
  <c r="K67" i="1"/>
  <c r="E145" i="1" l="1"/>
  <c r="L67" i="1"/>
  <c r="J67" i="1"/>
  <c r="H67" i="1"/>
  <c r="E34" i="1"/>
  <c r="H16" i="1" l="1"/>
  <c r="F28" i="1" l="1"/>
  <c r="G16" i="1" l="1"/>
  <c r="F16" i="1"/>
  <c r="E18" i="1"/>
  <c r="E24" i="1" l="1"/>
  <c r="G139" i="1" l="1"/>
  <c r="J243" i="1"/>
  <c r="H244" i="1" l="1"/>
  <c r="H183" i="1"/>
  <c r="I243" i="1"/>
  <c r="I236" i="1"/>
  <c r="I234" i="1" s="1"/>
  <c r="G243" i="1"/>
  <c r="G234" i="1"/>
  <c r="H243" i="1"/>
  <c r="H236" i="1"/>
  <c r="H234" i="1" s="1"/>
  <c r="E80" i="1"/>
  <c r="G22" i="1"/>
  <c r="H22" i="1"/>
  <c r="I22" i="1"/>
  <c r="J22" i="1"/>
  <c r="K22" i="1"/>
  <c r="L22" i="1"/>
  <c r="F22" i="1"/>
  <c r="E243" i="1" l="1"/>
  <c r="E139" i="1"/>
  <c r="E99" i="1"/>
  <c r="E10" i="1"/>
  <c r="E185" i="1"/>
  <c r="E212" i="1" s="1"/>
  <c r="E236" i="1" s="1"/>
  <c r="E234" i="1" s="1"/>
  <c r="E75" i="1"/>
  <c r="E33" i="1"/>
  <c r="E31" i="1"/>
  <c r="E28" i="1" l="1"/>
  <c r="J244" i="1" l="1"/>
  <c r="H120" i="1"/>
  <c r="H114" i="1"/>
  <c r="F114" i="1"/>
  <c r="I244" i="1" l="1"/>
  <c r="E213" i="1"/>
  <c r="E111" i="1"/>
  <c r="L246" i="1"/>
  <c r="L241" i="1" s="1"/>
  <c r="K246" i="1"/>
  <c r="K241" i="1" s="1"/>
  <c r="J246" i="1"/>
  <c r="J241" i="1" s="1"/>
  <c r="I246" i="1"/>
  <c r="H246" i="1"/>
  <c r="H241" i="1" s="1"/>
  <c r="G246" i="1"/>
  <c r="E27" i="1"/>
  <c r="I241" i="1" l="1"/>
  <c r="E244" i="1"/>
  <c r="E186" i="1"/>
  <c r="F139" i="1"/>
  <c r="E22" i="1"/>
  <c r="G241" i="1" l="1"/>
  <c r="E188" i="1"/>
  <c r="G183" i="1"/>
  <c r="H210" i="1"/>
  <c r="L210" i="1"/>
  <c r="J210" i="1"/>
  <c r="K210" i="1"/>
  <c r="I210" i="1"/>
  <c r="H108" i="1"/>
  <c r="G108" i="1"/>
  <c r="E119" i="1"/>
  <c r="E125" i="1"/>
  <c r="E117" i="1"/>
  <c r="E19" i="1"/>
  <c r="E20" i="1"/>
  <c r="E21" i="1"/>
  <c r="E183" i="1" l="1"/>
  <c r="G210" i="1"/>
  <c r="E120" i="1"/>
  <c r="E114" i="1"/>
  <c r="F108" i="1"/>
  <c r="E16" i="1"/>
  <c r="E108" i="1" l="1"/>
  <c r="E37" i="1"/>
  <c r="F37" i="1"/>
  <c r="F210" i="1"/>
  <c r="F246" i="1" l="1"/>
  <c r="F241" i="1" s="1"/>
  <c r="E72" i="1"/>
  <c r="E215" i="1" s="1"/>
  <c r="F67" i="1"/>
  <c r="E67" i="1" l="1"/>
  <c r="E210" i="1"/>
  <c r="E246" i="1"/>
  <c r="E241" i="1" s="1"/>
</calcChain>
</file>

<file path=xl/sharedStrings.xml><?xml version="1.0" encoding="utf-8"?>
<sst xmlns="http://schemas.openxmlformats.org/spreadsheetml/2006/main" count="396" uniqueCount="128">
  <si>
    <t>№ п/п</t>
  </si>
  <si>
    <t>Финасовые затраты на реализацию (тыс.рублей)</t>
  </si>
  <si>
    <t>в том числе</t>
  </si>
  <si>
    <t>всего</t>
  </si>
  <si>
    <t>2014 г.</t>
  </si>
  <si>
    <t>2015 г.</t>
  </si>
  <si>
    <t>2016 г.</t>
  </si>
  <si>
    <t>2017 г.</t>
  </si>
  <si>
    <t>2018 г.</t>
  </si>
  <si>
    <t>2019 г.</t>
  </si>
  <si>
    <t>2020 г.</t>
  </si>
  <si>
    <t>бюджет автономного округа</t>
  </si>
  <si>
    <t>местный бюджет</t>
  </si>
  <si>
    <t>Реконструкция, расширение, модернизация, строительство объектов коммунального комплекса</t>
  </si>
  <si>
    <t>1.1</t>
  </si>
  <si>
    <t>1.2</t>
  </si>
  <si>
    <t>3.1</t>
  </si>
  <si>
    <t>бюджет поселений</t>
  </si>
  <si>
    <t>Замена светильников уличного освещения на энергосберегающие</t>
  </si>
  <si>
    <t>3.2</t>
  </si>
  <si>
    <t>Повышение энергетической эффективности в бюджетной сфере Нефтеюганского района</t>
  </si>
  <si>
    <t>Реализация мероприятий по результатам проведенных энергетических обследований бюджетных муниципальных учреждений</t>
  </si>
  <si>
    <t>Проведение обязательных энергетических обследований бюджетных муниципальных учреждений (дополнительно, с периодичностью не реже 1 раза в 5 лет)</t>
  </si>
  <si>
    <t>Разработка схем водоснабжения и водоотведения</t>
  </si>
  <si>
    <t>Разработка схем теплоснабжения</t>
  </si>
  <si>
    <t xml:space="preserve">всего </t>
  </si>
  <si>
    <t>Капитальный ремонт систем теплоснабжения, водоснабжения, водоотведения, электроснабжения для подготовки к осенне-зимнему периоду.</t>
  </si>
  <si>
    <t>2.1</t>
  </si>
  <si>
    <t>Таблица 2</t>
  </si>
  <si>
    <t>Цель 1 "Повышение надежности и качества предоставления жилищно-коммунальных услуг"</t>
  </si>
  <si>
    <t>1.3</t>
  </si>
  <si>
    <t>Цель 2 "Повышение эффективности использования энергетических ресурсов"</t>
  </si>
  <si>
    <t>3.1.1</t>
  </si>
  <si>
    <t>3.2.1</t>
  </si>
  <si>
    <t>3.2.2</t>
  </si>
  <si>
    <t>Итого по подпрограмме 1</t>
  </si>
  <si>
    <t>Итого по подпрограмме 2</t>
  </si>
  <si>
    <t>Итого по подпрограмме 3</t>
  </si>
  <si>
    <t>Задача 3 "Развитие энергосбережения и повышение энергоэффективности"</t>
  </si>
  <si>
    <t>Подпрограмма 1 "Создание условий для обеспечения качественными коммунальными услугами"</t>
  </si>
  <si>
    <t>Подпрограмма  3 "Энергосбережение и повышение энергоэффективности"</t>
  </si>
  <si>
    <t xml:space="preserve"> Ответственный исполнитель/соисполнитель</t>
  </si>
  <si>
    <t>3.1.2</t>
  </si>
  <si>
    <t>3.1.3</t>
  </si>
  <si>
    <t>Всего по муниципальной программе</t>
  </si>
  <si>
    <t>иные внебюджетные источники</t>
  </si>
  <si>
    <t>1.4</t>
  </si>
  <si>
    <t>Выполнение функций заказчика в сфере строительства, реконструкции, технического перевооружения, капитального ремонта капитального строительства, жилищно-коммунального комплекса на территории Нефтеюганкого района, охраны окружающей среды.</t>
  </si>
  <si>
    <t>2.2</t>
  </si>
  <si>
    <t>Благоустройство дворовых территорий МКД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</si>
  <si>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МКУ "УКСиЖКК НР"</t>
  </si>
  <si>
    <t>1.5.</t>
  </si>
  <si>
    <t>в т.ч. средства Салым Петролеум</t>
  </si>
  <si>
    <t>Обеспечение деятельности департамента строительства и жилищно-коммунального комплекса Нефтеюганского района</t>
  </si>
  <si>
    <t>Наладка, балансировка систем отопления; установка балансировочных вентилей</t>
  </si>
  <si>
    <t>Предоставление субсидий на возмещение недополученных доходов организациям, осуществляющим реализацию населению сжиженного газа</t>
  </si>
  <si>
    <t>Проведение капитального ремонта общего имущества в  многоквартирных домах, расположенных на территории муниципального образования Нефтеюганский район</t>
  </si>
  <si>
    <t>3.3</t>
  </si>
  <si>
    <t>1.5</t>
  </si>
  <si>
    <t>Подпрограмма 2 "Капитальный ремонт многоквартирных домов"</t>
  </si>
  <si>
    <t>Департамент строительства и ЖКК НР/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</si>
  <si>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</si>
  <si>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                                                   "УКСиЖКК НР"</t>
  </si>
  <si>
    <t>Департамент строительства и ЖКК  НР/                                                                                                                               "УКСиЖКК НР", Администрации городского и сельских поселений, Департамент образования и молодежной политики НР, Департамент культуры и спорта НР</t>
  </si>
  <si>
    <t>Департамент строительства и ЖКК НР/                                                                                                                                                                        "УКСиЖКК НР"</t>
  </si>
  <si>
    <t>Департамент строительства и ЖКК НР/                                                                                                                                                           "УКСиЖКК НР"</t>
  </si>
  <si>
    <t>Департамент строительства и ЖКК НР,                                          "УКСиЖКК НР", администрации городского и сельских поселений</t>
  </si>
  <si>
    <t>Подпрограмма  4 «Содержание на территории муниципального района межпоселенческих мест захоронения»</t>
  </si>
  <si>
    <t>4.1.</t>
  </si>
  <si>
    <t>4.2.</t>
  </si>
  <si>
    <t>Вывоз ТБО</t>
  </si>
  <si>
    <t>Завоз воды</t>
  </si>
  <si>
    <t>Итого по подпрограмме 4</t>
  </si>
  <si>
    <t>1.7.</t>
  </si>
  <si>
    <t>Департамент строительства и ЖКК НР</t>
  </si>
  <si>
    <t>2.3.</t>
  </si>
  <si>
    <t>Департамент строительства и ЖКК НР,                                          "УКСиЖКК НР"</t>
  </si>
  <si>
    <t>Технологические разработки:</t>
  </si>
  <si>
    <t>схемы водоснабжения и водоотведения</t>
  </si>
  <si>
    <t>схемы теплоснабжения</t>
  </si>
  <si>
    <t>Департамент строительства и ЖКК НР/                                                                                                                                                           Департамент образования и молодежной политики НР</t>
  </si>
  <si>
    <t>Проведение встреч с обучающимися общеобразовательных учреждений по вопросам бережного отношения к коммунальным ресурсам, общему имуществу жилых домов и общественных мест (парки, бульвары, скверы).</t>
  </si>
  <si>
    <t>в том числе:</t>
  </si>
  <si>
    <t>прочие расходы</t>
  </si>
  <si>
    <t>Ответственный исполнитель (наименование органа муниципальной власти)</t>
  </si>
  <si>
    <t>Соисполнитель 1 (наименование органа исполнительной власти)</t>
  </si>
  <si>
    <t>ДСиЖКК НР</t>
  </si>
  <si>
    <t>мероприятие не требующее финансирования</t>
  </si>
  <si>
    <t>0</t>
  </si>
  <si>
    <t>Задача 4 "Благоустройство территории межпоселенческого кладбища."</t>
  </si>
  <si>
    <t>Цель 3 "Создание условий для улучшения внешнего вида территории межпоселенческого кладбища."</t>
  </si>
  <si>
    <t>Перечень программных мероприятий</t>
  </si>
  <si>
    <t>инвестиции в объекты муниципальной и муниципальной собственности</t>
  </si>
  <si>
    <t>Департамент финансов НР</t>
  </si>
  <si>
    <t>Информационная поддрежка и пропаганда энергосбережения и повышение энергетической эффективности на территории муниципального образовани Нефтеюганский район</t>
  </si>
  <si>
    <t>Энергосберегающие мероприятия сторонних организаций</t>
  </si>
  <si>
    <t>Организации, расположенные на территории  МО НР</t>
  </si>
  <si>
    <t>1.8.</t>
  </si>
  <si>
    <t>Предоставление субсидии на возмещение затрат на реконструкцию (модернизацию) объектов тепло-, водоснабжения и водоотведения переданных по концессионному соглашению</t>
  </si>
  <si>
    <t>Задача 2 "Повышение эффективности содержания общего имущества многоквартирных домов"</t>
  </si>
  <si>
    <t>Задача 1 "Повышение эффективности, качества и надежности поставки коммунальных ресурсов"</t>
  </si>
  <si>
    <t>Грант (премия) за лучшую муниципальную практику сбора платежей за жилищно-коммунальные услуги</t>
  </si>
  <si>
    <t>Ммероприятия муниципальной программы</t>
  </si>
  <si>
    <t>Источники финансирования</t>
  </si>
  <si>
    <t>средства по Соглашениям по передаче полномочий</t>
  </si>
  <si>
    <t>Выполнение работ по ремонту муниципального имущества поселений (квартир)</t>
  </si>
  <si>
    <t>Ремонт освещения</t>
  </si>
  <si>
    <t>Администрация г.п.Пойковский</t>
  </si>
  <si>
    <t>местный бюджет*</t>
  </si>
  <si>
    <t>федеральный бюджет</t>
  </si>
  <si>
    <t>местный бюджет**</t>
  </si>
  <si>
    <t>1.6.</t>
  </si>
  <si>
    <t>3.3.1</t>
  </si>
  <si>
    <t>3.3.2.</t>
  </si>
  <si>
    <t>3.4.</t>
  </si>
  <si>
    <t>3.5.</t>
  </si>
  <si>
    <t>3.6.</t>
  </si>
  <si>
    <t>Соисполнитель 2 (наименование исполнительной власти)</t>
  </si>
  <si>
    <t>3.7.</t>
  </si>
  <si>
    <t>2.4.</t>
  </si>
  <si>
    <t>Благоустройство территорий городского/сельских поселений</t>
  </si>
  <si>
    <t>Администрации городского и сельских поселений</t>
  </si>
  <si>
    <t>Департамент строительства и ЖКК НР/                                         "УКСиЖКК НР", сп.Салым</t>
  </si>
  <si>
    <t>Департамент строительства и ЖКК НР,                                          "УКСиЖКК НР", администрации городского и сельских поселений, Департамент финансов НР</t>
  </si>
  <si>
    <t xml:space="preserve">    * - переходящие остатки прошлых лет 2014 г. (МБ) - 699,46908</t>
  </si>
  <si>
    <t>1.9.</t>
  </si>
  <si>
    <t>Предоставление субсидии на возмещение затрат на топливо (нефть, мазут), используемое для предоставления услуг по отоплению и горячему водоснабжению</t>
  </si>
  <si>
    <t>Предоставление субсидий на возмещение затрат за оказанные услуги по теплоснабжению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</si>
</sst>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р_._-;\-* #,##0.00_р_._-;_-* &quot;-&quot;??_р_._-;_-@_-"/>
    <numFmt numFmtId="164" formatCode="#,##0.0"/>
    <numFmt numFmtId="165" formatCode="#,##0.00000"/>
    <numFmt numFmtId="166" formatCode="#,##0.0000"/>
    <numFmt numFmtId="167" formatCode="#,##0.000000"/>
    <numFmt numFmtId="168" formatCode="_-* #,##0.0_р_._-;\-* #,##0.0_р_._-;_-* &quot;-&quot;?_р_._-;_-@_-"/>
    <numFmt numFmtId="169" formatCode="_-* #,##0.000000_р_._-;\-* #,##0.000000_р_._-;_-* &quot;-&quot;?_р_._-;_-@_-"/>
    <numFmt numFmtId="170" formatCode="#,##0.00000000"/>
    <numFmt numFmtId="171" formatCode="_-* #,##0.00000_р_._-;\-* #,##0.00000_р_._-;_-* &quot;-&quot;???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2">
    <xf numFmtId="0" fontId="0" fillId="0" borderId="0" xfId="0"/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49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164" fontId="1" fillId="2" borderId="4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5" borderId="0" xfId="0" applyFont="1" applyFill="1" applyAlignment="1">
      <alignment vertical="center"/>
    </xf>
    <xf numFmtId="0" fontId="1" fillId="6" borderId="0" xfId="0" applyFont="1" applyFill="1" applyBorder="1" applyAlignment="1">
      <alignment vertical="center"/>
    </xf>
    <xf numFmtId="0" fontId="1" fillId="6" borderId="0" xfId="0" applyFont="1" applyFill="1" applyAlignment="1">
      <alignment vertical="center"/>
    </xf>
    <xf numFmtId="164" fontId="1" fillId="2" borderId="0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9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" fontId="1" fillId="2" borderId="1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vertical="center"/>
    </xf>
    <xf numFmtId="166" fontId="1" fillId="2" borderId="0" xfId="0" applyNumberFormat="1" applyFont="1" applyFill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 wrapText="1"/>
    </xf>
    <xf numFmtId="167" fontId="1" fillId="2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165" fontId="1" fillId="2" borderId="0" xfId="0" applyNumberFormat="1" applyFont="1" applyFill="1" applyBorder="1" applyAlignment="1">
      <alignment vertical="center"/>
    </xf>
    <xf numFmtId="165" fontId="1" fillId="9" borderId="0" xfId="0" applyNumberFormat="1" applyFont="1" applyFill="1" applyBorder="1" applyAlignment="1">
      <alignment vertical="center"/>
    </xf>
    <xf numFmtId="167" fontId="1" fillId="9" borderId="0" xfId="0" applyNumberFormat="1" applyFont="1" applyFill="1" applyBorder="1" applyAlignment="1">
      <alignment vertical="center"/>
    </xf>
    <xf numFmtId="168" fontId="1" fillId="7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horizontal="right" vertical="center"/>
    </xf>
    <xf numFmtId="168" fontId="1" fillId="7" borderId="1" xfId="0" applyNumberFormat="1" applyFont="1" applyFill="1" applyBorder="1" applyAlignment="1" applyProtection="1">
      <alignment vertical="center"/>
      <protection locked="0"/>
    </xf>
    <xf numFmtId="168" fontId="1" fillId="7" borderId="1" xfId="0" applyNumberFormat="1" applyFont="1" applyFill="1" applyBorder="1" applyAlignment="1" applyProtection="1">
      <alignment vertical="center"/>
    </xf>
    <xf numFmtId="168" fontId="1" fillId="7" borderId="1" xfId="0" applyNumberFormat="1" applyFont="1" applyFill="1" applyBorder="1" applyAlignment="1">
      <alignment horizontal="right" vertical="center"/>
    </xf>
    <xf numFmtId="168" fontId="2" fillId="7" borderId="1" xfId="0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horizontal="right" vertical="center"/>
    </xf>
    <xf numFmtId="168" fontId="2" fillId="7" borderId="1" xfId="0" applyNumberFormat="1" applyFont="1" applyFill="1" applyBorder="1" applyAlignment="1">
      <alignment horizontal="right" vertical="center"/>
    </xf>
    <xf numFmtId="168" fontId="1" fillId="2" borderId="1" xfId="0" applyNumberFormat="1" applyFont="1" applyFill="1" applyBorder="1" applyAlignment="1">
      <alignment horizontal="right" vertical="center" wrapText="1"/>
    </xf>
    <xf numFmtId="168" fontId="2" fillId="7" borderId="1" xfId="0" applyNumberFormat="1" applyFont="1" applyFill="1" applyBorder="1" applyAlignment="1">
      <alignment horizontal="right" vertical="center" wrapText="1"/>
    </xf>
    <xf numFmtId="168" fontId="2" fillId="2" borderId="1" xfId="0" applyNumberFormat="1" applyFont="1" applyFill="1" applyBorder="1" applyAlignment="1">
      <alignment vertical="center"/>
    </xf>
    <xf numFmtId="168" fontId="2" fillId="2" borderId="1" xfId="0" applyNumberFormat="1" applyFont="1" applyFill="1" applyBorder="1" applyAlignment="1">
      <alignment horizontal="right" vertical="center" wrapText="1"/>
    </xf>
    <xf numFmtId="168" fontId="1" fillId="7" borderId="1" xfId="0" applyNumberFormat="1" applyFont="1" applyFill="1" applyBorder="1" applyAlignment="1">
      <alignment horizontal="left" vertical="center" wrapText="1"/>
    </xf>
    <xf numFmtId="169" fontId="1" fillId="2" borderId="0" xfId="0" applyNumberFormat="1" applyFont="1" applyFill="1" applyBorder="1" applyAlignment="1">
      <alignment vertical="center"/>
    </xf>
    <xf numFmtId="170" fontId="1" fillId="2" borderId="0" xfId="0" applyNumberFormat="1" applyFont="1" applyFill="1" applyBorder="1" applyAlignment="1">
      <alignment vertical="center"/>
    </xf>
    <xf numFmtId="171" fontId="1" fillId="2" borderId="0" xfId="0" applyNumberFormat="1" applyFont="1" applyFill="1" applyAlignment="1">
      <alignment vertical="center"/>
    </xf>
    <xf numFmtId="168" fontId="1" fillId="2" borderId="0" xfId="0" applyNumberFormat="1" applyFont="1" applyFill="1" applyAlignment="1">
      <alignment vertical="center"/>
    </xf>
    <xf numFmtId="168" fontId="2" fillId="8" borderId="1" xfId="0" applyNumberFormat="1" applyFont="1" applyFill="1" applyBorder="1" applyAlignment="1">
      <alignment horizontal="right" vertical="center"/>
    </xf>
    <xf numFmtId="168" fontId="2" fillId="8" borderId="1" xfId="0" applyNumberFormat="1" applyFont="1" applyFill="1" applyBorder="1" applyAlignment="1">
      <alignment horizontal="right" vertical="center" wrapText="1"/>
    </xf>
    <xf numFmtId="168" fontId="1" fillId="8" borderId="1" xfId="0" applyNumberFormat="1" applyFont="1" applyFill="1" applyBorder="1" applyAlignment="1">
      <alignment horizontal="right" vertical="center"/>
    </xf>
    <xf numFmtId="168" fontId="5" fillId="8" borderId="1" xfId="0" applyNumberFormat="1" applyFont="1" applyFill="1" applyBorder="1" applyAlignment="1">
      <alignment horizontal="right" vertical="center"/>
    </xf>
    <xf numFmtId="168" fontId="5" fillId="8" borderId="1" xfId="0" applyNumberFormat="1" applyFont="1" applyFill="1" applyBorder="1" applyAlignment="1">
      <alignment horizontal="right" vertical="center" wrapText="1"/>
    </xf>
    <xf numFmtId="168" fontId="2" fillId="8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 wrapText="1"/>
    </xf>
    <xf numFmtId="43" fontId="1" fillId="7" borderId="1" xfId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 wrapText="1"/>
    </xf>
    <xf numFmtId="168" fontId="2" fillId="7" borderId="1" xfId="0" applyNumberFormat="1" applyFont="1" applyFill="1" applyBorder="1" applyAlignment="1">
      <alignment vertical="center" wrapText="1"/>
    </xf>
    <xf numFmtId="168" fontId="1" fillId="7" borderId="1" xfId="0" applyNumberFormat="1" applyFont="1" applyFill="1" applyBorder="1" applyAlignment="1">
      <alignment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 wrapText="1"/>
    </xf>
    <xf numFmtId="168" fontId="1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16" fontId="1" fillId="2" borderId="10" xfId="0" applyNumberFormat="1" applyFont="1" applyFill="1" applyBorder="1" applyAlignment="1">
      <alignment horizontal="center" vertical="center"/>
    </xf>
    <xf numFmtId="16" fontId="1" fillId="2" borderId="1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left" vertical="center" wrapText="1"/>
    </xf>
    <xf numFmtId="49" fontId="1" fillId="2" borderId="9" xfId="0" applyNumberFormat="1" applyFont="1" applyFill="1" applyBorder="1" applyAlignment="1">
      <alignment horizontal="left" vertical="center" wrapText="1"/>
    </xf>
    <xf numFmtId="16" fontId="1" fillId="2" borderId="1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74"/>
  <sheetViews>
    <sheetView showZeros="0" tabSelected="1" view="pageBreakPreview" zoomScale="80" zoomScaleNormal="80" zoomScaleSheetLayoutView="80" workbookViewId="0">
      <pane ySplit="6" topLeftCell="A138" activePane="bottomLeft" state="frozen"/>
      <selection pane="bottomLeft" activeCell="G155" sqref="G155"/>
    </sheetView>
  </sheetViews>
  <sheetFormatPr defaultRowHeight="15" x14ac:dyDescent="0.25"/>
  <cols>
    <col min="1" max="1" width="9.5703125" style="4" bestFit="1" customWidth="1"/>
    <col min="2" max="2" width="40.5703125" style="5" customWidth="1"/>
    <col min="3" max="3" width="27.42578125" style="5" customWidth="1"/>
    <col min="4" max="4" width="32" style="5" customWidth="1"/>
    <col min="5" max="5" width="19" style="2" customWidth="1"/>
    <col min="6" max="6" width="17" style="6" customWidth="1"/>
    <col min="7" max="7" width="18" style="6" customWidth="1"/>
    <col min="8" max="8" width="17.85546875" style="6" customWidth="1"/>
    <col min="9" max="9" width="17" style="6" customWidth="1"/>
    <col min="10" max="11" width="17.28515625" style="6" customWidth="1"/>
    <col min="12" max="12" width="17.42578125" style="7" customWidth="1"/>
    <col min="13" max="13" width="27.5703125" style="10" customWidth="1"/>
    <col min="14" max="14" width="11.28515625" style="1" customWidth="1"/>
    <col min="15" max="15" width="21.85546875" style="1" customWidth="1"/>
    <col min="16" max="20" width="9.140625" style="1"/>
    <col min="21" max="16384" width="9.140625" style="2"/>
  </cols>
  <sheetData>
    <row r="1" spans="1:135" x14ac:dyDescent="0.25">
      <c r="L1" s="10" t="s">
        <v>28</v>
      </c>
    </row>
    <row r="2" spans="1:135" ht="18.75" x14ac:dyDescent="0.25">
      <c r="A2" s="86" t="s">
        <v>91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3" spans="1:135" x14ac:dyDescent="0.25">
      <c r="J3" s="112"/>
      <c r="K3" s="112"/>
      <c r="L3" s="112"/>
    </row>
    <row r="4" spans="1:135" ht="15" customHeight="1" x14ac:dyDescent="0.25">
      <c r="A4" s="110" t="s">
        <v>0</v>
      </c>
      <c r="B4" s="113" t="s">
        <v>102</v>
      </c>
      <c r="C4" s="113" t="s">
        <v>41</v>
      </c>
      <c r="D4" s="113" t="s">
        <v>103</v>
      </c>
      <c r="E4" s="121" t="s">
        <v>1</v>
      </c>
      <c r="F4" s="121"/>
      <c r="G4" s="121"/>
      <c r="H4" s="121"/>
      <c r="I4" s="121"/>
      <c r="J4" s="121"/>
      <c r="K4" s="121"/>
      <c r="L4" s="121"/>
      <c r="M4" s="8"/>
    </row>
    <row r="5" spans="1:135" ht="33" customHeight="1" x14ac:dyDescent="0.25">
      <c r="A5" s="110"/>
      <c r="B5" s="113"/>
      <c r="C5" s="113"/>
      <c r="D5" s="113"/>
      <c r="E5" s="113" t="s">
        <v>3</v>
      </c>
      <c r="F5" s="122" t="s">
        <v>2</v>
      </c>
      <c r="G5" s="122"/>
      <c r="H5" s="122"/>
      <c r="I5" s="122"/>
      <c r="J5" s="122"/>
      <c r="K5" s="122"/>
      <c r="L5" s="122"/>
      <c r="M5" s="9"/>
    </row>
    <row r="6" spans="1:135" x14ac:dyDescent="0.25">
      <c r="A6" s="110"/>
      <c r="B6" s="113"/>
      <c r="C6" s="113"/>
      <c r="D6" s="113"/>
      <c r="E6" s="113"/>
      <c r="F6" s="19" t="s">
        <v>4</v>
      </c>
      <c r="G6" s="19" t="s">
        <v>5</v>
      </c>
      <c r="H6" s="19" t="s">
        <v>6</v>
      </c>
      <c r="I6" s="19" t="s">
        <v>7</v>
      </c>
      <c r="J6" s="19" t="s">
        <v>8</v>
      </c>
      <c r="K6" s="19" t="s">
        <v>9</v>
      </c>
      <c r="L6" s="19" t="s">
        <v>10</v>
      </c>
      <c r="M6" s="9"/>
    </row>
    <row r="7" spans="1:135" s="17" customFormat="1" ht="22.5" customHeight="1" x14ac:dyDescent="0.25">
      <c r="A7" s="37" t="s">
        <v>29</v>
      </c>
      <c r="B7" s="21"/>
      <c r="C7" s="21"/>
      <c r="D7" s="21"/>
      <c r="E7" s="21"/>
      <c r="F7" s="31"/>
      <c r="G7" s="31"/>
      <c r="H7" s="31"/>
      <c r="I7" s="31"/>
      <c r="J7" s="31"/>
      <c r="K7" s="31"/>
      <c r="L7" s="31"/>
      <c r="M7" s="10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3"/>
    </row>
    <row r="8" spans="1:135" s="17" customFormat="1" ht="23.25" customHeight="1" x14ac:dyDescent="0.25">
      <c r="A8" s="37" t="s">
        <v>39</v>
      </c>
      <c r="B8" s="21"/>
      <c r="C8" s="21"/>
      <c r="D8" s="21"/>
      <c r="E8" s="21"/>
      <c r="F8" s="31"/>
      <c r="G8" s="31"/>
      <c r="H8" s="31"/>
      <c r="I8" s="31"/>
      <c r="J8" s="31"/>
      <c r="K8" s="31"/>
      <c r="L8" s="31"/>
      <c r="M8" s="10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3"/>
    </row>
    <row r="9" spans="1:135" s="17" customFormat="1" ht="26.25" customHeight="1" x14ac:dyDescent="0.25">
      <c r="A9" s="37" t="s">
        <v>100</v>
      </c>
      <c r="B9" s="21"/>
      <c r="C9" s="21"/>
      <c r="D9" s="21"/>
      <c r="E9" s="21"/>
      <c r="F9" s="31"/>
      <c r="G9" s="31"/>
      <c r="H9" s="31"/>
      <c r="I9" s="31"/>
      <c r="J9" s="31"/>
      <c r="K9" s="31"/>
      <c r="L9" s="31"/>
      <c r="M9" s="10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3"/>
    </row>
    <row r="10" spans="1:135" s="12" customFormat="1" ht="28.5" customHeight="1" x14ac:dyDescent="0.25">
      <c r="A10" s="110" t="s">
        <v>14</v>
      </c>
      <c r="B10" s="103" t="s">
        <v>13</v>
      </c>
      <c r="C10" s="88" t="s">
        <v>60</v>
      </c>
      <c r="D10" s="18" t="s">
        <v>3</v>
      </c>
      <c r="E10" s="52">
        <f>E12+E13+E14+E15</f>
        <v>1623705.54559</v>
      </c>
      <c r="F10" s="57">
        <f>F11+F12+F13+F14+F15</f>
        <v>3596.8210200000003</v>
      </c>
      <c r="G10" s="56">
        <f t="shared" ref="G10:L10" si="0">G11+G12+G13+G14+G15</f>
        <v>82478.984570000001</v>
      </c>
      <c r="H10" s="56">
        <f t="shared" si="0"/>
        <v>401792.5</v>
      </c>
      <c r="I10" s="56">
        <f t="shared" si="0"/>
        <v>178784.94</v>
      </c>
      <c r="J10" s="56">
        <f t="shared" si="0"/>
        <v>136136.47</v>
      </c>
      <c r="K10" s="56">
        <f t="shared" si="0"/>
        <v>402098.5</v>
      </c>
      <c r="L10" s="56">
        <f t="shared" si="0"/>
        <v>418817.33</v>
      </c>
      <c r="M10" s="10"/>
      <c r="N10" s="1"/>
      <c r="O10" s="1"/>
      <c r="P10" s="1"/>
      <c r="Q10" s="1"/>
      <c r="R10" s="1"/>
      <c r="S10" s="1"/>
      <c r="T10" s="1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</row>
    <row r="11" spans="1:135" s="12" customFormat="1" ht="28.5" customHeight="1" x14ac:dyDescent="0.25">
      <c r="A11" s="110"/>
      <c r="B11" s="103"/>
      <c r="C11" s="88"/>
      <c r="D11" s="18" t="s">
        <v>109</v>
      </c>
      <c r="E11" s="52">
        <f>F11+G11+H11+I11+J11+K11+L11</f>
        <v>0</v>
      </c>
      <c r="F11" s="53">
        <v>0</v>
      </c>
      <c r="G11" s="53">
        <v>0</v>
      </c>
      <c r="H11" s="53">
        <v>0</v>
      </c>
      <c r="I11" s="53">
        <v>0</v>
      </c>
      <c r="J11" s="53">
        <v>0</v>
      </c>
      <c r="K11" s="53">
        <v>0</v>
      </c>
      <c r="L11" s="53">
        <v>0</v>
      </c>
      <c r="M11" s="10"/>
      <c r="N11" s="1"/>
      <c r="O11" s="1"/>
      <c r="P11" s="1"/>
      <c r="Q11" s="1"/>
      <c r="R11" s="1"/>
      <c r="S11" s="1"/>
      <c r="T11" s="1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</row>
    <row r="12" spans="1:135" s="12" customFormat="1" ht="25.5" customHeight="1" x14ac:dyDescent="0.25">
      <c r="A12" s="110"/>
      <c r="B12" s="103"/>
      <c r="C12" s="88"/>
      <c r="D12" s="18" t="s">
        <v>11</v>
      </c>
      <c r="E12" s="52">
        <f t="shared" ref="E12:E15" si="1">F12+G12+H12+I12+J12+K12+L12</f>
        <v>0</v>
      </c>
      <c r="F12" s="53">
        <v>0</v>
      </c>
      <c r="G12" s="85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10"/>
      <c r="N12" s="1"/>
      <c r="O12" s="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</row>
    <row r="13" spans="1:135" s="12" customFormat="1" ht="23.25" customHeight="1" x14ac:dyDescent="0.25">
      <c r="A13" s="110"/>
      <c r="B13" s="103"/>
      <c r="C13" s="88"/>
      <c r="D13" s="18" t="s">
        <v>108</v>
      </c>
      <c r="E13" s="52">
        <f t="shared" si="1"/>
        <v>86218.620280000003</v>
      </c>
      <c r="F13" s="53">
        <v>2266.63571</v>
      </c>
      <c r="G13" s="54">
        <f>5093.63879+9262.72+21439.395+4084.72+3518.48+3176.12+1611.30078+9000+218.89+25076.72-3</f>
        <v>82478.984570000001</v>
      </c>
      <c r="H13" s="53">
        <v>1473</v>
      </c>
      <c r="I13" s="53">
        <v>0</v>
      </c>
      <c r="J13" s="53">
        <v>0</v>
      </c>
      <c r="K13" s="53">
        <v>0</v>
      </c>
      <c r="L13" s="53">
        <v>0</v>
      </c>
      <c r="M13" s="68"/>
      <c r="N13" s="1"/>
      <c r="O13" s="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</row>
    <row r="14" spans="1:135" s="12" customFormat="1" ht="34.5" customHeight="1" x14ac:dyDescent="0.25">
      <c r="A14" s="110"/>
      <c r="B14" s="103"/>
      <c r="C14" s="88"/>
      <c r="D14" s="18" t="s">
        <v>104</v>
      </c>
      <c r="E14" s="52">
        <f t="shared" si="1"/>
        <v>1330.1853100000001</v>
      </c>
      <c r="F14" s="54">
        <v>1330.1853100000001</v>
      </c>
      <c r="G14" s="54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10"/>
      <c r="N14" s="1"/>
      <c r="O14" s="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</row>
    <row r="15" spans="1:135" s="12" customFormat="1" ht="30.75" customHeight="1" x14ac:dyDescent="0.25">
      <c r="A15" s="110"/>
      <c r="B15" s="103"/>
      <c r="C15" s="88"/>
      <c r="D15" s="18" t="s">
        <v>45</v>
      </c>
      <c r="E15" s="52">
        <f t="shared" si="1"/>
        <v>1536156.74</v>
      </c>
      <c r="F15" s="53">
        <v>0</v>
      </c>
      <c r="G15" s="54">
        <f>80684.929-9900-13087.249-3030-2984.19-1117.27-4817.54-29158.86-6884.1-9705.72</f>
        <v>0</v>
      </c>
      <c r="H15" s="53">
        <v>400319.5</v>
      </c>
      <c r="I15" s="53">
        <f>177311.94+1473</f>
        <v>178784.94</v>
      </c>
      <c r="J15" s="53">
        <f>94717.27+39348.2+2071</f>
        <v>136136.47</v>
      </c>
      <c r="K15" s="53">
        <v>402098.5</v>
      </c>
      <c r="L15" s="53">
        <v>418817.33</v>
      </c>
      <c r="M15" s="10"/>
      <c r="N15" s="1"/>
      <c r="O15" s="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</row>
    <row r="16" spans="1:135" s="12" customFormat="1" ht="24" customHeight="1" x14ac:dyDescent="0.25">
      <c r="A16" s="110" t="s">
        <v>15</v>
      </c>
      <c r="B16" s="103" t="s">
        <v>26</v>
      </c>
      <c r="C16" s="88" t="s">
        <v>122</v>
      </c>
      <c r="D16" s="18" t="s">
        <v>3</v>
      </c>
      <c r="E16" s="52">
        <f t="shared" ref="E16:E21" si="2">SUM(F16:L16)</f>
        <v>794643.90737999999</v>
      </c>
      <c r="F16" s="52">
        <f t="shared" ref="F16:G16" si="3">F18+F19+F20+F21</f>
        <v>137420.93300000002</v>
      </c>
      <c r="G16" s="52">
        <f t="shared" si="3"/>
        <v>73661.147960000002</v>
      </c>
      <c r="H16" s="52">
        <f>H18+H19+H20+H21</f>
        <v>129449.82642</v>
      </c>
      <c r="I16" s="56">
        <f t="shared" ref="I16:L16" si="4">I18+I19+I20+I21</f>
        <v>113528</v>
      </c>
      <c r="J16" s="56">
        <f t="shared" si="4"/>
        <v>113528</v>
      </c>
      <c r="K16" s="52">
        <f t="shared" si="4"/>
        <v>113528</v>
      </c>
      <c r="L16" s="52">
        <f t="shared" si="4"/>
        <v>113528</v>
      </c>
      <c r="M16" s="10"/>
      <c r="N16" s="1"/>
      <c r="O16" s="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s="12" customFormat="1" ht="24" customHeight="1" x14ac:dyDescent="0.25">
      <c r="A17" s="110"/>
      <c r="B17" s="103"/>
      <c r="C17" s="88"/>
      <c r="D17" s="18" t="s">
        <v>109</v>
      </c>
      <c r="E17" s="52">
        <f>F17+G17+H17+I17+J17+K17+L17</f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10"/>
      <c r="N17" s="1"/>
      <c r="O17" s="1"/>
      <c r="P17" s="1"/>
      <c r="Q17" s="1"/>
      <c r="R17" s="1"/>
      <c r="S17" s="1"/>
      <c r="T17" s="1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s="12" customFormat="1" ht="25.5" customHeight="1" x14ac:dyDescent="0.25">
      <c r="A18" s="110"/>
      <c r="B18" s="103"/>
      <c r="C18" s="88"/>
      <c r="D18" s="18" t="s">
        <v>11</v>
      </c>
      <c r="E18" s="52">
        <f>SUM(F18:L18)</f>
        <v>193270.03950000001</v>
      </c>
      <c r="F18" s="53">
        <v>51009</v>
      </c>
      <c r="G18" s="54">
        <f>26945.9+6300</f>
        <v>33245.9</v>
      </c>
      <c r="H18" s="54">
        <f>58775.8-17185.3605</f>
        <v>41590.439500000008</v>
      </c>
      <c r="I18" s="53">
        <v>67424.7</v>
      </c>
      <c r="J18" s="53">
        <v>0</v>
      </c>
      <c r="K18" s="53">
        <v>0</v>
      </c>
      <c r="L18" s="53">
        <v>0</v>
      </c>
      <c r="M18" s="46"/>
      <c r="N18" s="1"/>
      <c r="O18" s="1"/>
      <c r="P18" s="1"/>
      <c r="Q18" s="1"/>
      <c r="R18" s="1"/>
      <c r="S18" s="1"/>
      <c r="T18" s="1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s="12" customFormat="1" ht="30.75" customHeight="1" x14ac:dyDescent="0.25">
      <c r="A19" s="110"/>
      <c r="B19" s="103"/>
      <c r="C19" s="88"/>
      <c r="D19" s="18" t="s">
        <v>12</v>
      </c>
      <c r="E19" s="52">
        <f t="shared" si="2"/>
        <v>118944.19960000001</v>
      </c>
      <c r="F19" s="53">
        <v>40998.262999999999</v>
      </c>
      <c r="G19" s="54">
        <f>17871.55912+21064.72+370+428.562+680.40684</f>
        <v>40415.247960000008</v>
      </c>
      <c r="H19" s="54">
        <f>41354.42172-30866.7595</f>
        <v>10487.662219999998</v>
      </c>
      <c r="I19" s="53">
        <v>27043.026419999998</v>
      </c>
      <c r="J19" s="53">
        <v>0</v>
      </c>
      <c r="K19" s="53">
        <v>0</v>
      </c>
      <c r="L19" s="53">
        <v>0</v>
      </c>
      <c r="M19" s="68"/>
      <c r="N19" s="1"/>
      <c r="O19" s="1"/>
      <c r="P19" s="1"/>
      <c r="Q19" s="1"/>
      <c r="R19" s="1"/>
      <c r="S19" s="1"/>
      <c r="T19" s="1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s="12" customFormat="1" ht="36" customHeight="1" x14ac:dyDescent="0.25">
      <c r="A20" s="110"/>
      <c r="B20" s="103"/>
      <c r="C20" s="88"/>
      <c r="D20" s="23" t="s">
        <v>104</v>
      </c>
      <c r="E20" s="52">
        <f t="shared" si="2"/>
        <v>646.04300000000001</v>
      </c>
      <c r="F20" s="53">
        <v>646.04300000000001</v>
      </c>
      <c r="G20" s="54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10"/>
      <c r="N20" s="1"/>
      <c r="O20" s="1"/>
      <c r="P20" s="1"/>
      <c r="Q20" s="1"/>
      <c r="R20" s="1"/>
      <c r="S20" s="1"/>
      <c r="T20" s="1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12" customFormat="1" ht="31.5" customHeight="1" x14ac:dyDescent="0.25">
      <c r="A21" s="110"/>
      <c r="B21" s="103"/>
      <c r="C21" s="88"/>
      <c r="D21" s="18" t="s">
        <v>45</v>
      </c>
      <c r="E21" s="52">
        <f t="shared" si="2"/>
        <v>481783.62528000004</v>
      </c>
      <c r="F21" s="53">
        <v>44767.627</v>
      </c>
      <c r="G21" s="54">
        <f>53600.46788-53600.46788</f>
        <v>0</v>
      </c>
      <c r="H21" s="54">
        <f>29319.6047+17185.3605+30866.7595</f>
        <v>77371.724699999992</v>
      </c>
      <c r="I21" s="53">
        <v>19060.273580000001</v>
      </c>
      <c r="J21" s="53">
        <v>113528</v>
      </c>
      <c r="K21" s="53">
        <v>113528</v>
      </c>
      <c r="L21" s="53">
        <v>113528</v>
      </c>
      <c r="M21" s="10"/>
      <c r="N21" s="1"/>
      <c r="O21" s="1"/>
      <c r="P21" s="1"/>
      <c r="Q21" s="1"/>
      <c r="R21" s="1"/>
      <c r="S21" s="1"/>
      <c r="T21" s="1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</row>
    <row r="22" spans="1:71" s="12" customFormat="1" ht="33" customHeight="1" x14ac:dyDescent="0.25">
      <c r="A22" s="110" t="s">
        <v>30</v>
      </c>
      <c r="B22" s="120" t="s">
        <v>55</v>
      </c>
      <c r="C22" s="88" t="s">
        <v>61</v>
      </c>
      <c r="D22" s="18" t="s">
        <v>3</v>
      </c>
      <c r="E22" s="52">
        <f>E24+E27</f>
        <v>8356.2000000000007</v>
      </c>
      <c r="F22" s="52">
        <f>F24+F27</f>
        <v>634.5</v>
      </c>
      <c r="G22" s="52">
        <f t="shared" ref="G22:L22" si="5">G24+G27</f>
        <v>721.2</v>
      </c>
      <c r="H22" s="52">
        <f t="shared" si="5"/>
        <v>935.7</v>
      </c>
      <c r="I22" s="52">
        <f t="shared" si="5"/>
        <v>1636.7</v>
      </c>
      <c r="J22" s="52">
        <f t="shared" si="5"/>
        <v>1636.7</v>
      </c>
      <c r="K22" s="52">
        <f t="shared" si="5"/>
        <v>1395.7</v>
      </c>
      <c r="L22" s="52">
        <f t="shared" si="5"/>
        <v>1395.7</v>
      </c>
      <c r="M22" s="10"/>
      <c r="N22" s="1"/>
      <c r="O22" s="67"/>
      <c r="P22" s="1"/>
      <c r="Q22" s="1"/>
      <c r="R22" s="1"/>
      <c r="S22" s="1"/>
      <c r="T22" s="1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</row>
    <row r="23" spans="1:71" s="12" customFormat="1" ht="33" customHeight="1" x14ac:dyDescent="0.25">
      <c r="A23" s="110"/>
      <c r="B23" s="120"/>
      <c r="C23" s="88"/>
      <c r="D23" s="18" t="s">
        <v>109</v>
      </c>
      <c r="E23" s="52">
        <f>F23+G23+H23+I23+J23+K23+L23</f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10"/>
      <c r="N23" s="1"/>
      <c r="O23" s="1"/>
      <c r="P23" s="1"/>
      <c r="Q23" s="1"/>
      <c r="R23" s="1"/>
      <c r="S23" s="1"/>
      <c r="T23" s="1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</row>
    <row r="24" spans="1:71" s="12" customFormat="1" ht="32.25" customHeight="1" x14ac:dyDescent="0.25">
      <c r="A24" s="110"/>
      <c r="B24" s="120"/>
      <c r="C24" s="88"/>
      <c r="D24" s="18" t="s">
        <v>11</v>
      </c>
      <c r="E24" s="52">
        <f>F24+G24+H24+I24+J24+K24+L24</f>
        <v>3928.1000000000004</v>
      </c>
      <c r="F24" s="53">
        <v>634.5</v>
      </c>
      <c r="G24" s="54">
        <f>1481.4-760.2</f>
        <v>721.2</v>
      </c>
      <c r="H24" s="54">
        <v>935.7</v>
      </c>
      <c r="I24" s="53">
        <v>1636.7</v>
      </c>
      <c r="J24" s="53">
        <v>0</v>
      </c>
      <c r="K24" s="53">
        <v>0</v>
      </c>
      <c r="L24" s="53">
        <v>0</v>
      </c>
      <c r="M24" s="10"/>
      <c r="N24" s="1"/>
      <c r="O24" s="1"/>
      <c r="P24" s="1"/>
      <c r="Q24" s="1"/>
      <c r="R24" s="1"/>
      <c r="S24" s="1"/>
      <c r="T24" s="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</row>
    <row r="25" spans="1:71" s="12" customFormat="1" ht="32.25" customHeight="1" x14ac:dyDescent="0.25">
      <c r="A25" s="110"/>
      <c r="B25" s="120"/>
      <c r="C25" s="88"/>
      <c r="D25" s="18" t="s">
        <v>12</v>
      </c>
      <c r="E25" s="52">
        <f>F25+G25+H25+I25+J25+K25+L25</f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10"/>
      <c r="N25" s="1"/>
      <c r="O25" s="1"/>
      <c r="P25" s="1"/>
      <c r="Q25" s="1"/>
      <c r="R25" s="1"/>
      <c r="S25" s="1"/>
      <c r="T25" s="1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</row>
    <row r="26" spans="1:71" s="12" customFormat="1" ht="32.25" customHeight="1" x14ac:dyDescent="0.25">
      <c r="A26" s="110"/>
      <c r="B26" s="120"/>
      <c r="C26" s="88"/>
      <c r="D26" s="18" t="s">
        <v>104</v>
      </c>
      <c r="E26" s="52">
        <f>F26+G26+H26+I26+J26+K26+L26</f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10"/>
      <c r="N26" s="1"/>
      <c r="O26" s="1"/>
      <c r="P26" s="1"/>
      <c r="Q26" s="1"/>
      <c r="R26" s="1"/>
      <c r="S26" s="1"/>
      <c r="T26" s="1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</row>
    <row r="27" spans="1:71" s="12" customFormat="1" ht="29.25" customHeight="1" x14ac:dyDescent="0.25">
      <c r="A27" s="110"/>
      <c r="B27" s="120"/>
      <c r="C27" s="88"/>
      <c r="D27" s="18" t="s">
        <v>45</v>
      </c>
      <c r="E27" s="52">
        <f>SUM(F27:L27)</f>
        <v>4428.1000000000004</v>
      </c>
      <c r="F27" s="53">
        <v>0</v>
      </c>
      <c r="G27" s="53">
        <v>0</v>
      </c>
      <c r="H27" s="53">
        <v>0</v>
      </c>
      <c r="I27" s="53">
        <v>0</v>
      </c>
      <c r="J27" s="53">
        <v>1636.7</v>
      </c>
      <c r="K27" s="53">
        <v>1395.7</v>
      </c>
      <c r="L27" s="53">
        <v>1395.7</v>
      </c>
      <c r="M27" s="10"/>
      <c r="N27" s="1"/>
      <c r="O27" s="1"/>
      <c r="P27" s="1"/>
      <c r="Q27" s="1"/>
      <c r="R27" s="1"/>
      <c r="S27" s="1"/>
      <c r="T27" s="1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</row>
    <row r="28" spans="1:71" s="12" customFormat="1" ht="33.75" customHeight="1" x14ac:dyDescent="0.25">
      <c r="A28" s="89" t="s">
        <v>46</v>
      </c>
      <c r="B28" s="103" t="s">
        <v>47</v>
      </c>
      <c r="C28" s="88" t="s">
        <v>62</v>
      </c>
      <c r="D28" s="18" t="s">
        <v>3</v>
      </c>
      <c r="E28" s="52">
        <f>E31+E32+E33</f>
        <v>422450.63982000004</v>
      </c>
      <c r="F28" s="52">
        <f>F31+F32+F33</f>
        <v>59539.28125</v>
      </c>
      <c r="G28" s="52">
        <f>G31+G32+G33</f>
        <v>64104.828569999998</v>
      </c>
      <c r="H28" s="52">
        <f>H29+H30+H31+H32+H33</f>
        <v>55863.512000000002</v>
      </c>
      <c r="I28" s="52">
        <f t="shared" ref="I28:L28" si="6">I29+I30+I31+I32+I33</f>
        <v>62311.209000000003</v>
      </c>
      <c r="J28" s="52">
        <f t="shared" si="6"/>
        <v>62311.209000000003</v>
      </c>
      <c r="K28" s="52">
        <f t="shared" si="6"/>
        <v>59160.3</v>
      </c>
      <c r="L28" s="52">
        <f t="shared" si="6"/>
        <v>59160.3</v>
      </c>
      <c r="M28" s="10"/>
      <c r="N28" s="1"/>
      <c r="O28" s="1"/>
      <c r="P28" s="1"/>
      <c r="Q28" s="1"/>
      <c r="R28" s="1"/>
      <c r="S28" s="1"/>
      <c r="T28" s="1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</row>
    <row r="29" spans="1:71" s="12" customFormat="1" ht="33.75" customHeight="1" x14ac:dyDescent="0.25">
      <c r="A29" s="89"/>
      <c r="B29" s="103"/>
      <c r="C29" s="88"/>
      <c r="D29" s="18" t="s">
        <v>109</v>
      </c>
      <c r="E29" s="52">
        <f>F29+G29+H29+I29+J29+K29+L29</f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10"/>
      <c r="N29" s="1"/>
      <c r="O29" s="1"/>
      <c r="P29" s="1"/>
      <c r="Q29" s="1"/>
      <c r="R29" s="1"/>
      <c r="S29" s="1"/>
      <c r="T29" s="1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</row>
    <row r="30" spans="1:71" s="12" customFormat="1" ht="33.75" customHeight="1" x14ac:dyDescent="0.25">
      <c r="A30" s="89"/>
      <c r="B30" s="103"/>
      <c r="C30" s="88"/>
      <c r="D30" s="18" t="s">
        <v>11</v>
      </c>
      <c r="E30" s="52">
        <f>F30+G30+H30+I30+J30+K30+L30</f>
        <v>0</v>
      </c>
      <c r="F30" s="53">
        <v>0</v>
      </c>
      <c r="G30" s="54">
        <v>0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10"/>
      <c r="N30" s="1"/>
      <c r="O30" s="1"/>
      <c r="P30" s="1"/>
      <c r="Q30" s="1"/>
      <c r="R30" s="1"/>
      <c r="S30" s="1"/>
      <c r="T30" s="1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</row>
    <row r="31" spans="1:71" s="12" customFormat="1" ht="35.25" customHeight="1" x14ac:dyDescent="0.25">
      <c r="A31" s="89"/>
      <c r="B31" s="103"/>
      <c r="C31" s="88"/>
      <c r="D31" s="18" t="s">
        <v>12</v>
      </c>
      <c r="E31" s="52">
        <f t="shared" ref="E31:E36" si="7">SUM(F31:L31)</f>
        <v>222863.71781999999</v>
      </c>
      <c r="F31" s="53">
        <v>46843.78125</v>
      </c>
      <c r="G31" s="54">
        <f>48989.08692+2420.24165+12695.5</f>
        <v>64104.828569999998</v>
      </c>
      <c r="H31" s="54">
        <f>38761.599+3140-3793.2+12695.5-1200</f>
        <v>49603.899000000005</v>
      </c>
      <c r="I31" s="53">
        <v>62311.209000000003</v>
      </c>
      <c r="J31" s="53">
        <v>0</v>
      </c>
      <c r="K31" s="53">
        <v>0</v>
      </c>
      <c r="L31" s="53">
        <v>0</v>
      </c>
      <c r="M31" s="10"/>
      <c r="N31" s="1"/>
      <c r="O31" s="1"/>
      <c r="P31" s="1"/>
      <c r="Q31" s="1"/>
      <c r="R31" s="1"/>
      <c r="S31" s="1"/>
      <c r="T31" s="1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</row>
    <row r="32" spans="1:71" s="12" customFormat="1" ht="35.25" customHeight="1" x14ac:dyDescent="0.25">
      <c r="A32" s="89"/>
      <c r="B32" s="103"/>
      <c r="C32" s="88"/>
      <c r="D32" s="18" t="s">
        <v>104</v>
      </c>
      <c r="E32" s="52">
        <f t="shared" si="7"/>
        <v>12695.5</v>
      </c>
      <c r="F32" s="53">
        <v>12695.5</v>
      </c>
      <c r="G32" s="53">
        <v>0</v>
      </c>
      <c r="H32" s="54">
        <v>0</v>
      </c>
      <c r="I32" s="53">
        <v>0</v>
      </c>
      <c r="J32" s="53">
        <v>0</v>
      </c>
      <c r="K32" s="53">
        <v>0</v>
      </c>
      <c r="L32" s="53">
        <v>0</v>
      </c>
      <c r="M32" s="10"/>
      <c r="N32" s="1"/>
      <c r="O32" s="1"/>
      <c r="P32" s="1"/>
      <c r="Q32" s="1"/>
      <c r="R32" s="1"/>
      <c r="S32" s="1"/>
      <c r="T32" s="1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</row>
    <row r="33" spans="1:71" s="12" customFormat="1" ht="37.5" customHeight="1" x14ac:dyDescent="0.25">
      <c r="A33" s="89"/>
      <c r="B33" s="103"/>
      <c r="C33" s="88"/>
      <c r="D33" s="18" t="s">
        <v>45</v>
      </c>
      <c r="E33" s="52">
        <f t="shared" si="7"/>
        <v>186891.42200000002</v>
      </c>
      <c r="F33" s="53">
        <v>0</v>
      </c>
      <c r="G33" s="53">
        <v>0</v>
      </c>
      <c r="H33" s="54">
        <f>8199.613-3140+1200</f>
        <v>6259.6129999999994</v>
      </c>
      <c r="I33" s="53">
        <v>0</v>
      </c>
      <c r="J33" s="53">
        <v>62311.209000000003</v>
      </c>
      <c r="K33" s="53">
        <v>59160.3</v>
      </c>
      <c r="L33" s="53">
        <v>59160.3</v>
      </c>
      <c r="M33" s="10"/>
      <c r="N33" s="1"/>
      <c r="O33" s="1"/>
      <c r="P33" s="1"/>
      <c r="Q33" s="1"/>
      <c r="R33" s="1"/>
      <c r="S33" s="1"/>
      <c r="T33" s="1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s="12" customFormat="1" ht="37.5" hidden="1" customHeight="1" x14ac:dyDescent="0.25">
      <c r="A34" s="89" t="s">
        <v>51</v>
      </c>
      <c r="B34" s="103" t="s">
        <v>53</v>
      </c>
      <c r="C34" s="88" t="s">
        <v>50</v>
      </c>
      <c r="D34" s="18" t="s">
        <v>3</v>
      </c>
      <c r="E34" s="54">
        <f t="shared" si="7"/>
        <v>0</v>
      </c>
      <c r="F34" s="54">
        <f>F35+F36</f>
        <v>0</v>
      </c>
      <c r="G34" s="54">
        <f t="shared" ref="G34:L34" si="8">G35+G36</f>
        <v>0</v>
      </c>
      <c r="H34" s="53">
        <f t="shared" si="8"/>
        <v>0</v>
      </c>
      <c r="I34" s="53">
        <f t="shared" si="8"/>
        <v>0</v>
      </c>
      <c r="J34" s="53">
        <f t="shared" si="8"/>
        <v>0</v>
      </c>
      <c r="K34" s="53">
        <f t="shared" si="8"/>
        <v>0</v>
      </c>
      <c r="L34" s="53">
        <f t="shared" si="8"/>
        <v>0</v>
      </c>
      <c r="M34" s="10"/>
      <c r="N34" s="1"/>
      <c r="O34" s="1"/>
      <c r="P34" s="1"/>
      <c r="Q34" s="1"/>
      <c r="R34" s="1"/>
      <c r="S34" s="1"/>
      <c r="T34" s="1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s="12" customFormat="1" ht="37.5" hidden="1" customHeight="1" x14ac:dyDescent="0.25">
      <c r="A35" s="89"/>
      <c r="B35" s="103"/>
      <c r="C35" s="88"/>
      <c r="D35" s="18" t="s">
        <v>12</v>
      </c>
      <c r="E35" s="54">
        <f t="shared" si="7"/>
        <v>0</v>
      </c>
      <c r="F35" s="54"/>
      <c r="G35" s="54"/>
      <c r="H35" s="53"/>
      <c r="I35" s="53"/>
      <c r="J35" s="53"/>
      <c r="K35" s="53"/>
      <c r="L35" s="53"/>
      <c r="M35" s="10"/>
      <c r="N35" s="1"/>
      <c r="O35" s="1"/>
      <c r="P35" s="1"/>
      <c r="Q35" s="1"/>
      <c r="R35" s="1"/>
      <c r="S35" s="1"/>
      <c r="T35" s="1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s="12" customFormat="1" ht="37.5" hidden="1" customHeight="1" x14ac:dyDescent="0.25">
      <c r="A36" s="89"/>
      <c r="B36" s="103"/>
      <c r="C36" s="88"/>
      <c r="D36" s="18" t="s">
        <v>45</v>
      </c>
      <c r="E36" s="54">
        <f t="shared" si="7"/>
        <v>0</v>
      </c>
      <c r="F36" s="54"/>
      <c r="G36" s="54"/>
      <c r="H36" s="53"/>
      <c r="I36" s="53"/>
      <c r="J36" s="53"/>
      <c r="K36" s="53"/>
      <c r="L36" s="53"/>
      <c r="M36" s="10"/>
      <c r="N36" s="1"/>
      <c r="O36" s="1"/>
      <c r="P36" s="1"/>
      <c r="Q36" s="1"/>
      <c r="R36" s="1"/>
      <c r="S36" s="1"/>
      <c r="T36" s="1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s="12" customFormat="1" ht="37.5" customHeight="1" x14ac:dyDescent="0.25">
      <c r="A37" s="89" t="s">
        <v>58</v>
      </c>
      <c r="B37" s="103" t="s">
        <v>126</v>
      </c>
      <c r="C37" s="88" t="s">
        <v>74</v>
      </c>
      <c r="D37" s="18" t="s">
        <v>3</v>
      </c>
      <c r="E37" s="52">
        <f>E40+E42</f>
        <v>45382.522420000001</v>
      </c>
      <c r="F37" s="52">
        <f>F40+F42</f>
        <v>7877.4344199999996</v>
      </c>
      <c r="G37" s="52">
        <f t="shared" ref="G37:J37" si="9">G40+G42</f>
        <v>8533.0079999999998</v>
      </c>
      <c r="H37" s="52">
        <f t="shared" si="9"/>
        <v>9657.36</v>
      </c>
      <c r="I37" s="52">
        <f t="shared" si="9"/>
        <v>9657.36</v>
      </c>
      <c r="J37" s="52">
        <f t="shared" si="9"/>
        <v>9657.36</v>
      </c>
      <c r="K37" s="52">
        <f>K38+K39+K40+K41+K42</f>
        <v>0</v>
      </c>
      <c r="L37" s="52">
        <f>L38+L39+L40+L41+L42</f>
        <v>0</v>
      </c>
      <c r="M37" s="10"/>
      <c r="N37" s="1"/>
      <c r="O37" s="1"/>
      <c r="P37" s="1"/>
      <c r="Q37" s="1"/>
      <c r="R37" s="1"/>
      <c r="S37" s="1"/>
      <c r="T37" s="1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s="12" customFormat="1" ht="37.5" customHeight="1" x14ac:dyDescent="0.25">
      <c r="A38" s="89"/>
      <c r="B38" s="103"/>
      <c r="C38" s="88"/>
      <c r="D38" s="18" t="s">
        <v>109</v>
      </c>
      <c r="E38" s="52">
        <f t="shared" ref="E38:E45" si="10">F38+G38+H38+I38+J38+K38+L38</f>
        <v>0</v>
      </c>
      <c r="F38" s="53">
        <v>0</v>
      </c>
      <c r="G38" s="53">
        <v>0</v>
      </c>
      <c r="H38" s="53">
        <v>0</v>
      </c>
      <c r="I38" s="53">
        <v>0</v>
      </c>
      <c r="J38" s="53">
        <v>0</v>
      </c>
      <c r="K38" s="53">
        <v>0</v>
      </c>
      <c r="L38" s="53">
        <v>0</v>
      </c>
      <c r="M38" s="10"/>
      <c r="N38" s="1"/>
      <c r="O38" s="1"/>
      <c r="P38" s="1"/>
      <c r="Q38" s="1"/>
      <c r="R38" s="1"/>
      <c r="S38" s="1"/>
      <c r="T38" s="1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s="12" customFormat="1" ht="37.5" customHeight="1" x14ac:dyDescent="0.25">
      <c r="A39" s="89"/>
      <c r="B39" s="103"/>
      <c r="C39" s="88"/>
      <c r="D39" s="18" t="s">
        <v>11</v>
      </c>
      <c r="E39" s="52">
        <f t="shared" si="10"/>
        <v>0</v>
      </c>
      <c r="F39" s="53">
        <v>0</v>
      </c>
      <c r="G39" s="53">
        <v>0</v>
      </c>
      <c r="H39" s="53">
        <v>0</v>
      </c>
      <c r="I39" s="53">
        <v>0</v>
      </c>
      <c r="J39" s="53">
        <v>0</v>
      </c>
      <c r="K39" s="53">
        <v>0</v>
      </c>
      <c r="L39" s="53">
        <v>0</v>
      </c>
      <c r="M39" s="10"/>
      <c r="N39" s="1"/>
      <c r="O39" s="1"/>
      <c r="P39" s="1"/>
      <c r="Q39" s="1"/>
      <c r="R39" s="1"/>
      <c r="S39" s="1"/>
      <c r="T39" s="1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s="12" customFormat="1" ht="37.5" customHeight="1" x14ac:dyDescent="0.25">
      <c r="A40" s="89"/>
      <c r="B40" s="103"/>
      <c r="C40" s="88"/>
      <c r="D40" s="18" t="s">
        <v>12</v>
      </c>
      <c r="E40" s="52">
        <f t="shared" si="10"/>
        <v>16410.442419999999</v>
      </c>
      <c r="F40" s="53">
        <v>7877.4344199999996</v>
      </c>
      <c r="G40" s="54">
        <f>7033.008+1500</f>
        <v>8533.0079999999998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10"/>
      <c r="N40" s="1"/>
      <c r="O40" s="1"/>
      <c r="P40" s="1"/>
      <c r="Q40" s="1"/>
      <c r="R40" s="1"/>
      <c r="S40" s="1"/>
      <c r="T40" s="1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s="12" customFormat="1" ht="37.5" customHeight="1" x14ac:dyDescent="0.25">
      <c r="A41" s="89"/>
      <c r="B41" s="103"/>
      <c r="C41" s="88"/>
      <c r="D41" s="18" t="s">
        <v>104</v>
      </c>
      <c r="E41" s="52">
        <f t="shared" si="10"/>
        <v>0</v>
      </c>
      <c r="F41" s="53">
        <v>0</v>
      </c>
      <c r="G41" s="82">
        <v>0</v>
      </c>
      <c r="H41" s="53">
        <v>0</v>
      </c>
      <c r="I41" s="53">
        <v>0</v>
      </c>
      <c r="J41" s="53">
        <v>0</v>
      </c>
      <c r="K41" s="53">
        <v>0</v>
      </c>
      <c r="L41" s="53">
        <v>0</v>
      </c>
      <c r="M41" s="10"/>
      <c r="N41" s="1"/>
      <c r="O41" s="1"/>
      <c r="P41" s="1"/>
      <c r="Q41" s="1"/>
      <c r="R41" s="1"/>
      <c r="S41" s="1"/>
      <c r="T41" s="1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s="12" customFormat="1" ht="37.5" customHeight="1" x14ac:dyDescent="0.25">
      <c r="A42" s="89"/>
      <c r="B42" s="103"/>
      <c r="C42" s="88"/>
      <c r="D42" s="18" t="s">
        <v>45</v>
      </c>
      <c r="E42" s="52">
        <f t="shared" si="10"/>
        <v>28972.080000000002</v>
      </c>
      <c r="F42" s="54">
        <v>0</v>
      </c>
      <c r="G42" s="54">
        <v>0</v>
      </c>
      <c r="H42" s="53">
        <v>9657.36</v>
      </c>
      <c r="I42" s="53">
        <v>9657.36</v>
      </c>
      <c r="J42" s="53">
        <v>9657.36</v>
      </c>
      <c r="K42" s="53">
        <v>0</v>
      </c>
      <c r="L42" s="53">
        <v>0</v>
      </c>
      <c r="M42" s="10"/>
      <c r="N42" s="1"/>
      <c r="O42" s="1"/>
      <c r="P42" s="1"/>
      <c r="Q42" s="1"/>
      <c r="R42" s="1"/>
      <c r="S42" s="1"/>
      <c r="T42" s="1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1:71" s="26" customFormat="1" ht="37.5" customHeight="1" x14ac:dyDescent="0.25">
      <c r="A43" s="132" t="s">
        <v>111</v>
      </c>
      <c r="B43" s="107" t="s">
        <v>53</v>
      </c>
      <c r="C43" s="108" t="s">
        <v>74</v>
      </c>
      <c r="D43" s="23" t="s">
        <v>3</v>
      </c>
      <c r="E43" s="52">
        <f t="shared" si="10"/>
        <v>119171.73299999999</v>
      </c>
      <c r="F43" s="52">
        <f>F44+F45+F46+F47+F48</f>
        <v>0</v>
      </c>
      <c r="G43" s="58">
        <f>G46+G47+G48</f>
        <v>28950.832999999999</v>
      </c>
      <c r="H43" s="58">
        <f t="shared" ref="H43:J43" si="11">H46+H47+H48</f>
        <v>34450.299999999996</v>
      </c>
      <c r="I43" s="58">
        <f t="shared" si="11"/>
        <v>27885.3</v>
      </c>
      <c r="J43" s="58">
        <f t="shared" si="11"/>
        <v>27885.3</v>
      </c>
      <c r="K43" s="52">
        <f>K44+K45+K46+K47+K48</f>
        <v>0</v>
      </c>
      <c r="L43" s="52">
        <f>L44+L45+L46+L47+L48</f>
        <v>0</v>
      </c>
      <c r="M43" s="24"/>
      <c r="N43" s="25"/>
      <c r="O43" s="25"/>
      <c r="P43" s="25"/>
      <c r="Q43" s="25"/>
      <c r="R43" s="25"/>
      <c r="S43" s="25"/>
      <c r="T43" s="25"/>
    </row>
    <row r="44" spans="1:71" s="26" customFormat="1" ht="37.5" customHeight="1" x14ac:dyDescent="0.25">
      <c r="A44" s="132"/>
      <c r="B44" s="107"/>
      <c r="C44" s="108"/>
      <c r="D44" s="18" t="s">
        <v>109</v>
      </c>
      <c r="E44" s="52">
        <f t="shared" si="10"/>
        <v>0</v>
      </c>
      <c r="F44" s="53">
        <v>0</v>
      </c>
      <c r="G44" s="53">
        <v>0</v>
      </c>
      <c r="H44" s="53">
        <v>0</v>
      </c>
      <c r="I44" s="53">
        <v>0</v>
      </c>
      <c r="J44" s="53">
        <v>0</v>
      </c>
      <c r="K44" s="53">
        <v>0</v>
      </c>
      <c r="L44" s="53">
        <v>0</v>
      </c>
      <c r="M44" s="24"/>
      <c r="N44" s="25"/>
      <c r="O44" s="25"/>
      <c r="P44" s="25"/>
      <c r="Q44" s="25"/>
      <c r="R44" s="25"/>
      <c r="S44" s="25"/>
      <c r="T44" s="25"/>
    </row>
    <row r="45" spans="1:71" s="26" customFormat="1" ht="37.5" customHeight="1" x14ac:dyDescent="0.25">
      <c r="A45" s="132"/>
      <c r="B45" s="107"/>
      <c r="C45" s="108"/>
      <c r="D45" s="18" t="s">
        <v>11</v>
      </c>
      <c r="E45" s="52">
        <f t="shared" si="10"/>
        <v>0</v>
      </c>
      <c r="F45" s="53">
        <v>0</v>
      </c>
      <c r="G45" s="53">
        <v>0</v>
      </c>
      <c r="H45" s="53">
        <v>0</v>
      </c>
      <c r="I45" s="53">
        <v>0</v>
      </c>
      <c r="J45" s="53">
        <v>0</v>
      </c>
      <c r="K45" s="53">
        <v>0</v>
      </c>
      <c r="L45" s="53">
        <v>0</v>
      </c>
      <c r="M45" s="24"/>
      <c r="N45" s="25"/>
      <c r="O45" s="25"/>
      <c r="P45" s="25"/>
      <c r="Q45" s="25"/>
      <c r="R45" s="25"/>
      <c r="S45" s="25"/>
      <c r="T45" s="25"/>
    </row>
    <row r="46" spans="1:71" s="26" customFormat="1" ht="37.5" customHeight="1" x14ac:dyDescent="0.25">
      <c r="A46" s="132"/>
      <c r="B46" s="107"/>
      <c r="C46" s="108"/>
      <c r="D46" s="23" t="s">
        <v>12</v>
      </c>
      <c r="E46" s="52">
        <f t="shared" ref="E46:E47" si="12">F46+G46+H46+I46+J46+K46+L46</f>
        <v>83912.103000000003</v>
      </c>
      <c r="F46" s="53">
        <v>0</v>
      </c>
      <c r="G46" s="60">
        <f>20452.444+1902.68-129.591+2400+4325.3</f>
        <v>28950.832999999999</v>
      </c>
      <c r="H46" s="60">
        <f>23779.17+3596.8-300</f>
        <v>27075.969999999998</v>
      </c>
      <c r="I46" s="60">
        <v>27885.3</v>
      </c>
      <c r="J46" s="53">
        <v>0</v>
      </c>
      <c r="K46" s="53">
        <v>0</v>
      </c>
      <c r="L46" s="53">
        <v>0</v>
      </c>
      <c r="M46" s="24"/>
      <c r="N46" s="25"/>
      <c r="O46" s="25"/>
      <c r="P46" s="25"/>
      <c r="Q46" s="25"/>
      <c r="R46" s="25"/>
      <c r="S46" s="25"/>
      <c r="T46" s="25"/>
    </row>
    <row r="47" spans="1:71" s="26" customFormat="1" ht="37.5" customHeight="1" x14ac:dyDescent="0.25">
      <c r="A47" s="132"/>
      <c r="B47" s="107"/>
      <c r="C47" s="108"/>
      <c r="D47" s="18" t="s">
        <v>104</v>
      </c>
      <c r="E47" s="52">
        <f t="shared" si="12"/>
        <v>0</v>
      </c>
      <c r="F47" s="53">
        <v>0</v>
      </c>
      <c r="G47" s="60">
        <v>0</v>
      </c>
      <c r="H47" s="54">
        <v>0</v>
      </c>
      <c r="I47" s="54">
        <v>0</v>
      </c>
      <c r="J47" s="53">
        <v>0</v>
      </c>
      <c r="K47" s="53">
        <v>0</v>
      </c>
      <c r="L47" s="53">
        <v>0</v>
      </c>
      <c r="M47" s="24"/>
      <c r="N47" s="25"/>
      <c r="O47" s="25"/>
      <c r="P47" s="25"/>
      <c r="Q47" s="25"/>
      <c r="R47" s="25"/>
      <c r="S47" s="25"/>
      <c r="T47" s="25"/>
    </row>
    <row r="48" spans="1:71" s="26" customFormat="1" ht="37.5" customHeight="1" x14ac:dyDescent="0.25">
      <c r="A48" s="132"/>
      <c r="B48" s="107"/>
      <c r="C48" s="108"/>
      <c r="D48" s="23" t="s">
        <v>45</v>
      </c>
      <c r="E48" s="58">
        <f>F48+G48+H48+I48+J48+K48+L48</f>
        <v>35259.629999999997</v>
      </c>
      <c r="F48" s="53">
        <v>0</v>
      </c>
      <c r="G48" s="53">
        <v>0</v>
      </c>
      <c r="H48" s="54">
        <f>7074.33+300</f>
        <v>7374.33</v>
      </c>
      <c r="I48" s="53">
        <v>0</v>
      </c>
      <c r="J48" s="53">
        <v>27885.3</v>
      </c>
      <c r="K48" s="53">
        <v>0</v>
      </c>
      <c r="L48" s="53">
        <v>0</v>
      </c>
      <c r="M48" s="24"/>
      <c r="N48" s="25"/>
      <c r="O48" s="25"/>
      <c r="P48" s="25"/>
      <c r="Q48" s="25"/>
      <c r="R48" s="25"/>
      <c r="S48" s="25"/>
      <c r="T48" s="25"/>
    </row>
    <row r="49" spans="1:20" s="26" customFormat="1" ht="37.5" customHeight="1" x14ac:dyDescent="0.25">
      <c r="A49" s="114" t="s">
        <v>73</v>
      </c>
      <c r="B49" s="117" t="s">
        <v>98</v>
      </c>
      <c r="C49" s="108" t="s">
        <v>74</v>
      </c>
      <c r="D49" s="23" t="s">
        <v>3</v>
      </c>
      <c r="E49" s="58">
        <f>E52+E53+E54</f>
        <v>25590.101999999999</v>
      </c>
      <c r="F49" s="52">
        <f>F52+F53+F54</f>
        <v>0</v>
      </c>
      <c r="G49" s="52">
        <f t="shared" ref="G49:L49" si="13">G52+G53+G54</f>
        <v>1832.18</v>
      </c>
      <c r="H49" s="52">
        <f t="shared" si="13"/>
        <v>5375.5429999999997</v>
      </c>
      <c r="I49" s="52">
        <f t="shared" si="13"/>
        <v>13854.841</v>
      </c>
      <c r="J49" s="52">
        <f t="shared" si="13"/>
        <v>4527.5379999999996</v>
      </c>
      <c r="K49" s="52">
        <f t="shared" si="13"/>
        <v>0</v>
      </c>
      <c r="L49" s="52">
        <f t="shared" si="13"/>
        <v>0</v>
      </c>
      <c r="M49" s="24"/>
      <c r="N49" s="25"/>
      <c r="O49" s="25"/>
      <c r="P49" s="25"/>
      <c r="Q49" s="25"/>
      <c r="R49" s="25"/>
      <c r="S49" s="25"/>
      <c r="T49" s="25"/>
    </row>
    <row r="50" spans="1:20" s="26" customFormat="1" ht="37.5" customHeight="1" x14ac:dyDescent="0.25">
      <c r="A50" s="115"/>
      <c r="B50" s="118"/>
      <c r="C50" s="108"/>
      <c r="D50" s="18" t="s">
        <v>109</v>
      </c>
      <c r="E50" s="52">
        <f>F50+G50+H50+I50+J50+K50+L50</f>
        <v>0</v>
      </c>
      <c r="F50" s="53">
        <v>0</v>
      </c>
      <c r="G50" s="53">
        <v>0</v>
      </c>
      <c r="H50" s="53">
        <v>0</v>
      </c>
      <c r="I50" s="53">
        <v>0</v>
      </c>
      <c r="J50" s="53">
        <v>0</v>
      </c>
      <c r="K50" s="53">
        <v>0</v>
      </c>
      <c r="L50" s="53">
        <v>0</v>
      </c>
      <c r="M50" s="24"/>
      <c r="N50" s="25"/>
      <c r="O50" s="25"/>
      <c r="P50" s="25"/>
      <c r="Q50" s="25"/>
      <c r="R50" s="25"/>
      <c r="S50" s="25"/>
      <c r="T50" s="25"/>
    </row>
    <row r="51" spans="1:20" s="26" customFormat="1" ht="37.5" customHeight="1" x14ac:dyDescent="0.25">
      <c r="A51" s="115"/>
      <c r="B51" s="118"/>
      <c r="C51" s="108"/>
      <c r="D51" s="18" t="s">
        <v>11</v>
      </c>
      <c r="E51" s="52">
        <f>F51+G51+H51+I51+J51+K51+L51</f>
        <v>0</v>
      </c>
      <c r="F51" s="53">
        <v>0</v>
      </c>
      <c r="G51" s="53">
        <v>0</v>
      </c>
      <c r="H51" s="53">
        <v>0</v>
      </c>
      <c r="I51" s="53">
        <v>0</v>
      </c>
      <c r="J51" s="53">
        <v>0</v>
      </c>
      <c r="K51" s="53">
        <v>0</v>
      </c>
      <c r="L51" s="53">
        <v>0</v>
      </c>
      <c r="M51" s="24"/>
      <c r="N51" s="25"/>
      <c r="O51" s="25"/>
      <c r="P51" s="25"/>
      <c r="Q51" s="25"/>
      <c r="R51" s="25"/>
      <c r="S51" s="25"/>
      <c r="T51" s="25"/>
    </row>
    <row r="52" spans="1:20" s="26" customFormat="1" ht="37.5" customHeight="1" x14ac:dyDescent="0.25">
      <c r="A52" s="115"/>
      <c r="B52" s="118"/>
      <c r="C52" s="108"/>
      <c r="D52" s="23" t="s">
        <v>12</v>
      </c>
      <c r="E52" s="58">
        <f>F52+G52+H52+I52+J52+K52+L52</f>
        <v>7207.723</v>
      </c>
      <c r="F52" s="53">
        <v>0</v>
      </c>
      <c r="G52" s="54">
        <v>1832.18</v>
      </c>
      <c r="H52" s="54">
        <v>5375.5429999999997</v>
      </c>
      <c r="I52" s="53">
        <v>0</v>
      </c>
      <c r="J52" s="53">
        <v>0</v>
      </c>
      <c r="K52" s="53">
        <v>0</v>
      </c>
      <c r="L52" s="53">
        <v>0</v>
      </c>
      <c r="M52" s="50"/>
      <c r="N52" s="25"/>
      <c r="O52" s="25"/>
      <c r="P52" s="25"/>
      <c r="Q52" s="25"/>
      <c r="R52" s="25"/>
      <c r="S52" s="25"/>
      <c r="T52" s="25"/>
    </row>
    <row r="53" spans="1:20" s="26" customFormat="1" ht="37.5" customHeight="1" x14ac:dyDescent="0.25">
      <c r="A53" s="115"/>
      <c r="B53" s="118"/>
      <c r="C53" s="108"/>
      <c r="D53" s="18" t="s">
        <v>104</v>
      </c>
      <c r="E53" s="58">
        <f>F53+G53+H53+I53+J53+K53+L53</f>
        <v>0</v>
      </c>
      <c r="F53" s="53">
        <v>0</v>
      </c>
      <c r="G53" s="53">
        <v>0</v>
      </c>
      <c r="H53" s="53">
        <v>0</v>
      </c>
      <c r="I53" s="53">
        <v>0</v>
      </c>
      <c r="J53" s="53">
        <v>0</v>
      </c>
      <c r="K53" s="53">
        <v>0</v>
      </c>
      <c r="L53" s="53">
        <v>0</v>
      </c>
      <c r="M53" s="51"/>
      <c r="N53" s="25"/>
      <c r="O53" s="25"/>
      <c r="P53" s="25"/>
      <c r="Q53" s="25"/>
      <c r="R53" s="25"/>
      <c r="S53" s="25"/>
      <c r="T53" s="25"/>
    </row>
    <row r="54" spans="1:20" s="26" customFormat="1" ht="37.5" customHeight="1" x14ac:dyDescent="0.25">
      <c r="A54" s="116"/>
      <c r="B54" s="119"/>
      <c r="C54" s="108"/>
      <c r="D54" s="23" t="s">
        <v>45</v>
      </c>
      <c r="E54" s="58">
        <f>F54+G54+H54+I54+J54+K54+L54</f>
        <v>18382.379000000001</v>
      </c>
      <c r="F54" s="53">
        <v>0</v>
      </c>
      <c r="G54" s="53">
        <v>0</v>
      </c>
      <c r="H54" s="53">
        <v>0</v>
      </c>
      <c r="I54" s="53">
        <v>13854.841</v>
      </c>
      <c r="J54" s="53">
        <v>4527.5379999999996</v>
      </c>
      <c r="K54" s="53">
        <v>0</v>
      </c>
      <c r="L54" s="53">
        <v>0</v>
      </c>
      <c r="M54" s="51"/>
      <c r="N54" s="25"/>
      <c r="O54" s="25"/>
      <c r="P54" s="25"/>
      <c r="Q54" s="25"/>
      <c r="R54" s="25"/>
      <c r="S54" s="25"/>
      <c r="T54" s="25"/>
    </row>
    <row r="55" spans="1:20" s="26" customFormat="1" ht="37.5" customHeight="1" x14ac:dyDescent="0.25">
      <c r="A55" s="114" t="s">
        <v>97</v>
      </c>
      <c r="B55" s="117" t="s">
        <v>101</v>
      </c>
      <c r="C55" s="100" t="s">
        <v>74</v>
      </c>
      <c r="D55" s="23" t="s">
        <v>3</v>
      </c>
      <c r="E55" s="58">
        <f>E58+E60</f>
        <v>900</v>
      </c>
      <c r="F55" s="52">
        <f>F56+F57+F58+F59+F60</f>
        <v>0</v>
      </c>
      <c r="G55" s="52">
        <f>G56+G57+G58+G59+G60</f>
        <v>0</v>
      </c>
      <c r="H55" s="52">
        <f>H58+H60</f>
        <v>900</v>
      </c>
      <c r="I55" s="52">
        <f>I56+I57+I58+I59+I60</f>
        <v>0</v>
      </c>
      <c r="J55" s="52">
        <f t="shared" ref="J55:L55" si="14">J56+J57+J58+J59+J60</f>
        <v>0</v>
      </c>
      <c r="K55" s="52">
        <f t="shared" si="14"/>
        <v>0</v>
      </c>
      <c r="L55" s="52">
        <f t="shared" si="14"/>
        <v>0</v>
      </c>
      <c r="M55" s="51"/>
      <c r="N55" s="25"/>
      <c r="O55" s="25"/>
      <c r="P55" s="25"/>
      <c r="Q55" s="25"/>
      <c r="R55" s="25"/>
      <c r="S55" s="25"/>
      <c r="T55" s="25"/>
    </row>
    <row r="56" spans="1:20" s="26" customFormat="1" ht="37.5" customHeight="1" x14ac:dyDescent="0.25">
      <c r="A56" s="115"/>
      <c r="B56" s="118"/>
      <c r="C56" s="101"/>
      <c r="D56" s="18" t="s">
        <v>109</v>
      </c>
      <c r="E56" s="58">
        <f>F56+G56+H56+I56+J56+K56+L56</f>
        <v>0</v>
      </c>
      <c r="F56" s="53">
        <v>0</v>
      </c>
      <c r="G56" s="53">
        <v>0</v>
      </c>
      <c r="H56" s="53">
        <v>0</v>
      </c>
      <c r="I56" s="53">
        <v>0</v>
      </c>
      <c r="J56" s="53">
        <v>0</v>
      </c>
      <c r="K56" s="53">
        <v>0</v>
      </c>
      <c r="L56" s="53">
        <v>0</v>
      </c>
      <c r="M56" s="51"/>
      <c r="N56" s="25"/>
      <c r="O56" s="25"/>
      <c r="P56" s="25"/>
      <c r="Q56" s="25"/>
      <c r="R56" s="25"/>
      <c r="S56" s="25"/>
      <c r="T56" s="25"/>
    </row>
    <row r="57" spans="1:20" s="26" customFormat="1" ht="37.5" customHeight="1" x14ac:dyDescent="0.25">
      <c r="A57" s="115"/>
      <c r="B57" s="118"/>
      <c r="C57" s="101"/>
      <c r="D57" s="18" t="s">
        <v>11</v>
      </c>
      <c r="E57" s="58">
        <f>F57+G57+H57+I57+J57+K57+L57</f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  <c r="L57" s="53">
        <v>0</v>
      </c>
      <c r="M57" s="51"/>
      <c r="N57" s="25"/>
      <c r="O57" s="25"/>
      <c r="P57" s="25"/>
      <c r="Q57" s="25"/>
      <c r="R57" s="25"/>
      <c r="S57" s="25"/>
      <c r="T57" s="25"/>
    </row>
    <row r="58" spans="1:20" s="26" customFormat="1" ht="37.5" customHeight="1" x14ac:dyDescent="0.25">
      <c r="A58" s="115"/>
      <c r="B58" s="118"/>
      <c r="C58" s="101"/>
      <c r="D58" s="23" t="s">
        <v>12</v>
      </c>
      <c r="E58" s="58">
        <f t="shared" ref="E58" si="15">F58+G58+H58+I58+J58+K58+L58</f>
        <v>900</v>
      </c>
      <c r="F58" s="53">
        <v>0</v>
      </c>
      <c r="G58" s="53">
        <v>0</v>
      </c>
      <c r="H58" s="54">
        <v>900</v>
      </c>
      <c r="I58" s="53">
        <v>0</v>
      </c>
      <c r="J58" s="53">
        <v>0</v>
      </c>
      <c r="K58" s="53">
        <v>0</v>
      </c>
      <c r="L58" s="53">
        <v>0</v>
      </c>
      <c r="M58" s="51"/>
      <c r="N58" s="25"/>
      <c r="O58" s="25"/>
      <c r="P58" s="25"/>
      <c r="Q58" s="25"/>
      <c r="R58" s="25"/>
      <c r="S58" s="25"/>
      <c r="T58" s="25"/>
    </row>
    <row r="59" spans="1:20" s="26" customFormat="1" ht="37.5" customHeight="1" x14ac:dyDescent="0.25">
      <c r="A59" s="115"/>
      <c r="B59" s="118"/>
      <c r="C59" s="101"/>
      <c r="D59" s="18" t="s">
        <v>104</v>
      </c>
      <c r="E59" s="58">
        <f>F59+G59+H59+I59+J59+K59+L59</f>
        <v>0</v>
      </c>
      <c r="F59" s="53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  <c r="N59" s="25"/>
      <c r="O59" s="25"/>
      <c r="P59" s="25"/>
      <c r="Q59" s="25"/>
      <c r="R59" s="25"/>
      <c r="S59" s="25"/>
      <c r="T59" s="25"/>
    </row>
    <row r="60" spans="1:20" s="26" customFormat="1" ht="37.5" customHeight="1" x14ac:dyDescent="0.25">
      <c r="A60" s="116"/>
      <c r="B60" s="119"/>
      <c r="C60" s="102"/>
      <c r="D60" s="23" t="s">
        <v>45</v>
      </c>
      <c r="E60" s="58">
        <f>F60+G60+H60+I60+J60+K60+L60</f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  <c r="N60" s="25"/>
      <c r="O60" s="25"/>
      <c r="P60" s="25"/>
      <c r="Q60" s="25"/>
      <c r="R60" s="25"/>
      <c r="S60" s="25"/>
      <c r="T60" s="25"/>
    </row>
    <row r="61" spans="1:20" s="26" customFormat="1" ht="37.5" customHeight="1" x14ac:dyDescent="0.25">
      <c r="A61" s="132" t="s">
        <v>125</v>
      </c>
      <c r="B61" s="117" t="s">
        <v>127</v>
      </c>
      <c r="C61" s="108" t="s">
        <v>74</v>
      </c>
      <c r="D61" s="23" t="s">
        <v>3</v>
      </c>
      <c r="E61" s="58">
        <f>E64+E66</f>
        <v>10000</v>
      </c>
      <c r="F61" s="52">
        <f>F62+F63+F64+F65+F66</f>
        <v>0</v>
      </c>
      <c r="G61" s="52">
        <f>G62+G63+G64+G65+G66</f>
        <v>10000</v>
      </c>
      <c r="H61" s="52">
        <f>H64+H66</f>
        <v>0</v>
      </c>
      <c r="I61" s="52">
        <f>I62+I63+I64+I65+I66</f>
        <v>0</v>
      </c>
      <c r="J61" s="52">
        <f t="shared" ref="J61:L61" si="16">J62+J63+J64+J65+J66</f>
        <v>0</v>
      </c>
      <c r="K61" s="52">
        <f t="shared" si="16"/>
        <v>0</v>
      </c>
      <c r="L61" s="52">
        <f t="shared" si="16"/>
        <v>0</v>
      </c>
      <c r="M61" s="51"/>
      <c r="N61" s="25"/>
      <c r="O61" s="25"/>
      <c r="P61" s="25"/>
      <c r="Q61" s="25"/>
      <c r="R61" s="25"/>
      <c r="S61" s="25"/>
      <c r="T61" s="25"/>
    </row>
    <row r="62" spans="1:20" s="26" customFormat="1" ht="37.5" customHeight="1" x14ac:dyDescent="0.25">
      <c r="A62" s="132"/>
      <c r="B62" s="118"/>
      <c r="C62" s="108"/>
      <c r="D62" s="18" t="s">
        <v>109</v>
      </c>
      <c r="E62" s="58">
        <f>F62+G62+H62+I62+J62+K62+L62</f>
        <v>0</v>
      </c>
      <c r="F62" s="53">
        <v>0</v>
      </c>
      <c r="G62" s="53">
        <v>0</v>
      </c>
      <c r="H62" s="53">
        <v>0</v>
      </c>
      <c r="I62" s="53">
        <v>0</v>
      </c>
      <c r="J62" s="53">
        <v>0</v>
      </c>
      <c r="K62" s="53">
        <v>0</v>
      </c>
      <c r="L62" s="53">
        <v>0</v>
      </c>
      <c r="M62" s="51"/>
      <c r="N62" s="25"/>
      <c r="O62" s="25"/>
      <c r="P62" s="25"/>
      <c r="Q62" s="25"/>
      <c r="R62" s="25"/>
      <c r="S62" s="25"/>
      <c r="T62" s="25"/>
    </row>
    <row r="63" spans="1:20" s="26" customFormat="1" ht="37.5" customHeight="1" x14ac:dyDescent="0.25">
      <c r="A63" s="132"/>
      <c r="B63" s="118"/>
      <c r="C63" s="108"/>
      <c r="D63" s="18" t="s">
        <v>11</v>
      </c>
      <c r="E63" s="58">
        <f>F63+G63+H63+I63+J63+K63+L63</f>
        <v>0</v>
      </c>
      <c r="F63" s="53">
        <v>0</v>
      </c>
      <c r="G63" s="53">
        <v>0</v>
      </c>
      <c r="H63" s="53">
        <v>0</v>
      </c>
      <c r="I63" s="53">
        <v>0</v>
      </c>
      <c r="J63" s="53">
        <v>0</v>
      </c>
      <c r="K63" s="53">
        <v>0</v>
      </c>
      <c r="L63" s="53">
        <v>0</v>
      </c>
      <c r="M63" s="51"/>
      <c r="N63" s="25"/>
      <c r="O63" s="25"/>
      <c r="P63" s="25"/>
      <c r="Q63" s="25"/>
      <c r="R63" s="25"/>
      <c r="S63" s="25"/>
      <c r="T63" s="25"/>
    </row>
    <row r="64" spans="1:20" s="26" customFormat="1" ht="37.5" customHeight="1" x14ac:dyDescent="0.25">
      <c r="A64" s="132"/>
      <c r="B64" s="118"/>
      <c r="C64" s="108"/>
      <c r="D64" s="23" t="s">
        <v>12</v>
      </c>
      <c r="E64" s="58">
        <f t="shared" ref="E64" si="17">F64+G64+H64+I64+J64+K64+L64</f>
        <v>10000</v>
      </c>
      <c r="F64" s="53">
        <v>0</v>
      </c>
      <c r="G64" s="54">
        <v>10000</v>
      </c>
      <c r="H64" s="54">
        <v>0</v>
      </c>
      <c r="I64" s="53">
        <v>0</v>
      </c>
      <c r="J64" s="53">
        <v>0</v>
      </c>
      <c r="K64" s="53">
        <v>0</v>
      </c>
      <c r="L64" s="53">
        <v>0</v>
      </c>
      <c r="M64" s="51"/>
      <c r="N64" s="25"/>
      <c r="O64" s="25"/>
      <c r="P64" s="25"/>
      <c r="Q64" s="25"/>
      <c r="R64" s="25"/>
      <c r="S64" s="25"/>
      <c r="T64" s="25"/>
    </row>
    <row r="65" spans="1:49" s="26" customFormat="1" ht="37.5" customHeight="1" x14ac:dyDescent="0.25">
      <c r="A65" s="132"/>
      <c r="B65" s="118"/>
      <c r="C65" s="108"/>
      <c r="D65" s="18" t="s">
        <v>104</v>
      </c>
      <c r="E65" s="58">
        <f>F65+G65+H65+I65+J65+K65+L65</f>
        <v>0</v>
      </c>
      <c r="F65" s="53">
        <v>0</v>
      </c>
      <c r="G65" s="53">
        <v>0</v>
      </c>
      <c r="H65" s="53">
        <v>0</v>
      </c>
      <c r="I65" s="53">
        <v>0</v>
      </c>
      <c r="J65" s="53">
        <v>0</v>
      </c>
      <c r="K65" s="53">
        <v>0</v>
      </c>
      <c r="L65" s="53">
        <v>0</v>
      </c>
      <c r="M65" s="51"/>
      <c r="N65" s="25"/>
      <c r="O65" s="25"/>
      <c r="P65" s="25"/>
      <c r="Q65" s="25"/>
      <c r="R65" s="25"/>
      <c r="S65" s="25"/>
      <c r="T65" s="25"/>
    </row>
    <row r="66" spans="1:49" s="26" customFormat="1" ht="37.5" customHeight="1" x14ac:dyDescent="0.25">
      <c r="A66" s="132"/>
      <c r="B66" s="119"/>
      <c r="C66" s="108"/>
      <c r="D66" s="23" t="s">
        <v>45</v>
      </c>
      <c r="E66" s="58">
        <f>F66+G66+H66+I66+J66+K66+L66</f>
        <v>0</v>
      </c>
      <c r="F66" s="53">
        <v>0</v>
      </c>
      <c r="G66" s="53">
        <v>0</v>
      </c>
      <c r="H66" s="53">
        <v>0</v>
      </c>
      <c r="I66" s="53">
        <v>0</v>
      </c>
      <c r="J66" s="53">
        <v>0</v>
      </c>
      <c r="K66" s="53">
        <v>0</v>
      </c>
      <c r="L66" s="53">
        <v>0</v>
      </c>
      <c r="M66" s="51"/>
      <c r="N66" s="25"/>
      <c r="O66" s="25"/>
      <c r="P66" s="25"/>
      <c r="Q66" s="25"/>
      <c r="R66" s="25"/>
      <c r="S66" s="25"/>
      <c r="T66" s="25"/>
    </row>
    <row r="67" spans="1:49" ht="22.5" customHeight="1" x14ac:dyDescent="0.25">
      <c r="A67" s="90" t="s">
        <v>35</v>
      </c>
      <c r="B67" s="91"/>
      <c r="C67" s="92"/>
      <c r="D67" s="38" t="s">
        <v>3</v>
      </c>
      <c r="E67" s="59">
        <f>SUM(E69:E72)</f>
        <v>3003932.9712100006</v>
      </c>
      <c r="F67" s="59">
        <f>F69+F70+F71+F72</f>
        <v>209068.96969000003</v>
      </c>
      <c r="G67" s="59">
        <f t="shared" ref="G67:L67" si="18">G69+G70+G71+G72</f>
        <v>270282.18209999998</v>
      </c>
      <c r="H67" s="59">
        <f t="shared" si="18"/>
        <v>638424.74142000009</v>
      </c>
      <c r="I67" s="59">
        <f t="shared" si="18"/>
        <v>393803.50900000002</v>
      </c>
      <c r="J67" s="59">
        <f t="shared" si="18"/>
        <v>323269.739</v>
      </c>
      <c r="K67" s="59">
        <f t="shared" si="18"/>
        <v>576182.5</v>
      </c>
      <c r="L67" s="59">
        <f t="shared" si="18"/>
        <v>592901.33000000007</v>
      </c>
      <c r="M67" s="46"/>
      <c r="N67" s="49"/>
    </row>
    <row r="68" spans="1:49" ht="22.5" customHeight="1" x14ac:dyDescent="0.25">
      <c r="A68" s="93"/>
      <c r="B68" s="94"/>
      <c r="C68" s="95"/>
      <c r="D68" s="44" t="s">
        <v>109</v>
      </c>
      <c r="E68" s="52">
        <f>F68+G68+H68+I68+J68+K68+L68</f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46"/>
    </row>
    <row r="69" spans="1:49" ht="28.5" customHeight="1" x14ac:dyDescent="0.25">
      <c r="A69" s="93"/>
      <c r="B69" s="94"/>
      <c r="C69" s="95"/>
      <c r="D69" s="38" t="s">
        <v>11</v>
      </c>
      <c r="E69" s="59">
        <f>SUM(F69:L69)</f>
        <v>197198.13949999999</v>
      </c>
      <c r="F69" s="59">
        <f>F12+F18+F24</f>
        <v>51643.5</v>
      </c>
      <c r="G69" s="59">
        <f>G12+G18+G24</f>
        <v>33967.1</v>
      </c>
      <c r="H69" s="59">
        <f>H24+H18+H12</f>
        <v>42526.139500000005</v>
      </c>
      <c r="I69" s="59">
        <f>I12+I18+I24+I30+I39+I45+I51+I57</f>
        <v>69061.399999999994</v>
      </c>
      <c r="J69" s="59">
        <f>J12+J18+J24+J30+J39+J45+J51+J57</f>
        <v>0</v>
      </c>
      <c r="K69" s="52">
        <v>0</v>
      </c>
      <c r="L69" s="52">
        <v>0</v>
      </c>
      <c r="M69" s="46"/>
    </row>
    <row r="70" spans="1:49" ht="24" customHeight="1" x14ac:dyDescent="0.25">
      <c r="A70" s="93"/>
      <c r="B70" s="94"/>
      <c r="C70" s="95"/>
      <c r="D70" s="38" t="s">
        <v>12</v>
      </c>
      <c r="E70" s="59">
        <f>F70+G70+H70+I70+J70+K70+L70</f>
        <v>546456.80612000008</v>
      </c>
      <c r="F70" s="59">
        <f>F13+F19+F31+F40</f>
        <v>97986.114380000014</v>
      </c>
      <c r="G70" s="59">
        <f>G13+G19+G31+G35+G40+G46+G52+G64</f>
        <v>236315.0821</v>
      </c>
      <c r="H70" s="59">
        <f>H46+H40+H31+H19+H13+H52+H58</f>
        <v>94916.07422000001</v>
      </c>
      <c r="I70" s="59">
        <f>I46+I40+I31+I19+I13+I52+I58</f>
        <v>117239.53542</v>
      </c>
      <c r="J70" s="59">
        <f>J13+J19+J25+J31+J40+J46+J52+J58</f>
        <v>0</v>
      </c>
      <c r="K70" s="52">
        <v>0</v>
      </c>
      <c r="L70" s="52">
        <v>0</v>
      </c>
      <c r="M70" s="46">
        <f>I19+I31+I46+I52+I58+I64-117239.53542</f>
        <v>0</v>
      </c>
    </row>
    <row r="71" spans="1:49" ht="37.5" customHeight="1" x14ac:dyDescent="0.25">
      <c r="A71" s="93"/>
      <c r="B71" s="94"/>
      <c r="C71" s="95"/>
      <c r="D71" s="42" t="s">
        <v>104</v>
      </c>
      <c r="E71" s="59">
        <f>SUM(F71:L71)</f>
        <v>14671.72831</v>
      </c>
      <c r="F71" s="59">
        <f>F14+F20++F32+F47</f>
        <v>14671.72831</v>
      </c>
      <c r="G71" s="59">
        <f>G14+G20+G32+G47</f>
        <v>0</v>
      </c>
      <c r="H71" s="59">
        <f>H14+H20+H26+H32+H41+H47+H53+H59</f>
        <v>0</v>
      </c>
      <c r="I71" s="59">
        <v>0</v>
      </c>
      <c r="J71" s="59">
        <v>0</v>
      </c>
      <c r="K71" s="52">
        <v>0</v>
      </c>
      <c r="L71" s="52">
        <v>0</v>
      </c>
      <c r="M71" s="46"/>
    </row>
    <row r="72" spans="1:49" ht="30.75" customHeight="1" x14ac:dyDescent="0.25">
      <c r="A72" s="93"/>
      <c r="B72" s="94"/>
      <c r="C72" s="95"/>
      <c r="D72" s="38" t="s">
        <v>45</v>
      </c>
      <c r="E72" s="59">
        <f>SUM(F72:L72)</f>
        <v>2245606.2972800005</v>
      </c>
      <c r="F72" s="59">
        <f>F15+F21+F27+F33+F36+F42</f>
        <v>44767.627</v>
      </c>
      <c r="G72" s="59">
        <f>G15+G21+G27+G33+G36+G42+G48+G54</f>
        <v>0</v>
      </c>
      <c r="H72" s="59">
        <f>H15+H21+H27+H33+H36+H42+H48+H54+H60</f>
        <v>500982.52770000004</v>
      </c>
      <c r="I72" s="59">
        <f>I15+I21+I27+I33+I36+I42</f>
        <v>207502.57358000003</v>
      </c>
      <c r="J72" s="59">
        <f>J15+J21+J27+J33+J36+J42</f>
        <v>323269.739</v>
      </c>
      <c r="K72" s="59">
        <f>K15+K21+K27+K33+K36+K42</f>
        <v>576182.5</v>
      </c>
      <c r="L72" s="59">
        <f>L15+L21+L27+L33+L36+L42</f>
        <v>592901.33000000007</v>
      </c>
      <c r="M72" s="46"/>
    </row>
    <row r="73" spans="1:49" ht="24" customHeight="1" x14ac:dyDescent="0.25">
      <c r="A73" s="103" t="s">
        <v>59</v>
      </c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46"/>
    </row>
    <row r="74" spans="1:49" s="17" customFormat="1" ht="27.75" customHeight="1" x14ac:dyDescent="0.25">
      <c r="A74" s="103" t="s">
        <v>99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  <c r="L74" s="103"/>
      <c r="M74" s="46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3"/>
    </row>
    <row r="75" spans="1:49" s="1" customFormat="1" ht="27.75" customHeight="1" x14ac:dyDescent="0.25">
      <c r="A75" s="110" t="s">
        <v>27</v>
      </c>
      <c r="B75" s="103" t="s">
        <v>49</v>
      </c>
      <c r="C75" s="88" t="s">
        <v>66</v>
      </c>
      <c r="D75" s="17" t="s">
        <v>3</v>
      </c>
      <c r="E75" s="52">
        <f>SUM(E77:E80)</f>
        <v>4400.3</v>
      </c>
      <c r="F75" s="52">
        <f>F76+F77+F78+F79+F80</f>
        <v>0</v>
      </c>
      <c r="G75" s="52">
        <f>G76+G77+G78+G79+G80</f>
        <v>1344</v>
      </c>
      <c r="H75" s="52">
        <f t="shared" ref="H75:L75" si="19">H77+H79+H80</f>
        <v>611.5</v>
      </c>
      <c r="I75" s="52">
        <f t="shared" si="19"/>
        <v>611.20000000000005</v>
      </c>
      <c r="J75" s="52">
        <f t="shared" si="19"/>
        <v>611.20000000000005</v>
      </c>
      <c r="K75" s="52">
        <f t="shared" si="19"/>
        <v>611.20000000000005</v>
      </c>
      <c r="L75" s="52">
        <f t="shared" si="19"/>
        <v>611.20000000000005</v>
      </c>
      <c r="M75" s="46"/>
    </row>
    <row r="76" spans="1:49" s="1" customFormat="1" ht="27.75" customHeight="1" x14ac:dyDescent="0.25">
      <c r="A76" s="110"/>
      <c r="B76" s="103"/>
      <c r="C76" s="88"/>
      <c r="D76" s="18" t="s">
        <v>109</v>
      </c>
      <c r="E76" s="58">
        <f>F76+G76+H76+I76+J76+K76+L76</f>
        <v>0</v>
      </c>
      <c r="F76" s="53">
        <v>0</v>
      </c>
      <c r="G76" s="53">
        <v>0</v>
      </c>
      <c r="H76" s="53">
        <v>0</v>
      </c>
      <c r="I76" s="53">
        <v>0</v>
      </c>
      <c r="J76" s="53">
        <v>0</v>
      </c>
      <c r="K76" s="53">
        <v>0</v>
      </c>
      <c r="L76" s="53">
        <v>0</v>
      </c>
      <c r="M76" s="46"/>
    </row>
    <row r="77" spans="1:49" s="1" customFormat="1" ht="27.75" customHeight="1" x14ac:dyDescent="0.25">
      <c r="A77" s="110"/>
      <c r="B77" s="103"/>
      <c r="C77" s="88"/>
      <c r="D77" s="17" t="s">
        <v>11</v>
      </c>
      <c r="E77" s="58">
        <f>F77+G77+H77+I77+J77+K77+L77</f>
        <v>0</v>
      </c>
      <c r="F77" s="53">
        <v>0</v>
      </c>
      <c r="G77" s="53">
        <v>0</v>
      </c>
      <c r="H77" s="53">
        <v>0</v>
      </c>
      <c r="I77" s="53">
        <v>0</v>
      </c>
      <c r="J77" s="53">
        <v>0</v>
      </c>
      <c r="K77" s="53">
        <v>0</v>
      </c>
      <c r="L77" s="53">
        <v>0</v>
      </c>
      <c r="M77" s="46"/>
    </row>
    <row r="78" spans="1:49" s="1" customFormat="1" ht="30.75" customHeight="1" x14ac:dyDescent="0.25">
      <c r="A78" s="110"/>
      <c r="B78" s="103"/>
      <c r="C78" s="88"/>
      <c r="D78" s="18" t="s">
        <v>12</v>
      </c>
      <c r="E78" s="58">
        <f>F78+G78+H78+I78+J78+K78</f>
        <v>672</v>
      </c>
      <c r="F78" s="53">
        <v>0</v>
      </c>
      <c r="G78" s="54">
        <v>672</v>
      </c>
      <c r="H78" s="53">
        <v>0</v>
      </c>
      <c r="I78" s="53">
        <v>0</v>
      </c>
      <c r="J78" s="53">
        <v>0</v>
      </c>
      <c r="K78" s="53">
        <v>0</v>
      </c>
      <c r="L78" s="53">
        <v>0</v>
      </c>
      <c r="M78" s="46"/>
    </row>
    <row r="79" spans="1:49" s="1" customFormat="1" ht="27.75" customHeight="1" x14ac:dyDescent="0.25">
      <c r="A79" s="110"/>
      <c r="B79" s="103"/>
      <c r="C79" s="88"/>
      <c r="D79" s="18" t="s">
        <v>104</v>
      </c>
      <c r="E79" s="58">
        <f>F79+G79+H79+I79+J79+K79+L79</f>
        <v>672</v>
      </c>
      <c r="F79" s="53">
        <v>0</v>
      </c>
      <c r="G79" s="53">
        <v>672</v>
      </c>
      <c r="H79" s="53">
        <v>0</v>
      </c>
      <c r="I79" s="53">
        <v>0</v>
      </c>
      <c r="J79" s="53">
        <v>0</v>
      </c>
      <c r="K79" s="53">
        <v>0</v>
      </c>
      <c r="L79" s="53">
        <v>0</v>
      </c>
      <c r="M79" s="46"/>
    </row>
    <row r="80" spans="1:49" s="1" customFormat="1" ht="33.75" customHeight="1" x14ac:dyDescent="0.25">
      <c r="A80" s="110"/>
      <c r="B80" s="103"/>
      <c r="C80" s="88"/>
      <c r="D80" s="18" t="s">
        <v>45</v>
      </c>
      <c r="E80" s="52">
        <f>SUM(F80:L80)</f>
        <v>3056.3</v>
      </c>
      <c r="F80" s="53">
        <v>0</v>
      </c>
      <c r="G80" s="54">
        <v>0</v>
      </c>
      <c r="H80" s="54">
        <v>611.5</v>
      </c>
      <c r="I80" s="53">
        <v>611.20000000000005</v>
      </c>
      <c r="J80" s="53">
        <v>611.20000000000005</v>
      </c>
      <c r="K80" s="53">
        <v>611.20000000000005</v>
      </c>
      <c r="L80" s="53">
        <v>611.20000000000005</v>
      </c>
      <c r="M80" s="46"/>
    </row>
    <row r="81" spans="1:13" s="1" customFormat="1" ht="30" customHeight="1" x14ac:dyDescent="0.25">
      <c r="A81" s="96" t="s">
        <v>48</v>
      </c>
      <c r="B81" s="98" t="s">
        <v>56</v>
      </c>
      <c r="C81" s="100" t="s">
        <v>123</v>
      </c>
      <c r="D81" s="18" t="s">
        <v>3</v>
      </c>
      <c r="E81" s="52">
        <f>E82+E83+E84+E85+E86</f>
        <v>53334.795229999996</v>
      </c>
      <c r="F81" s="52">
        <f>F82+F83+F84+F85+F86</f>
        <v>29508.774389999999</v>
      </c>
      <c r="G81" s="52">
        <f>G82+G83+G84+G85+G86</f>
        <v>23073.314560000003</v>
      </c>
      <c r="H81" s="52">
        <f t="shared" ref="H81:K81" si="20">H83+H84+H86</f>
        <v>752.70627999999999</v>
      </c>
      <c r="I81" s="52">
        <f t="shared" si="20"/>
        <v>0</v>
      </c>
      <c r="J81" s="52">
        <f t="shared" si="20"/>
        <v>0</v>
      </c>
      <c r="K81" s="52">
        <f t="shared" si="20"/>
        <v>0</v>
      </c>
      <c r="L81" s="52">
        <f>L82+L83+L84+L85+L86</f>
        <v>0</v>
      </c>
      <c r="M81" s="10"/>
    </row>
    <row r="82" spans="1:13" s="1" customFormat="1" ht="30" customHeight="1" x14ac:dyDescent="0.25">
      <c r="A82" s="97"/>
      <c r="B82" s="99"/>
      <c r="C82" s="101"/>
      <c r="D82" s="18" t="s">
        <v>109</v>
      </c>
      <c r="E82" s="52">
        <f>F82+G82+H82+I82+J82+K82+L82</f>
        <v>0</v>
      </c>
      <c r="F82" s="54">
        <v>0</v>
      </c>
      <c r="G82" s="54">
        <v>0</v>
      </c>
      <c r="H82" s="54">
        <v>0</v>
      </c>
      <c r="I82" s="53">
        <v>0</v>
      </c>
      <c r="J82" s="53">
        <v>0</v>
      </c>
      <c r="K82" s="54">
        <v>0</v>
      </c>
      <c r="L82" s="54">
        <v>0</v>
      </c>
      <c r="M82" s="10"/>
    </row>
    <row r="83" spans="1:13" s="1" customFormat="1" ht="27" customHeight="1" x14ac:dyDescent="0.25">
      <c r="A83" s="97"/>
      <c r="B83" s="99"/>
      <c r="C83" s="101"/>
      <c r="D83" s="18" t="s">
        <v>11</v>
      </c>
      <c r="E83" s="78">
        <v>0</v>
      </c>
      <c r="F83" s="53">
        <v>0</v>
      </c>
      <c r="G83" s="53">
        <v>0</v>
      </c>
      <c r="H83" s="53">
        <v>0</v>
      </c>
      <c r="I83" s="53">
        <v>0</v>
      </c>
      <c r="J83" s="53">
        <v>0</v>
      </c>
      <c r="K83" s="53">
        <v>0</v>
      </c>
      <c r="L83" s="53">
        <v>0</v>
      </c>
      <c r="M83" s="10"/>
    </row>
    <row r="84" spans="1:13" s="1" customFormat="1" ht="30" customHeight="1" x14ac:dyDescent="0.25">
      <c r="A84" s="97"/>
      <c r="B84" s="99"/>
      <c r="C84" s="101"/>
      <c r="D84" s="18" t="s">
        <v>12</v>
      </c>
      <c r="E84" s="52">
        <f>SUM(F84:L84)</f>
        <v>1841.7927399999999</v>
      </c>
      <c r="F84" s="53">
        <v>663</v>
      </c>
      <c r="G84" s="54">
        <v>426.08645999999999</v>
      </c>
      <c r="H84" s="54">
        <v>752.70627999999999</v>
      </c>
      <c r="I84" s="53">
        <v>0</v>
      </c>
      <c r="J84" s="53">
        <v>0</v>
      </c>
      <c r="K84" s="53">
        <v>0</v>
      </c>
      <c r="L84" s="53">
        <v>0</v>
      </c>
      <c r="M84" s="10"/>
    </row>
    <row r="85" spans="1:13" s="1" customFormat="1" ht="30" customHeight="1" x14ac:dyDescent="0.25">
      <c r="A85" s="97"/>
      <c r="B85" s="99"/>
      <c r="C85" s="101"/>
      <c r="D85" s="18" t="s">
        <v>104</v>
      </c>
      <c r="E85" s="52">
        <f>F85+G85+H85+I85+J85+K85+L85</f>
        <v>1320.49046</v>
      </c>
      <c r="F85" s="54">
        <v>894.404</v>
      </c>
      <c r="G85" s="54">
        <v>426.08645999999999</v>
      </c>
      <c r="H85" s="53">
        <v>0</v>
      </c>
      <c r="I85" s="53">
        <v>0</v>
      </c>
      <c r="J85" s="53">
        <v>0</v>
      </c>
      <c r="K85" s="53">
        <v>0</v>
      </c>
      <c r="L85" s="53">
        <v>0</v>
      </c>
      <c r="M85" s="46"/>
    </row>
    <row r="86" spans="1:13" s="1" customFormat="1" ht="28.5" customHeight="1" x14ac:dyDescent="0.25">
      <c r="A86" s="97"/>
      <c r="B86" s="99"/>
      <c r="C86" s="102"/>
      <c r="D86" s="17" t="s">
        <v>45</v>
      </c>
      <c r="E86" s="52">
        <f>SUM(F86:L86)</f>
        <v>50172.512029999998</v>
      </c>
      <c r="F86" s="54">
        <f>25842.34703+2109.02336</f>
        <v>27951.37039</v>
      </c>
      <c r="G86" s="54">
        <v>22221.141640000002</v>
      </c>
      <c r="H86" s="53">
        <v>0</v>
      </c>
      <c r="I86" s="53">
        <v>0</v>
      </c>
      <c r="J86" s="53">
        <v>0</v>
      </c>
      <c r="K86" s="53">
        <v>0</v>
      </c>
      <c r="L86" s="53">
        <v>0</v>
      </c>
      <c r="M86" s="10"/>
    </row>
    <row r="87" spans="1:13" s="25" customFormat="1" ht="39" customHeight="1" x14ac:dyDescent="0.25">
      <c r="A87" s="106" t="s">
        <v>75</v>
      </c>
      <c r="B87" s="107" t="s">
        <v>105</v>
      </c>
      <c r="C87" s="108" t="s">
        <v>76</v>
      </c>
      <c r="D87" s="27" t="s">
        <v>3</v>
      </c>
      <c r="E87" s="52">
        <f>E88+E89+E90+E91+E92</f>
        <v>12248.36925</v>
      </c>
      <c r="F87" s="52">
        <f>F91</f>
        <v>0</v>
      </c>
      <c r="G87" s="52">
        <f>G88+G89+G90+G91+G92</f>
        <v>1320.1252500000001</v>
      </c>
      <c r="H87" s="52">
        <f t="shared" ref="H87:L87" si="21">H88+H89+H90+H91+H92</f>
        <v>10928.244000000001</v>
      </c>
      <c r="I87" s="52">
        <f t="shared" si="21"/>
        <v>0</v>
      </c>
      <c r="J87" s="52">
        <f t="shared" si="21"/>
        <v>0</v>
      </c>
      <c r="K87" s="52">
        <f t="shared" si="21"/>
        <v>0</v>
      </c>
      <c r="L87" s="52">
        <f t="shared" si="21"/>
        <v>0</v>
      </c>
      <c r="M87" s="24"/>
    </row>
    <row r="88" spans="1:13" s="25" customFormat="1" ht="39" customHeight="1" x14ac:dyDescent="0.25">
      <c r="A88" s="106"/>
      <c r="B88" s="107"/>
      <c r="C88" s="108"/>
      <c r="D88" s="18" t="s">
        <v>109</v>
      </c>
      <c r="E88" s="52">
        <f>F88+G88+H88+I88+J88+K88+L88</f>
        <v>0</v>
      </c>
      <c r="F88" s="53">
        <v>0</v>
      </c>
      <c r="G88" s="53">
        <v>0</v>
      </c>
      <c r="H88" s="53">
        <v>0</v>
      </c>
      <c r="I88" s="53">
        <v>0</v>
      </c>
      <c r="J88" s="53">
        <v>0</v>
      </c>
      <c r="K88" s="53">
        <v>0</v>
      </c>
      <c r="L88" s="53">
        <v>0</v>
      </c>
      <c r="M88" s="24"/>
    </row>
    <row r="89" spans="1:13" s="25" customFormat="1" ht="39" customHeight="1" x14ac:dyDescent="0.25">
      <c r="A89" s="106"/>
      <c r="B89" s="107"/>
      <c r="C89" s="108"/>
      <c r="D89" s="18" t="s">
        <v>11</v>
      </c>
      <c r="E89" s="52">
        <f>F89+G89+H89+I89+J89+K89+L89</f>
        <v>0</v>
      </c>
      <c r="F89" s="53">
        <v>0</v>
      </c>
      <c r="G89" s="53">
        <v>0</v>
      </c>
      <c r="H89" s="53">
        <v>0</v>
      </c>
      <c r="I89" s="53">
        <v>0</v>
      </c>
      <c r="J89" s="53">
        <v>0</v>
      </c>
      <c r="K89" s="53">
        <v>0</v>
      </c>
      <c r="L89" s="53">
        <v>0</v>
      </c>
      <c r="M89" s="24"/>
    </row>
    <row r="90" spans="1:13" s="25" customFormat="1" ht="39" customHeight="1" x14ac:dyDescent="0.25">
      <c r="A90" s="106"/>
      <c r="B90" s="107"/>
      <c r="C90" s="108"/>
      <c r="D90" s="23" t="s">
        <v>12</v>
      </c>
      <c r="E90" s="52">
        <f>F90+G90+H90+I90+J90+K90+L90</f>
        <v>1320.1252500000001</v>
      </c>
      <c r="F90" s="53">
        <v>0</v>
      </c>
      <c r="G90" s="54">
        <f>999.315+483.778-162.96775</f>
        <v>1320.1252500000001</v>
      </c>
      <c r="H90" s="54">
        <v>0</v>
      </c>
      <c r="I90" s="53">
        <v>0</v>
      </c>
      <c r="J90" s="53">
        <v>0</v>
      </c>
      <c r="K90" s="53">
        <v>0</v>
      </c>
      <c r="L90" s="53">
        <v>0</v>
      </c>
      <c r="M90" s="24"/>
    </row>
    <row r="91" spans="1:13" s="25" customFormat="1" ht="39" customHeight="1" x14ac:dyDescent="0.25">
      <c r="A91" s="106"/>
      <c r="B91" s="107"/>
      <c r="C91" s="108"/>
      <c r="D91" s="18" t="s">
        <v>104</v>
      </c>
      <c r="E91" s="52">
        <f>F91+G91+H91+I91+J91+K91+L91</f>
        <v>0</v>
      </c>
      <c r="F91" s="53">
        <v>0</v>
      </c>
      <c r="G91" s="54">
        <v>0</v>
      </c>
      <c r="H91" s="53">
        <v>0</v>
      </c>
      <c r="I91" s="53">
        <v>0</v>
      </c>
      <c r="J91" s="53">
        <v>0</v>
      </c>
      <c r="K91" s="53">
        <v>0</v>
      </c>
      <c r="L91" s="53">
        <v>0</v>
      </c>
      <c r="M91" s="24"/>
    </row>
    <row r="92" spans="1:13" s="25" customFormat="1" ht="39" customHeight="1" x14ac:dyDescent="0.25">
      <c r="A92" s="106"/>
      <c r="B92" s="107"/>
      <c r="C92" s="108"/>
      <c r="D92" s="17" t="s">
        <v>45</v>
      </c>
      <c r="E92" s="52">
        <f>F92+G92+H92+I92+J92+K92+L92</f>
        <v>10928.244000000001</v>
      </c>
      <c r="F92" s="53">
        <v>0</v>
      </c>
      <c r="G92" s="54">
        <v>0</v>
      </c>
      <c r="H92" s="54">
        <v>10928.244000000001</v>
      </c>
      <c r="I92" s="53">
        <v>0</v>
      </c>
      <c r="J92" s="53">
        <v>0</v>
      </c>
      <c r="K92" s="53">
        <v>0</v>
      </c>
      <c r="L92" s="53">
        <v>0</v>
      </c>
      <c r="M92" s="24"/>
    </row>
    <row r="93" spans="1:13" s="25" customFormat="1" ht="39" customHeight="1" x14ac:dyDescent="0.25">
      <c r="A93" s="106" t="s">
        <v>119</v>
      </c>
      <c r="B93" s="117" t="s">
        <v>120</v>
      </c>
      <c r="C93" s="108" t="s">
        <v>121</v>
      </c>
      <c r="D93" s="27" t="s">
        <v>3</v>
      </c>
      <c r="E93" s="52">
        <f>E94+E95+E96+E97+E98</f>
        <v>15700.1</v>
      </c>
      <c r="F93" s="52">
        <f>F94+F95+F96+F97+F98</f>
        <v>0</v>
      </c>
      <c r="G93" s="52">
        <f t="shared" ref="G93:L93" si="22">G94+G95+G96+G97+G98</f>
        <v>15700.1</v>
      </c>
      <c r="H93" s="52">
        <f t="shared" si="22"/>
        <v>0</v>
      </c>
      <c r="I93" s="52">
        <f t="shared" si="22"/>
        <v>0</v>
      </c>
      <c r="J93" s="52">
        <f t="shared" si="22"/>
        <v>0</v>
      </c>
      <c r="K93" s="52">
        <f t="shared" si="22"/>
        <v>0</v>
      </c>
      <c r="L93" s="52">
        <f t="shared" si="22"/>
        <v>0</v>
      </c>
      <c r="M93" s="24"/>
    </row>
    <row r="94" spans="1:13" s="25" customFormat="1" ht="39" customHeight="1" x14ac:dyDescent="0.25">
      <c r="A94" s="106"/>
      <c r="B94" s="118"/>
      <c r="C94" s="108"/>
      <c r="D94" s="18" t="s">
        <v>109</v>
      </c>
      <c r="E94" s="52">
        <f>F94+G94+H94+I94+J94+K94+L94</f>
        <v>0</v>
      </c>
      <c r="F94" s="53">
        <v>0</v>
      </c>
      <c r="G94" s="54">
        <v>0</v>
      </c>
      <c r="H94" s="53">
        <v>0</v>
      </c>
      <c r="I94" s="53">
        <v>0</v>
      </c>
      <c r="J94" s="53">
        <v>0</v>
      </c>
      <c r="K94" s="53">
        <v>0</v>
      </c>
      <c r="L94" s="53">
        <v>0</v>
      </c>
      <c r="M94" s="24"/>
    </row>
    <row r="95" spans="1:13" s="25" customFormat="1" ht="39" customHeight="1" x14ac:dyDescent="0.25">
      <c r="A95" s="106"/>
      <c r="B95" s="118"/>
      <c r="C95" s="108"/>
      <c r="D95" s="18" t="s">
        <v>11</v>
      </c>
      <c r="E95" s="52">
        <f t="shared" ref="E95:E98" si="23">F95+G95+H95+I95+J95+K95+L95</f>
        <v>0</v>
      </c>
      <c r="F95" s="53">
        <v>0</v>
      </c>
      <c r="G95" s="54">
        <v>0</v>
      </c>
      <c r="H95" s="53">
        <v>0</v>
      </c>
      <c r="I95" s="53">
        <v>0</v>
      </c>
      <c r="J95" s="53">
        <v>0</v>
      </c>
      <c r="K95" s="53">
        <v>0</v>
      </c>
      <c r="L95" s="53">
        <v>0</v>
      </c>
      <c r="M95" s="24"/>
    </row>
    <row r="96" spans="1:13" s="25" customFormat="1" ht="39" customHeight="1" x14ac:dyDescent="0.25">
      <c r="A96" s="106"/>
      <c r="B96" s="118"/>
      <c r="C96" s="108"/>
      <c r="D96" s="23" t="s">
        <v>12</v>
      </c>
      <c r="E96" s="52">
        <f t="shared" si="23"/>
        <v>15700.1</v>
      </c>
      <c r="F96" s="53">
        <v>0</v>
      </c>
      <c r="G96" s="54">
        <f>15000+700.1</f>
        <v>15700.1</v>
      </c>
      <c r="H96" s="53">
        <v>0</v>
      </c>
      <c r="I96" s="53">
        <v>0</v>
      </c>
      <c r="J96" s="53">
        <v>0</v>
      </c>
      <c r="K96" s="53">
        <v>0</v>
      </c>
      <c r="L96" s="53">
        <v>0</v>
      </c>
      <c r="M96" s="24"/>
    </row>
    <row r="97" spans="1:76" s="25" customFormat="1" ht="39" customHeight="1" x14ac:dyDescent="0.25">
      <c r="A97" s="106"/>
      <c r="B97" s="118"/>
      <c r="C97" s="108"/>
      <c r="D97" s="18" t="s">
        <v>104</v>
      </c>
      <c r="E97" s="52">
        <f t="shared" si="23"/>
        <v>0</v>
      </c>
      <c r="F97" s="53">
        <v>0</v>
      </c>
      <c r="G97" s="54">
        <v>0</v>
      </c>
      <c r="H97" s="53">
        <v>0</v>
      </c>
      <c r="I97" s="53">
        <v>0</v>
      </c>
      <c r="J97" s="53">
        <v>0</v>
      </c>
      <c r="K97" s="53">
        <v>0</v>
      </c>
      <c r="L97" s="53">
        <v>0</v>
      </c>
      <c r="M97" s="24"/>
    </row>
    <row r="98" spans="1:76" s="25" customFormat="1" ht="39" customHeight="1" x14ac:dyDescent="0.25">
      <c r="A98" s="106"/>
      <c r="B98" s="119"/>
      <c r="C98" s="108"/>
      <c r="D98" s="17" t="s">
        <v>45</v>
      </c>
      <c r="E98" s="52">
        <f t="shared" si="23"/>
        <v>0</v>
      </c>
      <c r="F98" s="53">
        <v>0</v>
      </c>
      <c r="G98" s="54">
        <v>0</v>
      </c>
      <c r="H98" s="53">
        <v>0</v>
      </c>
      <c r="I98" s="53">
        <v>0</v>
      </c>
      <c r="J98" s="53">
        <v>0</v>
      </c>
      <c r="K98" s="53">
        <v>0</v>
      </c>
      <c r="L98" s="53">
        <v>0</v>
      </c>
      <c r="M98" s="24"/>
    </row>
    <row r="99" spans="1:76" ht="22.5" customHeight="1" x14ac:dyDescent="0.25">
      <c r="A99" s="90" t="s">
        <v>36</v>
      </c>
      <c r="B99" s="91"/>
      <c r="C99" s="92"/>
      <c r="D99" s="38" t="s">
        <v>3</v>
      </c>
      <c r="E99" s="59">
        <f>E101+E102+E103+E104</f>
        <v>85683.564479999986</v>
      </c>
      <c r="F99" s="59">
        <f>F101+F102+F103+F104</f>
        <v>29508.774389999999</v>
      </c>
      <c r="G99" s="59">
        <f>G100+G101+G102+G103+G104</f>
        <v>41437.539810000002</v>
      </c>
      <c r="H99" s="59">
        <f>H101+H102+H103+H104</f>
        <v>12292.450280000001</v>
      </c>
      <c r="I99" s="59">
        <f>I102+I103+I104</f>
        <v>611.20000000000005</v>
      </c>
      <c r="J99" s="59">
        <f>J102+J103+J104</f>
        <v>611.20000000000005</v>
      </c>
      <c r="K99" s="59">
        <f>K102+K103+K104</f>
        <v>611.20000000000005</v>
      </c>
      <c r="L99" s="59">
        <f>L102+L103+L104</f>
        <v>611.20000000000005</v>
      </c>
    </row>
    <row r="100" spans="1:76" ht="22.5" customHeight="1" x14ac:dyDescent="0.25">
      <c r="A100" s="93"/>
      <c r="B100" s="94"/>
      <c r="C100" s="95"/>
      <c r="D100" s="44" t="s">
        <v>109</v>
      </c>
      <c r="E100" s="52">
        <f>F100+G100+H100+I100+J100+K100+L100</f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</row>
    <row r="101" spans="1:76" ht="28.5" customHeight="1" x14ac:dyDescent="0.25">
      <c r="A101" s="93"/>
      <c r="B101" s="94"/>
      <c r="C101" s="95"/>
      <c r="D101" s="38" t="s">
        <v>11</v>
      </c>
      <c r="E101" s="52">
        <f>F101+G101+H101+I101+J101+K101+L101</f>
        <v>0</v>
      </c>
      <c r="F101" s="52">
        <v>0</v>
      </c>
      <c r="G101" s="52">
        <v>0</v>
      </c>
      <c r="H101" s="59">
        <v>0</v>
      </c>
      <c r="I101" s="59">
        <v>0</v>
      </c>
      <c r="J101" s="59">
        <v>0</v>
      </c>
      <c r="K101" s="52">
        <v>0</v>
      </c>
      <c r="L101" s="52">
        <v>0</v>
      </c>
    </row>
    <row r="102" spans="1:76" ht="28.5" customHeight="1" x14ac:dyDescent="0.25">
      <c r="A102" s="93"/>
      <c r="B102" s="94"/>
      <c r="C102" s="95"/>
      <c r="D102" s="38" t="s">
        <v>12</v>
      </c>
      <c r="E102" s="59">
        <f>F102+G102+H102+I102+J102+K102+L102</f>
        <v>19534.01799</v>
      </c>
      <c r="F102" s="59">
        <f>F84+F79</f>
        <v>663</v>
      </c>
      <c r="G102" s="59">
        <f>G79+G84+G90+G96</f>
        <v>18118.311710000002</v>
      </c>
      <c r="H102" s="59">
        <f>H79+H84+H90</f>
        <v>752.70627999999999</v>
      </c>
      <c r="I102" s="59">
        <f>I79+I84+I90</f>
        <v>0</v>
      </c>
      <c r="J102" s="59">
        <f>J79+J84+J90</f>
        <v>0</v>
      </c>
      <c r="K102" s="52">
        <v>0</v>
      </c>
      <c r="L102" s="52">
        <v>0</v>
      </c>
    </row>
    <row r="103" spans="1:76" ht="36" customHeight="1" x14ac:dyDescent="0.25">
      <c r="A103" s="93"/>
      <c r="B103" s="94"/>
      <c r="C103" s="95"/>
      <c r="D103" s="43" t="s">
        <v>104</v>
      </c>
      <c r="E103" s="59">
        <f>F103+G103+H103+I103+J103+K103+L103</f>
        <v>1992.49046</v>
      </c>
      <c r="F103" s="59">
        <f>F78+F85+F91</f>
        <v>894.404</v>
      </c>
      <c r="G103" s="59">
        <f>G78+G85+G91</f>
        <v>1098.08646</v>
      </c>
      <c r="H103" s="52">
        <v>0</v>
      </c>
      <c r="I103" s="52">
        <v>0</v>
      </c>
      <c r="J103" s="52">
        <v>0</v>
      </c>
      <c r="K103" s="52">
        <v>0</v>
      </c>
      <c r="L103" s="52">
        <v>0</v>
      </c>
    </row>
    <row r="104" spans="1:76" ht="40.5" customHeight="1" x14ac:dyDescent="0.25">
      <c r="A104" s="93"/>
      <c r="B104" s="94"/>
      <c r="C104" s="95"/>
      <c r="D104" s="38" t="s">
        <v>45</v>
      </c>
      <c r="E104" s="59">
        <f>F104+G104+H104+I104+J104+K104+L104</f>
        <v>64157.056029999985</v>
      </c>
      <c r="F104" s="59">
        <f t="shared" ref="F104:L104" si="24">F80+F86</f>
        <v>27951.37039</v>
      </c>
      <c r="G104" s="59">
        <f t="shared" si="24"/>
        <v>22221.141640000002</v>
      </c>
      <c r="H104" s="59">
        <f>H80+H86+H92+H98</f>
        <v>11539.744000000001</v>
      </c>
      <c r="I104" s="59">
        <f t="shared" si="24"/>
        <v>611.20000000000005</v>
      </c>
      <c r="J104" s="59">
        <f t="shared" si="24"/>
        <v>611.20000000000005</v>
      </c>
      <c r="K104" s="59">
        <f t="shared" si="24"/>
        <v>611.20000000000005</v>
      </c>
      <c r="L104" s="59">
        <f t="shared" si="24"/>
        <v>611.20000000000005</v>
      </c>
    </row>
    <row r="105" spans="1:76" x14ac:dyDescent="0.25">
      <c r="A105" s="37" t="s">
        <v>31</v>
      </c>
      <c r="B105" s="38"/>
      <c r="C105" s="38"/>
      <c r="D105" s="38"/>
      <c r="E105" s="21"/>
      <c r="F105" s="31"/>
      <c r="G105" s="31"/>
      <c r="H105" s="31"/>
      <c r="I105" s="31"/>
      <c r="J105" s="31"/>
      <c r="K105" s="31"/>
      <c r="L105" s="31"/>
    </row>
    <row r="106" spans="1:76" s="17" customFormat="1" x14ac:dyDescent="0.25">
      <c r="A106" s="157" t="s">
        <v>40</v>
      </c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7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3"/>
    </row>
    <row r="107" spans="1:76" s="1" customFormat="1" x14ac:dyDescent="0.25">
      <c r="A107" s="87" t="s">
        <v>38</v>
      </c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</row>
    <row r="108" spans="1:76" ht="30.75" customHeight="1" x14ac:dyDescent="0.25">
      <c r="A108" s="89" t="s">
        <v>16</v>
      </c>
      <c r="B108" s="103" t="s">
        <v>20</v>
      </c>
      <c r="C108" s="88" t="s">
        <v>63</v>
      </c>
      <c r="D108" s="18" t="s">
        <v>3</v>
      </c>
      <c r="E108" s="58">
        <f>E111+E110+E113</f>
        <v>87688.372009999992</v>
      </c>
      <c r="F108" s="58">
        <f t="shared" ref="F108:J108" si="25">F111+F110+F113</f>
        <v>18135.651249999999</v>
      </c>
      <c r="G108" s="58">
        <f t="shared" si="25"/>
        <v>13623.382</v>
      </c>
      <c r="H108" s="58">
        <f t="shared" si="25"/>
        <v>35110.384999999995</v>
      </c>
      <c r="I108" s="58">
        <f t="shared" si="25"/>
        <v>10409.47688</v>
      </c>
      <c r="J108" s="58">
        <f t="shared" si="25"/>
        <v>10409.47688</v>
      </c>
      <c r="K108" s="52">
        <f>K109+K110+K111+K112+K113</f>
        <v>0</v>
      </c>
      <c r="L108" s="52">
        <f>L109+L110+L111+L112+L113</f>
        <v>0</v>
      </c>
      <c r="M108" s="40"/>
      <c r="N108" s="40"/>
      <c r="O108" s="156"/>
    </row>
    <row r="109" spans="1:76" ht="30.75" customHeight="1" x14ac:dyDescent="0.25">
      <c r="A109" s="89"/>
      <c r="B109" s="103"/>
      <c r="C109" s="88"/>
      <c r="D109" s="18" t="s">
        <v>109</v>
      </c>
      <c r="E109" s="52">
        <f>F109+G109+H109+I109+J109+K109+L109</f>
        <v>0</v>
      </c>
      <c r="F109" s="52">
        <f>F115+F121+F127</f>
        <v>0</v>
      </c>
      <c r="G109" s="52">
        <f t="shared" ref="G109:L109" si="26">G115+G121+G127</f>
        <v>0</v>
      </c>
      <c r="H109" s="52">
        <f t="shared" si="26"/>
        <v>0</v>
      </c>
      <c r="I109" s="52">
        <f t="shared" si="26"/>
        <v>0</v>
      </c>
      <c r="J109" s="52">
        <f t="shared" si="26"/>
        <v>0</v>
      </c>
      <c r="K109" s="52">
        <f t="shared" si="26"/>
        <v>0</v>
      </c>
      <c r="L109" s="52">
        <f t="shared" si="26"/>
        <v>0</v>
      </c>
      <c r="M109" s="40"/>
      <c r="N109" s="40"/>
      <c r="O109" s="156"/>
    </row>
    <row r="110" spans="1:76" ht="24.75" customHeight="1" x14ac:dyDescent="0.25">
      <c r="A110" s="89"/>
      <c r="B110" s="103"/>
      <c r="C110" s="88"/>
      <c r="D110" s="18" t="s">
        <v>11</v>
      </c>
      <c r="E110" s="52">
        <f>F110+G110+H110+I110+J110+K110+L110</f>
        <v>0</v>
      </c>
      <c r="F110" s="52">
        <f>F116+F122+F128</f>
        <v>0</v>
      </c>
      <c r="G110" s="52">
        <f t="shared" ref="G110:L110" si="27">G116+G122+G128</f>
        <v>0</v>
      </c>
      <c r="H110" s="52">
        <f t="shared" si="27"/>
        <v>0</v>
      </c>
      <c r="I110" s="52">
        <f t="shared" si="27"/>
        <v>0</v>
      </c>
      <c r="J110" s="52">
        <f t="shared" si="27"/>
        <v>0</v>
      </c>
      <c r="K110" s="52">
        <f t="shared" si="27"/>
        <v>0</v>
      </c>
      <c r="L110" s="52">
        <f t="shared" si="27"/>
        <v>0</v>
      </c>
      <c r="M110" s="40"/>
      <c r="N110" s="40"/>
      <c r="O110" s="156"/>
    </row>
    <row r="111" spans="1:76" ht="27" customHeight="1" x14ac:dyDescent="0.25">
      <c r="A111" s="89"/>
      <c r="B111" s="103"/>
      <c r="C111" s="88"/>
      <c r="D111" s="18" t="s">
        <v>12</v>
      </c>
      <c r="E111" s="58">
        <f>SUM(F111:L111)</f>
        <v>18039.03325</v>
      </c>
      <c r="F111" s="58">
        <f>F117+F123+F129</f>
        <v>17135.651249999999</v>
      </c>
      <c r="G111" s="58">
        <f t="shared" ref="G111:L111" si="28">G117+G123+G129</f>
        <v>903.38200000000006</v>
      </c>
      <c r="H111" s="58">
        <f t="shared" si="28"/>
        <v>0</v>
      </c>
      <c r="I111" s="58">
        <f t="shared" si="28"/>
        <v>0</v>
      </c>
      <c r="J111" s="58">
        <f t="shared" si="28"/>
        <v>0</v>
      </c>
      <c r="K111" s="58">
        <f t="shared" si="28"/>
        <v>0</v>
      </c>
      <c r="L111" s="58">
        <f t="shared" si="28"/>
        <v>0</v>
      </c>
      <c r="M111" s="40"/>
      <c r="N111" s="40"/>
      <c r="O111" s="156"/>
    </row>
    <row r="112" spans="1:76" ht="31.5" customHeight="1" x14ac:dyDescent="0.25">
      <c r="A112" s="89"/>
      <c r="B112" s="103"/>
      <c r="C112" s="88"/>
      <c r="D112" s="18" t="s">
        <v>104</v>
      </c>
      <c r="E112" s="58">
        <f>SUM(F112:L112)</f>
        <v>0</v>
      </c>
      <c r="F112" s="52">
        <f>F118+F124+F130</f>
        <v>0</v>
      </c>
      <c r="G112" s="52">
        <f t="shared" ref="G112:L112" si="29">G118+G124+G130</f>
        <v>0</v>
      </c>
      <c r="H112" s="52">
        <f t="shared" si="29"/>
        <v>0</v>
      </c>
      <c r="I112" s="52">
        <f t="shared" si="29"/>
        <v>0</v>
      </c>
      <c r="J112" s="52">
        <f t="shared" si="29"/>
        <v>0</v>
      </c>
      <c r="K112" s="52">
        <f t="shared" si="29"/>
        <v>0</v>
      </c>
      <c r="L112" s="52">
        <f t="shared" si="29"/>
        <v>0</v>
      </c>
      <c r="M112" s="40"/>
      <c r="N112" s="40"/>
      <c r="O112" s="156"/>
    </row>
    <row r="113" spans="1:71" s="11" customFormat="1" ht="30.75" customHeight="1" x14ac:dyDescent="0.25">
      <c r="A113" s="89"/>
      <c r="B113" s="103"/>
      <c r="C113" s="88"/>
      <c r="D113" s="18" t="s">
        <v>45</v>
      </c>
      <c r="E113" s="58">
        <f>SUM(F113:L113)</f>
        <v>69649.338759999999</v>
      </c>
      <c r="F113" s="58">
        <f>F119+F125+F131</f>
        <v>1000</v>
      </c>
      <c r="G113" s="58">
        <f t="shared" ref="G113:L113" si="30">G119+G125+G131</f>
        <v>12720</v>
      </c>
      <c r="H113" s="58">
        <f t="shared" si="30"/>
        <v>35110.384999999995</v>
      </c>
      <c r="I113" s="58">
        <f t="shared" si="30"/>
        <v>10409.47688</v>
      </c>
      <c r="J113" s="58">
        <f t="shared" si="30"/>
        <v>10409.47688</v>
      </c>
      <c r="K113" s="58">
        <f t="shared" si="30"/>
        <v>0</v>
      </c>
      <c r="L113" s="58">
        <f t="shared" si="30"/>
        <v>0</v>
      </c>
      <c r="M113" s="16"/>
      <c r="N113" s="40"/>
      <c r="O113" s="156"/>
      <c r="P113" s="1"/>
      <c r="Q113" s="1"/>
      <c r="R113" s="1"/>
      <c r="S113" s="1"/>
      <c r="T113" s="1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</row>
    <row r="114" spans="1:71" s="13" customFormat="1" ht="27" customHeight="1" x14ac:dyDescent="0.25">
      <c r="A114" s="104" t="s">
        <v>32</v>
      </c>
      <c r="B114" s="105" t="s">
        <v>21</v>
      </c>
      <c r="C114" s="88"/>
      <c r="D114" s="18" t="s">
        <v>3</v>
      </c>
      <c r="E114" s="52">
        <f>E117+E119</f>
        <v>58666.767010000003</v>
      </c>
      <c r="F114" s="52">
        <f>F117+F119</f>
        <v>17135.651249999999</v>
      </c>
      <c r="G114" s="52">
        <f>G117+G119</f>
        <v>903.38200000000006</v>
      </c>
      <c r="H114" s="52">
        <f t="shared" ref="H114:J114" si="31">H117+H119</f>
        <v>19808.78</v>
      </c>
      <c r="I114" s="52">
        <f t="shared" si="31"/>
        <v>10409.47688</v>
      </c>
      <c r="J114" s="52">
        <f t="shared" si="31"/>
        <v>10409.47688</v>
      </c>
      <c r="K114" s="52">
        <f>K115+K116+K117+K118+K119</f>
        <v>0</v>
      </c>
      <c r="L114" s="52">
        <f>L115+L116+L117+L118+L119</f>
        <v>0</v>
      </c>
      <c r="M114" s="10"/>
      <c r="N114" s="10"/>
      <c r="O114" s="41"/>
      <c r="P114" s="1"/>
      <c r="Q114" s="1"/>
      <c r="R114" s="1"/>
      <c r="S114" s="1"/>
      <c r="T114" s="1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</row>
    <row r="115" spans="1:71" s="13" customFormat="1" ht="27" customHeight="1" x14ac:dyDescent="0.25">
      <c r="A115" s="104"/>
      <c r="B115" s="105"/>
      <c r="C115" s="88"/>
      <c r="D115" s="18" t="s">
        <v>109</v>
      </c>
      <c r="E115" s="52">
        <f>F115+G115+H115+I115+J115+K115+L115</f>
        <v>0</v>
      </c>
      <c r="F115" s="53">
        <v>0</v>
      </c>
      <c r="G115" s="53">
        <v>0</v>
      </c>
      <c r="H115" s="53">
        <v>0</v>
      </c>
      <c r="I115" s="53">
        <v>0</v>
      </c>
      <c r="J115" s="53">
        <v>0</v>
      </c>
      <c r="K115" s="53">
        <v>0</v>
      </c>
      <c r="L115" s="53">
        <v>0</v>
      </c>
      <c r="M115" s="10"/>
      <c r="N115" s="10"/>
      <c r="O115" s="45"/>
      <c r="P115" s="1"/>
      <c r="Q115" s="1"/>
      <c r="R115" s="1"/>
      <c r="S115" s="1"/>
      <c r="T115" s="1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</row>
    <row r="116" spans="1:71" s="13" customFormat="1" ht="27" customHeight="1" x14ac:dyDescent="0.25">
      <c r="A116" s="104"/>
      <c r="B116" s="105"/>
      <c r="C116" s="88"/>
      <c r="D116" s="18" t="s">
        <v>11</v>
      </c>
      <c r="E116" s="52">
        <f>F116+G116+H116+I116+J116+K116+L116</f>
        <v>0</v>
      </c>
      <c r="F116" s="53">
        <v>0</v>
      </c>
      <c r="G116" s="53">
        <v>0</v>
      </c>
      <c r="H116" s="53">
        <v>0</v>
      </c>
      <c r="I116" s="53">
        <v>0</v>
      </c>
      <c r="J116" s="53">
        <v>0</v>
      </c>
      <c r="K116" s="53">
        <v>0</v>
      </c>
      <c r="L116" s="53">
        <v>0</v>
      </c>
      <c r="M116" s="10"/>
      <c r="N116" s="10"/>
      <c r="O116" s="45"/>
      <c r="P116" s="1"/>
      <c r="Q116" s="1"/>
      <c r="R116" s="1"/>
      <c r="S116" s="1"/>
      <c r="T116" s="1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</row>
    <row r="117" spans="1:71" s="13" customFormat="1" ht="27" customHeight="1" x14ac:dyDescent="0.25">
      <c r="A117" s="104"/>
      <c r="B117" s="105"/>
      <c r="C117" s="88"/>
      <c r="D117" s="18" t="s">
        <v>12</v>
      </c>
      <c r="E117" s="52">
        <f>SUM(F117:L117)</f>
        <v>18039.03325</v>
      </c>
      <c r="F117" s="53">
        <v>17135.651249999999</v>
      </c>
      <c r="G117" s="54">
        <f>4097-3193.618</f>
        <v>903.38200000000006</v>
      </c>
      <c r="H117" s="53">
        <v>0</v>
      </c>
      <c r="I117" s="53">
        <v>0</v>
      </c>
      <c r="J117" s="53">
        <v>0</v>
      </c>
      <c r="K117" s="53">
        <v>0</v>
      </c>
      <c r="L117" s="53">
        <v>0</v>
      </c>
      <c r="M117" s="10"/>
      <c r="N117" s="10"/>
      <c r="O117" s="41"/>
      <c r="P117" s="1"/>
      <c r="Q117" s="1"/>
      <c r="R117" s="1"/>
      <c r="S117" s="1"/>
      <c r="T117" s="1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</row>
    <row r="118" spans="1:71" s="13" customFormat="1" ht="36.75" customHeight="1" x14ac:dyDescent="0.25">
      <c r="A118" s="104"/>
      <c r="B118" s="105"/>
      <c r="C118" s="88"/>
      <c r="D118" s="18" t="s">
        <v>104</v>
      </c>
      <c r="E118" s="52">
        <f>F118+G118+H118+I118+J118+K118+L118</f>
        <v>0</v>
      </c>
      <c r="F118" s="53">
        <v>0</v>
      </c>
      <c r="G118" s="53">
        <v>0</v>
      </c>
      <c r="H118" s="53">
        <v>0</v>
      </c>
      <c r="I118" s="53">
        <v>0</v>
      </c>
      <c r="J118" s="53">
        <v>0</v>
      </c>
      <c r="K118" s="53">
        <v>0</v>
      </c>
      <c r="L118" s="53">
        <v>0</v>
      </c>
      <c r="M118" s="10"/>
      <c r="N118" s="10"/>
      <c r="O118" s="45"/>
      <c r="P118" s="1"/>
      <c r="Q118" s="1"/>
      <c r="R118" s="1"/>
      <c r="S118" s="1"/>
      <c r="T118" s="1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</row>
    <row r="119" spans="1:71" s="13" customFormat="1" ht="30.75" customHeight="1" x14ac:dyDescent="0.25">
      <c r="A119" s="104"/>
      <c r="B119" s="105"/>
      <c r="C119" s="88"/>
      <c r="D119" s="18" t="s">
        <v>45</v>
      </c>
      <c r="E119" s="52">
        <f t="shared" ref="E119:E125" si="32">SUM(F119:L119)</f>
        <v>40627.733760000003</v>
      </c>
      <c r="F119" s="53">
        <v>0</v>
      </c>
      <c r="G119" s="53">
        <v>0</v>
      </c>
      <c r="H119" s="53">
        <v>19808.78</v>
      </c>
      <c r="I119" s="53">
        <v>10409.47688</v>
      </c>
      <c r="J119" s="53">
        <v>10409.47688</v>
      </c>
      <c r="K119" s="53">
        <v>0</v>
      </c>
      <c r="L119" s="53">
        <v>0</v>
      </c>
      <c r="M119" s="10"/>
      <c r="N119" s="10"/>
      <c r="O119" s="41"/>
      <c r="P119" s="1"/>
      <c r="Q119" s="1"/>
      <c r="R119" s="1"/>
      <c r="S119" s="1"/>
      <c r="T119" s="1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</row>
    <row r="120" spans="1:71" s="13" customFormat="1" ht="27" customHeight="1" x14ac:dyDescent="0.25">
      <c r="A120" s="109" t="s">
        <v>42</v>
      </c>
      <c r="B120" s="105" t="s">
        <v>22</v>
      </c>
      <c r="C120" s="88"/>
      <c r="D120" s="18" t="s">
        <v>3</v>
      </c>
      <c r="E120" s="52">
        <f>E122+E123+E125</f>
        <v>3581.605</v>
      </c>
      <c r="F120" s="58">
        <f>F121+F122+F123+F124+F125</f>
        <v>0</v>
      </c>
      <c r="G120" s="58">
        <f>G121+G122+G123+G124+G125</f>
        <v>0</v>
      </c>
      <c r="H120" s="58">
        <f t="shared" ref="H120" si="33">H122+H123+H125</f>
        <v>3581.605</v>
      </c>
      <c r="I120" s="58">
        <f>I121+I122+I123+I124+I125</f>
        <v>0</v>
      </c>
      <c r="J120" s="58">
        <f t="shared" ref="J120:L120" si="34">J121+J122+J123+J124+J125</f>
        <v>0</v>
      </c>
      <c r="K120" s="58">
        <f t="shared" si="34"/>
        <v>0</v>
      </c>
      <c r="L120" s="58">
        <f t="shared" si="34"/>
        <v>0</v>
      </c>
      <c r="M120" s="10"/>
      <c r="N120" s="10"/>
      <c r="O120" s="41"/>
      <c r="P120" s="1"/>
      <c r="Q120" s="1"/>
      <c r="R120" s="1"/>
      <c r="S120" s="1"/>
      <c r="T120" s="1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</row>
    <row r="121" spans="1:71" s="13" customFormat="1" ht="27" customHeight="1" x14ac:dyDescent="0.25">
      <c r="A121" s="109"/>
      <c r="B121" s="105"/>
      <c r="C121" s="88"/>
      <c r="D121" s="18" t="s">
        <v>109</v>
      </c>
      <c r="E121" s="52">
        <f>F121+G121+H121+I121+J121+K121+L121</f>
        <v>0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0</v>
      </c>
      <c r="L121" s="55">
        <v>0</v>
      </c>
      <c r="M121" s="10"/>
      <c r="N121" s="10"/>
      <c r="O121" s="45"/>
      <c r="P121" s="1"/>
      <c r="Q121" s="1"/>
      <c r="R121" s="1"/>
      <c r="S121" s="1"/>
      <c r="T121" s="1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</row>
    <row r="122" spans="1:71" s="13" customFormat="1" ht="22.5" customHeight="1" x14ac:dyDescent="0.25">
      <c r="A122" s="109"/>
      <c r="B122" s="105"/>
      <c r="C122" s="88"/>
      <c r="D122" s="18" t="s">
        <v>11</v>
      </c>
      <c r="E122" s="52">
        <f t="shared" ref="E122:E124" si="35">F122+G122+H122+I122+J122+K122+L122</f>
        <v>0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v>0</v>
      </c>
      <c r="L122" s="55">
        <v>0</v>
      </c>
      <c r="M122" s="10"/>
      <c r="N122" s="10"/>
      <c r="O122" s="41"/>
      <c r="P122" s="1"/>
      <c r="Q122" s="1"/>
      <c r="R122" s="1"/>
      <c r="S122" s="1"/>
      <c r="T122" s="1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</row>
    <row r="123" spans="1:71" s="13" customFormat="1" ht="22.5" customHeight="1" x14ac:dyDescent="0.25">
      <c r="A123" s="109"/>
      <c r="B123" s="105"/>
      <c r="C123" s="88"/>
      <c r="D123" s="18" t="s">
        <v>12</v>
      </c>
      <c r="E123" s="52">
        <f t="shared" si="35"/>
        <v>0</v>
      </c>
      <c r="F123" s="55">
        <v>0</v>
      </c>
      <c r="G123" s="55"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10"/>
      <c r="N123" s="10"/>
      <c r="O123" s="41"/>
      <c r="P123" s="1"/>
      <c r="Q123" s="1"/>
      <c r="R123" s="1"/>
      <c r="S123" s="1"/>
      <c r="T123" s="1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</row>
    <row r="124" spans="1:71" s="13" customFormat="1" ht="33.75" customHeight="1" x14ac:dyDescent="0.25">
      <c r="A124" s="109"/>
      <c r="B124" s="105"/>
      <c r="C124" s="88"/>
      <c r="D124" s="18" t="s">
        <v>104</v>
      </c>
      <c r="E124" s="52">
        <f t="shared" si="35"/>
        <v>0</v>
      </c>
      <c r="F124" s="55">
        <v>0</v>
      </c>
      <c r="G124" s="55">
        <v>0</v>
      </c>
      <c r="H124" s="55">
        <v>0</v>
      </c>
      <c r="I124" s="55">
        <v>0</v>
      </c>
      <c r="J124" s="55">
        <v>0</v>
      </c>
      <c r="K124" s="55">
        <v>0</v>
      </c>
      <c r="L124" s="55">
        <v>0</v>
      </c>
      <c r="M124" s="10"/>
      <c r="N124" s="10"/>
      <c r="O124" s="45"/>
      <c r="P124" s="1"/>
      <c r="Q124" s="1"/>
      <c r="R124" s="1"/>
      <c r="S124" s="1"/>
      <c r="T124" s="1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</row>
    <row r="125" spans="1:71" s="13" customFormat="1" ht="37.5" customHeight="1" x14ac:dyDescent="0.25">
      <c r="A125" s="109"/>
      <c r="B125" s="105"/>
      <c r="C125" s="88"/>
      <c r="D125" s="18" t="s">
        <v>45</v>
      </c>
      <c r="E125" s="52">
        <f t="shared" si="32"/>
        <v>3581.605</v>
      </c>
      <c r="F125" s="55">
        <v>0</v>
      </c>
      <c r="G125" s="55">
        <v>0</v>
      </c>
      <c r="H125" s="60">
        <v>3581.605</v>
      </c>
      <c r="I125" s="55">
        <v>0</v>
      </c>
      <c r="J125" s="55">
        <v>0</v>
      </c>
      <c r="K125" s="55">
        <v>0</v>
      </c>
      <c r="L125" s="55">
        <v>0</v>
      </c>
      <c r="M125" s="10"/>
      <c r="N125" s="10"/>
      <c r="O125" s="41"/>
      <c r="P125" s="1"/>
      <c r="Q125" s="1"/>
      <c r="R125" s="1"/>
      <c r="S125" s="1"/>
      <c r="T125" s="1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</row>
    <row r="126" spans="1:71" s="13" customFormat="1" ht="27.75" customHeight="1" x14ac:dyDescent="0.25">
      <c r="A126" s="104" t="s">
        <v>43</v>
      </c>
      <c r="B126" s="105" t="s">
        <v>18</v>
      </c>
      <c r="C126" s="88"/>
      <c r="D126" s="18" t="s">
        <v>3</v>
      </c>
      <c r="E126" s="52">
        <f>SUM(E129:E131)</f>
        <v>25440</v>
      </c>
      <c r="F126" s="58">
        <f>F129+F131</f>
        <v>1000</v>
      </c>
      <c r="G126" s="58">
        <f t="shared" ref="G126:L126" si="36">G129+G131</f>
        <v>12720</v>
      </c>
      <c r="H126" s="58">
        <f t="shared" si="36"/>
        <v>11720</v>
      </c>
      <c r="I126" s="58">
        <f t="shared" si="36"/>
        <v>0</v>
      </c>
      <c r="J126" s="58">
        <f t="shared" si="36"/>
        <v>0</v>
      </c>
      <c r="K126" s="58">
        <f t="shared" si="36"/>
        <v>0</v>
      </c>
      <c r="L126" s="58">
        <f t="shared" si="36"/>
        <v>0</v>
      </c>
      <c r="M126" s="10"/>
      <c r="N126" s="10"/>
      <c r="O126" s="41"/>
      <c r="P126" s="1"/>
      <c r="Q126" s="1"/>
      <c r="R126" s="1"/>
      <c r="S126" s="1"/>
      <c r="T126" s="1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</row>
    <row r="127" spans="1:71" s="13" customFormat="1" ht="27.75" customHeight="1" x14ac:dyDescent="0.25">
      <c r="A127" s="104"/>
      <c r="B127" s="105"/>
      <c r="C127" s="88"/>
      <c r="D127" s="18" t="s">
        <v>109</v>
      </c>
      <c r="E127" s="52">
        <f>F127+G127+H127+I127+J127+K127+L127</f>
        <v>0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  <c r="L127" s="55">
        <v>0</v>
      </c>
      <c r="M127" s="10"/>
      <c r="N127" s="10"/>
      <c r="O127" s="45"/>
      <c r="P127" s="1"/>
      <c r="Q127" s="1"/>
      <c r="R127" s="1"/>
      <c r="S127" s="1"/>
      <c r="T127" s="1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</row>
    <row r="128" spans="1:71" s="13" customFormat="1" ht="27.75" customHeight="1" x14ac:dyDescent="0.25">
      <c r="A128" s="104"/>
      <c r="B128" s="105"/>
      <c r="C128" s="88"/>
      <c r="D128" s="18" t="s">
        <v>11</v>
      </c>
      <c r="E128" s="52">
        <f t="shared" ref="E128:E130" si="37">F128+G128+H128+I128+J128+K128+L128</f>
        <v>0</v>
      </c>
      <c r="F128" s="55">
        <v>0</v>
      </c>
      <c r="G128" s="55">
        <v>0</v>
      </c>
      <c r="H128" s="55">
        <v>0</v>
      </c>
      <c r="I128" s="55">
        <v>0</v>
      </c>
      <c r="J128" s="55">
        <v>0</v>
      </c>
      <c r="K128" s="55">
        <v>0</v>
      </c>
      <c r="L128" s="55">
        <v>0</v>
      </c>
      <c r="M128" s="10"/>
      <c r="N128" s="10"/>
      <c r="O128" s="45"/>
      <c r="P128" s="1"/>
      <c r="Q128" s="1"/>
      <c r="R128" s="1"/>
      <c r="S128" s="1"/>
      <c r="T128" s="1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</row>
    <row r="129" spans="1:71" s="13" customFormat="1" ht="25.5" customHeight="1" x14ac:dyDescent="0.25">
      <c r="A129" s="104"/>
      <c r="B129" s="105"/>
      <c r="C129" s="88"/>
      <c r="D129" s="18" t="s">
        <v>12</v>
      </c>
      <c r="E129" s="52">
        <f t="shared" si="37"/>
        <v>0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  <c r="L129" s="55">
        <v>0</v>
      </c>
      <c r="M129" s="10"/>
      <c r="N129" s="10"/>
      <c r="O129" s="41"/>
      <c r="P129" s="1"/>
      <c r="Q129" s="1"/>
      <c r="R129" s="1"/>
      <c r="S129" s="1"/>
      <c r="T129" s="1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</row>
    <row r="130" spans="1:71" s="13" customFormat="1" ht="36.75" customHeight="1" x14ac:dyDescent="0.25">
      <c r="A130" s="104"/>
      <c r="B130" s="105"/>
      <c r="C130" s="88"/>
      <c r="D130" s="18" t="s">
        <v>104</v>
      </c>
      <c r="E130" s="52">
        <f t="shared" si="37"/>
        <v>0</v>
      </c>
      <c r="F130" s="55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10"/>
      <c r="N130" s="10"/>
      <c r="O130" s="45"/>
      <c r="P130" s="1"/>
      <c r="Q130" s="1"/>
      <c r="R130" s="1"/>
      <c r="S130" s="1"/>
      <c r="T130" s="1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</row>
    <row r="131" spans="1:71" s="13" customFormat="1" ht="33" customHeight="1" x14ac:dyDescent="0.25">
      <c r="A131" s="104"/>
      <c r="B131" s="105"/>
      <c r="C131" s="88"/>
      <c r="D131" s="18" t="s">
        <v>45</v>
      </c>
      <c r="E131" s="52">
        <f>SUM(F131:L131)</f>
        <v>25440</v>
      </c>
      <c r="F131" s="55">
        <f>F132</f>
        <v>1000</v>
      </c>
      <c r="G131" s="55">
        <v>12720</v>
      </c>
      <c r="H131" s="55">
        <v>11720</v>
      </c>
      <c r="I131" s="55">
        <v>0</v>
      </c>
      <c r="J131" s="55">
        <v>0</v>
      </c>
      <c r="K131" s="55">
        <v>0</v>
      </c>
      <c r="L131" s="55">
        <v>0</v>
      </c>
      <c r="M131" s="10"/>
      <c r="N131" s="10"/>
      <c r="O131" s="41"/>
      <c r="P131" s="1"/>
      <c r="Q131" s="1"/>
      <c r="R131" s="1"/>
      <c r="S131" s="1"/>
      <c r="T131" s="1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</row>
    <row r="132" spans="1:71" s="15" customFormat="1" ht="33.75" customHeight="1" x14ac:dyDescent="0.25">
      <c r="A132" s="104"/>
      <c r="B132" s="105"/>
      <c r="C132" s="88"/>
      <c r="D132" s="18" t="s">
        <v>52</v>
      </c>
      <c r="E132" s="52">
        <f>SUM(F132:L132)</f>
        <v>2000</v>
      </c>
      <c r="F132" s="55">
        <v>1000</v>
      </c>
      <c r="G132" s="60">
        <v>1000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10"/>
      <c r="N132" s="10"/>
      <c r="O132" s="41"/>
      <c r="P132" s="1"/>
      <c r="Q132" s="1"/>
      <c r="R132" s="1"/>
      <c r="S132" s="1"/>
      <c r="T132" s="1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</row>
    <row r="133" spans="1:71" s="15" customFormat="1" ht="30.75" customHeight="1" x14ac:dyDescent="0.25">
      <c r="A133" s="89" t="s">
        <v>19</v>
      </c>
      <c r="B133" s="103" t="s">
        <v>54</v>
      </c>
      <c r="C133" s="88" t="s">
        <v>64</v>
      </c>
      <c r="D133" s="17" t="s">
        <v>3</v>
      </c>
      <c r="E133" s="52">
        <f>SUM(E135:E138)</f>
        <v>16169</v>
      </c>
      <c r="F133" s="58">
        <f>F134+F135+F136+F137+F138</f>
        <v>0</v>
      </c>
      <c r="G133" s="58">
        <f t="shared" ref="G133:L133" si="38">SUM(G135:G138)</f>
        <v>11948</v>
      </c>
      <c r="H133" s="58">
        <f t="shared" si="38"/>
        <v>2537</v>
      </c>
      <c r="I133" s="58">
        <f t="shared" si="38"/>
        <v>1684</v>
      </c>
      <c r="J133" s="58">
        <f t="shared" si="38"/>
        <v>0</v>
      </c>
      <c r="K133" s="58">
        <f t="shared" si="38"/>
        <v>0</v>
      </c>
      <c r="L133" s="58">
        <f t="shared" si="38"/>
        <v>0</v>
      </c>
      <c r="M133" s="10"/>
      <c r="N133" s="10"/>
      <c r="O133" s="41"/>
      <c r="P133" s="1"/>
      <c r="Q133" s="1"/>
      <c r="R133" s="1"/>
      <c r="S133" s="1"/>
      <c r="T133" s="1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</row>
    <row r="134" spans="1:71" s="15" customFormat="1" ht="30.75" customHeight="1" x14ac:dyDescent="0.25">
      <c r="A134" s="89"/>
      <c r="B134" s="103"/>
      <c r="C134" s="88"/>
      <c r="D134" s="18" t="s">
        <v>109</v>
      </c>
      <c r="E134" s="52">
        <f>F134+G134+H134+I134+J134+K134+L134</f>
        <v>0</v>
      </c>
      <c r="F134" s="60">
        <v>0</v>
      </c>
      <c r="G134" s="60">
        <v>0</v>
      </c>
      <c r="H134" s="60">
        <v>0</v>
      </c>
      <c r="I134" s="55">
        <v>0</v>
      </c>
      <c r="J134" s="55">
        <v>0</v>
      </c>
      <c r="K134" s="60">
        <v>0</v>
      </c>
      <c r="L134" s="60">
        <v>0</v>
      </c>
      <c r="M134" s="10"/>
      <c r="N134" s="10"/>
      <c r="O134" s="45"/>
      <c r="P134" s="1"/>
      <c r="Q134" s="1"/>
      <c r="R134" s="1"/>
      <c r="S134" s="1"/>
      <c r="T134" s="1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</row>
    <row r="135" spans="1:71" s="15" customFormat="1" ht="33.75" customHeight="1" x14ac:dyDescent="0.25">
      <c r="A135" s="89"/>
      <c r="B135" s="103"/>
      <c r="C135" s="88"/>
      <c r="D135" s="17" t="s">
        <v>11</v>
      </c>
      <c r="E135" s="52">
        <f t="shared" ref="E135:E137" si="39">F135+G135+H135+I135+J135+K135+L135</f>
        <v>0</v>
      </c>
      <c r="F135" s="60">
        <v>0</v>
      </c>
      <c r="G135" s="60">
        <v>0</v>
      </c>
      <c r="H135" s="60">
        <v>0</v>
      </c>
      <c r="I135" s="55">
        <v>0</v>
      </c>
      <c r="J135" s="55">
        <v>0</v>
      </c>
      <c r="K135" s="60">
        <v>0</v>
      </c>
      <c r="L135" s="60">
        <v>0</v>
      </c>
      <c r="M135" s="10"/>
      <c r="N135" s="10"/>
      <c r="O135" s="41"/>
      <c r="P135" s="1"/>
      <c r="Q135" s="1"/>
      <c r="R135" s="1"/>
      <c r="S135" s="1"/>
      <c r="T135" s="1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</row>
    <row r="136" spans="1:71" s="15" customFormat="1" ht="32.25" customHeight="1" x14ac:dyDescent="0.25">
      <c r="A136" s="89"/>
      <c r="B136" s="103"/>
      <c r="C136" s="88"/>
      <c r="D136" s="17" t="s">
        <v>12</v>
      </c>
      <c r="E136" s="52">
        <f t="shared" si="39"/>
        <v>0</v>
      </c>
      <c r="F136" s="60">
        <v>0</v>
      </c>
      <c r="G136" s="60">
        <v>0</v>
      </c>
      <c r="H136" s="60">
        <v>0</v>
      </c>
      <c r="I136" s="55">
        <v>0</v>
      </c>
      <c r="J136" s="55">
        <v>0</v>
      </c>
      <c r="K136" s="60">
        <v>0</v>
      </c>
      <c r="L136" s="60">
        <v>0</v>
      </c>
      <c r="M136" s="10"/>
      <c r="N136" s="10"/>
      <c r="O136" s="41"/>
      <c r="P136" s="1"/>
      <c r="Q136" s="1"/>
      <c r="R136" s="1"/>
      <c r="S136" s="1"/>
      <c r="T136" s="1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</row>
    <row r="137" spans="1:71" s="15" customFormat="1" ht="36" customHeight="1" x14ac:dyDescent="0.25">
      <c r="A137" s="89"/>
      <c r="B137" s="103"/>
      <c r="C137" s="88"/>
      <c r="D137" s="18" t="s">
        <v>104</v>
      </c>
      <c r="E137" s="52">
        <f t="shared" si="39"/>
        <v>0</v>
      </c>
      <c r="F137" s="60">
        <v>0</v>
      </c>
      <c r="G137" s="60">
        <v>0</v>
      </c>
      <c r="H137" s="60">
        <v>0</v>
      </c>
      <c r="I137" s="55">
        <v>0</v>
      </c>
      <c r="J137" s="55">
        <v>0</v>
      </c>
      <c r="K137" s="60">
        <v>0</v>
      </c>
      <c r="L137" s="60">
        <v>0</v>
      </c>
      <c r="M137" s="10"/>
      <c r="N137" s="10"/>
      <c r="O137" s="45"/>
      <c r="P137" s="1"/>
      <c r="Q137" s="1"/>
      <c r="R137" s="1"/>
      <c r="S137" s="1"/>
      <c r="T137" s="1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</row>
    <row r="138" spans="1:71" s="15" customFormat="1" ht="36" customHeight="1" x14ac:dyDescent="0.25">
      <c r="A138" s="89"/>
      <c r="B138" s="103"/>
      <c r="C138" s="88"/>
      <c r="D138" s="18" t="s">
        <v>45</v>
      </c>
      <c r="E138" s="52">
        <f>F138+G138+H138+I138+J138+K138+L138</f>
        <v>16169</v>
      </c>
      <c r="F138" s="60">
        <v>0</v>
      </c>
      <c r="G138" s="55">
        <v>11948</v>
      </c>
      <c r="H138" s="55">
        <v>2537</v>
      </c>
      <c r="I138" s="55">
        <v>1684</v>
      </c>
      <c r="J138" s="55">
        <v>0</v>
      </c>
      <c r="K138" s="60">
        <v>0</v>
      </c>
      <c r="L138" s="60">
        <v>0</v>
      </c>
      <c r="M138" s="10"/>
      <c r="N138" s="10"/>
      <c r="O138" s="41"/>
      <c r="P138" s="1"/>
      <c r="Q138" s="1"/>
      <c r="R138" s="1"/>
      <c r="S138" s="1"/>
      <c r="T138" s="1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</row>
    <row r="139" spans="1:71" s="1" customFormat="1" ht="24" customHeight="1" x14ac:dyDescent="0.25">
      <c r="A139" s="110" t="s">
        <v>57</v>
      </c>
      <c r="B139" s="111" t="s">
        <v>77</v>
      </c>
      <c r="C139" s="104" t="s">
        <v>65</v>
      </c>
      <c r="D139" s="18" t="s">
        <v>3</v>
      </c>
      <c r="E139" s="52">
        <f>E141+E142+E144</f>
        <v>4843.5991400000003</v>
      </c>
      <c r="F139" s="58">
        <f t="shared" ref="F139" si="40">F141+F142+F144</f>
        <v>4843.5991400000003</v>
      </c>
      <c r="G139" s="58">
        <f>G141+G142+G144</f>
        <v>0</v>
      </c>
      <c r="H139" s="58">
        <f t="shared" ref="H139:L139" si="41">H141+H142+H144</f>
        <v>0</v>
      </c>
      <c r="I139" s="58">
        <f t="shared" si="41"/>
        <v>0</v>
      </c>
      <c r="J139" s="58">
        <f t="shared" si="41"/>
        <v>0</v>
      </c>
      <c r="K139" s="58">
        <f t="shared" si="41"/>
        <v>0</v>
      </c>
      <c r="L139" s="58">
        <f t="shared" si="41"/>
        <v>0</v>
      </c>
      <c r="M139" s="10"/>
    </row>
    <row r="140" spans="1:71" s="1" customFormat="1" ht="24" customHeight="1" x14ac:dyDescent="0.25">
      <c r="A140" s="110"/>
      <c r="B140" s="111"/>
      <c r="C140" s="104"/>
      <c r="D140" s="18" t="s">
        <v>109</v>
      </c>
      <c r="E140" s="52">
        <f>F140+G140+H140+I140+J140+K140+L140</f>
        <v>0</v>
      </c>
      <c r="F140" s="58">
        <f>F153+F159</f>
        <v>0</v>
      </c>
      <c r="G140" s="58">
        <f t="shared" ref="G140:L140" si="42">G153+G159</f>
        <v>0</v>
      </c>
      <c r="H140" s="58">
        <f t="shared" si="42"/>
        <v>0</v>
      </c>
      <c r="I140" s="58">
        <f t="shared" si="42"/>
        <v>0</v>
      </c>
      <c r="J140" s="58">
        <f t="shared" si="42"/>
        <v>0</v>
      </c>
      <c r="K140" s="58">
        <f t="shared" si="42"/>
        <v>0</v>
      </c>
      <c r="L140" s="58">
        <f t="shared" si="42"/>
        <v>0</v>
      </c>
      <c r="M140" s="10"/>
    </row>
    <row r="141" spans="1:71" s="1" customFormat="1" ht="25.5" customHeight="1" x14ac:dyDescent="0.25">
      <c r="A141" s="110"/>
      <c r="B141" s="111"/>
      <c r="C141" s="104"/>
      <c r="D141" s="18" t="s">
        <v>11</v>
      </c>
      <c r="E141" s="52">
        <f t="shared" ref="E141:E144" si="43">F141+G141+H141+I141+J141+K141+L141</f>
        <v>0</v>
      </c>
      <c r="F141" s="58">
        <f>F154+F160</f>
        <v>0</v>
      </c>
      <c r="G141" s="58">
        <f t="shared" ref="G141:L141" si="44">G154+G160</f>
        <v>0</v>
      </c>
      <c r="H141" s="58">
        <f t="shared" si="44"/>
        <v>0</v>
      </c>
      <c r="I141" s="58">
        <f t="shared" si="44"/>
        <v>0</v>
      </c>
      <c r="J141" s="58">
        <f t="shared" si="44"/>
        <v>0</v>
      </c>
      <c r="K141" s="58">
        <f t="shared" si="44"/>
        <v>0</v>
      </c>
      <c r="L141" s="58">
        <f t="shared" si="44"/>
        <v>0</v>
      </c>
      <c r="M141" s="10"/>
    </row>
    <row r="142" spans="1:71" s="1" customFormat="1" ht="26.25" customHeight="1" x14ac:dyDescent="0.25">
      <c r="A142" s="110"/>
      <c r="B142" s="111"/>
      <c r="C142" s="104"/>
      <c r="D142" s="18" t="s">
        <v>12</v>
      </c>
      <c r="E142" s="52">
        <f t="shared" si="43"/>
        <v>4843.5991400000003</v>
      </c>
      <c r="F142" s="58">
        <f>F155+F161</f>
        <v>4843.5991400000003</v>
      </c>
      <c r="G142" s="58">
        <f t="shared" ref="G142:L142" si="45">G155+G161</f>
        <v>0</v>
      </c>
      <c r="H142" s="58">
        <f t="shared" si="45"/>
        <v>0</v>
      </c>
      <c r="I142" s="58">
        <f t="shared" si="45"/>
        <v>0</v>
      </c>
      <c r="J142" s="58">
        <f t="shared" si="45"/>
        <v>0</v>
      </c>
      <c r="K142" s="58">
        <f t="shared" si="45"/>
        <v>0</v>
      </c>
      <c r="L142" s="58">
        <f t="shared" si="45"/>
        <v>0</v>
      </c>
      <c r="M142" s="10"/>
    </row>
    <row r="143" spans="1:71" s="1" customFormat="1" ht="33.75" customHeight="1" x14ac:dyDescent="0.25">
      <c r="A143" s="110"/>
      <c r="B143" s="111"/>
      <c r="C143" s="104"/>
      <c r="D143" s="18" t="s">
        <v>104</v>
      </c>
      <c r="E143" s="52">
        <f t="shared" si="43"/>
        <v>0</v>
      </c>
      <c r="F143" s="52">
        <f>F156+F162</f>
        <v>0</v>
      </c>
      <c r="G143" s="52">
        <f t="shared" ref="G143:L143" si="46">G156+G162</f>
        <v>0</v>
      </c>
      <c r="H143" s="52">
        <f t="shared" si="46"/>
        <v>0</v>
      </c>
      <c r="I143" s="52">
        <f t="shared" si="46"/>
        <v>0</v>
      </c>
      <c r="J143" s="52">
        <f t="shared" si="46"/>
        <v>0</v>
      </c>
      <c r="K143" s="52">
        <f t="shared" si="46"/>
        <v>0</v>
      </c>
      <c r="L143" s="52">
        <f t="shared" si="46"/>
        <v>0</v>
      </c>
      <c r="M143" s="10"/>
    </row>
    <row r="144" spans="1:71" s="1" customFormat="1" ht="29.25" customHeight="1" x14ac:dyDescent="0.25">
      <c r="A144" s="110"/>
      <c r="B144" s="111"/>
      <c r="C144" s="104"/>
      <c r="D144" s="18" t="s">
        <v>45</v>
      </c>
      <c r="E144" s="52">
        <f t="shared" si="43"/>
        <v>0</v>
      </c>
      <c r="F144" s="58">
        <f>F157+F163</f>
        <v>0</v>
      </c>
      <c r="G144" s="58">
        <f t="shared" ref="G144:L144" si="47">G157+G163</f>
        <v>0</v>
      </c>
      <c r="H144" s="58">
        <f t="shared" si="47"/>
        <v>0</v>
      </c>
      <c r="I144" s="58">
        <f t="shared" si="47"/>
        <v>0</v>
      </c>
      <c r="J144" s="58">
        <f t="shared" si="47"/>
        <v>0</v>
      </c>
      <c r="K144" s="58">
        <f t="shared" si="47"/>
        <v>0</v>
      </c>
      <c r="L144" s="58">
        <f t="shared" si="47"/>
        <v>0</v>
      </c>
      <c r="M144" s="10"/>
    </row>
    <row r="145" spans="1:71" s="1" customFormat="1" ht="45.75" hidden="1" customHeight="1" x14ac:dyDescent="0.25">
      <c r="A145" s="104" t="s">
        <v>33</v>
      </c>
      <c r="B145" s="105" t="s">
        <v>23</v>
      </c>
      <c r="C145" s="104"/>
      <c r="D145" s="18" t="s">
        <v>45</v>
      </c>
      <c r="E145" s="52">
        <f>F145+G145</f>
        <v>15213.449999999999</v>
      </c>
      <c r="F145" s="58">
        <f>F146+F147+F148</f>
        <v>12000.05</v>
      </c>
      <c r="G145" s="58">
        <f t="shared" ref="G145" si="48">G146+G147+G148</f>
        <v>3213.4</v>
      </c>
      <c r="H145" s="55" t="s">
        <v>88</v>
      </c>
      <c r="I145" s="55" t="s">
        <v>88</v>
      </c>
      <c r="J145" s="55" t="s">
        <v>88</v>
      </c>
      <c r="K145" s="55" t="s">
        <v>88</v>
      </c>
      <c r="L145" s="55" t="s">
        <v>88</v>
      </c>
      <c r="M145" s="40"/>
    </row>
    <row r="146" spans="1:71" s="1" customFormat="1" ht="36.75" hidden="1" customHeight="1" x14ac:dyDescent="0.25">
      <c r="A146" s="104"/>
      <c r="B146" s="105"/>
      <c r="C146" s="104"/>
      <c r="D146" s="18" t="s">
        <v>11</v>
      </c>
      <c r="E146" s="52">
        <f>G146</f>
        <v>3213.4</v>
      </c>
      <c r="F146" s="55"/>
      <c r="G146" s="55">
        <v>3213.4</v>
      </c>
      <c r="H146" s="55" t="s">
        <v>88</v>
      </c>
      <c r="I146" s="55" t="s">
        <v>88</v>
      </c>
      <c r="J146" s="55" t="s">
        <v>88</v>
      </c>
      <c r="K146" s="55" t="s">
        <v>88</v>
      </c>
      <c r="L146" s="55" t="s">
        <v>88</v>
      </c>
      <c r="M146" s="40"/>
    </row>
    <row r="147" spans="1:71" s="1" customFormat="1" ht="42" hidden="1" customHeight="1" x14ac:dyDescent="0.25">
      <c r="A147" s="104"/>
      <c r="B147" s="105"/>
      <c r="C147" s="104"/>
      <c r="D147" s="18" t="s">
        <v>12</v>
      </c>
      <c r="E147" s="52">
        <f>F147</f>
        <v>0</v>
      </c>
      <c r="F147" s="55">
        <v>0</v>
      </c>
      <c r="G147" s="55"/>
      <c r="H147" s="55" t="s">
        <v>88</v>
      </c>
      <c r="I147" s="55" t="s">
        <v>88</v>
      </c>
      <c r="J147" s="55" t="s">
        <v>88</v>
      </c>
      <c r="K147" s="55" t="s">
        <v>88</v>
      </c>
      <c r="L147" s="55" t="s">
        <v>88</v>
      </c>
      <c r="M147" s="40"/>
    </row>
    <row r="148" spans="1:71" s="14" customFormat="1" ht="36.75" hidden="1" customHeight="1" x14ac:dyDescent="0.25">
      <c r="A148" s="104"/>
      <c r="B148" s="105"/>
      <c r="C148" s="104"/>
      <c r="D148" s="18" t="s">
        <v>45</v>
      </c>
      <c r="E148" s="52">
        <f>F148+G148</f>
        <v>12000.05</v>
      </c>
      <c r="F148" s="55">
        <v>12000.05</v>
      </c>
      <c r="G148" s="55"/>
      <c r="H148" s="55" t="s">
        <v>88</v>
      </c>
      <c r="I148" s="55" t="s">
        <v>88</v>
      </c>
      <c r="J148" s="55" t="s">
        <v>88</v>
      </c>
      <c r="K148" s="55" t="s">
        <v>88</v>
      </c>
      <c r="L148" s="55" t="s">
        <v>88</v>
      </c>
      <c r="M148" s="10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</row>
    <row r="149" spans="1:71" s="14" customFormat="1" ht="31.5" hidden="1" customHeight="1" x14ac:dyDescent="0.25">
      <c r="A149" s="104" t="s">
        <v>34</v>
      </c>
      <c r="B149" s="105" t="s">
        <v>24</v>
      </c>
      <c r="C149" s="104"/>
      <c r="D149" s="18" t="s">
        <v>25</v>
      </c>
      <c r="E149" s="52">
        <f>F149+G149</f>
        <v>7000</v>
      </c>
      <c r="F149" s="58">
        <f>F150+F151</f>
        <v>7000</v>
      </c>
      <c r="G149" s="58"/>
      <c r="H149" s="55" t="s">
        <v>88</v>
      </c>
      <c r="I149" s="55" t="s">
        <v>88</v>
      </c>
      <c r="J149" s="55" t="s">
        <v>88</v>
      </c>
      <c r="K149" s="55" t="s">
        <v>88</v>
      </c>
      <c r="L149" s="55" t="s">
        <v>88</v>
      </c>
      <c r="M149" s="40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</row>
    <row r="150" spans="1:71" s="14" customFormat="1" ht="46.5" hidden="1" customHeight="1" x14ac:dyDescent="0.25">
      <c r="A150" s="104"/>
      <c r="B150" s="105"/>
      <c r="C150" s="104"/>
      <c r="D150" s="18" t="s">
        <v>12</v>
      </c>
      <c r="E150" s="52">
        <f>F150</f>
        <v>437.05</v>
      </c>
      <c r="F150" s="55">
        <v>437.05</v>
      </c>
      <c r="G150" s="55"/>
      <c r="H150" s="55" t="s">
        <v>88</v>
      </c>
      <c r="I150" s="55" t="s">
        <v>88</v>
      </c>
      <c r="J150" s="55" t="s">
        <v>88</v>
      </c>
      <c r="K150" s="55" t="s">
        <v>88</v>
      </c>
      <c r="L150" s="55" t="s">
        <v>88</v>
      </c>
      <c r="M150" s="40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</row>
    <row r="151" spans="1:71" s="14" customFormat="1" ht="27" hidden="1" customHeight="1" x14ac:dyDescent="0.25">
      <c r="A151" s="104"/>
      <c r="B151" s="105"/>
      <c r="C151" s="104"/>
      <c r="D151" s="18" t="s">
        <v>45</v>
      </c>
      <c r="E151" s="52">
        <f>F151+G151+H151+I151+J151+K151+L151</f>
        <v>6562.95</v>
      </c>
      <c r="F151" s="55">
        <v>6562.95</v>
      </c>
      <c r="G151" s="55"/>
      <c r="H151" s="55" t="s">
        <v>88</v>
      </c>
      <c r="I151" s="55" t="s">
        <v>88</v>
      </c>
      <c r="J151" s="55" t="s">
        <v>88</v>
      </c>
      <c r="K151" s="55" t="s">
        <v>88</v>
      </c>
      <c r="L151" s="55" t="s">
        <v>88</v>
      </c>
      <c r="M151" s="10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</row>
    <row r="152" spans="1:71" s="14" customFormat="1" ht="27" customHeight="1" x14ac:dyDescent="0.25">
      <c r="A152" s="104" t="s">
        <v>112</v>
      </c>
      <c r="B152" s="105" t="s">
        <v>78</v>
      </c>
      <c r="C152" s="104" t="s">
        <v>65</v>
      </c>
      <c r="D152" s="23" t="s">
        <v>3</v>
      </c>
      <c r="E152" s="52">
        <f>E154+E155+E157</f>
        <v>3180.03006</v>
      </c>
      <c r="F152" s="58">
        <f>F154+F155+F157</f>
        <v>3180.03006</v>
      </c>
      <c r="G152" s="58">
        <f>G154+G155+G157</f>
        <v>0</v>
      </c>
      <c r="H152" s="58">
        <f>H153+H154+H155+H156+H157</f>
        <v>0</v>
      </c>
      <c r="I152" s="58">
        <f t="shared" ref="I152:L152" si="49">I153+I154+I155+I156+I157</f>
        <v>0</v>
      </c>
      <c r="J152" s="58">
        <f t="shared" si="49"/>
        <v>0</v>
      </c>
      <c r="K152" s="58">
        <f t="shared" si="49"/>
        <v>0</v>
      </c>
      <c r="L152" s="58">
        <f t="shared" si="49"/>
        <v>0</v>
      </c>
      <c r="M152" s="10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</row>
    <row r="153" spans="1:71" s="14" customFormat="1" ht="27" customHeight="1" x14ac:dyDescent="0.25">
      <c r="A153" s="104"/>
      <c r="B153" s="105"/>
      <c r="C153" s="104"/>
      <c r="D153" s="18" t="s">
        <v>109</v>
      </c>
      <c r="E153" s="52">
        <f>F153+G153+H153+I153+J153+K153+L153</f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10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</row>
    <row r="154" spans="1:71" s="14" customFormat="1" ht="27" customHeight="1" x14ac:dyDescent="0.25">
      <c r="A154" s="104"/>
      <c r="B154" s="105"/>
      <c r="C154" s="104"/>
      <c r="D154" s="18" t="s">
        <v>11</v>
      </c>
      <c r="E154" s="52">
        <f>F154+G154+H154+I154+J154+K154+L154</f>
        <v>0</v>
      </c>
      <c r="F154" s="55">
        <v>0</v>
      </c>
      <c r="G154" s="60">
        <f>2749.7-841.7-1908</f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0</v>
      </c>
      <c r="M154" s="10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</row>
    <row r="155" spans="1:71" s="14" customFormat="1" ht="27" customHeight="1" x14ac:dyDescent="0.25">
      <c r="A155" s="104"/>
      <c r="B155" s="105"/>
      <c r="C155" s="104"/>
      <c r="D155" s="18" t="s">
        <v>12</v>
      </c>
      <c r="E155" s="52">
        <f t="shared" ref="E155:E157" si="50">F155+G155+H155+I155+J155+K155+L155</f>
        <v>3180.03006</v>
      </c>
      <c r="F155" s="55">
        <v>3180.03006</v>
      </c>
      <c r="G155" s="55">
        <v>0</v>
      </c>
      <c r="H155" s="55">
        <v>0</v>
      </c>
      <c r="I155" s="55">
        <v>0</v>
      </c>
      <c r="J155" s="55">
        <v>0</v>
      </c>
      <c r="K155" s="55">
        <v>0</v>
      </c>
      <c r="L155" s="55">
        <v>0</v>
      </c>
      <c r="M155" s="10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</row>
    <row r="156" spans="1:71" s="14" customFormat="1" ht="36.75" customHeight="1" x14ac:dyDescent="0.25">
      <c r="A156" s="104"/>
      <c r="B156" s="105"/>
      <c r="C156" s="104"/>
      <c r="D156" s="18" t="s">
        <v>104</v>
      </c>
      <c r="E156" s="52">
        <f t="shared" si="50"/>
        <v>0</v>
      </c>
      <c r="F156" s="55">
        <v>0</v>
      </c>
      <c r="G156" s="55">
        <v>0</v>
      </c>
      <c r="H156" s="55">
        <v>0</v>
      </c>
      <c r="I156" s="55">
        <v>0</v>
      </c>
      <c r="J156" s="55">
        <v>0</v>
      </c>
      <c r="K156" s="55">
        <v>0</v>
      </c>
      <c r="L156" s="55">
        <v>0</v>
      </c>
      <c r="M156" s="10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</row>
    <row r="157" spans="1:71" s="14" customFormat="1" ht="27" customHeight="1" x14ac:dyDescent="0.25">
      <c r="A157" s="104"/>
      <c r="B157" s="105"/>
      <c r="C157" s="104"/>
      <c r="D157" s="18" t="s">
        <v>45</v>
      </c>
      <c r="E157" s="52">
        <f t="shared" si="50"/>
        <v>0</v>
      </c>
      <c r="F157" s="55">
        <v>0</v>
      </c>
      <c r="G157" s="55">
        <v>0</v>
      </c>
      <c r="H157" s="55">
        <v>0</v>
      </c>
      <c r="I157" s="55">
        <v>0</v>
      </c>
      <c r="J157" s="55">
        <v>0</v>
      </c>
      <c r="K157" s="55">
        <v>0</v>
      </c>
      <c r="L157" s="55">
        <v>0</v>
      </c>
      <c r="M157" s="10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</row>
    <row r="158" spans="1:71" s="14" customFormat="1" ht="27" customHeight="1" x14ac:dyDescent="0.25">
      <c r="A158" s="104" t="s">
        <v>113</v>
      </c>
      <c r="B158" s="105" t="s">
        <v>79</v>
      </c>
      <c r="C158" s="104" t="s">
        <v>65</v>
      </c>
      <c r="D158" s="18" t="s">
        <v>3</v>
      </c>
      <c r="E158" s="52">
        <f>F158+G158+H158+I158+J158+K158+L158</f>
        <v>1663.56908</v>
      </c>
      <c r="F158" s="58">
        <f>F160+F161+F163</f>
        <v>1663.56908</v>
      </c>
      <c r="G158" s="58">
        <f t="shared" ref="G158:L158" si="51">G160+G161+G163</f>
        <v>0</v>
      </c>
      <c r="H158" s="58">
        <f t="shared" si="51"/>
        <v>0</v>
      </c>
      <c r="I158" s="58">
        <f t="shared" si="51"/>
        <v>0</v>
      </c>
      <c r="J158" s="58">
        <f t="shared" si="51"/>
        <v>0</v>
      </c>
      <c r="K158" s="58">
        <f t="shared" si="51"/>
        <v>0</v>
      </c>
      <c r="L158" s="58">
        <f t="shared" si="51"/>
        <v>0</v>
      </c>
      <c r="M158" s="10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</row>
    <row r="159" spans="1:71" s="14" customFormat="1" ht="27" customHeight="1" x14ac:dyDescent="0.25">
      <c r="A159" s="104"/>
      <c r="B159" s="105"/>
      <c r="C159" s="104"/>
      <c r="D159" s="18" t="s">
        <v>109</v>
      </c>
      <c r="E159" s="52">
        <f>F159+G159+H159+I159+J159+K159+L159</f>
        <v>0</v>
      </c>
      <c r="F159" s="55">
        <v>0</v>
      </c>
      <c r="G159" s="55">
        <v>0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10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</row>
    <row r="160" spans="1:71" s="14" customFormat="1" ht="27" customHeight="1" x14ac:dyDescent="0.25">
      <c r="A160" s="104"/>
      <c r="B160" s="105"/>
      <c r="C160" s="104"/>
      <c r="D160" s="18" t="s">
        <v>11</v>
      </c>
      <c r="E160" s="52">
        <f>F160+G160+H160+I160+J160+K160+L160</f>
        <v>0</v>
      </c>
      <c r="F160" s="55">
        <v>0</v>
      </c>
      <c r="G160" s="55">
        <v>0</v>
      </c>
      <c r="H160" s="55">
        <v>0</v>
      </c>
      <c r="I160" s="55">
        <v>0</v>
      </c>
      <c r="J160" s="55">
        <v>0</v>
      </c>
      <c r="K160" s="55">
        <v>0</v>
      </c>
      <c r="L160" s="55">
        <v>0</v>
      </c>
      <c r="M160" s="10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</row>
    <row r="161" spans="1:71" s="14" customFormat="1" ht="27" customHeight="1" x14ac:dyDescent="0.25">
      <c r="A161" s="104"/>
      <c r="B161" s="105"/>
      <c r="C161" s="104"/>
      <c r="D161" s="18" t="s">
        <v>12</v>
      </c>
      <c r="E161" s="52">
        <f t="shared" ref="E161:E163" si="52">F161+G161+H161+I161+J161+K161+L161</f>
        <v>1663.56908</v>
      </c>
      <c r="F161" s="55">
        <v>1663.56908</v>
      </c>
      <c r="G161" s="55">
        <v>0</v>
      </c>
      <c r="H161" s="55">
        <v>0</v>
      </c>
      <c r="I161" s="55">
        <v>0</v>
      </c>
      <c r="J161" s="55">
        <v>0</v>
      </c>
      <c r="K161" s="55">
        <v>0</v>
      </c>
      <c r="L161" s="55">
        <v>0</v>
      </c>
      <c r="M161" s="10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</row>
    <row r="162" spans="1:71" s="14" customFormat="1" ht="35.25" customHeight="1" x14ac:dyDescent="0.25">
      <c r="A162" s="104"/>
      <c r="B162" s="105"/>
      <c r="C162" s="104"/>
      <c r="D162" s="18" t="s">
        <v>104</v>
      </c>
      <c r="E162" s="52">
        <f t="shared" si="52"/>
        <v>0</v>
      </c>
      <c r="F162" s="55">
        <v>0</v>
      </c>
      <c r="G162" s="55">
        <v>0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10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</row>
    <row r="163" spans="1:71" s="14" customFormat="1" ht="27" customHeight="1" x14ac:dyDescent="0.25">
      <c r="A163" s="104"/>
      <c r="B163" s="105"/>
      <c r="C163" s="104"/>
      <c r="D163" s="18" t="s">
        <v>45</v>
      </c>
      <c r="E163" s="52">
        <f t="shared" si="52"/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55">
        <v>0</v>
      </c>
      <c r="M163" s="10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</row>
    <row r="164" spans="1:71" s="14" customFormat="1" ht="33.75" customHeight="1" x14ac:dyDescent="0.25">
      <c r="A164" s="89" t="s">
        <v>114</v>
      </c>
      <c r="B164" s="107" t="s">
        <v>81</v>
      </c>
      <c r="C164" s="108" t="s">
        <v>80</v>
      </c>
      <c r="D164" s="88" t="s">
        <v>87</v>
      </c>
      <c r="E164" s="58">
        <f>E165+E166</f>
        <v>0</v>
      </c>
      <c r="F164" s="58">
        <f>F165+F166</f>
        <v>0</v>
      </c>
      <c r="G164" s="58">
        <f t="shared" ref="G164:L164" si="53">G165+G166</f>
        <v>0</v>
      </c>
      <c r="H164" s="58">
        <f t="shared" si="53"/>
        <v>0</v>
      </c>
      <c r="I164" s="58">
        <f t="shared" si="53"/>
        <v>0</v>
      </c>
      <c r="J164" s="58">
        <f t="shared" si="53"/>
        <v>0</v>
      </c>
      <c r="K164" s="58">
        <f t="shared" si="53"/>
        <v>0</v>
      </c>
      <c r="L164" s="58">
        <f t="shared" si="53"/>
        <v>0</v>
      </c>
      <c r="M164" s="10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</row>
    <row r="165" spans="1:71" s="14" customFormat="1" ht="33.75" customHeight="1" x14ac:dyDescent="0.25">
      <c r="A165" s="89"/>
      <c r="B165" s="107"/>
      <c r="C165" s="108"/>
      <c r="D165" s="88"/>
      <c r="E165" s="58">
        <f>F165+G165+H165+I165+J165+K165+L165</f>
        <v>0</v>
      </c>
      <c r="F165" s="55">
        <v>0</v>
      </c>
      <c r="G165" s="55">
        <v>0</v>
      </c>
      <c r="H165" s="55">
        <v>0</v>
      </c>
      <c r="I165" s="55">
        <v>0</v>
      </c>
      <c r="J165" s="55">
        <v>0</v>
      </c>
      <c r="K165" s="55">
        <v>0</v>
      </c>
      <c r="L165" s="55">
        <v>0</v>
      </c>
      <c r="M165" s="10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</row>
    <row r="166" spans="1:71" s="14" customFormat="1" ht="33.75" customHeight="1" x14ac:dyDescent="0.25">
      <c r="A166" s="89"/>
      <c r="B166" s="107"/>
      <c r="C166" s="108"/>
      <c r="D166" s="88"/>
      <c r="E166" s="58">
        <f>F166+G166+H166+I166+J166+K166+L166</f>
        <v>0</v>
      </c>
      <c r="F166" s="55">
        <v>0</v>
      </c>
      <c r="G166" s="55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10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</row>
    <row r="167" spans="1:71" s="14" customFormat="1" ht="33.75" customHeight="1" x14ac:dyDescent="0.25">
      <c r="A167" s="126" t="s">
        <v>115</v>
      </c>
      <c r="B167" s="117" t="s">
        <v>94</v>
      </c>
      <c r="C167" s="100" t="s">
        <v>74</v>
      </c>
      <c r="D167" s="129" t="s">
        <v>87</v>
      </c>
      <c r="E167" s="58">
        <f>E168+E169+E170</f>
        <v>0</v>
      </c>
      <c r="F167" s="58">
        <f>F168+F169+F170</f>
        <v>0</v>
      </c>
      <c r="G167" s="58">
        <f t="shared" ref="G167:L167" si="54">G168+G169+G170</f>
        <v>0</v>
      </c>
      <c r="H167" s="58">
        <f t="shared" si="54"/>
        <v>0</v>
      </c>
      <c r="I167" s="58">
        <f t="shared" si="54"/>
        <v>0</v>
      </c>
      <c r="J167" s="58">
        <f t="shared" si="54"/>
        <v>0</v>
      </c>
      <c r="K167" s="58">
        <f t="shared" si="54"/>
        <v>0</v>
      </c>
      <c r="L167" s="58">
        <f t="shared" si="54"/>
        <v>0</v>
      </c>
      <c r="M167" s="10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</row>
    <row r="168" spans="1:71" s="14" customFormat="1" ht="33.75" customHeight="1" x14ac:dyDescent="0.25">
      <c r="A168" s="127"/>
      <c r="B168" s="118"/>
      <c r="C168" s="101"/>
      <c r="D168" s="130"/>
      <c r="E168" s="58">
        <f>F168+G168+H168+I168+J168+K168+L168</f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10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</row>
    <row r="169" spans="1:71" s="14" customFormat="1" ht="33.75" customHeight="1" x14ac:dyDescent="0.25">
      <c r="A169" s="127"/>
      <c r="B169" s="118"/>
      <c r="C169" s="101"/>
      <c r="D169" s="130"/>
      <c r="E169" s="58">
        <f t="shared" ref="E169:E170" si="55">F169+G169+H169+I169+J169+K169+L169</f>
        <v>0</v>
      </c>
      <c r="F169" s="55">
        <v>0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10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</row>
    <row r="170" spans="1:71" s="14" customFormat="1" ht="33.75" customHeight="1" x14ac:dyDescent="0.25">
      <c r="A170" s="128"/>
      <c r="B170" s="119"/>
      <c r="C170" s="102"/>
      <c r="D170" s="131"/>
      <c r="E170" s="58">
        <f t="shared" si="55"/>
        <v>0</v>
      </c>
      <c r="F170" s="55">
        <v>0</v>
      </c>
      <c r="G170" s="55">
        <v>0</v>
      </c>
      <c r="H170" s="55">
        <v>0</v>
      </c>
      <c r="I170" s="55">
        <v>0</v>
      </c>
      <c r="J170" s="55">
        <v>0</v>
      </c>
      <c r="K170" s="55">
        <v>0</v>
      </c>
      <c r="L170" s="55">
        <v>0</v>
      </c>
      <c r="M170" s="10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</row>
    <row r="171" spans="1:71" s="14" customFormat="1" ht="33.75" customHeight="1" x14ac:dyDescent="0.25">
      <c r="A171" s="126" t="s">
        <v>116</v>
      </c>
      <c r="B171" s="117" t="s">
        <v>95</v>
      </c>
      <c r="C171" s="100" t="s">
        <v>96</v>
      </c>
      <c r="D171" s="18" t="s">
        <v>3</v>
      </c>
      <c r="E171" s="58">
        <f>E176</f>
        <v>184446.40000000002</v>
      </c>
      <c r="F171" s="58">
        <f>F176</f>
        <v>46252.9</v>
      </c>
      <c r="G171" s="58">
        <f t="shared" ref="G171:I171" si="56">G176</f>
        <v>46084.2</v>
      </c>
      <c r="H171" s="58">
        <f t="shared" si="56"/>
        <v>45270.5</v>
      </c>
      <c r="I171" s="58">
        <f t="shared" si="56"/>
        <v>46838.8</v>
      </c>
      <c r="J171" s="58">
        <f>J172+J173+J174+J175+J176</f>
        <v>0</v>
      </c>
      <c r="K171" s="58">
        <f t="shared" ref="K171:L171" si="57">K172+K173+K174+K175+K176</f>
        <v>0</v>
      </c>
      <c r="L171" s="58">
        <f t="shared" si="57"/>
        <v>0</v>
      </c>
      <c r="M171" s="10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</row>
    <row r="172" spans="1:71" s="14" customFormat="1" ht="33.75" customHeight="1" x14ac:dyDescent="0.25">
      <c r="A172" s="127"/>
      <c r="B172" s="118"/>
      <c r="C172" s="101"/>
      <c r="D172" s="18" t="s">
        <v>109</v>
      </c>
      <c r="E172" s="58">
        <f>F172+G172+H172+I172+J172+K172+L172</f>
        <v>0</v>
      </c>
      <c r="F172" s="55">
        <v>0</v>
      </c>
      <c r="G172" s="55">
        <v>0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10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</row>
    <row r="173" spans="1:71" s="14" customFormat="1" ht="33.75" customHeight="1" x14ac:dyDescent="0.25">
      <c r="A173" s="127"/>
      <c r="B173" s="118"/>
      <c r="C173" s="101"/>
      <c r="D173" s="18" t="s">
        <v>11</v>
      </c>
      <c r="E173" s="58">
        <f t="shared" ref="E173:E175" si="58">F173+G173+H173+I173+J173+K173+L173</f>
        <v>0</v>
      </c>
      <c r="F173" s="55">
        <v>0</v>
      </c>
      <c r="G173" s="55">
        <v>0</v>
      </c>
      <c r="H173" s="55">
        <v>0</v>
      </c>
      <c r="I173" s="55">
        <v>0</v>
      </c>
      <c r="J173" s="55">
        <v>0</v>
      </c>
      <c r="K173" s="55">
        <v>0</v>
      </c>
      <c r="L173" s="55">
        <v>0</v>
      </c>
      <c r="M173" s="10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</row>
    <row r="174" spans="1:71" s="14" customFormat="1" ht="33.75" customHeight="1" x14ac:dyDescent="0.25">
      <c r="A174" s="127"/>
      <c r="B174" s="118"/>
      <c r="C174" s="101"/>
      <c r="D174" s="18" t="s">
        <v>12</v>
      </c>
      <c r="E174" s="58">
        <f t="shared" si="58"/>
        <v>0</v>
      </c>
      <c r="F174" s="55">
        <v>0</v>
      </c>
      <c r="G174" s="55">
        <v>0</v>
      </c>
      <c r="H174" s="55">
        <v>0</v>
      </c>
      <c r="I174" s="55">
        <v>0</v>
      </c>
      <c r="J174" s="55">
        <v>0</v>
      </c>
      <c r="K174" s="55">
        <v>0</v>
      </c>
      <c r="L174" s="55">
        <v>0</v>
      </c>
      <c r="M174" s="10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</row>
    <row r="175" spans="1:71" s="14" customFormat="1" ht="33.75" customHeight="1" x14ac:dyDescent="0.25">
      <c r="A175" s="127"/>
      <c r="B175" s="118"/>
      <c r="C175" s="101"/>
      <c r="D175" s="18" t="s">
        <v>104</v>
      </c>
      <c r="E175" s="58">
        <f t="shared" si="58"/>
        <v>0</v>
      </c>
      <c r="F175" s="55">
        <v>0</v>
      </c>
      <c r="G175" s="55">
        <v>0</v>
      </c>
      <c r="H175" s="55">
        <v>0</v>
      </c>
      <c r="I175" s="55">
        <v>0</v>
      </c>
      <c r="J175" s="55">
        <v>0</v>
      </c>
      <c r="K175" s="55">
        <v>0</v>
      </c>
      <c r="L175" s="55">
        <v>0</v>
      </c>
      <c r="M175" s="10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</row>
    <row r="176" spans="1:71" s="14" customFormat="1" ht="33.75" customHeight="1" x14ac:dyDescent="0.25">
      <c r="A176" s="128"/>
      <c r="B176" s="119"/>
      <c r="C176" s="102"/>
      <c r="D176" s="18" t="s">
        <v>45</v>
      </c>
      <c r="E176" s="58">
        <f>F176+G176+H176+I176+J176+K176+L176</f>
        <v>184446.40000000002</v>
      </c>
      <c r="F176" s="55">
        <v>46252.9</v>
      </c>
      <c r="G176" s="55">
        <v>46084.2</v>
      </c>
      <c r="H176" s="55">
        <v>45270.5</v>
      </c>
      <c r="I176" s="55">
        <v>46838.8</v>
      </c>
      <c r="J176" s="55">
        <v>0</v>
      </c>
      <c r="K176" s="55">
        <v>0</v>
      </c>
      <c r="L176" s="55">
        <v>0</v>
      </c>
      <c r="M176" s="10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</row>
    <row r="177" spans="1:71" s="14" customFormat="1" ht="33.75" customHeight="1" x14ac:dyDescent="0.25">
      <c r="A177" s="126" t="s">
        <v>118</v>
      </c>
      <c r="B177" s="117" t="s">
        <v>106</v>
      </c>
      <c r="C177" s="100" t="s">
        <v>107</v>
      </c>
      <c r="D177" s="18" t="s">
        <v>3</v>
      </c>
      <c r="E177" s="58">
        <f>E180</f>
        <v>600</v>
      </c>
      <c r="F177" s="58">
        <f>F178+F179+F180+F181+F182</f>
        <v>0</v>
      </c>
      <c r="G177" s="58">
        <f>G180</f>
        <v>600</v>
      </c>
      <c r="H177" s="58">
        <f t="shared" ref="H177:L177" si="59">H180</f>
        <v>0</v>
      </c>
      <c r="I177" s="58">
        <f t="shared" si="59"/>
        <v>0</v>
      </c>
      <c r="J177" s="58">
        <f t="shared" si="59"/>
        <v>0</v>
      </c>
      <c r="K177" s="58">
        <f t="shared" si="59"/>
        <v>0</v>
      </c>
      <c r="L177" s="58">
        <f t="shared" si="59"/>
        <v>0</v>
      </c>
      <c r="M177" s="10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</row>
    <row r="178" spans="1:71" s="14" customFormat="1" ht="33.75" customHeight="1" x14ac:dyDescent="0.25">
      <c r="A178" s="127"/>
      <c r="B178" s="118"/>
      <c r="C178" s="101"/>
      <c r="D178" s="18" t="s">
        <v>109</v>
      </c>
      <c r="E178" s="58">
        <f>F178+G178+H178+I178+J178+K178+L178</f>
        <v>0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10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</row>
    <row r="179" spans="1:71" s="14" customFormat="1" ht="33.75" customHeight="1" x14ac:dyDescent="0.25">
      <c r="A179" s="127"/>
      <c r="B179" s="118"/>
      <c r="C179" s="101"/>
      <c r="D179" s="18" t="s">
        <v>11</v>
      </c>
      <c r="E179" s="58">
        <f>F179+G179+H179+I179+J179+K179+L179</f>
        <v>0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10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</row>
    <row r="180" spans="1:71" s="14" customFormat="1" ht="33.75" customHeight="1" x14ac:dyDescent="0.25">
      <c r="A180" s="127"/>
      <c r="B180" s="118"/>
      <c r="C180" s="101"/>
      <c r="D180" s="23" t="s">
        <v>110</v>
      </c>
      <c r="E180" s="58">
        <f>F180+G180+H180+I180+J180+K180+L180</f>
        <v>600</v>
      </c>
      <c r="F180" s="55">
        <v>0</v>
      </c>
      <c r="G180" s="60">
        <v>600</v>
      </c>
      <c r="H180" s="55">
        <v>0</v>
      </c>
      <c r="I180" s="55">
        <v>0</v>
      </c>
      <c r="J180" s="55">
        <v>0</v>
      </c>
      <c r="K180" s="55">
        <v>0</v>
      </c>
      <c r="L180" s="55">
        <v>0</v>
      </c>
      <c r="M180" s="10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</row>
    <row r="181" spans="1:71" s="14" customFormat="1" ht="33.75" customHeight="1" x14ac:dyDescent="0.25">
      <c r="A181" s="127"/>
      <c r="B181" s="118"/>
      <c r="C181" s="101"/>
      <c r="D181" s="18" t="s">
        <v>104</v>
      </c>
      <c r="E181" s="58">
        <f t="shared" ref="E181:E182" si="60">F181+G181+H181+I181+J181+K181+L181</f>
        <v>0</v>
      </c>
      <c r="F181" s="55">
        <v>0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10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</row>
    <row r="182" spans="1:71" s="14" customFormat="1" ht="33.75" customHeight="1" x14ac:dyDescent="0.25">
      <c r="A182" s="128"/>
      <c r="B182" s="119"/>
      <c r="C182" s="102"/>
      <c r="D182" s="18" t="s">
        <v>45</v>
      </c>
      <c r="E182" s="58">
        <f t="shared" si="60"/>
        <v>0</v>
      </c>
      <c r="F182" s="55">
        <v>0</v>
      </c>
      <c r="G182" s="55">
        <v>0</v>
      </c>
      <c r="H182" s="55">
        <v>0</v>
      </c>
      <c r="I182" s="55">
        <v>0</v>
      </c>
      <c r="J182" s="55">
        <v>0</v>
      </c>
      <c r="K182" s="55">
        <v>0</v>
      </c>
      <c r="L182" s="55">
        <v>0</v>
      </c>
      <c r="M182" s="10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</row>
    <row r="183" spans="1:71" ht="19.5" customHeight="1" x14ac:dyDescent="0.25">
      <c r="A183" s="113" t="s">
        <v>37</v>
      </c>
      <c r="B183" s="113"/>
      <c r="C183" s="113"/>
      <c r="D183" s="38" t="s">
        <v>3</v>
      </c>
      <c r="E183" s="61">
        <f>E185+E186+E188</f>
        <v>293747.37114999996</v>
      </c>
      <c r="F183" s="61">
        <f>F185+F186+F188</f>
        <v>69232.150389999995</v>
      </c>
      <c r="G183" s="61">
        <f t="shared" ref="G183:L183" si="61">G185+G186+G188</f>
        <v>72255.581999999995</v>
      </c>
      <c r="H183" s="61">
        <f t="shared" si="61"/>
        <v>82917.884999999995</v>
      </c>
      <c r="I183" s="61">
        <f t="shared" si="61"/>
        <v>58932.276880000005</v>
      </c>
      <c r="J183" s="61">
        <f t="shared" si="61"/>
        <v>10409.47688</v>
      </c>
      <c r="K183" s="61">
        <f t="shared" si="61"/>
        <v>0</v>
      </c>
      <c r="L183" s="61">
        <f t="shared" si="61"/>
        <v>0</v>
      </c>
    </row>
    <row r="184" spans="1:71" ht="19.5" customHeight="1" x14ac:dyDescent="0.25">
      <c r="A184" s="113"/>
      <c r="B184" s="113"/>
      <c r="C184" s="113"/>
      <c r="D184" s="44" t="s">
        <v>109</v>
      </c>
      <c r="E184" s="58">
        <f>F184+G184+H184+I184+J184+K184+L184</f>
        <v>0</v>
      </c>
      <c r="F184" s="58">
        <f>F109+F140+F172+F178</f>
        <v>0</v>
      </c>
      <c r="G184" s="58">
        <f t="shared" ref="G184:L184" si="62">G109+G140+G172+G178</f>
        <v>0</v>
      </c>
      <c r="H184" s="58">
        <f t="shared" si="62"/>
        <v>0</v>
      </c>
      <c r="I184" s="58">
        <f t="shared" si="62"/>
        <v>0</v>
      </c>
      <c r="J184" s="58">
        <f t="shared" si="62"/>
        <v>0</v>
      </c>
      <c r="K184" s="58">
        <f t="shared" si="62"/>
        <v>0</v>
      </c>
      <c r="L184" s="58">
        <f t="shared" si="62"/>
        <v>0</v>
      </c>
    </row>
    <row r="185" spans="1:71" ht="35.25" customHeight="1" x14ac:dyDescent="0.25">
      <c r="A185" s="113"/>
      <c r="B185" s="113"/>
      <c r="C185" s="113"/>
      <c r="D185" s="38" t="s">
        <v>11</v>
      </c>
      <c r="E185" s="61">
        <f>SUM(F185:L185)</f>
        <v>0</v>
      </c>
      <c r="F185" s="58">
        <f>F110+F135+F141+F173+F179</f>
        <v>0</v>
      </c>
      <c r="G185" s="61">
        <f>G110+G135+G141+G173+G179</f>
        <v>0</v>
      </c>
      <c r="H185" s="58">
        <f t="shared" ref="H185:L185" si="63">H110+H135+H141+H173+H179</f>
        <v>0</v>
      </c>
      <c r="I185" s="58">
        <f t="shared" si="63"/>
        <v>0</v>
      </c>
      <c r="J185" s="58">
        <f t="shared" si="63"/>
        <v>0</v>
      </c>
      <c r="K185" s="58">
        <f t="shared" si="63"/>
        <v>0</v>
      </c>
      <c r="L185" s="58">
        <f t="shared" si="63"/>
        <v>0</v>
      </c>
    </row>
    <row r="186" spans="1:71" ht="30" customHeight="1" x14ac:dyDescent="0.25">
      <c r="A186" s="113"/>
      <c r="B186" s="113"/>
      <c r="C186" s="113"/>
      <c r="D186" s="38" t="s">
        <v>12</v>
      </c>
      <c r="E186" s="61">
        <f t="shared" ref="E186:E188" si="64">SUM(F186:L186)</f>
        <v>23482.632390000002</v>
      </c>
      <c r="F186" s="61">
        <f>F111+F136+F142+F174+F180</f>
        <v>21979.250390000001</v>
      </c>
      <c r="G186" s="61">
        <f t="shared" ref="G186:L186" si="65">G111+G136+G142+G174+G180</f>
        <v>1503.3820000000001</v>
      </c>
      <c r="H186" s="61">
        <f t="shared" si="65"/>
        <v>0</v>
      </c>
      <c r="I186" s="61">
        <f t="shared" si="65"/>
        <v>0</v>
      </c>
      <c r="J186" s="61">
        <f t="shared" si="65"/>
        <v>0</v>
      </c>
      <c r="K186" s="61">
        <f t="shared" si="65"/>
        <v>0</v>
      </c>
      <c r="L186" s="61">
        <f t="shared" si="65"/>
        <v>0</v>
      </c>
    </row>
    <row r="187" spans="1:71" ht="30" customHeight="1" x14ac:dyDescent="0.25">
      <c r="A187" s="113"/>
      <c r="B187" s="113"/>
      <c r="C187" s="113"/>
      <c r="D187" s="44" t="s">
        <v>104</v>
      </c>
      <c r="E187" s="61">
        <f t="shared" si="64"/>
        <v>0</v>
      </c>
      <c r="F187" s="58">
        <f>F112+F137+F143+F175+F181</f>
        <v>0</v>
      </c>
      <c r="G187" s="58">
        <f t="shared" ref="G187:L187" si="66">G112+G137+G143+G175+G181</f>
        <v>0</v>
      </c>
      <c r="H187" s="58">
        <f t="shared" si="66"/>
        <v>0</v>
      </c>
      <c r="I187" s="58">
        <f t="shared" si="66"/>
        <v>0</v>
      </c>
      <c r="J187" s="58">
        <f t="shared" si="66"/>
        <v>0</v>
      </c>
      <c r="K187" s="58">
        <f t="shared" si="66"/>
        <v>0</v>
      </c>
      <c r="L187" s="58">
        <f t="shared" si="66"/>
        <v>0</v>
      </c>
    </row>
    <row r="188" spans="1:71" ht="39.75" customHeight="1" x14ac:dyDescent="0.25">
      <c r="A188" s="113"/>
      <c r="B188" s="113"/>
      <c r="C188" s="113"/>
      <c r="D188" s="38" t="s">
        <v>45</v>
      </c>
      <c r="E188" s="61">
        <f t="shared" si="64"/>
        <v>270264.73875999998</v>
      </c>
      <c r="F188" s="61">
        <f>F113+F138+F144+F176+F182</f>
        <v>47252.9</v>
      </c>
      <c r="G188" s="61">
        <f t="shared" ref="G188:L188" si="67">G113+G138+G144+G176+G182</f>
        <v>70752.2</v>
      </c>
      <c r="H188" s="61">
        <f t="shared" si="67"/>
        <v>82917.884999999995</v>
      </c>
      <c r="I188" s="61">
        <f t="shared" si="67"/>
        <v>58932.276880000005</v>
      </c>
      <c r="J188" s="61">
        <f t="shared" si="67"/>
        <v>10409.47688</v>
      </c>
      <c r="K188" s="61">
        <f t="shared" si="67"/>
        <v>0</v>
      </c>
      <c r="L188" s="61">
        <f t="shared" si="67"/>
        <v>0</v>
      </c>
    </row>
    <row r="189" spans="1:71" ht="22.5" customHeight="1" x14ac:dyDescent="0.25">
      <c r="A189" s="39" t="s">
        <v>90</v>
      </c>
      <c r="B189" s="22"/>
      <c r="C189" s="22"/>
      <c r="D189" s="22"/>
      <c r="E189" s="32"/>
      <c r="F189" s="33"/>
      <c r="G189" s="33"/>
      <c r="H189" s="33"/>
      <c r="I189" s="31"/>
      <c r="J189" s="31"/>
      <c r="K189" s="33"/>
      <c r="L189" s="33"/>
    </row>
    <row r="190" spans="1:71" ht="22.5" customHeight="1" x14ac:dyDescent="0.25">
      <c r="A190" s="161" t="s">
        <v>67</v>
      </c>
      <c r="B190" s="161"/>
      <c r="C190" s="161"/>
      <c r="D190" s="161"/>
      <c r="E190" s="161"/>
      <c r="F190" s="161"/>
      <c r="G190" s="161"/>
      <c r="H190" s="161"/>
      <c r="I190" s="161"/>
      <c r="J190" s="161"/>
      <c r="K190" s="161"/>
      <c r="L190" s="161"/>
    </row>
    <row r="191" spans="1:71" ht="22.5" customHeight="1" x14ac:dyDescent="0.25">
      <c r="A191" s="135" t="s">
        <v>89</v>
      </c>
      <c r="B191" s="135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</row>
    <row r="192" spans="1:71" ht="22.5" customHeight="1" x14ac:dyDescent="0.25">
      <c r="A192" s="123" t="s">
        <v>68</v>
      </c>
      <c r="B192" s="117" t="s">
        <v>70</v>
      </c>
      <c r="C192" s="100" t="s">
        <v>65</v>
      </c>
      <c r="D192" s="44" t="s">
        <v>3</v>
      </c>
      <c r="E192" s="61">
        <f>E193+E194+E195+E196+E197</f>
        <v>81.52</v>
      </c>
      <c r="F192" s="58">
        <f>F193+F194+F195+F196+F197</f>
        <v>0</v>
      </c>
      <c r="G192" s="59">
        <f t="shared" ref="G192:L192" si="68">G193+G194+G195+G196+G197</f>
        <v>24.72</v>
      </c>
      <c r="H192" s="61">
        <f t="shared" si="68"/>
        <v>27.19</v>
      </c>
      <c r="I192" s="61">
        <f t="shared" si="68"/>
        <v>29.61</v>
      </c>
      <c r="J192" s="61">
        <f t="shared" si="68"/>
        <v>29.61</v>
      </c>
      <c r="K192" s="61">
        <f t="shared" si="68"/>
        <v>0</v>
      </c>
      <c r="L192" s="61">
        <f t="shared" si="68"/>
        <v>0</v>
      </c>
    </row>
    <row r="193" spans="1:12" ht="22.5" customHeight="1" x14ac:dyDescent="0.25">
      <c r="A193" s="124"/>
      <c r="B193" s="118"/>
      <c r="C193" s="101"/>
      <c r="D193" s="44" t="s">
        <v>109</v>
      </c>
      <c r="E193" s="58">
        <f>F193+G193+H193+I193+J193+K193+L193</f>
        <v>0</v>
      </c>
      <c r="F193" s="55">
        <v>0</v>
      </c>
      <c r="G193" s="53">
        <v>0</v>
      </c>
      <c r="H193" s="55">
        <v>0</v>
      </c>
      <c r="I193" s="55">
        <v>0</v>
      </c>
      <c r="J193" s="55">
        <v>0</v>
      </c>
      <c r="K193" s="55">
        <v>0</v>
      </c>
      <c r="L193" s="55">
        <v>0</v>
      </c>
    </row>
    <row r="194" spans="1:12" ht="22.5" customHeight="1" x14ac:dyDescent="0.25">
      <c r="A194" s="124"/>
      <c r="B194" s="118"/>
      <c r="C194" s="101"/>
      <c r="D194" s="44" t="s">
        <v>11</v>
      </c>
      <c r="E194" s="58">
        <f>F194+G194+H194+I194+J194+K194+L194</f>
        <v>0</v>
      </c>
      <c r="F194" s="55">
        <v>0</v>
      </c>
      <c r="G194" s="53">
        <v>0</v>
      </c>
      <c r="H194" s="55">
        <v>0</v>
      </c>
      <c r="I194" s="55">
        <v>0</v>
      </c>
      <c r="J194" s="55">
        <v>0</v>
      </c>
      <c r="K194" s="55">
        <v>0</v>
      </c>
      <c r="L194" s="55">
        <v>0</v>
      </c>
    </row>
    <row r="195" spans="1:12" ht="21" customHeight="1" x14ac:dyDescent="0.25">
      <c r="A195" s="124"/>
      <c r="B195" s="118"/>
      <c r="C195" s="101"/>
      <c r="D195" s="22" t="s">
        <v>12</v>
      </c>
      <c r="E195" s="58">
        <f>F195+G195+H195+I195</f>
        <v>81.52</v>
      </c>
      <c r="F195" s="55">
        <v>0</v>
      </c>
      <c r="G195" s="79">
        <v>24.72</v>
      </c>
      <c r="H195" s="83">
        <v>27.19</v>
      </c>
      <c r="I195" s="77">
        <v>29.61</v>
      </c>
      <c r="J195" s="77">
        <v>0</v>
      </c>
      <c r="K195" s="55">
        <v>0</v>
      </c>
      <c r="L195" s="55">
        <v>0</v>
      </c>
    </row>
    <row r="196" spans="1:12" ht="32.25" customHeight="1" x14ac:dyDescent="0.25">
      <c r="A196" s="124"/>
      <c r="B196" s="118"/>
      <c r="C196" s="101"/>
      <c r="D196" s="44" t="s">
        <v>104</v>
      </c>
      <c r="E196" s="58">
        <f t="shared" ref="E196:E197" si="69">F196+G196+H196+I196</f>
        <v>0</v>
      </c>
      <c r="F196" s="55">
        <v>0</v>
      </c>
      <c r="G196" s="53">
        <v>0</v>
      </c>
      <c r="H196" s="55">
        <v>0</v>
      </c>
      <c r="I196" s="55">
        <v>0</v>
      </c>
      <c r="J196" s="55">
        <v>0</v>
      </c>
      <c r="K196" s="55">
        <v>0</v>
      </c>
      <c r="L196" s="55">
        <v>0</v>
      </c>
    </row>
    <row r="197" spans="1:12" ht="30" customHeight="1" x14ac:dyDescent="0.25">
      <c r="A197" s="125"/>
      <c r="B197" s="119"/>
      <c r="C197" s="102"/>
      <c r="D197" s="44" t="s">
        <v>45</v>
      </c>
      <c r="E197" s="58">
        <f t="shared" si="69"/>
        <v>0</v>
      </c>
      <c r="F197" s="55">
        <v>0</v>
      </c>
      <c r="G197" s="53">
        <v>0</v>
      </c>
      <c r="H197" s="55">
        <v>0</v>
      </c>
      <c r="I197" s="55">
        <v>0</v>
      </c>
      <c r="J197" s="55">
        <v>29.61</v>
      </c>
      <c r="K197" s="55">
        <v>0</v>
      </c>
      <c r="L197" s="55">
        <v>0</v>
      </c>
    </row>
    <row r="198" spans="1:12" ht="30" customHeight="1" x14ac:dyDescent="0.25">
      <c r="A198" s="123" t="s">
        <v>69</v>
      </c>
      <c r="B198" s="117" t="s">
        <v>71</v>
      </c>
      <c r="C198" s="100" t="s">
        <v>65</v>
      </c>
      <c r="D198" s="44" t="s">
        <v>3</v>
      </c>
      <c r="E198" s="61">
        <f>E199+E200+E201+E202+E203</f>
        <v>23.87</v>
      </c>
      <c r="F198" s="63">
        <f>F199+F200+F201+F202+F203</f>
        <v>0</v>
      </c>
      <c r="G198" s="80">
        <f t="shared" ref="G198:J198" si="70">G199+G200+G201+G202+G203</f>
        <v>5.28</v>
      </c>
      <c r="H198" s="63">
        <f t="shared" si="70"/>
        <v>5.81</v>
      </c>
      <c r="I198" s="63">
        <f t="shared" si="70"/>
        <v>6.39</v>
      </c>
      <c r="J198" s="63">
        <f t="shared" si="70"/>
        <v>6.39</v>
      </c>
      <c r="K198" s="63">
        <f>K199+K200+K201+K202+K203</f>
        <v>0</v>
      </c>
      <c r="L198" s="63">
        <f>L199+L200+L201+L202+L203</f>
        <v>0</v>
      </c>
    </row>
    <row r="199" spans="1:12" ht="26.25" customHeight="1" x14ac:dyDescent="0.25">
      <c r="A199" s="124"/>
      <c r="B199" s="118"/>
      <c r="C199" s="101"/>
      <c r="D199" s="44" t="s">
        <v>109</v>
      </c>
      <c r="E199" s="58">
        <f>F199+G199+H199+I199+J199+K199+L199</f>
        <v>0</v>
      </c>
      <c r="F199" s="55">
        <v>0</v>
      </c>
      <c r="G199" s="53">
        <v>0</v>
      </c>
      <c r="H199" s="55">
        <v>0</v>
      </c>
      <c r="I199" s="55">
        <v>0</v>
      </c>
      <c r="J199" s="55">
        <v>0</v>
      </c>
      <c r="K199" s="55">
        <v>0</v>
      </c>
      <c r="L199" s="55">
        <v>0</v>
      </c>
    </row>
    <row r="200" spans="1:12" ht="20.25" customHeight="1" x14ac:dyDescent="0.25">
      <c r="A200" s="124"/>
      <c r="B200" s="118"/>
      <c r="C200" s="101"/>
      <c r="D200" s="44" t="s">
        <v>11</v>
      </c>
      <c r="E200" s="58">
        <f>F200+G200+H200+I200+J200+K200+L200</f>
        <v>0</v>
      </c>
      <c r="F200" s="55">
        <v>0</v>
      </c>
      <c r="G200" s="53">
        <v>0</v>
      </c>
      <c r="H200" s="55">
        <v>0</v>
      </c>
      <c r="I200" s="55">
        <v>0</v>
      </c>
      <c r="J200" s="55">
        <v>0</v>
      </c>
      <c r="K200" s="55">
        <v>0</v>
      </c>
      <c r="L200" s="55">
        <v>0</v>
      </c>
    </row>
    <row r="201" spans="1:12" ht="22.5" customHeight="1" x14ac:dyDescent="0.25">
      <c r="A201" s="124"/>
      <c r="B201" s="118"/>
      <c r="C201" s="101"/>
      <c r="D201" s="22" t="s">
        <v>12</v>
      </c>
      <c r="E201" s="61">
        <f>F201+G201+H201+I201+J201+K201+L201</f>
        <v>17.48</v>
      </c>
      <c r="F201" s="55">
        <v>0</v>
      </c>
      <c r="G201" s="79">
        <v>5.28</v>
      </c>
      <c r="H201" s="84">
        <v>5.81</v>
      </c>
      <c r="I201" s="62">
        <v>6.39</v>
      </c>
      <c r="J201" s="62">
        <v>0</v>
      </c>
      <c r="K201" s="55">
        <v>0</v>
      </c>
      <c r="L201" s="55">
        <v>0</v>
      </c>
    </row>
    <row r="202" spans="1:12" ht="39.75" customHeight="1" x14ac:dyDescent="0.25">
      <c r="A202" s="124"/>
      <c r="B202" s="118"/>
      <c r="C202" s="101"/>
      <c r="D202" s="44" t="s">
        <v>104</v>
      </c>
      <c r="E202" s="61">
        <f>F202+G202+H202+I202+J202+K202+L202</f>
        <v>0</v>
      </c>
      <c r="F202" s="55">
        <v>0</v>
      </c>
      <c r="G202" s="53">
        <v>0</v>
      </c>
      <c r="H202" s="55">
        <v>0</v>
      </c>
      <c r="I202" s="55">
        <v>0</v>
      </c>
      <c r="J202" s="55">
        <v>0</v>
      </c>
      <c r="K202" s="55">
        <v>0</v>
      </c>
      <c r="L202" s="55">
        <v>0</v>
      </c>
    </row>
    <row r="203" spans="1:12" ht="39" customHeight="1" x14ac:dyDescent="0.25">
      <c r="A203" s="125"/>
      <c r="B203" s="119"/>
      <c r="C203" s="102"/>
      <c r="D203" s="44" t="s">
        <v>45</v>
      </c>
      <c r="E203" s="61">
        <f>F203+G203+H203+I203+J203+K203+L203</f>
        <v>6.39</v>
      </c>
      <c r="F203" s="55">
        <v>0</v>
      </c>
      <c r="G203" s="53">
        <v>0</v>
      </c>
      <c r="H203" s="55">
        <v>0</v>
      </c>
      <c r="I203" s="55">
        <v>0</v>
      </c>
      <c r="J203" s="55">
        <v>6.39</v>
      </c>
      <c r="K203" s="55">
        <v>0</v>
      </c>
      <c r="L203" s="55">
        <v>0</v>
      </c>
    </row>
    <row r="204" spans="1:12" ht="24" customHeight="1" x14ac:dyDescent="0.25">
      <c r="A204" s="147" t="s">
        <v>72</v>
      </c>
      <c r="B204" s="148"/>
      <c r="C204" s="149"/>
      <c r="D204" s="22" t="s">
        <v>3</v>
      </c>
      <c r="E204" s="61">
        <f>E195+E201</f>
        <v>99</v>
      </c>
      <c r="F204" s="66">
        <f>F205+F206+F207+F208+F209</f>
        <v>0</v>
      </c>
      <c r="G204" s="81">
        <f t="shared" ref="G204:L204" si="71">G205+G206+G207+G208+G209</f>
        <v>30</v>
      </c>
      <c r="H204" s="66">
        <f t="shared" si="71"/>
        <v>33</v>
      </c>
      <c r="I204" s="66">
        <f t="shared" si="71"/>
        <v>36</v>
      </c>
      <c r="J204" s="66">
        <f t="shared" si="71"/>
        <v>29.61</v>
      </c>
      <c r="K204" s="66">
        <f t="shared" si="71"/>
        <v>0</v>
      </c>
      <c r="L204" s="66">
        <f t="shared" si="71"/>
        <v>0</v>
      </c>
    </row>
    <row r="205" spans="1:12" ht="24.75" customHeight="1" x14ac:dyDescent="0.25">
      <c r="A205" s="150"/>
      <c r="B205" s="151"/>
      <c r="C205" s="152"/>
      <c r="D205" s="44" t="s">
        <v>109</v>
      </c>
      <c r="E205" s="58">
        <f>F205+G205+H205+I205+J205+K205+L205</f>
        <v>0</v>
      </c>
      <c r="F205" s="58">
        <f>F193+F199</f>
        <v>0</v>
      </c>
      <c r="G205" s="52">
        <f t="shared" ref="G205:L205" si="72">G193+G199</f>
        <v>0</v>
      </c>
      <c r="H205" s="58">
        <f t="shared" si="72"/>
        <v>0</v>
      </c>
      <c r="I205" s="58">
        <f t="shared" si="72"/>
        <v>0</v>
      </c>
      <c r="J205" s="58">
        <f t="shared" si="72"/>
        <v>0</v>
      </c>
      <c r="K205" s="58">
        <f t="shared" si="72"/>
        <v>0</v>
      </c>
      <c r="L205" s="58">
        <f t="shared" si="72"/>
        <v>0</v>
      </c>
    </row>
    <row r="206" spans="1:12" ht="28.5" customHeight="1" x14ac:dyDescent="0.25">
      <c r="A206" s="150"/>
      <c r="B206" s="151"/>
      <c r="C206" s="152"/>
      <c r="D206" s="44" t="s">
        <v>11</v>
      </c>
      <c r="E206" s="58">
        <f>F206+G206+H206+I206+J206+K206+L206</f>
        <v>0</v>
      </c>
      <c r="F206" s="58">
        <f>F194+F200</f>
        <v>0</v>
      </c>
      <c r="G206" s="52">
        <f t="shared" ref="G206:L206" si="73">G194+G200</f>
        <v>0</v>
      </c>
      <c r="H206" s="58">
        <f t="shared" si="73"/>
        <v>0</v>
      </c>
      <c r="I206" s="58">
        <f t="shared" si="73"/>
        <v>0</v>
      </c>
      <c r="J206" s="58">
        <f t="shared" si="73"/>
        <v>0</v>
      </c>
      <c r="K206" s="58">
        <f t="shared" si="73"/>
        <v>0</v>
      </c>
      <c r="L206" s="58">
        <f t="shared" si="73"/>
        <v>0</v>
      </c>
    </row>
    <row r="207" spans="1:12" ht="27" customHeight="1" x14ac:dyDescent="0.25">
      <c r="A207" s="150"/>
      <c r="B207" s="151"/>
      <c r="C207" s="152"/>
      <c r="D207" s="22" t="s">
        <v>12</v>
      </c>
      <c r="E207" s="61">
        <f>E198+E204</f>
        <v>122.87</v>
      </c>
      <c r="F207" s="58">
        <f>F195+F201</f>
        <v>0</v>
      </c>
      <c r="G207" s="52">
        <f t="shared" ref="G207:L207" si="74">G195+G201</f>
        <v>30</v>
      </c>
      <c r="H207" s="58">
        <f t="shared" si="74"/>
        <v>33</v>
      </c>
      <c r="I207" s="58">
        <f t="shared" si="74"/>
        <v>36</v>
      </c>
      <c r="J207" s="58">
        <f t="shared" si="74"/>
        <v>0</v>
      </c>
      <c r="K207" s="58">
        <f t="shared" si="74"/>
        <v>0</v>
      </c>
      <c r="L207" s="58">
        <f t="shared" si="74"/>
        <v>0</v>
      </c>
    </row>
    <row r="208" spans="1:12" ht="33.75" customHeight="1" x14ac:dyDescent="0.25">
      <c r="A208" s="150"/>
      <c r="B208" s="151"/>
      <c r="C208" s="152"/>
      <c r="D208" s="44" t="s">
        <v>104</v>
      </c>
      <c r="E208" s="61">
        <f t="shared" ref="E208:E209" si="75">E199+E205</f>
        <v>0</v>
      </c>
      <c r="F208" s="58">
        <f>F196+F202</f>
        <v>0</v>
      </c>
      <c r="G208" s="52">
        <f t="shared" ref="G208:L208" si="76">G196+G202</f>
        <v>0</v>
      </c>
      <c r="H208" s="58">
        <f t="shared" si="76"/>
        <v>0</v>
      </c>
      <c r="I208" s="58">
        <f t="shared" si="76"/>
        <v>0</v>
      </c>
      <c r="J208" s="58">
        <f t="shared" si="76"/>
        <v>0</v>
      </c>
      <c r="K208" s="58">
        <f t="shared" si="76"/>
        <v>0</v>
      </c>
      <c r="L208" s="58">
        <f t="shared" si="76"/>
        <v>0</v>
      </c>
    </row>
    <row r="209" spans="1:99" ht="40.5" customHeight="1" x14ac:dyDescent="0.25">
      <c r="A209" s="153"/>
      <c r="B209" s="154"/>
      <c r="C209" s="155"/>
      <c r="D209" s="44" t="s">
        <v>45</v>
      </c>
      <c r="E209" s="61">
        <f t="shared" si="75"/>
        <v>0</v>
      </c>
      <c r="F209" s="58">
        <f>F197+F202</f>
        <v>0</v>
      </c>
      <c r="G209" s="52">
        <f t="shared" ref="G209:L209" si="77">G197+G202</f>
        <v>0</v>
      </c>
      <c r="H209" s="58">
        <f t="shared" si="77"/>
        <v>0</v>
      </c>
      <c r="I209" s="58">
        <f t="shared" si="77"/>
        <v>0</v>
      </c>
      <c r="J209" s="58">
        <f t="shared" si="77"/>
        <v>29.61</v>
      </c>
      <c r="K209" s="58">
        <f t="shared" si="77"/>
        <v>0</v>
      </c>
      <c r="L209" s="58">
        <f t="shared" si="77"/>
        <v>0</v>
      </c>
    </row>
    <row r="210" spans="1:99" ht="28.5" customHeight="1" x14ac:dyDescent="0.25">
      <c r="A210" s="90" t="s">
        <v>44</v>
      </c>
      <c r="B210" s="91"/>
      <c r="C210" s="92"/>
      <c r="D210" s="20" t="s">
        <v>3</v>
      </c>
      <c r="E210" s="71">
        <f>E212+E213+E214+E215</f>
        <v>3383469.2968400009</v>
      </c>
      <c r="F210" s="72">
        <f>F212+F213+F214+F215</f>
        <v>307809.89447</v>
      </c>
      <c r="G210" s="72">
        <f>G212+G213+G215+G214</f>
        <v>384005.30391000002</v>
      </c>
      <c r="H210" s="72">
        <f>H212+H213+H215+H214</f>
        <v>733668.07670000009</v>
      </c>
      <c r="I210" s="72">
        <f>I212+I213+I215</f>
        <v>453382.98588000005</v>
      </c>
      <c r="J210" s="72">
        <f>J212+J213+J215</f>
        <v>334320.02587999997</v>
      </c>
      <c r="K210" s="72">
        <f>K212+K213+K215</f>
        <v>576793.69999999995</v>
      </c>
      <c r="L210" s="72">
        <f>L212+L213+L215</f>
        <v>593512.53</v>
      </c>
      <c r="M210" s="2"/>
      <c r="N210" s="2"/>
      <c r="O210" s="2"/>
      <c r="P210" s="2"/>
    </row>
    <row r="211" spans="1:99" ht="28.5" customHeight="1" x14ac:dyDescent="0.25">
      <c r="A211" s="93"/>
      <c r="B211" s="94"/>
      <c r="C211" s="95"/>
      <c r="D211" s="20" t="s">
        <v>109</v>
      </c>
      <c r="E211" s="71">
        <f>E68+E100+E184</f>
        <v>0</v>
      </c>
      <c r="F211" s="73">
        <f t="shared" ref="F211:L215" si="78">F68+F100+F184+F205</f>
        <v>0</v>
      </c>
      <c r="G211" s="73">
        <f t="shared" si="78"/>
        <v>0</v>
      </c>
      <c r="H211" s="73">
        <f t="shared" si="78"/>
        <v>0</v>
      </c>
      <c r="I211" s="73">
        <f t="shared" si="78"/>
        <v>0</v>
      </c>
      <c r="J211" s="73">
        <f t="shared" si="78"/>
        <v>0</v>
      </c>
      <c r="K211" s="73">
        <f t="shared" si="78"/>
        <v>0</v>
      </c>
      <c r="L211" s="73">
        <f t="shared" si="78"/>
        <v>0</v>
      </c>
      <c r="M211" s="2"/>
      <c r="N211" s="2"/>
      <c r="O211" s="2"/>
      <c r="P211" s="2"/>
    </row>
    <row r="212" spans="1:99" ht="31.5" customHeight="1" x14ac:dyDescent="0.25">
      <c r="A212" s="93"/>
      <c r="B212" s="94"/>
      <c r="C212" s="95"/>
      <c r="D212" s="20" t="s">
        <v>11</v>
      </c>
      <c r="E212" s="71">
        <f>E69+E101+E185</f>
        <v>197198.13949999999</v>
      </c>
      <c r="F212" s="71">
        <f t="shared" si="78"/>
        <v>51643.5</v>
      </c>
      <c r="G212" s="71">
        <f t="shared" si="78"/>
        <v>33967.1</v>
      </c>
      <c r="H212" s="74">
        <f t="shared" si="78"/>
        <v>42526.139500000005</v>
      </c>
      <c r="I212" s="74">
        <f t="shared" si="78"/>
        <v>69061.399999999994</v>
      </c>
      <c r="J212" s="74">
        <f t="shared" si="78"/>
        <v>0</v>
      </c>
      <c r="K212" s="73">
        <f t="shared" si="78"/>
        <v>0</v>
      </c>
      <c r="L212" s="73">
        <f t="shared" si="78"/>
        <v>0</v>
      </c>
    </row>
    <row r="213" spans="1:99" ht="26.25" customHeight="1" x14ac:dyDescent="0.25">
      <c r="A213" s="93"/>
      <c r="B213" s="94"/>
      <c r="C213" s="95"/>
      <c r="D213" s="20" t="s">
        <v>12</v>
      </c>
      <c r="E213" s="71">
        <f>F213+G213+H213+I213+J213+K213+L213</f>
        <v>589572.45649999997</v>
      </c>
      <c r="F213" s="71">
        <f t="shared" si="78"/>
        <v>120628.36477000001</v>
      </c>
      <c r="G213" s="71">
        <f t="shared" si="78"/>
        <v>255966.77581000002</v>
      </c>
      <c r="H213" s="74">
        <f t="shared" si="78"/>
        <v>95701.780500000008</v>
      </c>
      <c r="I213" s="74">
        <f t="shared" si="78"/>
        <v>117275.53542</v>
      </c>
      <c r="J213" s="74">
        <f t="shared" si="78"/>
        <v>0</v>
      </c>
      <c r="K213" s="73">
        <f t="shared" si="78"/>
        <v>0</v>
      </c>
      <c r="L213" s="73">
        <f t="shared" si="78"/>
        <v>0</v>
      </c>
    </row>
    <row r="214" spans="1:99" ht="42" customHeight="1" x14ac:dyDescent="0.25">
      <c r="A214" s="93"/>
      <c r="B214" s="94"/>
      <c r="C214" s="95"/>
      <c r="D214" s="20" t="s">
        <v>104</v>
      </c>
      <c r="E214" s="71">
        <f>E71+E103</f>
        <v>16664.218769999999</v>
      </c>
      <c r="F214" s="72">
        <f t="shared" si="78"/>
        <v>15566.132310000001</v>
      </c>
      <c r="G214" s="72">
        <f t="shared" si="78"/>
        <v>1098.08646</v>
      </c>
      <c r="H214" s="75">
        <f t="shared" si="78"/>
        <v>0</v>
      </c>
      <c r="I214" s="75">
        <f t="shared" si="78"/>
        <v>0</v>
      </c>
      <c r="J214" s="75">
        <f t="shared" si="78"/>
        <v>0</v>
      </c>
      <c r="K214" s="76">
        <f t="shared" si="78"/>
        <v>0</v>
      </c>
      <c r="L214" s="76">
        <f t="shared" si="78"/>
        <v>0</v>
      </c>
    </row>
    <row r="215" spans="1:99" ht="36.75" customHeight="1" x14ac:dyDescent="0.25">
      <c r="A215" s="93"/>
      <c r="B215" s="94"/>
      <c r="C215" s="95"/>
      <c r="D215" s="20" t="s">
        <v>45</v>
      </c>
      <c r="E215" s="71">
        <f>E72+E104+E188+E203</f>
        <v>2580034.4820700008</v>
      </c>
      <c r="F215" s="72">
        <f t="shared" si="78"/>
        <v>119971.89739</v>
      </c>
      <c r="G215" s="72">
        <f t="shared" si="78"/>
        <v>92973.341639999999</v>
      </c>
      <c r="H215" s="72">
        <f t="shared" si="78"/>
        <v>595440.15670000005</v>
      </c>
      <c r="I215" s="72">
        <f t="shared" si="78"/>
        <v>267046.05046000006</v>
      </c>
      <c r="J215" s="72">
        <f t="shared" si="78"/>
        <v>334320.02587999997</v>
      </c>
      <c r="K215" s="72">
        <f t="shared" si="78"/>
        <v>576793.69999999995</v>
      </c>
      <c r="L215" s="72">
        <f t="shared" si="78"/>
        <v>593512.53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</row>
    <row r="216" spans="1:99" s="17" customFormat="1" ht="15" hidden="1" customHeight="1" x14ac:dyDescent="0.25">
      <c r="A216" s="93"/>
      <c r="B216" s="94"/>
      <c r="C216" s="95"/>
      <c r="D216" s="30"/>
      <c r="E216" s="53"/>
      <c r="F216" s="62"/>
      <c r="G216" s="62"/>
      <c r="H216" s="62"/>
      <c r="I216" s="62"/>
      <c r="J216" s="62"/>
      <c r="K216" s="62"/>
      <c r="L216" s="62"/>
      <c r="M216" s="10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3"/>
    </row>
    <row r="217" spans="1:99" ht="18.75" hidden="1" customHeight="1" x14ac:dyDescent="0.25">
      <c r="A217" s="93"/>
      <c r="B217" s="94"/>
      <c r="C217" s="95"/>
      <c r="D217" s="20" t="s">
        <v>3</v>
      </c>
      <c r="E217" s="53"/>
      <c r="F217" s="62"/>
      <c r="G217" s="62"/>
      <c r="H217" s="62"/>
      <c r="I217" s="62"/>
      <c r="J217" s="62"/>
      <c r="K217" s="62"/>
      <c r="L217" s="62"/>
      <c r="M217" s="2"/>
      <c r="N217" s="2"/>
      <c r="O217" s="2"/>
      <c r="P217" s="2"/>
      <c r="Q217" s="2"/>
      <c r="R217" s="2"/>
      <c r="S217" s="2"/>
      <c r="T217" s="2"/>
    </row>
    <row r="218" spans="1:99" ht="18.75" hidden="1" customHeight="1" x14ac:dyDescent="0.25">
      <c r="A218" s="93"/>
      <c r="B218" s="94"/>
      <c r="C218" s="95"/>
      <c r="D218" s="20" t="s">
        <v>11</v>
      </c>
      <c r="E218" s="53"/>
      <c r="F218" s="62"/>
      <c r="G218" s="62"/>
      <c r="H218" s="62"/>
      <c r="I218" s="62"/>
      <c r="J218" s="62"/>
      <c r="K218" s="62"/>
      <c r="L218" s="62"/>
      <c r="M218" s="2"/>
      <c r="N218" s="2"/>
      <c r="O218" s="2"/>
      <c r="P218" s="2"/>
      <c r="Q218" s="2"/>
      <c r="R218" s="2"/>
      <c r="S218" s="2"/>
      <c r="T218" s="2"/>
    </row>
    <row r="219" spans="1:99" ht="18.75" hidden="1" customHeight="1" x14ac:dyDescent="0.25">
      <c r="A219" s="93"/>
      <c r="B219" s="94"/>
      <c r="C219" s="95"/>
      <c r="D219" s="20" t="s">
        <v>12</v>
      </c>
      <c r="E219" s="53"/>
      <c r="F219" s="62"/>
      <c r="G219" s="62"/>
      <c r="H219" s="62"/>
      <c r="I219" s="62"/>
      <c r="J219" s="62"/>
      <c r="K219" s="62"/>
      <c r="L219" s="62"/>
      <c r="M219" s="2"/>
      <c r="N219" s="2"/>
      <c r="O219" s="2"/>
      <c r="P219" s="2"/>
      <c r="Q219" s="2"/>
      <c r="R219" s="2"/>
      <c r="S219" s="2"/>
      <c r="T219" s="2"/>
    </row>
    <row r="220" spans="1:99" ht="18.75" hidden="1" customHeight="1" x14ac:dyDescent="0.25">
      <c r="A220" s="93"/>
      <c r="B220" s="94"/>
      <c r="C220" s="95"/>
      <c r="D220" s="20" t="s">
        <v>17</v>
      </c>
      <c r="E220" s="53"/>
      <c r="F220" s="62"/>
      <c r="G220" s="62"/>
      <c r="H220" s="62"/>
      <c r="I220" s="62"/>
      <c r="J220" s="62"/>
      <c r="K220" s="62"/>
      <c r="L220" s="62"/>
      <c r="M220" s="2"/>
      <c r="N220" s="2"/>
      <c r="O220" s="2"/>
      <c r="P220" s="2"/>
      <c r="Q220" s="2"/>
      <c r="R220" s="2"/>
      <c r="S220" s="2"/>
      <c r="T220" s="2"/>
    </row>
    <row r="221" spans="1:99" ht="21" hidden="1" customHeight="1" x14ac:dyDescent="0.25">
      <c r="A221" s="93"/>
      <c r="B221" s="94"/>
      <c r="C221" s="95"/>
      <c r="D221" s="20" t="s">
        <v>45</v>
      </c>
      <c r="E221" s="53"/>
      <c r="F221" s="62"/>
      <c r="G221" s="62"/>
      <c r="H221" s="62"/>
      <c r="I221" s="62"/>
      <c r="J221" s="62"/>
      <c r="K221" s="62"/>
      <c r="L221" s="62"/>
      <c r="M221" s="2"/>
      <c r="N221" s="2"/>
      <c r="O221" s="2"/>
      <c r="P221" s="2"/>
      <c r="Q221" s="2"/>
      <c r="R221" s="2"/>
      <c r="S221" s="2"/>
      <c r="T221" s="2"/>
    </row>
    <row r="222" spans="1:99" ht="16.5" hidden="1" customHeight="1" x14ac:dyDescent="0.25">
      <c r="A222" s="93"/>
      <c r="B222" s="94"/>
      <c r="C222" s="95"/>
      <c r="D222" s="20" t="s">
        <v>3</v>
      </c>
      <c r="E222" s="53"/>
      <c r="F222" s="62"/>
      <c r="G222" s="62"/>
      <c r="H222" s="62"/>
      <c r="I222" s="62"/>
      <c r="J222" s="62"/>
      <c r="K222" s="62"/>
      <c r="L222" s="62"/>
      <c r="M222" s="2"/>
      <c r="N222" s="2"/>
      <c r="O222" s="2"/>
      <c r="P222" s="2"/>
      <c r="Q222" s="2"/>
      <c r="R222" s="2"/>
      <c r="S222" s="2"/>
      <c r="T222" s="2"/>
    </row>
    <row r="223" spans="1:99" ht="21" hidden="1" customHeight="1" x14ac:dyDescent="0.25">
      <c r="A223" s="93"/>
      <c r="B223" s="94"/>
      <c r="C223" s="95"/>
      <c r="D223" s="20" t="s">
        <v>11</v>
      </c>
      <c r="E223" s="53"/>
      <c r="F223" s="62"/>
      <c r="G223" s="62"/>
      <c r="H223" s="62"/>
      <c r="I223" s="62"/>
      <c r="J223" s="62"/>
      <c r="K223" s="62"/>
      <c r="L223" s="62"/>
      <c r="M223" s="2"/>
      <c r="N223" s="2"/>
      <c r="O223" s="2"/>
      <c r="P223" s="2"/>
      <c r="Q223" s="2"/>
      <c r="R223" s="2"/>
      <c r="S223" s="2"/>
      <c r="T223" s="2"/>
    </row>
    <row r="224" spans="1:99" ht="21" hidden="1" customHeight="1" x14ac:dyDescent="0.25">
      <c r="A224" s="93"/>
      <c r="B224" s="94"/>
      <c r="C224" s="95"/>
      <c r="D224" s="20" t="s">
        <v>12</v>
      </c>
      <c r="E224" s="53"/>
      <c r="F224" s="62"/>
      <c r="G224" s="62"/>
      <c r="H224" s="62"/>
      <c r="I224" s="62"/>
      <c r="J224" s="62"/>
      <c r="K224" s="62"/>
      <c r="L224" s="62"/>
      <c r="M224" s="2"/>
      <c r="N224" s="2"/>
      <c r="O224" s="2"/>
      <c r="P224" s="2"/>
      <c r="Q224" s="2"/>
      <c r="R224" s="2"/>
      <c r="S224" s="2"/>
      <c r="T224" s="2"/>
    </row>
    <row r="225" spans="1:20" ht="19.5" hidden="1" customHeight="1" x14ac:dyDescent="0.25">
      <c r="A225" s="93"/>
      <c r="B225" s="94"/>
      <c r="C225" s="95"/>
      <c r="D225" s="20" t="s">
        <v>17</v>
      </c>
      <c r="E225" s="53"/>
      <c r="F225" s="62"/>
      <c r="G225" s="62"/>
      <c r="H225" s="62"/>
      <c r="I225" s="62"/>
      <c r="J225" s="62"/>
      <c r="K225" s="62"/>
      <c r="L225" s="62"/>
      <c r="M225" s="2"/>
      <c r="N225" s="2"/>
      <c r="O225" s="2"/>
      <c r="P225" s="2"/>
      <c r="Q225" s="2"/>
      <c r="R225" s="2"/>
      <c r="S225" s="2"/>
      <c r="T225" s="2"/>
    </row>
    <row r="226" spans="1:20" ht="22.5" hidden="1" customHeight="1" x14ac:dyDescent="0.25">
      <c r="A226" s="93"/>
      <c r="B226" s="94"/>
      <c r="C226" s="95"/>
      <c r="D226" s="20" t="s">
        <v>45</v>
      </c>
      <c r="E226" s="53"/>
      <c r="F226" s="62"/>
      <c r="G226" s="62"/>
      <c r="H226" s="62"/>
      <c r="I226" s="62"/>
      <c r="J226" s="62"/>
      <c r="K226" s="62"/>
      <c r="L226" s="62"/>
      <c r="M226" s="2"/>
      <c r="N226" s="2"/>
      <c r="O226" s="2"/>
      <c r="P226" s="2"/>
      <c r="Q226" s="2"/>
      <c r="R226" s="2"/>
      <c r="S226" s="2"/>
      <c r="T226" s="2"/>
    </row>
    <row r="227" spans="1:20" ht="15" customHeight="1" x14ac:dyDescent="0.25">
      <c r="A227" s="136" t="s">
        <v>82</v>
      </c>
      <c r="B227" s="136"/>
      <c r="C227" s="34"/>
      <c r="D227" s="22"/>
      <c r="E227" s="53"/>
      <c r="F227" s="62"/>
      <c r="G227" s="62"/>
      <c r="H227" s="62"/>
      <c r="I227" s="62"/>
      <c r="J227" s="62"/>
      <c r="K227" s="62"/>
      <c r="L227" s="62"/>
      <c r="M227" s="2"/>
      <c r="N227" s="2"/>
      <c r="O227" s="2"/>
      <c r="P227" s="2"/>
      <c r="Q227" s="2"/>
      <c r="R227" s="2"/>
      <c r="S227" s="2"/>
      <c r="T227" s="2"/>
    </row>
    <row r="228" spans="1:20" ht="22.5" customHeight="1" x14ac:dyDescent="0.25">
      <c r="A228" s="137" t="s">
        <v>92</v>
      </c>
      <c r="B228" s="138"/>
      <c r="C228" s="141"/>
      <c r="D228" s="20" t="s">
        <v>3</v>
      </c>
      <c r="E228" s="64">
        <f>E230+E231+E232+E233</f>
        <v>1623705.54559</v>
      </c>
      <c r="F228" s="65">
        <f>F230+F231+F232+F233</f>
        <v>3596.8210200000003</v>
      </c>
      <c r="G228" s="65">
        <f>G230+G231+G232+G233</f>
        <v>82478.984570000001</v>
      </c>
      <c r="H228" s="65">
        <f t="shared" ref="H228:L228" si="79">H230+H231+H232+H233</f>
        <v>401792.5</v>
      </c>
      <c r="I228" s="65">
        <f t="shared" si="79"/>
        <v>178784.94</v>
      </c>
      <c r="J228" s="65">
        <f t="shared" si="79"/>
        <v>136136.47</v>
      </c>
      <c r="K228" s="65">
        <f t="shared" si="79"/>
        <v>402098.5</v>
      </c>
      <c r="L228" s="65">
        <f t="shared" si="79"/>
        <v>418817.33</v>
      </c>
      <c r="M228" s="2"/>
      <c r="N228" s="2"/>
      <c r="O228" s="2"/>
      <c r="P228" s="2"/>
      <c r="Q228" s="2"/>
      <c r="R228" s="2"/>
      <c r="S228" s="2"/>
      <c r="T228" s="2"/>
    </row>
    <row r="229" spans="1:20" ht="22.5" customHeight="1" x14ac:dyDescent="0.25">
      <c r="A229" s="139"/>
      <c r="B229" s="140"/>
      <c r="C229" s="142"/>
      <c r="D229" s="20" t="s">
        <v>109</v>
      </c>
      <c r="E229" s="62">
        <f t="shared" ref="E229:L229" si="80">E11</f>
        <v>0</v>
      </c>
      <c r="F229" s="62">
        <f t="shared" si="80"/>
        <v>0</v>
      </c>
      <c r="G229" s="62">
        <f t="shared" si="80"/>
        <v>0</v>
      </c>
      <c r="H229" s="62">
        <f t="shared" si="80"/>
        <v>0</v>
      </c>
      <c r="I229" s="62">
        <f t="shared" si="80"/>
        <v>0</v>
      </c>
      <c r="J229" s="62">
        <f t="shared" si="80"/>
        <v>0</v>
      </c>
      <c r="K229" s="62">
        <f t="shared" si="80"/>
        <v>0</v>
      </c>
      <c r="L229" s="62">
        <f t="shared" si="80"/>
        <v>0</v>
      </c>
      <c r="M229" s="2"/>
      <c r="N229" s="2"/>
      <c r="O229" s="2"/>
      <c r="P229" s="2"/>
      <c r="Q229" s="2"/>
      <c r="R229" s="2"/>
      <c r="S229" s="2"/>
      <c r="T229" s="2"/>
    </row>
    <row r="230" spans="1:20" ht="22.5" customHeight="1" x14ac:dyDescent="0.25">
      <c r="A230" s="139"/>
      <c r="B230" s="140"/>
      <c r="C230" s="142"/>
      <c r="D230" s="20" t="s">
        <v>11</v>
      </c>
      <c r="E230" s="53">
        <f>F230+G230+H230+I230+J230+K230+L230</f>
        <v>0</v>
      </c>
      <c r="F230" s="62">
        <f t="shared" ref="F230:L233" si="81">F12</f>
        <v>0</v>
      </c>
      <c r="G230" s="62">
        <f t="shared" si="81"/>
        <v>0</v>
      </c>
      <c r="H230" s="62">
        <f t="shared" si="81"/>
        <v>0</v>
      </c>
      <c r="I230" s="62">
        <f t="shared" si="81"/>
        <v>0</v>
      </c>
      <c r="J230" s="62">
        <f t="shared" si="81"/>
        <v>0</v>
      </c>
      <c r="K230" s="62">
        <f t="shared" si="81"/>
        <v>0</v>
      </c>
      <c r="L230" s="62">
        <f t="shared" si="81"/>
        <v>0</v>
      </c>
      <c r="M230" s="35"/>
      <c r="N230" s="2"/>
      <c r="O230" s="2"/>
      <c r="P230" s="2"/>
      <c r="Q230" s="2"/>
      <c r="R230" s="2"/>
      <c r="S230" s="2"/>
      <c r="T230" s="2"/>
    </row>
    <row r="231" spans="1:20" ht="22.5" customHeight="1" x14ac:dyDescent="0.25">
      <c r="A231" s="139"/>
      <c r="B231" s="140"/>
      <c r="C231" s="142"/>
      <c r="D231" s="20" t="s">
        <v>12</v>
      </c>
      <c r="E231" s="53">
        <f t="shared" ref="E231" si="82">F231+G231+H231+I231+J231+K231+L231</f>
        <v>86218.620280000003</v>
      </c>
      <c r="F231" s="62">
        <f t="shared" si="81"/>
        <v>2266.63571</v>
      </c>
      <c r="G231" s="62">
        <f t="shared" si="81"/>
        <v>82478.984570000001</v>
      </c>
      <c r="H231" s="62">
        <f t="shared" si="81"/>
        <v>1473</v>
      </c>
      <c r="I231" s="62">
        <f t="shared" si="81"/>
        <v>0</v>
      </c>
      <c r="J231" s="62">
        <f t="shared" si="81"/>
        <v>0</v>
      </c>
      <c r="K231" s="62">
        <f t="shared" si="81"/>
        <v>0</v>
      </c>
      <c r="L231" s="62">
        <f t="shared" si="81"/>
        <v>0</v>
      </c>
      <c r="M231" s="35"/>
      <c r="N231" s="2"/>
      <c r="O231" s="2"/>
      <c r="P231" s="2"/>
      <c r="Q231" s="2"/>
      <c r="R231" s="2"/>
      <c r="S231" s="2"/>
      <c r="T231" s="2"/>
    </row>
    <row r="232" spans="1:20" ht="37.5" customHeight="1" x14ac:dyDescent="0.25">
      <c r="A232" s="139"/>
      <c r="B232" s="140"/>
      <c r="C232" s="142"/>
      <c r="D232" s="20" t="s">
        <v>104</v>
      </c>
      <c r="E232" s="53">
        <f>F232+G232+H232+I232+J232+K232+L232</f>
        <v>1330.1853100000001</v>
      </c>
      <c r="F232" s="62">
        <f t="shared" si="81"/>
        <v>1330.1853100000001</v>
      </c>
      <c r="G232" s="62">
        <f t="shared" si="81"/>
        <v>0</v>
      </c>
      <c r="H232" s="62">
        <f t="shared" si="81"/>
        <v>0</v>
      </c>
      <c r="I232" s="62">
        <f t="shared" si="81"/>
        <v>0</v>
      </c>
      <c r="J232" s="62">
        <f t="shared" si="81"/>
        <v>0</v>
      </c>
      <c r="K232" s="62">
        <f t="shared" si="81"/>
        <v>0</v>
      </c>
      <c r="L232" s="62">
        <f t="shared" si="81"/>
        <v>0</v>
      </c>
      <c r="M232" s="2"/>
      <c r="N232" s="2"/>
      <c r="O232" s="2"/>
      <c r="P232" s="2"/>
      <c r="Q232" s="2"/>
      <c r="R232" s="2"/>
      <c r="S232" s="2"/>
      <c r="T232" s="2"/>
    </row>
    <row r="233" spans="1:20" ht="33.75" customHeight="1" x14ac:dyDescent="0.25">
      <c r="A233" s="158"/>
      <c r="B233" s="159"/>
      <c r="C233" s="160"/>
      <c r="D233" s="20" t="s">
        <v>45</v>
      </c>
      <c r="E233" s="53">
        <f>F233+G233+H233+I233+J233+K233+L233</f>
        <v>1536156.74</v>
      </c>
      <c r="F233" s="62">
        <f t="shared" si="81"/>
        <v>0</v>
      </c>
      <c r="G233" s="62">
        <f t="shared" si="81"/>
        <v>0</v>
      </c>
      <c r="H233" s="62">
        <f t="shared" si="81"/>
        <v>400319.5</v>
      </c>
      <c r="I233" s="62">
        <f t="shared" si="81"/>
        <v>178784.94</v>
      </c>
      <c r="J233" s="62">
        <f t="shared" si="81"/>
        <v>136136.47</v>
      </c>
      <c r="K233" s="62">
        <f t="shared" si="81"/>
        <v>402098.5</v>
      </c>
      <c r="L233" s="62">
        <f t="shared" si="81"/>
        <v>418817.33</v>
      </c>
      <c r="M233" s="2"/>
      <c r="N233" s="2"/>
      <c r="O233" s="2"/>
      <c r="P233" s="2"/>
      <c r="Q233" s="2"/>
      <c r="R233" s="2"/>
      <c r="S233" s="2"/>
      <c r="T233" s="2"/>
    </row>
    <row r="234" spans="1:20" ht="33.75" customHeight="1" x14ac:dyDescent="0.25">
      <c r="A234" s="137" t="s">
        <v>83</v>
      </c>
      <c r="B234" s="138"/>
      <c r="C234" s="141"/>
      <c r="D234" s="20" t="s">
        <v>3</v>
      </c>
      <c r="E234" s="64">
        <f t="shared" ref="E234:L234" si="83">E236+E237+E238+E239</f>
        <v>3031986.6562799998</v>
      </c>
      <c r="F234" s="65">
        <f t="shared" si="83"/>
        <v>264261.52059999999</v>
      </c>
      <c r="G234" s="65">
        <f t="shared" si="83"/>
        <v>301526.31934000005</v>
      </c>
      <c r="H234" s="65">
        <f t="shared" si="83"/>
        <v>533956.23692000005</v>
      </c>
      <c r="I234" s="65">
        <f t="shared" si="83"/>
        <v>408988.76900000003</v>
      </c>
      <c r="J234" s="65">
        <f t="shared" si="83"/>
        <v>467534.73542000004</v>
      </c>
      <c r="K234" s="65">
        <f t="shared" si="83"/>
        <v>578600.875</v>
      </c>
      <c r="L234" s="65">
        <f t="shared" si="83"/>
        <v>477118.2</v>
      </c>
      <c r="M234" s="35"/>
      <c r="N234" s="2"/>
      <c r="O234" s="2"/>
      <c r="P234" s="2"/>
      <c r="Q234" s="2"/>
      <c r="R234" s="2"/>
      <c r="S234" s="2"/>
      <c r="T234" s="2"/>
    </row>
    <row r="235" spans="1:20" ht="22.5" customHeight="1" x14ac:dyDescent="0.25">
      <c r="A235" s="139"/>
      <c r="B235" s="140"/>
      <c r="C235" s="142"/>
      <c r="D235" s="20" t="s">
        <v>109</v>
      </c>
      <c r="E235" s="62">
        <f t="shared" ref="E235:L235" si="84">E17</f>
        <v>0</v>
      </c>
      <c r="F235" s="62">
        <f t="shared" si="84"/>
        <v>0</v>
      </c>
      <c r="G235" s="62">
        <f t="shared" si="84"/>
        <v>0</v>
      </c>
      <c r="H235" s="62">
        <f t="shared" si="84"/>
        <v>0</v>
      </c>
      <c r="I235" s="62">
        <f t="shared" si="84"/>
        <v>0</v>
      </c>
      <c r="J235" s="62">
        <f t="shared" si="84"/>
        <v>0</v>
      </c>
      <c r="K235" s="62">
        <f t="shared" si="84"/>
        <v>0</v>
      </c>
      <c r="L235" s="62">
        <f t="shared" si="84"/>
        <v>0</v>
      </c>
      <c r="M235" s="35"/>
      <c r="N235" s="2"/>
      <c r="O235" s="2"/>
      <c r="P235" s="2"/>
      <c r="Q235" s="2"/>
      <c r="R235" s="2"/>
      <c r="S235" s="2"/>
      <c r="T235" s="2"/>
    </row>
    <row r="236" spans="1:20" ht="33.75" customHeight="1" x14ac:dyDescent="0.25">
      <c r="A236" s="139"/>
      <c r="B236" s="140"/>
      <c r="C236" s="142"/>
      <c r="D236" s="20" t="s">
        <v>11</v>
      </c>
      <c r="E236" s="53">
        <f>E212-E249</f>
        <v>197198.13949999999</v>
      </c>
      <c r="F236" s="62">
        <f>F212</f>
        <v>51643.5</v>
      </c>
      <c r="G236" s="62">
        <f>G212</f>
        <v>33967.1</v>
      </c>
      <c r="H236" s="62">
        <f>H212-H249</f>
        <v>42526.139500000005</v>
      </c>
      <c r="I236" s="62">
        <f>I212-I249</f>
        <v>69061.399999999994</v>
      </c>
      <c r="J236" s="62">
        <f>J212-J249</f>
        <v>0</v>
      </c>
      <c r="K236" s="62">
        <v>0</v>
      </c>
      <c r="L236" s="62">
        <v>0</v>
      </c>
      <c r="M236" s="35"/>
      <c r="N236" s="2"/>
      <c r="O236" s="2"/>
      <c r="P236" s="2"/>
      <c r="Q236" s="2"/>
      <c r="R236" s="2"/>
      <c r="S236" s="2"/>
      <c r="T236" s="2"/>
    </row>
    <row r="237" spans="1:20" ht="24" customHeight="1" x14ac:dyDescent="0.25">
      <c r="A237" s="139"/>
      <c r="B237" s="140"/>
      <c r="C237" s="142"/>
      <c r="D237" s="20" t="s">
        <v>12</v>
      </c>
      <c r="E237" s="53">
        <f t="shared" ref="E237:E239" si="85">F237+G237+H237+I237+J237+K237+L237</f>
        <v>647222.83855999995</v>
      </c>
      <c r="F237" s="62">
        <f>F213-F231</f>
        <v>118361.72906000001</v>
      </c>
      <c r="G237" s="62">
        <f>G213-G231</f>
        <v>173487.79124000002</v>
      </c>
      <c r="H237" s="62">
        <f>121099.24742-H231</f>
        <v>119626.24742</v>
      </c>
      <c r="I237" s="62">
        <v>117873.53542</v>
      </c>
      <c r="J237" s="62">
        <v>117873.53542</v>
      </c>
      <c r="K237" s="62">
        <v>0</v>
      </c>
      <c r="L237" s="62">
        <v>0</v>
      </c>
      <c r="M237" s="69"/>
      <c r="N237" s="2"/>
      <c r="O237" s="2"/>
      <c r="P237" s="2"/>
      <c r="Q237" s="2"/>
      <c r="R237" s="2"/>
      <c r="S237" s="2"/>
      <c r="T237" s="2"/>
    </row>
    <row r="238" spans="1:20" ht="33.75" customHeight="1" x14ac:dyDescent="0.25">
      <c r="A238" s="139"/>
      <c r="B238" s="140"/>
      <c r="C238" s="142"/>
      <c r="D238" s="20" t="s">
        <v>104</v>
      </c>
      <c r="E238" s="53">
        <f t="shared" si="85"/>
        <v>16664.218769999999</v>
      </c>
      <c r="F238" s="62">
        <f>F214</f>
        <v>15566.132310000001</v>
      </c>
      <c r="G238" s="62">
        <f>G214-G232</f>
        <v>1098.08646</v>
      </c>
      <c r="H238" s="62">
        <v>0</v>
      </c>
      <c r="I238" s="62">
        <v>0</v>
      </c>
      <c r="J238" s="62">
        <v>0</v>
      </c>
      <c r="K238" s="62">
        <v>0</v>
      </c>
      <c r="L238" s="62">
        <v>0</v>
      </c>
      <c r="M238" s="35"/>
      <c r="N238" s="2"/>
      <c r="O238" s="2"/>
      <c r="P238" s="2"/>
      <c r="Q238" s="2"/>
      <c r="R238" s="2"/>
      <c r="S238" s="2"/>
      <c r="T238" s="2"/>
    </row>
    <row r="239" spans="1:20" ht="32.25" customHeight="1" x14ac:dyDescent="0.25">
      <c r="A239" s="139"/>
      <c r="B239" s="140"/>
      <c r="C239" s="142"/>
      <c r="D239" s="20" t="s">
        <v>45</v>
      </c>
      <c r="E239" s="53">
        <f t="shared" si="85"/>
        <v>2170901.45945</v>
      </c>
      <c r="F239" s="62">
        <v>78690.159230000005</v>
      </c>
      <c r="G239" s="62">
        <f>G215</f>
        <v>92973.341639999999</v>
      </c>
      <c r="H239" s="62">
        <v>371803.85</v>
      </c>
      <c r="I239" s="62">
        <v>222053.83358000003</v>
      </c>
      <c r="J239" s="62">
        <v>349661.2</v>
      </c>
      <c r="K239" s="62">
        <v>578600.875</v>
      </c>
      <c r="L239" s="62">
        <v>477118.2</v>
      </c>
      <c r="M239" s="2"/>
      <c r="N239" s="2"/>
      <c r="O239" s="2"/>
      <c r="P239" s="2"/>
      <c r="Q239" s="2"/>
      <c r="R239" s="2"/>
      <c r="S239" s="2"/>
      <c r="T239" s="2"/>
    </row>
    <row r="240" spans="1:20" x14ac:dyDescent="0.25">
      <c r="A240" s="136" t="s">
        <v>82</v>
      </c>
      <c r="B240" s="136"/>
      <c r="C240" s="18"/>
      <c r="D240" s="18"/>
      <c r="E240" s="53"/>
      <c r="F240" s="62"/>
      <c r="G240" s="62"/>
      <c r="H240" s="62"/>
      <c r="I240" s="62"/>
      <c r="J240" s="62"/>
      <c r="K240" s="62"/>
      <c r="L240" s="62"/>
      <c r="M240" s="2"/>
      <c r="N240" s="2"/>
      <c r="O240" s="2"/>
      <c r="P240" s="2"/>
      <c r="Q240" s="2"/>
      <c r="R240" s="2"/>
      <c r="S240" s="2"/>
      <c r="T240" s="2"/>
    </row>
    <row r="241" spans="1:20" ht="18" customHeight="1" x14ac:dyDescent="0.25">
      <c r="A241" s="143" t="s">
        <v>84</v>
      </c>
      <c r="B241" s="144"/>
      <c r="C241" s="129" t="s">
        <v>86</v>
      </c>
      <c r="D241" s="20" t="s">
        <v>3</v>
      </c>
      <c r="E241" s="64">
        <f t="shared" ref="E241:L241" si="86">E243+E244+E245+E246</f>
        <v>3247941.51456</v>
      </c>
      <c r="F241" s="65">
        <f t="shared" si="86"/>
        <v>305543.25876</v>
      </c>
      <c r="G241" s="65">
        <f t="shared" si="86"/>
        <v>250720.93734</v>
      </c>
      <c r="H241" s="65">
        <f t="shared" si="86"/>
        <v>733668.07670000009</v>
      </c>
      <c r="I241" s="65">
        <f t="shared" si="86"/>
        <v>453382.98588000005</v>
      </c>
      <c r="J241" s="65">
        <f t="shared" si="86"/>
        <v>334320.02587999997</v>
      </c>
      <c r="K241" s="65">
        <f t="shared" si="86"/>
        <v>576793.69999999995</v>
      </c>
      <c r="L241" s="65">
        <f t="shared" si="86"/>
        <v>593512.53</v>
      </c>
      <c r="M241" s="36"/>
      <c r="N241" s="2"/>
      <c r="O241" s="2"/>
      <c r="P241" s="2"/>
      <c r="Q241" s="2"/>
      <c r="R241" s="2"/>
      <c r="S241" s="2"/>
      <c r="T241" s="2"/>
    </row>
    <row r="242" spans="1:20" ht="18" customHeight="1" x14ac:dyDescent="0.25">
      <c r="A242" s="145"/>
      <c r="B242" s="146"/>
      <c r="C242" s="130"/>
      <c r="D242" s="20" t="s">
        <v>109</v>
      </c>
      <c r="E242" s="62">
        <v>0</v>
      </c>
      <c r="F242" s="62">
        <v>0</v>
      </c>
      <c r="G242" s="62">
        <v>0</v>
      </c>
      <c r="H242" s="62">
        <v>0</v>
      </c>
      <c r="I242" s="62">
        <v>0</v>
      </c>
      <c r="J242" s="62">
        <v>0</v>
      </c>
      <c r="K242" s="62">
        <v>0</v>
      </c>
      <c r="L242" s="62">
        <v>0</v>
      </c>
      <c r="M242" s="36"/>
      <c r="N242" s="2"/>
      <c r="O242" s="2"/>
      <c r="P242" s="2"/>
      <c r="Q242" s="2"/>
      <c r="R242" s="2"/>
      <c r="S242" s="2"/>
      <c r="T242" s="2"/>
    </row>
    <row r="243" spans="1:20" ht="18" customHeight="1" x14ac:dyDescent="0.25">
      <c r="A243" s="145"/>
      <c r="B243" s="146"/>
      <c r="C243" s="130"/>
      <c r="D243" s="20" t="s">
        <v>11</v>
      </c>
      <c r="E243" s="53">
        <f>F243+G243+H243+I243+J243+K243+L243</f>
        <v>197198.13949999999</v>
      </c>
      <c r="F243" s="62">
        <f>F212-F249</f>
        <v>51643.5</v>
      </c>
      <c r="G243" s="62">
        <f>G212</f>
        <v>33967.1</v>
      </c>
      <c r="H243" s="62">
        <f>H212</f>
        <v>42526.139500000005</v>
      </c>
      <c r="I243" s="62">
        <f>I212</f>
        <v>69061.399999999994</v>
      </c>
      <c r="J243" s="62">
        <f>J212</f>
        <v>0</v>
      </c>
      <c r="K243" s="62">
        <v>0</v>
      </c>
      <c r="L243" s="62">
        <v>0</v>
      </c>
      <c r="M243" s="2"/>
      <c r="N243" s="2"/>
      <c r="O243" s="2"/>
      <c r="P243" s="2"/>
      <c r="Q243" s="2"/>
      <c r="R243" s="2"/>
      <c r="S243" s="2"/>
      <c r="T243" s="2"/>
    </row>
    <row r="244" spans="1:20" ht="18" customHeight="1" x14ac:dyDescent="0.25">
      <c r="A244" s="145"/>
      <c r="B244" s="146"/>
      <c r="C244" s="130"/>
      <c r="D244" s="20" t="s">
        <v>12</v>
      </c>
      <c r="E244" s="53">
        <f t="shared" ref="E244:E246" si="87">F244+G244+H244+I244+J244+K244+L244</f>
        <v>454021.45422000007</v>
      </c>
      <c r="F244" s="62">
        <f>F213-F231-F250</f>
        <v>118361.72906000001</v>
      </c>
      <c r="G244" s="62">
        <f>G213-G231-G256</f>
        <v>122682.40924000002</v>
      </c>
      <c r="H244" s="62">
        <f>H213</f>
        <v>95701.780500000008</v>
      </c>
      <c r="I244" s="62">
        <f>I213</f>
        <v>117275.53542</v>
      </c>
      <c r="J244" s="62">
        <f>J213</f>
        <v>0</v>
      </c>
      <c r="K244" s="62">
        <v>0</v>
      </c>
      <c r="L244" s="62">
        <v>0</v>
      </c>
      <c r="M244" s="2"/>
      <c r="N244" s="2"/>
      <c r="O244" s="2"/>
      <c r="P244" s="2"/>
      <c r="Q244" s="2"/>
      <c r="R244" s="2"/>
      <c r="S244" s="2"/>
      <c r="T244" s="2"/>
    </row>
    <row r="245" spans="1:20" ht="35.25" customHeight="1" x14ac:dyDescent="0.25">
      <c r="A245" s="145"/>
      <c r="B245" s="146"/>
      <c r="C245" s="130"/>
      <c r="D245" s="20" t="s">
        <v>104</v>
      </c>
      <c r="E245" s="53">
        <f t="shared" si="87"/>
        <v>16664.218769999999</v>
      </c>
      <c r="F245" s="62">
        <f t="shared" ref="F245:L246" si="88">F214</f>
        <v>15566.132310000001</v>
      </c>
      <c r="G245" s="62">
        <f>G214-G232</f>
        <v>1098.08646</v>
      </c>
      <c r="H245" s="62">
        <f t="shared" si="88"/>
        <v>0</v>
      </c>
      <c r="I245" s="62">
        <f t="shared" si="88"/>
        <v>0</v>
      </c>
      <c r="J245" s="62">
        <f t="shared" si="88"/>
        <v>0</v>
      </c>
      <c r="K245" s="62">
        <v>0</v>
      </c>
      <c r="L245" s="62">
        <v>0</v>
      </c>
      <c r="M245" s="2"/>
      <c r="N245" s="2"/>
      <c r="O245" s="2"/>
      <c r="P245" s="2"/>
      <c r="Q245" s="2"/>
      <c r="R245" s="2"/>
      <c r="S245" s="2"/>
      <c r="T245" s="2"/>
    </row>
    <row r="246" spans="1:20" ht="36" customHeight="1" x14ac:dyDescent="0.25">
      <c r="A246" s="145"/>
      <c r="B246" s="146"/>
      <c r="C246" s="130"/>
      <c r="D246" s="20" t="s">
        <v>45</v>
      </c>
      <c r="E246" s="53">
        <f t="shared" si="87"/>
        <v>2580057.7020700001</v>
      </c>
      <c r="F246" s="62">
        <f t="shared" si="88"/>
        <v>119971.89739</v>
      </c>
      <c r="G246" s="62">
        <f t="shared" si="88"/>
        <v>92973.341639999999</v>
      </c>
      <c r="H246" s="62">
        <f t="shared" si="88"/>
        <v>595440.15670000005</v>
      </c>
      <c r="I246" s="62">
        <f t="shared" si="88"/>
        <v>267046.05046000006</v>
      </c>
      <c r="J246" s="62">
        <f t="shared" si="88"/>
        <v>334320.02587999997</v>
      </c>
      <c r="K246" s="62">
        <f t="shared" si="88"/>
        <v>576793.69999999995</v>
      </c>
      <c r="L246" s="62">
        <f t="shared" si="88"/>
        <v>593512.53</v>
      </c>
      <c r="M246" s="2"/>
      <c r="N246" s="2"/>
      <c r="O246" s="2"/>
      <c r="P246" s="2"/>
      <c r="Q246" s="2"/>
      <c r="R246" s="2"/>
      <c r="S246" s="2"/>
      <c r="T246" s="2"/>
    </row>
    <row r="247" spans="1:20" ht="15" customHeight="1" x14ac:dyDescent="0.25">
      <c r="A247" s="105" t="s">
        <v>85</v>
      </c>
      <c r="B247" s="105"/>
      <c r="C247" s="134" t="s">
        <v>93</v>
      </c>
      <c r="D247" s="20" t="s">
        <v>3</v>
      </c>
      <c r="E247" s="64">
        <f>F247</f>
        <v>894.404</v>
      </c>
      <c r="F247" s="65">
        <f>F248+F249+F250+F251+F252</f>
        <v>894.404</v>
      </c>
      <c r="G247" s="65">
        <f t="shared" ref="G247:L247" si="89">G248+G249+G250+G251+G252</f>
        <v>0</v>
      </c>
      <c r="H247" s="65">
        <f t="shared" si="89"/>
        <v>0</v>
      </c>
      <c r="I247" s="65">
        <f t="shared" si="89"/>
        <v>0</v>
      </c>
      <c r="J247" s="65">
        <f t="shared" si="89"/>
        <v>0</v>
      </c>
      <c r="K247" s="65">
        <f t="shared" si="89"/>
        <v>0</v>
      </c>
      <c r="L247" s="65">
        <f t="shared" si="89"/>
        <v>0</v>
      </c>
      <c r="M247" s="2"/>
      <c r="N247" s="2"/>
      <c r="O247" s="2"/>
      <c r="P247" s="2"/>
      <c r="Q247" s="2"/>
      <c r="R247" s="2"/>
      <c r="S247" s="2"/>
      <c r="T247" s="2"/>
    </row>
    <row r="248" spans="1:20" ht="15" customHeight="1" x14ac:dyDescent="0.25">
      <c r="A248" s="105"/>
      <c r="B248" s="105"/>
      <c r="C248" s="134"/>
      <c r="D248" s="20" t="s">
        <v>109</v>
      </c>
      <c r="E248" s="53">
        <f t="shared" ref="E248:E250" si="90">F248</f>
        <v>0</v>
      </c>
      <c r="F248" s="62">
        <v>0</v>
      </c>
      <c r="G248" s="62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0</v>
      </c>
      <c r="M248" s="2"/>
      <c r="N248" s="2"/>
      <c r="O248" s="2"/>
      <c r="P248" s="2"/>
      <c r="Q248" s="2"/>
      <c r="R248" s="2"/>
      <c r="S248" s="2"/>
      <c r="T248" s="2"/>
    </row>
    <row r="249" spans="1:20" ht="19.5" customHeight="1" x14ac:dyDescent="0.25">
      <c r="A249" s="105"/>
      <c r="B249" s="105"/>
      <c r="C249" s="134"/>
      <c r="D249" s="20" t="s">
        <v>11</v>
      </c>
      <c r="E249" s="53">
        <f t="shared" si="90"/>
        <v>0</v>
      </c>
      <c r="F249" s="62">
        <v>0</v>
      </c>
      <c r="G249" s="62">
        <v>0</v>
      </c>
      <c r="H249" s="62">
        <v>0</v>
      </c>
      <c r="I249" s="62">
        <v>0</v>
      </c>
      <c r="J249" s="62">
        <v>0</v>
      </c>
      <c r="K249" s="62">
        <v>0</v>
      </c>
      <c r="L249" s="62">
        <v>0</v>
      </c>
      <c r="M249" s="2"/>
      <c r="N249" s="2"/>
      <c r="O249" s="2"/>
      <c r="P249" s="2"/>
      <c r="Q249" s="2"/>
      <c r="R249" s="2"/>
      <c r="S249" s="2"/>
      <c r="T249" s="2"/>
    </row>
    <row r="250" spans="1:20" ht="19.5" customHeight="1" x14ac:dyDescent="0.25">
      <c r="A250" s="105"/>
      <c r="B250" s="105"/>
      <c r="C250" s="134"/>
      <c r="D250" s="20" t="s">
        <v>12</v>
      </c>
      <c r="E250" s="53">
        <f t="shared" si="90"/>
        <v>0</v>
      </c>
      <c r="F250" s="62">
        <v>0</v>
      </c>
      <c r="G250" s="62">
        <v>0</v>
      </c>
      <c r="H250" s="62">
        <v>0</v>
      </c>
      <c r="I250" s="62">
        <v>0</v>
      </c>
      <c r="J250" s="62">
        <v>0</v>
      </c>
      <c r="K250" s="62">
        <v>0</v>
      </c>
      <c r="L250" s="62">
        <v>0</v>
      </c>
      <c r="M250" s="2"/>
      <c r="N250" s="2"/>
      <c r="O250" s="2"/>
      <c r="P250" s="2"/>
      <c r="Q250" s="2"/>
      <c r="R250" s="2"/>
      <c r="S250" s="2"/>
      <c r="T250" s="2"/>
    </row>
    <row r="251" spans="1:20" ht="33" customHeight="1" x14ac:dyDescent="0.25">
      <c r="A251" s="105"/>
      <c r="B251" s="105"/>
      <c r="C251" s="134"/>
      <c r="D251" s="20" t="s">
        <v>104</v>
      </c>
      <c r="E251" s="53">
        <v>0</v>
      </c>
      <c r="F251" s="54">
        <v>894.404</v>
      </c>
      <c r="G251" s="62">
        <v>0</v>
      </c>
      <c r="H251" s="62">
        <v>0</v>
      </c>
      <c r="I251" s="62">
        <v>0</v>
      </c>
      <c r="J251" s="62">
        <v>0</v>
      </c>
      <c r="K251" s="62">
        <v>0</v>
      </c>
      <c r="L251" s="62">
        <v>0</v>
      </c>
      <c r="M251" s="2"/>
      <c r="N251" s="2"/>
      <c r="O251" s="2"/>
      <c r="P251" s="2"/>
      <c r="Q251" s="2"/>
      <c r="R251" s="2"/>
      <c r="S251" s="2"/>
      <c r="T251" s="2"/>
    </row>
    <row r="252" spans="1:20" ht="28.5" x14ac:dyDescent="0.25">
      <c r="A252" s="105"/>
      <c r="B252" s="105"/>
      <c r="C252" s="134"/>
      <c r="D252" s="20" t="s">
        <v>45</v>
      </c>
      <c r="E252" s="53">
        <v>0</v>
      </c>
      <c r="F252" s="62">
        <v>0</v>
      </c>
      <c r="G252" s="62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0</v>
      </c>
      <c r="M252" s="2"/>
      <c r="N252" s="2"/>
      <c r="O252" s="2"/>
      <c r="P252" s="2"/>
      <c r="Q252" s="2"/>
      <c r="R252" s="2"/>
      <c r="S252" s="2"/>
      <c r="T252" s="2"/>
    </row>
    <row r="253" spans="1:20" x14ac:dyDescent="0.25">
      <c r="A253" s="105" t="s">
        <v>117</v>
      </c>
      <c r="B253" s="105"/>
      <c r="C253" s="133" t="s">
        <v>121</v>
      </c>
      <c r="D253" s="20" t="s">
        <v>3</v>
      </c>
      <c r="E253" s="64">
        <f>E255+E256+E257+E258</f>
        <v>50805.381999999998</v>
      </c>
      <c r="F253" s="64">
        <f>F255+F256+F257+F258</f>
        <v>0</v>
      </c>
      <c r="G253" s="65">
        <f>G255+G256+G257+G258</f>
        <v>50805.381999999998</v>
      </c>
      <c r="H253" s="62">
        <f t="shared" ref="H253:L253" si="91">H255+H256+H257+H258</f>
        <v>0</v>
      </c>
      <c r="I253" s="62">
        <f t="shared" si="91"/>
        <v>0</v>
      </c>
      <c r="J253" s="62">
        <f t="shared" si="91"/>
        <v>0</v>
      </c>
      <c r="K253" s="62">
        <f t="shared" si="91"/>
        <v>0</v>
      </c>
      <c r="L253" s="62">
        <f t="shared" si="91"/>
        <v>0</v>
      </c>
      <c r="M253" s="2"/>
      <c r="N253" s="2"/>
      <c r="O253" s="2"/>
      <c r="P253" s="2"/>
      <c r="Q253" s="2"/>
      <c r="R253" s="2"/>
      <c r="S253" s="2"/>
      <c r="T253" s="2"/>
    </row>
    <row r="254" spans="1:20" x14ac:dyDescent="0.25">
      <c r="A254" s="105"/>
      <c r="B254" s="105"/>
      <c r="C254" s="133"/>
      <c r="D254" s="20" t="s">
        <v>109</v>
      </c>
      <c r="E254" s="65">
        <f>F254+G254+H254+I254+J254+K254+L254</f>
        <v>0</v>
      </c>
      <c r="F254" s="62">
        <v>0</v>
      </c>
      <c r="G254" s="62">
        <v>0</v>
      </c>
      <c r="H254" s="62">
        <v>0</v>
      </c>
      <c r="I254" s="62">
        <v>0</v>
      </c>
      <c r="J254" s="62">
        <v>0</v>
      </c>
      <c r="K254" s="62">
        <v>0</v>
      </c>
      <c r="L254" s="62">
        <v>0</v>
      </c>
      <c r="M254" s="70"/>
      <c r="N254" s="2"/>
      <c r="O254" s="2"/>
      <c r="P254" s="2"/>
      <c r="Q254" s="2"/>
      <c r="R254" s="2"/>
      <c r="S254" s="2"/>
      <c r="T254" s="2"/>
    </row>
    <row r="255" spans="1:20" x14ac:dyDescent="0.25">
      <c r="A255" s="105"/>
      <c r="B255" s="105"/>
      <c r="C255" s="133"/>
      <c r="D255" s="20" t="s">
        <v>11</v>
      </c>
      <c r="E255" s="65">
        <f t="shared" ref="E255:E258" si="92">F255+G255+H255+I255+J255+K255+L255</f>
        <v>0</v>
      </c>
      <c r="F255" s="62">
        <v>0</v>
      </c>
      <c r="G255" s="62">
        <v>0</v>
      </c>
      <c r="H255" s="62">
        <v>0</v>
      </c>
      <c r="I255" s="62">
        <v>0</v>
      </c>
      <c r="J255" s="62">
        <v>0</v>
      </c>
      <c r="K255" s="62">
        <v>0</v>
      </c>
      <c r="L255" s="62">
        <v>0</v>
      </c>
      <c r="M255" s="70"/>
      <c r="N255" s="2"/>
      <c r="O255" s="2"/>
      <c r="P255" s="2"/>
      <c r="Q255" s="2"/>
      <c r="R255" s="2"/>
      <c r="S255" s="2"/>
      <c r="T255" s="2"/>
    </row>
    <row r="256" spans="1:20" x14ac:dyDescent="0.25">
      <c r="A256" s="105"/>
      <c r="B256" s="105"/>
      <c r="C256" s="133"/>
      <c r="D256" s="20" t="s">
        <v>12</v>
      </c>
      <c r="E256" s="65">
        <f t="shared" si="92"/>
        <v>50805.381999999998</v>
      </c>
      <c r="F256" s="62">
        <v>0</v>
      </c>
      <c r="G256" s="62">
        <f>G180+G96+9000+25076.72+428.562</f>
        <v>50805.381999999998</v>
      </c>
      <c r="H256" s="62">
        <v>0</v>
      </c>
      <c r="I256" s="62">
        <v>0</v>
      </c>
      <c r="J256" s="62">
        <v>0</v>
      </c>
      <c r="K256" s="62">
        <v>0</v>
      </c>
      <c r="L256" s="62">
        <v>0</v>
      </c>
      <c r="M256" s="2"/>
      <c r="N256" s="2"/>
      <c r="O256" s="2"/>
      <c r="P256" s="2"/>
      <c r="Q256" s="2"/>
      <c r="R256" s="2"/>
      <c r="S256" s="2"/>
      <c r="T256" s="2"/>
    </row>
    <row r="257" spans="1:20" ht="31.5" customHeight="1" x14ac:dyDescent="0.25">
      <c r="A257" s="105"/>
      <c r="B257" s="105"/>
      <c r="C257" s="133"/>
      <c r="D257" s="20" t="s">
        <v>104</v>
      </c>
      <c r="E257" s="65">
        <f t="shared" si="92"/>
        <v>0</v>
      </c>
      <c r="F257" s="62">
        <v>0</v>
      </c>
      <c r="G257" s="62">
        <v>0</v>
      </c>
      <c r="H257" s="62">
        <v>0</v>
      </c>
      <c r="I257" s="62">
        <v>0</v>
      </c>
      <c r="J257" s="62">
        <v>0</v>
      </c>
      <c r="K257" s="62">
        <v>0</v>
      </c>
      <c r="L257" s="62">
        <v>0</v>
      </c>
      <c r="M257" s="2"/>
      <c r="N257" s="2"/>
      <c r="O257" s="2"/>
      <c r="P257" s="2"/>
      <c r="Q257" s="2"/>
      <c r="R257" s="2"/>
      <c r="S257" s="2"/>
      <c r="T257" s="2"/>
    </row>
    <row r="258" spans="1:20" ht="28.5" customHeight="1" x14ac:dyDescent="0.25">
      <c r="A258" s="105"/>
      <c r="B258" s="105"/>
      <c r="C258" s="133"/>
      <c r="D258" s="20" t="s">
        <v>45</v>
      </c>
      <c r="E258" s="65">
        <f t="shared" si="92"/>
        <v>0</v>
      </c>
      <c r="F258" s="62">
        <v>0</v>
      </c>
      <c r="G258" s="62">
        <v>0</v>
      </c>
      <c r="H258" s="62">
        <v>0</v>
      </c>
      <c r="I258" s="62">
        <v>0</v>
      </c>
      <c r="J258" s="62">
        <v>0</v>
      </c>
      <c r="K258" s="62">
        <v>0</v>
      </c>
      <c r="L258" s="62">
        <v>0</v>
      </c>
      <c r="M258" s="2"/>
      <c r="N258" s="2"/>
      <c r="O258" s="2"/>
      <c r="P258" s="2"/>
      <c r="Q258" s="2"/>
      <c r="R258" s="2"/>
      <c r="S258" s="2"/>
      <c r="T258" s="2"/>
    </row>
    <row r="259" spans="1:20" x14ac:dyDescent="0.25">
      <c r="A259" s="4" t="s">
        <v>124</v>
      </c>
      <c r="B259" s="48"/>
      <c r="C259" s="48"/>
      <c r="D259" s="48"/>
      <c r="E259" s="1"/>
      <c r="F259" s="10"/>
      <c r="G259" s="10"/>
      <c r="H259" s="10"/>
      <c r="I259" s="10"/>
      <c r="J259" s="10"/>
      <c r="K259" s="10"/>
      <c r="L259" s="10"/>
      <c r="M259" s="2"/>
      <c r="N259" s="2"/>
      <c r="O259" s="2"/>
      <c r="P259" s="2"/>
      <c r="Q259" s="2"/>
      <c r="R259" s="2"/>
      <c r="S259" s="2"/>
      <c r="T259" s="2"/>
    </row>
    <row r="260" spans="1:20" x14ac:dyDescent="0.25">
      <c r="A260" s="47"/>
      <c r="B260" s="29"/>
      <c r="C260" s="29"/>
      <c r="D260" s="29"/>
      <c r="E260" s="10"/>
      <c r="F260" s="10"/>
      <c r="G260" s="10"/>
      <c r="H260" s="10"/>
      <c r="I260" s="10"/>
      <c r="J260" s="10"/>
      <c r="K260" s="10"/>
      <c r="L260" s="10"/>
      <c r="M260" s="2"/>
      <c r="N260" s="2"/>
      <c r="O260" s="2"/>
      <c r="P260" s="2"/>
      <c r="Q260" s="2"/>
      <c r="R260" s="2"/>
      <c r="S260" s="2"/>
      <c r="T260" s="2"/>
    </row>
    <row r="261" spans="1:20" x14ac:dyDescent="0.25">
      <c r="A261" s="28"/>
      <c r="B261" s="29"/>
      <c r="C261" s="29"/>
      <c r="D261" s="29"/>
      <c r="E261" s="10"/>
      <c r="F261" s="10"/>
      <c r="G261" s="10"/>
      <c r="H261" s="10"/>
      <c r="I261" s="10"/>
      <c r="J261" s="10"/>
      <c r="K261" s="10"/>
      <c r="L261" s="10"/>
      <c r="M261" s="2"/>
      <c r="N261" s="2"/>
      <c r="O261" s="2"/>
      <c r="P261" s="2"/>
      <c r="Q261" s="2"/>
      <c r="R261" s="2"/>
      <c r="S261" s="2"/>
      <c r="T261" s="2"/>
    </row>
    <row r="262" spans="1:20" x14ac:dyDescent="0.25">
      <c r="A262" s="28"/>
      <c r="B262" s="29"/>
      <c r="C262" s="29"/>
      <c r="D262" s="29"/>
      <c r="E262" s="1"/>
      <c r="F262" s="10"/>
      <c r="G262" s="10"/>
      <c r="H262" s="10"/>
      <c r="I262" s="10"/>
      <c r="J262" s="10"/>
      <c r="K262" s="10"/>
      <c r="L262" s="10"/>
      <c r="M262" s="2"/>
      <c r="N262" s="2"/>
      <c r="O262" s="2"/>
      <c r="P262" s="2"/>
      <c r="Q262" s="2"/>
      <c r="R262" s="2"/>
      <c r="S262" s="2"/>
      <c r="T262" s="2"/>
    </row>
    <row r="263" spans="1:20" x14ac:dyDescent="0.25">
      <c r="A263" s="28"/>
      <c r="B263" s="29"/>
      <c r="C263" s="29"/>
      <c r="D263" s="29"/>
      <c r="E263" s="1"/>
      <c r="F263" s="10"/>
      <c r="G263" s="10"/>
      <c r="H263" s="10"/>
      <c r="I263" s="10"/>
      <c r="J263" s="10"/>
      <c r="K263" s="10"/>
      <c r="L263" s="10"/>
      <c r="M263" s="2"/>
      <c r="N263" s="2"/>
      <c r="O263" s="2"/>
      <c r="P263" s="2"/>
      <c r="Q263" s="2"/>
      <c r="R263" s="2"/>
      <c r="S263" s="2"/>
      <c r="T263" s="2"/>
    </row>
    <row r="264" spans="1:20" x14ac:dyDescent="0.25">
      <c r="A264" s="28"/>
      <c r="B264" s="29"/>
      <c r="C264" s="29"/>
      <c r="D264" s="29"/>
      <c r="E264" s="1"/>
      <c r="F264" s="10"/>
      <c r="G264" s="10"/>
      <c r="H264" s="10"/>
      <c r="I264" s="10"/>
      <c r="J264" s="10"/>
      <c r="K264" s="10"/>
      <c r="L264" s="10"/>
      <c r="M264" s="2"/>
      <c r="N264" s="2"/>
      <c r="O264" s="2"/>
      <c r="P264" s="2"/>
      <c r="Q264" s="2"/>
      <c r="R264" s="2"/>
      <c r="S264" s="2"/>
      <c r="T264" s="2"/>
    </row>
    <row r="265" spans="1:20" x14ac:dyDescent="0.25">
      <c r="A265" s="28"/>
      <c r="B265" s="29"/>
      <c r="C265" s="29"/>
      <c r="D265" s="29"/>
      <c r="E265" s="1"/>
      <c r="F265" s="10"/>
      <c r="G265" s="10"/>
      <c r="H265" s="10"/>
      <c r="I265" s="10"/>
      <c r="J265" s="10"/>
      <c r="K265" s="10"/>
      <c r="L265" s="10"/>
      <c r="M265" s="2"/>
      <c r="N265" s="2"/>
      <c r="O265" s="2"/>
      <c r="P265" s="2"/>
      <c r="Q265" s="2"/>
      <c r="R265" s="2"/>
      <c r="S265" s="2"/>
      <c r="T265" s="2"/>
    </row>
    <row r="266" spans="1:20" x14ac:dyDescent="0.25">
      <c r="A266" s="28"/>
      <c r="B266" s="29"/>
      <c r="C266" s="29"/>
      <c r="D266" s="29"/>
      <c r="E266" s="1"/>
      <c r="F266" s="10"/>
      <c r="G266" s="10"/>
      <c r="H266" s="10"/>
      <c r="I266" s="10"/>
      <c r="J266" s="10"/>
      <c r="K266" s="10"/>
      <c r="L266" s="10"/>
      <c r="M266" s="2"/>
      <c r="N266" s="2"/>
      <c r="O266" s="2"/>
      <c r="P266" s="2"/>
      <c r="Q266" s="2"/>
      <c r="R266" s="2"/>
      <c r="S266" s="2"/>
      <c r="T266" s="2"/>
    </row>
    <row r="267" spans="1:20" x14ac:dyDescent="0.25">
      <c r="A267" s="28"/>
      <c r="B267" s="29"/>
      <c r="C267" s="29"/>
      <c r="D267" s="29"/>
      <c r="E267" s="1"/>
      <c r="F267" s="10"/>
      <c r="G267" s="10"/>
      <c r="H267" s="10"/>
      <c r="I267" s="10"/>
      <c r="J267" s="10"/>
      <c r="K267" s="10"/>
      <c r="L267" s="10"/>
      <c r="M267" s="2"/>
      <c r="N267" s="2"/>
      <c r="O267" s="2"/>
      <c r="P267" s="2"/>
      <c r="Q267" s="2"/>
      <c r="R267" s="2"/>
      <c r="S267" s="2"/>
      <c r="T267" s="2"/>
    </row>
    <row r="268" spans="1:20" x14ac:dyDescent="0.25">
      <c r="A268" s="28"/>
      <c r="B268" s="29"/>
      <c r="C268" s="29"/>
      <c r="D268" s="29"/>
      <c r="E268" s="1"/>
      <c r="F268" s="10"/>
      <c r="G268" s="10"/>
      <c r="H268" s="10"/>
      <c r="I268" s="10"/>
      <c r="J268" s="10"/>
      <c r="K268" s="10"/>
      <c r="L268" s="10"/>
      <c r="M268" s="2"/>
      <c r="N268" s="2"/>
      <c r="O268" s="2"/>
      <c r="P268" s="2"/>
      <c r="Q268" s="2"/>
      <c r="R268" s="2"/>
      <c r="S268" s="2"/>
      <c r="T268" s="2"/>
    </row>
    <row r="269" spans="1:20" x14ac:dyDescent="0.25">
      <c r="A269" s="28"/>
      <c r="B269" s="29"/>
      <c r="C269" s="29"/>
      <c r="D269" s="29"/>
      <c r="E269" s="1"/>
      <c r="F269" s="10"/>
      <c r="G269" s="10"/>
      <c r="H269" s="10"/>
      <c r="I269" s="10"/>
      <c r="J269" s="10"/>
      <c r="K269" s="10"/>
      <c r="L269" s="10"/>
      <c r="M269" s="2"/>
      <c r="N269" s="2"/>
      <c r="O269" s="2"/>
      <c r="P269" s="2"/>
      <c r="Q269" s="2"/>
      <c r="R269" s="2"/>
      <c r="S269" s="2"/>
      <c r="T269" s="2"/>
    </row>
    <row r="270" spans="1:20" x14ac:dyDescent="0.25">
      <c r="A270" s="28"/>
      <c r="B270" s="29"/>
      <c r="C270" s="29"/>
      <c r="D270" s="29"/>
      <c r="E270" s="1"/>
      <c r="F270" s="10"/>
      <c r="G270" s="10"/>
      <c r="H270" s="10"/>
      <c r="I270" s="10"/>
      <c r="J270" s="10"/>
      <c r="K270" s="10"/>
      <c r="L270" s="10"/>
      <c r="M270" s="2"/>
      <c r="N270" s="2"/>
      <c r="O270" s="2"/>
      <c r="P270" s="2"/>
      <c r="Q270" s="2"/>
      <c r="R270" s="2"/>
      <c r="S270" s="2"/>
      <c r="T270" s="2"/>
    </row>
    <row r="271" spans="1:20" x14ac:dyDescent="0.25">
      <c r="C271" s="29"/>
      <c r="D271" s="29"/>
      <c r="E271" s="1"/>
      <c r="F271" s="10"/>
      <c r="G271" s="10"/>
      <c r="H271" s="10"/>
      <c r="I271" s="10"/>
      <c r="J271" s="10"/>
      <c r="K271" s="10"/>
      <c r="L271" s="10"/>
      <c r="M271" s="2"/>
      <c r="N271" s="2"/>
      <c r="O271" s="2"/>
      <c r="P271" s="2"/>
      <c r="Q271" s="2"/>
      <c r="R271" s="2"/>
      <c r="S271" s="2"/>
      <c r="T271" s="2"/>
    </row>
    <row r="274" spans="5:20" x14ac:dyDescent="0.25">
      <c r="E274" s="6"/>
      <c r="M274" s="2"/>
      <c r="N274" s="2"/>
      <c r="O274" s="2"/>
      <c r="P274" s="2"/>
      <c r="Q274" s="2"/>
      <c r="R274" s="2"/>
      <c r="S274" s="2"/>
      <c r="T274" s="2"/>
    </row>
  </sheetData>
  <mergeCells count="120">
    <mergeCell ref="O108:O113"/>
    <mergeCell ref="A108:A113"/>
    <mergeCell ref="B108:B113"/>
    <mergeCell ref="A106:L106"/>
    <mergeCell ref="A228:B233"/>
    <mergeCell ref="C228:C233"/>
    <mergeCell ref="A190:L190"/>
    <mergeCell ref="C49:C54"/>
    <mergeCell ref="A74:L74"/>
    <mergeCell ref="A75:A80"/>
    <mergeCell ref="B75:B80"/>
    <mergeCell ref="C167:C170"/>
    <mergeCell ref="A192:A197"/>
    <mergeCell ref="B192:B197"/>
    <mergeCell ref="C192:C197"/>
    <mergeCell ref="A183:C188"/>
    <mergeCell ref="A152:A157"/>
    <mergeCell ref="B152:B157"/>
    <mergeCell ref="C152:C157"/>
    <mergeCell ref="A158:A163"/>
    <mergeCell ref="B158:B163"/>
    <mergeCell ref="C158:C163"/>
    <mergeCell ref="A164:A166"/>
    <mergeCell ref="A149:A151"/>
    <mergeCell ref="C253:C258"/>
    <mergeCell ref="A253:B258"/>
    <mergeCell ref="A247:B252"/>
    <mergeCell ref="C247:C252"/>
    <mergeCell ref="A191:L191"/>
    <mergeCell ref="C241:C246"/>
    <mergeCell ref="A227:B227"/>
    <mergeCell ref="A234:B239"/>
    <mergeCell ref="C234:C239"/>
    <mergeCell ref="A210:C226"/>
    <mergeCell ref="A241:B246"/>
    <mergeCell ref="A240:B240"/>
    <mergeCell ref="A204:C209"/>
    <mergeCell ref="D167:D170"/>
    <mergeCell ref="A167:A170"/>
    <mergeCell ref="B167:B170"/>
    <mergeCell ref="A43:A48"/>
    <mergeCell ref="B43:B48"/>
    <mergeCell ref="B145:B148"/>
    <mergeCell ref="B55:B60"/>
    <mergeCell ref="A55:A60"/>
    <mergeCell ref="C55:C60"/>
    <mergeCell ref="A61:A66"/>
    <mergeCell ref="B61:B66"/>
    <mergeCell ref="C16:C21"/>
    <mergeCell ref="C10:C15"/>
    <mergeCell ref="C43:C48"/>
    <mergeCell ref="A198:A203"/>
    <mergeCell ref="B198:B203"/>
    <mergeCell ref="C198:C203"/>
    <mergeCell ref="A177:A182"/>
    <mergeCell ref="B177:B182"/>
    <mergeCell ref="C177:C182"/>
    <mergeCell ref="B164:B166"/>
    <mergeCell ref="C164:C166"/>
    <mergeCell ref="C139:C151"/>
    <mergeCell ref="B133:B138"/>
    <mergeCell ref="A171:A176"/>
    <mergeCell ref="B171:B176"/>
    <mergeCell ref="C171:C176"/>
    <mergeCell ref="A145:A148"/>
    <mergeCell ref="A133:A138"/>
    <mergeCell ref="B149:B151"/>
    <mergeCell ref="C133:C138"/>
    <mergeCell ref="A93:A98"/>
    <mergeCell ref="B93:B98"/>
    <mergeCell ref="C93:C98"/>
    <mergeCell ref="C61:C66"/>
    <mergeCell ref="J3:L3"/>
    <mergeCell ref="A73:L73"/>
    <mergeCell ref="A28:A33"/>
    <mergeCell ref="B28:B33"/>
    <mergeCell ref="C28:C33"/>
    <mergeCell ref="E5:E6"/>
    <mergeCell ref="A4:A6"/>
    <mergeCell ref="A10:A15"/>
    <mergeCell ref="A49:A54"/>
    <mergeCell ref="B49:B54"/>
    <mergeCell ref="A34:A36"/>
    <mergeCell ref="B34:B36"/>
    <mergeCell ref="C34:C36"/>
    <mergeCell ref="A22:A27"/>
    <mergeCell ref="B22:B27"/>
    <mergeCell ref="C22:C27"/>
    <mergeCell ref="B4:B6"/>
    <mergeCell ref="C4:C6"/>
    <mergeCell ref="E4:L4"/>
    <mergeCell ref="F5:L5"/>
    <mergeCell ref="D4:D6"/>
    <mergeCell ref="B37:B42"/>
    <mergeCell ref="B16:B21"/>
    <mergeCell ref="A16:A21"/>
    <mergeCell ref="A2:L2"/>
    <mergeCell ref="A107:L107"/>
    <mergeCell ref="C75:C80"/>
    <mergeCell ref="D164:D166"/>
    <mergeCell ref="C37:C42"/>
    <mergeCell ref="A37:A42"/>
    <mergeCell ref="A99:C104"/>
    <mergeCell ref="A81:A86"/>
    <mergeCell ref="B81:B86"/>
    <mergeCell ref="C81:C86"/>
    <mergeCell ref="B10:B15"/>
    <mergeCell ref="A126:A132"/>
    <mergeCell ref="B126:B132"/>
    <mergeCell ref="C108:C132"/>
    <mergeCell ref="B120:B125"/>
    <mergeCell ref="B114:B119"/>
    <mergeCell ref="A87:A92"/>
    <mergeCell ref="B87:B92"/>
    <mergeCell ref="C87:C92"/>
    <mergeCell ref="A67:C72"/>
    <mergeCell ref="A114:A119"/>
    <mergeCell ref="A120:A125"/>
    <mergeCell ref="A139:A144"/>
    <mergeCell ref="B139:B144"/>
  </mergeCells>
  <pageMargins left="0.27559055118110237" right="0.15748031496062992" top="0.39370078740157483" bottom="0.39370078740157483" header="0.23622047244094491" footer="0.15748031496062992"/>
  <pageSetup paperSize="9" scale="55" fitToHeight="8" orientation="landscape" r:id="rId1"/>
  <rowBreaks count="1" manualBreakCount="1">
    <brk id="16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OstapenkoEV</dc:creator>
  <cp:lastModifiedBy>Травкина Вера Михайловна</cp:lastModifiedBy>
  <cp:lastPrinted>2015-12-22T04:13:29Z</cp:lastPrinted>
  <dcterms:created xsi:type="dcterms:W3CDTF">2013-07-02T09:58:10Z</dcterms:created>
  <dcterms:modified xsi:type="dcterms:W3CDTF">2015-12-24T10:49:36Z</dcterms:modified>
</cp:coreProperties>
</file>