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700" windowWidth="19440" windowHeight="9660"/>
  </bookViews>
  <sheets>
    <sheet name="2019-2030" sheetId="1" r:id="rId1"/>
  </sheets>
  <definedNames>
    <definedName name="_xlnm._FilterDatabase" localSheetId="0" hidden="1">'2019-2030'!$A$4:$L$153</definedName>
    <definedName name="_xlnm.Print_Titles" localSheetId="0">'2019-2030'!$4:$8</definedName>
    <definedName name="_xlnm.Print_Area" localSheetId="0">'2019-2030'!$A$1:$L$153</definedName>
  </definedNames>
  <calcPr calcId="145621"/>
</workbook>
</file>

<file path=xl/calcChain.xml><?xml version="1.0" encoding="utf-8"?>
<calcChain xmlns="http://schemas.openxmlformats.org/spreadsheetml/2006/main">
  <c r="G68" i="1" l="1"/>
  <c r="H68" i="1"/>
  <c r="I68" i="1"/>
  <c r="J68" i="1"/>
  <c r="K68" i="1"/>
  <c r="L68" i="1"/>
  <c r="G69" i="1"/>
  <c r="H69" i="1"/>
  <c r="I69" i="1"/>
  <c r="J69" i="1"/>
  <c r="K69" i="1"/>
  <c r="L69" i="1"/>
  <c r="G71" i="1"/>
  <c r="H71" i="1"/>
  <c r="I71" i="1"/>
  <c r="J71" i="1"/>
  <c r="K71" i="1"/>
  <c r="L71" i="1"/>
  <c r="G72" i="1"/>
  <c r="H72" i="1"/>
  <c r="I72" i="1"/>
  <c r="J72" i="1"/>
  <c r="K72" i="1"/>
  <c r="L72" i="1"/>
  <c r="G73" i="1"/>
  <c r="H73" i="1"/>
  <c r="I73" i="1"/>
  <c r="J73" i="1"/>
  <c r="K73" i="1"/>
  <c r="L73" i="1"/>
  <c r="F69" i="1"/>
  <c r="F71" i="1"/>
  <c r="F72" i="1"/>
  <c r="F73" i="1"/>
  <c r="F68" i="1"/>
  <c r="H23" i="1" l="1"/>
  <c r="G23" i="1"/>
  <c r="H20" i="1"/>
  <c r="G20" i="1"/>
  <c r="L56" i="1" l="1"/>
  <c r="K56" i="1"/>
  <c r="J56" i="1"/>
  <c r="I56" i="1"/>
  <c r="H56" i="1"/>
  <c r="G56" i="1"/>
  <c r="F56" i="1"/>
  <c r="L63" i="1"/>
  <c r="K63" i="1"/>
  <c r="J63" i="1"/>
  <c r="I63" i="1"/>
  <c r="H63" i="1"/>
  <c r="G63" i="1"/>
  <c r="F63" i="1"/>
  <c r="F70" i="1" l="1"/>
  <c r="G70" i="1"/>
  <c r="I70" i="1"/>
  <c r="K70" i="1"/>
  <c r="H70" i="1"/>
  <c r="J70" i="1"/>
  <c r="L70" i="1"/>
  <c r="F30" i="1"/>
  <c r="F27" i="1"/>
  <c r="J23" i="1" l="1"/>
  <c r="K23" i="1"/>
  <c r="I23" i="1"/>
  <c r="F20" i="1"/>
  <c r="H30" i="1" l="1"/>
  <c r="H27" i="1"/>
  <c r="G30" i="1"/>
  <c r="G27" i="1"/>
  <c r="L30" i="1" l="1"/>
  <c r="K30" i="1"/>
  <c r="J30" i="1"/>
  <c r="I30" i="1"/>
  <c r="G98" i="1" l="1"/>
  <c r="H98" i="1"/>
  <c r="I98" i="1"/>
  <c r="J98" i="1"/>
  <c r="K98" i="1"/>
  <c r="F98" i="1"/>
  <c r="I40" i="1"/>
  <c r="J40" i="1"/>
  <c r="K40" i="1"/>
  <c r="G40" i="1"/>
  <c r="H40" i="1"/>
  <c r="F40" i="1"/>
  <c r="G104" i="1" l="1"/>
  <c r="H104" i="1"/>
  <c r="I104" i="1"/>
  <c r="J104" i="1"/>
  <c r="K104" i="1"/>
  <c r="L104" i="1"/>
  <c r="G105" i="1"/>
  <c r="H105" i="1"/>
  <c r="I105" i="1"/>
  <c r="J105" i="1"/>
  <c r="K105" i="1"/>
  <c r="L105" i="1"/>
  <c r="I106" i="1"/>
  <c r="J106" i="1"/>
  <c r="K106" i="1"/>
  <c r="L106" i="1"/>
  <c r="G107" i="1"/>
  <c r="H107" i="1"/>
  <c r="I107" i="1"/>
  <c r="J107" i="1"/>
  <c r="K107" i="1"/>
  <c r="L107" i="1"/>
  <c r="G108" i="1"/>
  <c r="H108" i="1"/>
  <c r="I108" i="1"/>
  <c r="J108" i="1"/>
  <c r="K108" i="1"/>
  <c r="L108" i="1"/>
  <c r="G109" i="1"/>
  <c r="H109" i="1"/>
  <c r="I109" i="1"/>
  <c r="J109" i="1"/>
  <c r="K109" i="1"/>
  <c r="L109" i="1"/>
  <c r="F105" i="1"/>
  <c r="F107" i="1"/>
  <c r="F108" i="1"/>
  <c r="F109" i="1"/>
  <c r="F104" i="1"/>
  <c r="G46" i="1" l="1"/>
  <c r="G134" i="1" s="1"/>
  <c r="H46" i="1"/>
  <c r="H134" i="1" s="1"/>
  <c r="I46" i="1"/>
  <c r="I134" i="1" s="1"/>
  <c r="J46" i="1"/>
  <c r="J134" i="1" s="1"/>
  <c r="K46" i="1"/>
  <c r="K134" i="1" s="1"/>
  <c r="L46" i="1"/>
  <c r="L134" i="1" s="1"/>
  <c r="G47" i="1"/>
  <c r="G135" i="1" s="1"/>
  <c r="H47" i="1"/>
  <c r="H135" i="1" s="1"/>
  <c r="I47" i="1"/>
  <c r="I135" i="1" s="1"/>
  <c r="J47" i="1"/>
  <c r="J135" i="1" s="1"/>
  <c r="K47" i="1"/>
  <c r="K135" i="1" s="1"/>
  <c r="L47" i="1"/>
  <c r="L135" i="1" s="1"/>
  <c r="I48" i="1"/>
  <c r="I136" i="1" s="1"/>
  <c r="J48" i="1"/>
  <c r="J136" i="1" s="1"/>
  <c r="K48" i="1"/>
  <c r="K136" i="1" s="1"/>
  <c r="L48" i="1"/>
  <c r="L136" i="1" s="1"/>
  <c r="G49" i="1"/>
  <c r="G137" i="1" s="1"/>
  <c r="H49" i="1"/>
  <c r="H137" i="1" s="1"/>
  <c r="I49" i="1"/>
  <c r="I137" i="1" s="1"/>
  <c r="J49" i="1"/>
  <c r="J137" i="1" s="1"/>
  <c r="K49" i="1"/>
  <c r="K137" i="1" s="1"/>
  <c r="L49" i="1"/>
  <c r="L137" i="1" s="1"/>
  <c r="G50" i="1"/>
  <c r="G138" i="1" s="1"/>
  <c r="H50" i="1"/>
  <c r="H138" i="1" s="1"/>
  <c r="I50" i="1"/>
  <c r="I138" i="1" s="1"/>
  <c r="J50" i="1"/>
  <c r="J138" i="1" s="1"/>
  <c r="K50" i="1"/>
  <c r="K138" i="1" s="1"/>
  <c r="L50" i="1"/>
  <c r="L138" i="1" s="1"/>
  <c r="F47" i="1"/>
  <c r="F135" i="1" s="1"/>
  <c r="F49" i="1"/>
  <c r="F137" i="1" s="1"/>
  <c r="F50" i="1"/>
  <c r="F138" i="1" s="1"/>
  <c r="F46" i="1"/>
  <c r="F134" i="1" s="1"/>
  <c r="H48" i="1" l="1"/>
  <c r="H136" i="1" s="1"/>
  <c r="G48" i="1"/>
  <c r="G136" i="1" s="1"/>
  <c r="F48" i="1" l="1"/>
  <c r="F136" i="1" s="1"/>
  <c r="H106" i="1" l="1"/>
  <c r="G106" i="1"/>
  <c r="F106" i="1"/>
  <c r="G141" i="1"/>
  <c r="H141" i="1"/>
  <c r="I141" i="1"/>
  <c r="J141" i="1"/>
  <c r="K141" i="1"/>
  <c r="L141" i="1"/>
  <c r="G142" i="1"/>
  <c r="H142" i="1"/>
  <c r="I142" i="1"/>
  <c r="J142" i="1"/>
  <c r="K142" i="1"/>
  <c r="L142" i="1"/>
  <c r="G143" i="1"/>
  <c r="H143" i="1"/>
  <c r="I143" i="1"/>
  <c r="J143" i="1"/>
  <c r="K143" i="1"/>
  <c r="L143" i="1"/>
  <c r="G144" i="1"/>
  <c r="H144" i="1"/>
  <c r="I144" i="1"/>
  <c r="J144" i="1"/>
  <c r="K144" i="1"/>
  <c r="L144" i="1"/>
  <c r="G145" i="1"/>
  <c r="H145" i="1"/>
  <c r="I145" i="1"/>
  <c r="J145" i="1"/>
  <c r="K145" i="1"/>
  <c r="L145" i="1"/>
  <c r="G146" i="1"/>
  <c r="H146" i="1"/>
  <c r="I146" i="1"/>
  <c r="J146" i="1"/>
  <c r="K146" i="1"/>
  <c r="L146" i="1"/>
  <c r="F142" i="1"/>
  <c r="F143" i="1"/>
  <c r="F144" i="1"/>
  <c r="F145" i="1"/>
  <c r="F146" i="1"/>
  <c r="F141" i="1"/>
  <c r="G148" i="1"/>
  <c r="H148" i="1"/>
  <c r="I148" i="1"/>
  <c r="J148" i="1"/>
  <c r="K148" i="1"/>
  <c r="L148" i="1"/>
  <c r="G149" i="1"/>
  <c r="H149" i="1"/>
  <c r="I149" i="1"/>
  <c r="J149" i="1"/>
  <c r="K149" i="1"/>
  <c r="L149" i="1"/>
  <c r="G150" i="1"/>
  <c r="H150" i="1"/>
  <c r="I150" i="1"/>
  <c r="J150" i="1"/>
  <c r="K150" i="1"/>
  <c r="L150" i="1"/>
  <c r="G151" i="1"/>
  <c r="H151" i="1"/>
  <c r="I151" i="1"/>
  <c r="J151" i="1"/>
  <c r="K151" i="1"/>
  <c r="L151" i="1"/>
  <c r="G152" i="1"/>
  <c r="H152" i="1"/>
  <c r="I152" i="1"/>
  <c r="J152" i="1"/>
  <c r="K152" i="1"/>
  <c r="L152" i="1"/>
  <c r="G153" i="1"/>
  <c r="H153" i="1"/>
  <c r="I153" i="1"/>
  <c r="J153" i="1"/>
  <c r="K153" i="1"/>
  <c r="L153" i="1"/>
  <c r="F149" i="1"/>
  <c r="F150" i="1"/>
  <c r="F151" i="1"/>
  <c r="F152" i="1"/>
  <c r="F153" i="1"/>
  <c r="F148" i="1"/>
  <c r="H119" i="1"/>
  <c r="L124" i="1" l="1"/>
  <c r="K124" i="1"/>
  <c r="J124" i="1"/>
  <c r="I124" i="1"/>
  <c r="H124" i="1"/>
  <c r="G124" i="1"/>
  <c r="L123" i="1"/>
  <c r="K123" i="1"/>
  <c r="J123" i="1"/>
  <c r="I123" i="1"/>
  <c r="H123" i="1"/>
  <c r="G123" i="1"/>
  <c r="L122" i="1"/>
  <c r="K122" i="1"/>
  <c r="J122" i="1"/>
  <c r="I122" i="1"/>
  <c r="H122" i="1"/>
  <c r="G122" i="1"/>
  <c r="L121" i="1"/>
  <c r="K121" i="1"/>
  <c r="J121" i="1"/>
  <c r="I121" i="1"/>
  <c r="H121" i="1"/>
  <c r="G121" i="1"/>
  <c r="L120" i="1"/>
  <c r="K120" i="1"/>
  <c r="J120" i="1"/>
  <c r="I120" i="1"/>
  <c r="H120" i="1"/>
  <c r="G120" i="1"/>
  <c r="L119" i="1"/>
  <c r="K119" i="1"/>
  <c r="J119" i="1"/>
  <c r="I119" i="1"/>
  <c r="G119" i="1"/>
  <c r="F120" i="1"/>
  <c r="F121" i="1"/>
  <c r="F122" i="1"/>
  <c r="F123" i="1"/>
  <c r="F130" i="1" s="1"/>
  <c r="F124" i="1"/>
  <c r="F119" i="1"/>
  <c r="F89" i="1"/>
  <c r="E95" i="1"/>
  <c r="E94" i="1"/>
  <c r="E93" i="1"/>
  <c r="E92" i="1"/>
  <c r="E91" i="1"/>
  <c r="E90" i="1"/>
  <c r="L89" i="1"/>
  <c r="K89" i="1"/>
  <c r="J89" i="1"/>
  <c r="I89" i="1"/>
  <c r="H89" i="1"/>
  <c r="G89" i="1"/>
  <c r="E89" i="1" l="1"/>
  <c r="H118" i="1"/>
  <c r="G75" i="1" l="1"/>
  <c r="H75" i="1"/>
  <c r="I75" i="1"/>
  <c r="J75" i="1"/>
  <c r="K75" i="1"/>
  <c r="L75" i="1"/>
  <c r="G82" i="1"/>
  <c r="H82" i="1"/>
  <c r="I82" i="1"/>
  <c r="J82" i="1"/>
  <c r="K82" i="1"/>
  <c r="L82" i="1"/>
  <c r="G96" i="1"/>
  <c r="H96" i="1"/>
  <c r="I96" i="1"/>
  <c r="J96" i="1"/>
  <c r="K96" i="1"/>
  <c r="L96" i="1"/>
  <c r="G118" i="1"/>
  <c r="I118" i="1"/>
  <c r="K118" i="1"/>
  <c r="G53" i="1"/>
  <c r="H53" i="1"/>
  <c r="I53" i="1"/>
  <c r="J53" i="1"/>
  <c r="K53" i="1"/>
  <c r="L53" i="1"/>
  <c r="G60" i="1"/>
  <c r="H60" i="1"/>
  <c r="I60" i="1"/>
  <c r="J60" i="1"/>
  <c r="K60" i="1"/>
  <c r="L60" i="1"/>
  <c r="E11" i="1"/>
  <c r="G10" i="1"/>
  <c r="H10" i="1"/>
  <c r="I10" i="1"/>
  <c r="J10" i="1"/>
  <c r="K10" i="1"/>
  <c r="L10" i="1"/>
  <c r="H17" i="1"/>
  <c r="J17" i="1"/>
  <c r="L17" i="1"/>
  <c r="G17" i="1"/>
  <c r="I17" i="1"/>
  <c r="K17" i="1"/>
  <c r="G24" i="1"/>
  <c r="I24" i="1"/>
  <c r="K24" i="1"/>
  <c r="H24" i="1"/>
  <c r="J24" i="1"/>
  <c r="L24" i="1"/>
  <c r="G37" i="1"/>
  <c r="G31" i="1" s="1"/>
  <c r="H37" i="1"/>
  <c r="I37" i="1"/>
  <c r="I51" i="1" s="1"/>
  <c r="I139" i="1" s="1"/>
  <c r="J37" i="1"/>
  <c r="K37" i="1"/>
  <c r="L37" i="1"/>
  <c r="G38" i="1"/>
  <c r="H38" i="1"/>
  <c r="I38" i="1"/>
  <c r="J38" i="1"/>
  <c r="K38" i="1"/>
  <c r="L38" i="1"/>
  <c r="L31" i="1" l="1"/>
  <c r="L51" i="1"/>
  <c r="L139" i="1" s="1"/>
  <c r="H31" i="1"/>
  <c r="H51" i="1"/>
  <c r="H139" i="1" s="1"/>
  <c r="K31" i="1"/>
  <c r="K51" i="1"/>
  <c r="K139" i="1" s="1"/>
  <c r="G51" i="1"/>
  <c r="G139" i="1" s="1"/>
  <c r="J31" i="1"/>
  <c r="J51" i="1"/>
  <c r="J139" i="1" s="1"/>
  <c r="I111" i="1"/>
  <c r="I126" i="1" s="1"/>
  <c r="L114" i="1"/>
  <c r="L129" i="1" s="1"/>
  <c r="J114" i="1"/>
  <c r="J129" i="1" s="1"/>
  <c r="I113" i="1"/>
  <c r="I128" i="1" s="1"/>
  <c r="K114" i="1"/>
  <c r="K129" i="1" s="1"/>
  <c r="I114" i="1"/>
  <c r="I129" i="1" s="1"/>
  <c r="G114" i="1"/>
  <c r="G129" i="1" s="1"/>
  <c r="K113" i="1"/>
  <c r="K128" i="1" s="1"/>
  <c r="G113" i="1"/>
  <c r="G128" i="1" s="1"/>
  <c r="K111" i="1"/>
  <c r="K126" i="1" s="1"/>
  <c r="G111" i="1"/>
  <c r="G126" i="1" s="1"/>
  <c r="L111" i="1"/>
  <c r="L126" i="1" s="1"/>
  <c r="J111" i="1"/>
  <c r="J126" i="1" s="1"/>
  <c r="H111" i="1"/>
  <c r="H126" i="1" s="1"/>
  <c r="H114" i="1"/>
  <c r="H129" i="1" s="1"/>
  <c r="I31" i="1"/>
  <c r="K116" i="1"/>
  <c r="K131" i="1" s="1"/>
  <c r="I116" i="1"/>
  <c r="I131" i="1" s="1"/>
  <c r="K147" i="1"/>
  <c r="I147" i="1"/>
  <c r="G147" i="1"/>
  <c r="L147" i="1"/>
  <c r="J147" i="1"/>
  <c r="H147" i="1"/>
  <c r="L140" i="1"/>
  <c r="J140" i="1"/>
  <c r="H140" i="1"/>
  <c r="K140" i="1"/>
  <c r="I140" i="1"/>
  <c r="G140" i="1"/>
  <c r="J118" i="1"/>
  <c r="L118" i="1"/>
  <c r="I103" i="1"/>
  <c r="K103" i="1"/>
  <c r="G103" i="1"/>
  <c r="L112" i="1"/>
  <c r="J112" i="1"/>
  <c r="H112" i="1"/>
  <c r="K67" i="1"/>
  <c r="I67" i="1"/>
  <c r="G67" i="1"/>
  <c r="L67" i="1"/>
  <c r="J67" i="1"/>
  <c r="H67" i="1"/>
  <c r="G133" i="1" l="1"/>
  <c r="K133" i="1"/>
  <c r="G116" i="1"/>
  <c r="G131" i="1" s="1"/>
  <c r="L45" i="1"/>
  <c r="J116" i="1"/>
  <c r="J131" i="1" s="1"/>
  <c r="J133" i="1"/>
  <c r="I45" i="1"/>
  <c r="I133" i="1"/>
  <c r="H116" i="1"/>
  <c r="H131" i="1" s="1"/>
  <c r="L116" i="1"/>
  <c r="L131" i="1" s="1"/>
  <c r="H45" i="1"/>
  <c r="H133" i="1"/>
  <c r="H113" i="1"/>
  <c r="H128" i="1" s="1"/>
  <c r="L113" i="1"/>
  <c r="L128" i="1" s="1"/>
  <c r="J45" i="1"/>
  <c r="J113" i="1"/>
  <c r="J128" i="1" s="1"/>
  <c r="K45" i="1"/>
  <c r="K112" i="1"/>
  <c r="I112" i="1"/>
  <c r="G45" i="1"/>
  <c r="G112" i="1"/>
  <c r="H127" i="1"/>
  <c r="H103" i="1"/>
  <c r="L103" i="1"/>
  <c r="J127" i="1"/>
  <c r="J103" i="1"/>
  <c r="L127" i="1"/>
  <c r="L133" i="1" l="1"/>
  <c r="L110" i="1"/>
  <c r="L125" i="1"/>
  <c r="H110" i="1"/>
  <c r="H125" i="1"/>
  <c r="J125" i="1"/>
  <c r="J110" i="1"/>
  <c r="K127" i="1"/>
  <c r="K125" i="1" s="1"/>
  <c r="K110" i="1"/>
  <c r="I127" i="1"/>
  <c r="I125" i="1" s="1"/>
  <c r="I110" i="1"/>
  <c r="G127" i="1"/>
  <c r="G125" i="1" s="1"/>
  <c r="G110" i="1"/>
  <c r="F37" i="1"/>
  <c r="F51" i="1" s="1"/>
  <c r="F139" i="1" s="1"/>
  <c r="E43" i="1"/>
  <c r="E44" i="1"/>
  <c r="E42" i="1" l="1"/>
  <c r="E41" i="1"/>
  <c r="E40" i="1"/>
  <c r="E39" i="1"/>
  <c r="F38" i="1"/>
  <c r="F111" i="1" l="1"/>
  <c r="E134" i="1"/>
  <c r="E38" i="1"/>
  <c r="E153" i="1"/>
  <c r="E22" i="1" l="1"/>
  <c r="E30" i="1" l="1"/>
  <c r="E152" i="1"/>
  <c r="E145" i="1"/>
  <c r="E138" i="1"/>
  <c r="E130" i="1"/>
  <c r="E123" i="1"/>
  <c r="E115" i="1"/>
  <c r="E108" i="1"/>
  <c r="E101" i="1"/>
  <c r="E87" i="1"/>
  <c r="E80" i="1"/>
  <c r="E72" i="1"/>
  <c r="E65" i="1"/>
  <c r="E58" i="1"/>
  <c r="E50" i="1"/>
  <c r="E36" i="1"/>
  <c r="E29" i="1"/>
  <c r="E37" i="1"/>
  <c r="E15" i="1"/>
  <c r="E55" i="1" l="1"/>
  <c r="F10" i="1" l="1"/>
  <c r="E78" i="1"/>
  <c r="E79" i="1"/>
  <c r="E54" i="1"/>
  <c r="E33" i="1"/>
  <c r="E35" i="1"/>
  <c r="E100" i="1"/>
  <c r="E98" i="1"/>
  <c r="E86" i="1"/>
  <c r="E77" i="1"/>
  <c r="E63" i="1"/>
  <c r="E56" i="1"/>
  <c r="E23" i="1"/>
  <c r="E57" i="1"/>
  <c r="E59" i="1"/>
  <c r="E84" i="1"/>
  <c r="E99" i="1"/>
  <c r="E85" i="1"/>
  <c r="E20" i="1"/>
  <c r="E81" i="1"/>
  <c r="E64" i="1"/>
  <c r="E66" i="1"/>
  <c r="E61" i="1"/>
  <c r="E62" i="1"/>
  <c r="E32" i="1"/>
  <c r="E25" i="1"/>
  <c r="E18" i="1"/>
  <c r="E16" i="1"/>
  <c r="E28" i="1"/>
  <c r="E26" i="1"/>
  <c r="E21" i="1"/>
  <c r="E19" i="1"/>
  <c r="E14" i="1"/>
  <c r="E13" i="1"/>
  <c r="E102" i="1"/>
  <c r="E97" i="1"/>
  <c r="F96" i="1"/>
  <c r="F75" i="1"/>
  <c r="F60" i="1"/>
  <c r="F53" i="1"/>
  <c r="F31" i="1"/>
  <c r="F24" i="1"/>
  <c r="F17" i="1"/>
  <c r="E149" i="1"/>
  <c r="E150" i="1"/>
  <c r="E151" i="1"/>
  <c r="F147" i="1"/>
  <c r="E144" i="1"/>
  <c r="E142" i="1"/>
  <c r="E143" i="1"/>
  <c r="E12" i="1"/>
  <c r="E148" i="1"/>
  <c r="E34" i="1"/>
  <c r="E141" i="1"/>
  <c r="E122" i="1"/>
  <c r="E83" i="1"/>
  <c r="E147" i="1" l="1"/>
  <c r="E17" i="1"/>
  <c r="F112" i="1"/>
  <c r="E88" i="1"/>
  <c r="E53" i="1"/>
  <c r="E60" i="1"/>
  <c r="E121" i="1"/>
  <c r="F140" i="1"/>
  <c r="E31" i="1"/>
  <c r="E104" i="1"/>
  <c r="F82" i="1"/>
  <c r="E135" i="1"/>
  <c r="E75" i="1"/>
  <c r="E73" i="1"/>
  <c r="E120" i="1"/>
  <c r="E27" i="1"/>
  <c r="E24" i="1"/>
  <c r="E136" i="1"/>
  <c r="E96" i="1"/>
  <c r="E76" i="1"/>
  <c r="E119" i="1"/>
  <c r="F133" i="1"/>
  <c r="E139" i="1"/>
  <c r="E137" i="1"/>
  <c r="F113" i="1" l="1"/>
  <c r="F128" i="1" s="1"/>
  <c r="F114" i="1"/>
  <c r="F129" i="1" s="1"/>
  <c r="F127" i="1"/>
  <c r="E10" i="1"/>
  <c r="F116" i="1"/>
  <c r="F131" i="1" s="1"/>
  <c r="F118" i="1"/>
  <c r="E105" i="1"/>
  <c r="E68" i="1"/>
  <c r="E69" i="1"/>
  <c r="E49" i="1"/>
  <c r="E47" i="1"/>
  <c r="F45" i="1"/>
  <c r="E107" i="1"/>
  <c r="E48" i="1"/>
  <c r="E70" i="1"/>
  <c r="E140" i="1"/>
  <c r="E146" i="1"/>
  <c r="E106" i="1"/>
  <c r="F67" i="1"/>
  <c r="E46" i="1"/>
  <c r="E71" i="1"/>
  <c r="E51" i="1"/>
  <c r="F103" i="1" l="1"/>
  <c r="E111" i="1"/>
  <c r="F110" i="1"/>
  <c r="E82" i="1"/>
  <c r="F126" i="1"/>
  <c r="E126" i="1" s="1"/>
  <c r="E114" i="1"/>
  <c r="E113" i="1"/>
  <c r="E112" i="1"/>
  <c r="E116" i="1"/>
  <c r="E109" i="1"/>
  <c r="E45" i="1"/>
  <c r="E133" i="1"/>
  <c r="E127" i="1"/>
  <c r="E118" i="1"/>
  <c r="E124" i="1"/>
  <c r="E67" i="1"/>
  <c r="E129" i="1"/>
  <c r="E103" i="1" l="1"/>
  <c r="F125" i="1"/>
  <c r="E110" i="1"/>
  <c r="E128" i="1"/>
  <c r="E131" i="1"/>
  <c r="E125" i="1" l="1"/>
</calcChain>
</file>

<file path=xl/sharedStrings.xml><?xml version="1.0" encoding="utf-8"?>
<sst xmlns="http://schemas.openxmlformats.org/spreadsheetml/2006/main" count="202" uniqueCount="63">
  <si>
    <t>Таблица 2</t>
  </si>
  <si>
    <t>№ п/п</t>
  </si>
  <si>
    <t>Мероприятия муниципальной программы</t>
  </si>
  <si>
    <t>Ответственный исполнитель /соисполнитель</t>
  </si>
  <si>
    <t>Источник финансирования</t>
  </si>
  <si>
    <t>всего</t>
  </si>
  <si>
    <t>2019 год</t>
  </si>
  <si>
    <t>2020 год</t>
  </si>
  <si>
    <t>Департамент образования и молодежной политики Нефтеюганского района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</si>
  <si>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</si>
  <si>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</si>
  <si>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</si>
  <si>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</si>
  <si>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</si>
  <si>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</si>
  <si>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</si>
  <si>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</si>
  <si>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Департамент образования и молодежной политики Нефтеюганского района (МКУ «ЦБО»)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</si>
  <si>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</si>
  <si>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</si>
  <si>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</si>
  <si>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</si>
  <si>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</si>
  <si>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</si>
  <si>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 xml:space="preserve">Соисполнитель 3 (Департамент имущественных отношений Нефтеюганского района)
                          </t>
  </si>
  <si>
    <t>Департамент образования и молодежной политики Нефтеюганского района/Департамент образования и молодежной политики Нефтеюганского района (МКУ «ЦБО»)</t>
  </si>
  <si>
    <t xml:space="preserve">Перечень основных мероприятий муниципальной программы </t>
  </si>
  <si>
    <t>средства поселений</t>
  </si>
  <si>
    <t>иные источники *</t>
  </si>
  <si>
    <t>2021 год</t>
  </si>
  <si>
    <t>2022 год</t>
  </si>
  <si>
    <t>2023 год</t>
  </si>
  <si>
    <t>2024 год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</si>
  <si>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1)</t>
  </si>
  <si>
    <t xml:space="preserve"> Департамент имущественных отношений Нефтеюганского района </t>
  </si>
  <si>
    <t>Департамент строительства и жилищно-коммунального комплекса (МКУ «УКС и ЖКК  Нефтеюганского района»)</t>
  </si>
  <si>
    <t>Подпрограмма I «Дошкольное, общее и дополнительное образование детей»</t>
  </si>
  <si>
    <t xml:space="preserve">Соисполнитель 1 (Департамент строительства и жилищно-коммунального комплекса (МКУ «УКС и ЖКК  Нефтеюганского района»)                                                    </t>
  </si>
  <si>
    <t xml:space="preserve">Ответственный исполнитель  (Департамент образования и молодежной политики Нефтеюганского района (МКУ «ЦБО»)
                          </t>
  </si>
  <si>
    <t>2025-2030 год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</si>
  <si>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</si>
  <si>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</si>
  <si>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</si>
  <si>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</si>
  <si>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</si>
  <si>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</si>
  <si>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</si>
  <si>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</si>
  <si>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</si>
  <si>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Основное мероприятие "Развитие системы оценки качества образования"  (показатель № 3)</t>
  </si>
  <si>
    <t>1.3.</t>
  </si>
  <si>
    <t>Подпрограмма III «Ресурсное обеспечение в сфере образования и молодежной политики»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</si>
  <si>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  (показатель № 5, 6, 7)</t>
  </si>
  <si>
    <t xml:space="preserve">Основное мероприятие "Создание условий для развития 
гражданско-патриотических, военно-патриотических качеств молодежи"      (показатель № 5, 6, 7)    
</t>
  </si>
  <si>
    <t>Основное мероприятие                            Организация отдыха и оздоровления детей   (показатель № 8)</t>
  </si>
  <si>
    <t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(показатель № 2)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</si>
  <si>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4, 9)</t>
  </si>
  <si>
    <t>Основное мероприятие "Обеспечение комплексной безопасности и комфортных условий образовательного процесса" (показатель № 9)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</si>
  <si>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4, 10, 11, 12)                                   </t>
  </si>
  <si>
    <t>на реализацию (тыс. рублей)</t>
  </si>
  <si>
    <t xml:space="preserve">Финансовые затраты </t>
  </si>
  <si>
    <t>в том числе</t>
  </si>
  <si>
    <r>
      <t xml:space="preserve">Основное мероприятие "Обеспечение реализации основных образовательных программ"                  </t>
    </r>
    <r>
      <rPr>
        <sz val="12"/>
        <rFont val="Times New Roman"/>
        <family val="1"/>
        <charset val="204"/>
      </rPr>
      <t>(показатели № 10, 11, 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</si>
</sst>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_р_._-;_-@_-"/>
    <numFmt numFmtId="165" formatCode="_-* #,##0.00_р_._-;\-* #,##0.00_р_._-;_-* &quot;-&quot;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/>
    <xf numFmtId="0" fontId="0" fillId="0" borderId="0" xfId="0" applyFill="1" applyAlignment="1">
      <alignment vertical="center" wrapText="1"/>
    </xf>
    <xf numFmtId="165" fontId="0" fillId="0" borderId="0" xfId="0" applyNumberFormat="1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5" fillId="0" borderId="0" xfId="0" applyFont="1" applyFill="1"/>
    <xf numFmtId="164" fontId="5" fillId="0" borderId="0" xfId="0" applyNumberFormat="1" applyFont="1" applyFill="1"/>
    <xf numFmtId="165" fontId="4" fillId="0" borderId="0" xfId="0" applyNumberFormat="1" applyFont="1" applyFill="1"/>
    <xf numFmtId="165" fontId="1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/>
    <xf numFmtId="43" fontId="4" fillId="0" borderId="0" xfId="0" applyNumberFormat="1" applyFont="1" applyFill="1"/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3" fontId="10" fillId="0" borderId="1" xfId="1" applyFont="1" applyFill="1" applyBorder="1" applyAlignment="1">
      <alignment horizontal="left" vertical="center" wrapText="1"/>
    </xf>
    <xf numFmtId="43" fontId="10" fillId="0" borderId="1" xfId="1" applyNumberFormat="1" applyFont="1" applyFill="1" applyBorder="1" applyAlignment="1">
      <alignment horizontal="right" vertical="center" wrapText="1"/>
    </xf>
    <xf numFmtId="43" fontId="11" fillId="0" borderId="1" xfId="1" applyNumberFormat="1" applyFont="1" applyFill="1" applyBorder="1" applyAlignment="1">
      <alignment horizontal="right" vertical="center" wrapText="1"/>
    </xf>
    <xf numFmtId="43" fontId="1" fillId="0" borderId="1" xfId="1" applyFont="1" applyFill="1" applyBorder="1" applyAlignment="1">
      <alignment horizontal="left" vertical="center" wrapText="1"/>
    </xf>
    <xf numFmtId="43" fontId="1" fillId="0" borderId="1" xfId="1" applyNumberFormat="1" applyFont="1" applyFill="1" applyBorder="1" applyAlignment="1">
      <alignment horizontal="right" vertical="center" wrapText="1"/>
    </xf>
    <xf numFmtId="43" fontId="2" fillId="0" borderId="1" xfId="1" applyNumberFormat="1" applyFont="1" applyFill="1" applyBorder="1" applyAlignment="1">
      <alignment horizontal="right" vertical="center" wrapText="1"/>
    </xf>
    <xf numFmtId="43" fontId="10" fillId="0" borderId="1" xfId="1" applyNumberFormat="1" applyFont="1" applyFill="1" applyBorder="1" applyAlignment="1">
      <alignment vertical="center" wrapText="1"/>
    </xf>
    <xf numFmtId="43" fontId="11" fillId="0" borderId="1" xfId="1" applyNumberFormat="1" applyFont="1" applyFill="1" applyBorder="1" applyAlignment="1">
      <alignment vertical="center" wrapText="1"/>
    </xf>
    <xf numFmtId="43" fontId="1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43" fontId="10" fillId="0" borderId="1" xfId="0" applyNumberFormat="1" applyFont="1" applyFill="1" applyBorder="1" applyAlignment="1">
      <alignment horizontal="right" vertical="center" wrapText="1"/>
    </xf>
    <xf numFmtId="43" fontId="1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11" fillId="0" borderId="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left" vertical="top"/>
    </xf>
    <xf numFmtId="0" fontId="12" fillId="0" borderId="0" xfId="0" applyFont="1" applyFill="1"/>
    <xf numFmtId="3" fontId="12" fillId="0" borderId="0" xfId="0" applyNumberFormat="1" applyFont="1" applyFill="1" applyAlignment="1">
      <alignment horizontal="center" vertical="center"/>
    </xf>
    <xf numFmtId="3" fontId="13" fillId="0" borderId="0" xfId="0" applyNumberFormat="1" applyFont="1" applyFill="1"/>
    <xf numFmtId="43" fontId="1" fillId="0" borderId="4" xfId="1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5" xfId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3" fontId="1" fillId="0" borderId="4" xfId="1" applyFont="1" applyFill="1" applyBorder="1" applyAlignment="1">
      <alignment horizontal="left" vertical="top" wrapText="1"/>
    </xf>
    <xf numFmtId="43" fontId="1" fillId="0" borderId="2" xfId="1" applyFont="1" applyFill="1" applyBorder="1" applyAlignment="1">
      <alignment horizontal="left" vertical="top" wrapText="1"/>
    </xf>
    <xf numFmtId="43" fontId="1" fillId="0" borderId="5" xfId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0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3"/>
  <sheetViews>
    <sheetView tabSelected="1" view="pageBreakPreview" zoomScale="87" zoomScaleNormal="100" zoomScaleSheetLayoutView="87" workbookViewId="0">
      <pane xSplit="4" ySplit="7" topLeftCell="E108" activePane="bottomRight" state="frozen"/>
      <selection pane="topRight" activeCell="E1" sqref="E1"/>
      <selection pane="bottomLeft" activeCell="A7" sqref="A7"/>
      <selection pane="bottomRight" activeCell="F134" sqref="F134:L138"/>
    </sheetView>
  </sheetViews>
  <sheetFormatPr defaultRowHeight="15.75" x14ac:dyDescent="0.25"/>
  <cols>
    <col min="1" max="1" width="7.7109375" style="46" customWidth="1"/>
    <col min="2" max="2" width="27.28515625" style="47" customWidth="1"/>
    <col min="3" max="3" width="24" style="46" customWidth="1"/>
    <col min="4" max="4" width="22.28515625" style="48" customWidth="1"/>
    <col min="5" max="5" width="17.42578125" style="49" bestFit="1" customWidth="1"/>
    <col min="6" max="11" width="16.28515625" style="50" bestFit="1" customWidth="1"/>
    <col min="12" max="12" width="17.42578125" style="50" bestFit="1" customWidth="1"/>
    <col min="13" max="13" width="16" style="11" bestFit="1" customWidth="1"/>
    <col min="14" max="14" width="19.28515625" style="1" customWidth="1"/>
    <col min="15" max="15" width="18.28515625" style="1" customWidth="1"/>
    <col min="16" max="16" width="9.140625" style="1"/>
    <col min="17" max="17" width="18" style="1" bestFit="1" customWidth="1"/>
    <col min="18" max="16384" width="9.140625" style="1"/>
  </cols>
  <sheetData>
    <row r="1" spans="1:13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3" s="2" customFormat="1" x14ac:dyDescent="0.25">
      <c r="A2" s="67" t="s">
        <v>26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12"/>
    </row>
    <row r="3" spans="1:13" s="2" customFormat="1" x14ac:dyDescent="0.25">
      <c r="A3" s="3"/>
      <c r="B3" s="10"/>
      <c r="C3" s="3"/>
      <c r="D3" s="4"/>
      <c r="E3" s="5"/>
      <c r="F3" s="6"/>
      <c r="G3" s="6"/>
      <c r="H3" s="6"/>
      <c r="I3" s="6"/>
      <c r="J3" s="6"/>
      <c r="K3" s="6"/>
      <c r="L3" s="6"/>
      <c r="M3" s="12"/>
    </row>
    <row r="4" spans="1:13" s="7" customFormat="1" ht="15.75" customHeight="1" x14ac:dyDescent="0.25">
      <c r="A4" s="68" t="s">
        <v>1</v>
      </c>
      <c r="B4" s="70" t="s">
        <v>2</v>
      </c>
      <c r="C4" s="68" t="s">
        <v>3</v>
      </c>
      <c r="D4" s="68" t="s">
        <v>4</v>
      </c>
      <c r="E4" s="69" t="s">
        <v>60</v>
      </c>
      <c r="F4" s="69"/>
      <c r="G4" s="69"/>
      <c r="H4" s="69"/>
      <c r="I4" s="69"/>
      <c r="J4" s="69"/>
      <c r="K4" s="69"/>
      <c r="L4" s="69"/>
      <c r="M4" s="13"/>
    </row>
    <row r="5" spans="1:13" s="7" customFormat="1" x14ac:dyDescent="0.25">
      <c r="A5" s="68"/>
      <c r="B5" s="71"/>
      <c r="C5" s="68"/>
      <c r="D5" s="68"/>
      <c r="E5" s="69" t="s">
        <v>5</v>
      </c>
      <c r="F5" s="69" t="s">
        <v>59</v>
      </c>
      <c r="G5" s="69"/>
      <c r="H5" s="69"/>
      <c r="I5" s="69"/>
      <c r="J5" s="69"/>
      <c r="K5" s="69"/>
      <c r="L5" s="69"/>
      <c r="M5" s="13"/>
    </row>
    <row r="6" spans="1:13" s="7" customFormat="1" x14ac:dyDescent="0.25">
      <c r="A6" s="68"/>
      <c r="B6" s="71"/>
      <c r="C6" s="68"/>
      <c r="D6" s="68"/>
      <c r="E6" s="69"/>
      <c r="F6" s="54" t="s">
        <v>61</v>
      </c>
      <c r="G6" s="55"/>
      <c r="H6" s="55"/>
      <c r="I6" s="55"/>
      <c r="J6" s="55"/>
      <c r="K6" s="55"/>
      <c r="L6" s="56"/>
      <c r="M6" s="13"/>
    </row>
    <row r="7" spans="1:13" s="7" customFormat="1" x14ac:dyDescent="0.25">
      <c r="A7" s="68"/>
      <c r="B7" s="72"/>
      <c r="C7" s="68"/>
      <c r="D7" s="68"/>
      <c r="E7" s="69"/>
      <c r="F7" s="24" t="s">
        <v>6</v>
      </c>
      <c r="G7" s="24" t="s">
        <v>7</v>
      </c>
      <c r="H7" s="24" t="s">
        <v>29</v>
      </c>
      <c r="I7" s="24" t="s">
        <v>30</v>
      </c>
      <c r="J7" s="24" t="s">
        <v>31</v>
      </c>
      <c r="K7" s="24" t="s">
        <v>32</v>
      </c>
      <c r="L7" s="24" t="s">
        <v>39</v>
      </c>
      <c r="M7" s="13"/>
    </row>
    <row r="8" spans="1:13" s="23" customFormat="1" x14ac:dyDescent="0.25">
      <c r="A8" s="25">
        <v>1</v>
      </c>
      <c r="B8" s="26">
        <v>2</v>
      </c>
      <c r="C8" s="25">
        <v>3</v>
      </c>
      <c r="D8" s="26">
        <v>4</v>
      </c>
      <c r="E8" s="25">
        <v>5</v>
      </c>
      <c r="F8" s="26">
        <v>6</v>
      </c>
      <c r="G8" s="25">
        <v>7</v>
      </c>
      <c r="H8" s="26">
        <v>8</v>
      </c>
      <c r="I8" s="25">
        <v>9</v>
      </c>
      <c r="J8" s="26">
        <v>10</v>
      </c>
      <c r="K8" s="25">
        <v>11</v>
      </c>
      <c r="L8" s="26">
        <v>12</v>
      </c>
      <c r="M8" s="22"/>
    </row>
    <row r="9" spans="1:13" x14ac:dyDescent="0.25">
      <c r="A9" s="73" t="s">
        <v>36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13" s="16" customFormat="1" x14ac:dyDescent="0.25">
      <c r="A10" s="51" t="s">
        <v>40</v>
      </c>
      <c r="B10" s="59" t="s">
        <v>33</v>
      </c>
      <c r="C10" s="51" t="s">
        <v>25</v>
      </c>
      <c r="D10" s="27" t="s">
        <v>5</v>
      </c>
      <c r="E10" s="28">
        <f t="shared" ref="E10:E34" si="0">SUM(F10:L10)</f>
        <v>94948.800000000003</v>
      </c>
      <c r="F10" s="29">
        <f>SUM(F11:F16)</f>
        <v>7912.4</v>
      </c>
      <c r="G10" s="29">
        <f t="shared" ref="G10:L10" si="1">SUM(G11:G16)</f>
        <v>7912.4</v>
      </c>
      <c r="H10" s="29">
        <f t="shared" si="1"/>
        <v>7912.4</v>
      </c>
      <c r="I10" s="29">
        <f t="shared" si="1"/>
        <v>7912.4</v>
      </c>
      <c r="J10" s="29">
        <f t="shared" si="1"/>
        <v>7912.4</v>
      </c>
      <c r="K10" s="29">
        <f t="shared" si="1"/>
        <v>7912.4</v>
      </c>
      <c r="L10" s="29">
        <f t="shared" si="1"/>
        <v>47474.400000000001</v>
      </c>
      <c r="M10" s="15"/>
    </row>
    <row r="11" spans="1:13" ht="31.5" x14ac:dyDescent="0.25">
      <c r="A11" s="52"/>
      <c r="B11" s="60"/>
      <c r="C11" s="52"/>
      <c r="D11" s="30" t="s">
        <v>9</v>
      </c>
      <c r="E11" s="31">
        <f t="shared" si="0"/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</row>
    <row r="12" spans="1:13" ht="31.5" x14ac:dyDescent="0.25">
      <c r="A12" s="52"/>
      <c r="B12" s="60"/>
      <c r="C12" s="52"/>
      <c r="D12" s="30" t="s">
        <v>10</v>
      </c>
      <c r="E12" s="31">
        <f t="shared" si="0"/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</row>
    <row r="13" spans="1:13" x14ac:dyDescent="0.25">
      <c r="A13" s="52"/>
      <c r="B13" s="60"/>
      <c r="C13" s="52"/>
      <c r="D13" s="30" t="s">
        <v>11</v>
      </c>
      <c r="E13" s="32">
        <f t="shared" si="0"/>
        <v>94948.800000000003</v>
      </c>
      <c r="F13" s="32">
        <v>7912.4</v>
      </c>
      <c r="G13" s="32">
        <v>7912.4</v>
      </c>
      <c r="H13" s="32">
        <v>7912.4</v>
      </c>
      <c r="I13" s="32">
        <v>7912.4</v>
      </c>
      <c r="J13" s="32">
        <v>7912.4</v>
      </c>
      <c r="K13" s="32">
        <v>7912.4</v>
      </c>
      <c r="L13" s="32">
        <v>47474.400000000001</v>
      </c>
    </row>
    <row r="14" spans="1:13" ht="63" x14ac:dyDescent="0.25">
      <c r="A14" s="52"/>
      <c r="B14" s="60"/>
      <c r="C14" s="52"/>
      <c r="D14" s="30" t="s">
        <v>13</v>
      </c>
      <c r="E14" s="31">
        <f t="shared" si="0"/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</row>
    <row r="15" spans="1:13" x14ac:dyDescent="0.25">
      <c r="A15" s="52"/>
      <c r="B15" s="60"/>
      <c r="C15" s="52"/>
      <c r="D15" s="30" t="s">
        <v>27</v>
      </c>
      <c r="E15" s="31">
        <f t="shared" si="0"/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</row>
    <row r="16" spans="1:13" x14ac:dyDescent="0.25">
      <c r="A16" s="53"/>
      <c r="B16" s="61"/>
      <c r="C16" s="53"/>
      <c r="D16" s="30" t="s">
        <v>12</v>
      </c>
      <c r="E16" s="31">
        <f t="shared" si="0"/>
        <v>0</v>
      </c>
      <c r="F16" s="31"/>
      <c r="G16" s="31"/>
      <c r="H16" s="31"/>
      <c r="I16" s="31"/>
      <c r="J16" s="31"/>
      <c r="K16" s="31"/>
      <c r="L16" s="31"/>
    </row>
    <row r="17" spans="1:13" s="16" customFormat="1" x14ac:dyDescent="0.25">
      <c r="A17" s="51" t="s">
        <v>43</v>
      </c>
      <c r="B17" s="59" t="s">
        <v>58</v>
      </c>
      <c r="C17" s="51" t="s">
        <v>25</v>
      </c>
      <c r="D17" s="27" t="s">
        <v>5</v>
      </c>
      <c r="E17" s="28">
        <f t="shared" si="0"/>
        <v>315682.48</v>
      </c>
      <c r="F17" s="29">
        <f>SUM(F18:F23)</f>
        <v>25173.54</v>
      </c>
      <c r="G17" s="29">
        <f t="shared" ref="G17:L17" si="2">SUM(G18:G23)</f>
        <v>25773.54</v>
      </c>
      <c r="H17" s="29">
        <f t="shared" si="2"/>
        <v>26473.54</v>
      </c>
      <c r="I17" s="29">
        <f t="shared" si="2"/>
        <v>26473.54</v>
      </c>
      <c r="J17" s="29">
        <f t="shared" si="2"/>
        <v>26473.54</v>
      </c>
      <c r="K17" s="29">
        <f t="shared" si="2"/>
        <v>26473.54</v>
      </c>
      <c r="L17" s="29">
        <f t="shared" si="2"/>
        <v>158841.24</v>
      </c>
      <c r="M17" s="15"/>
    </row>
    <row r="18" spans="1:13" ht="31.5" x14ac:dyDescent="0.25">
      <c r="A18" s="52"/>
      <c r="B18" s="60"/>
      <c r="C18" s="52"/>
      <c r="D18" s="30" t="s">
        <v>9</v>
      </c>
      <c r="E18" s="31">
        <f t="shared" si="0"/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</row>
    <row r="19" spans="1:13" ht="31.5" x14ac:dyDescent="0.25">
      <c r="A19" s="52"/>
      <c r="B19" s="60"/>
      <c r="C19" s="52"/>
      <c r="D19" s="30" t="s">
        <v>10</v>
      </c>
      <c r="E19" s="31">
        <f t="shared" si="0"/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</row>
    <row r="20" spans="1:13" x14ac:dyDescent="0.25">
      <c r="A20" s="52"/>
      <c r="B20" s="60"/>
      <c r="C20" s="52"/>
      <c r="D20" s="30" t="s">
        <v>11</v>
      </c>
      <c r="E20" s="31">
        <f t="shared" si="0"/>
        <v>190940.98000000004</v>
      </c>
      <c r="F20" s="31">
        <f>14197.04+6976.5</f>
        <v>21173.54</v>
      </c>
      <c r="G20" s="32">
        <f>14797.04</f>
        <v>14797.04</v>
      </c>
      <c r="H20" s="31">
        <f>15497.04</f>
        <v>15497.04</v>
      </c>
      <c r="I20" s="31">
        <v>15497.04</v>
      </c>
      <c r="J20" s="31">
        <v>15497.04</v>
      </c>
      <c r="K20" s="31">
        <v>15497.04</v>
      </c>
      <c r="L20" s="31">
        <v>92982.24</v>
      </c>
    </row>
    <row r="21" spans="1:13" ht="63" x14ac:dyDescent="0.25">
      <c r="A21" s="52"/>
      <c r="B21" s="60"/>
      <c r="C21" s="52"/>
      <c r="D21" s="30" t="s">
        <v>13</v>
      </c>
      <c r="E21" s="31">
        <f t="shared" si="0"/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13"/>
    </row>
    <row r="22" spans="1:13" x14ac:dyDescent="0.25">
      <c r="A22" s="52"/>
      <c r="B22" s="60"/>
      <c r="C22" s="52"/>
      <c r="D22" s="30" t="s">
        <v>27</v>
      </c>
      <c r="E22" s="31">
        <f t="shared" si="0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13"/>
    </row>
    <row r="23" spans="1:13" ht="29.25" customHeight="1" x14ac:dyDescent="0.25">
      <c r="A23" s="53"/>
      <c r="B23" s="61"/>
      <c r="C23" s="53"/>
      <c r="D23" s="30" t="s">
        <v>12</v>
      </c>
      <c r="E23" s="31">
        <f t="shared" si="0"/>
        <v>124741.5</v>
      </c>
      <c r="F23" s="31">
        <v>4000</v>
      </c>
      <c r="G23" s="31">
        <f>4000+6976.5</f>
        <v>10976.5</v>
      </c>
      <c r="H23" s="31">
        <f>4000+6976.5</f>
        <v>10976.5</v>
      </c>
      <c r="I23" s="31">
        <f>4000+6976.5</f>
        <v>10976.5</v>
      </c>
      <c r="J23" s="31">
        <f t="shared" ref="J23:K23" si="3">4000+6976.5</f>
        <v>10976.5</v>
      </c>
      <c r="K23" s="31">
        <f t="shared" si="3"/>
        <v>10976.5</v>
      </c>
      <c r="L23" s="31">
        <v>65859</v>
      </c>
    </row>
    <row r="24" spans="1:13" s="16" customFormat="1" x14ac:dyDescent="0.25">
      <c r="A24" s="51" t="s">
        <v>50</v>
      </c>
      <c r="B24" s="59" t="s">
        <v>62</v>
      </c>
      <c r="C24" s="51" t="s">
        <v>8</v>
      </c>
      <c r="D24" s="27" t="s">
        <v>5</v>
      </c>
      <c r="E24" s="28">
        <f t="shared" si="0"/>
        <v>20787537.399999999</v>
      </c>
      <c r="F24" s="29">
        <f>SUM(F25:F30)</f>
        <v>1705501.7000000002</v>
      </c>
      <c r="G24" s="29">
        <f t="shared" ref="G24:L24" si="4">SUM(G25:G30)</f>
        <v>1720186.7000000002</v>
      </c>
      <c r="H24" s="29">
        <f t="shared" si="4"/>
        <v>1727186.7000000002</v>
      </c>
      <c r="I24" s="29">
        <f t="shared" si="4"/>
        <v>1737184.7</v>
      </c>
      <c r="J24" s="29">
        <f t="shared" si="4"/>
        <v>1737184.7</v>
      </c>
      <c r="K24" s="29">
        <f t="shared" si="4"/>
        <v>1737184.7</v>
      </c>
      <c r="L24" s="29">
        <f t="shared" si="4"/>
        <v>10423108.199999999</v>
      </c>
      <c r="M24" s="15"/>
    </row>
    <row r="25" spans="1:13" ht="31.5" x14ac:dyDescent="0.25">
      <c r="A25" s="52"/>
      <c r="B25" s="60"/>
      <c r="C25" s="52"/>
      <c r="D25" s="30" t="s">
        <v>9</v>
      </c>
      <c r="E25" s="31">
        <f t="shared" si="0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</row>
    <row r="26" spans="1:13" ht="31.5" x14ac:dyDescent="0.25">
      <c r="A26" s="52"/>
      <c r="B26" s="60"/>
      <c r="C26" s="52"/>
      <c r="D26" s="30" t="s">
        <v>10</v>
      </c>
      <c r="E26" s="31">
        <f t="shared" si="0"/>
        <v>15868700.6</v>
      </c>
      <c r="F26" s="31">
        <v>1316263.8</v>
      </c>
      <c r="G26" s="31">
        <v>1322948.8</v>
      </c>
      <c r="H26" s="31">
        <v>1322948.8</v>
      </c>
      <c r="I26" s="31">
        <v>1322948.8</v>
      </c>
      <c r="J26" s="31">
        <v>1322948.8</v>
      </c>
      <c r="K26" s="31">
        <v>1322948.8</v>
      </c>
      <c r="L26" s="31">
        <v>7937692.7999999998</v>
      </c>
    </row>
    <row r="27" spans="1:13" x14ac:dyDescent="0.25">
      <c r="A27" s="52"/>
      <c r="B27" s="60"/>
      <c r="C27" s="52"/>
      <c r="D27" s="30" t="s">
        <v>11</v>
      </c>
      <c r="E27" s="31">
        <f t="shared" si="0"/>
        <v>3702715.0039999997</v>
      </c>
      <c r="F27" s="32">
        <f>318423.344+22000</f>
        <v>340423.34399999998</v>
      </c>
      <c r="G27" s="32">
        <f>304839.66+22000+4586.2</f>
        <v>331425.86</v>
      </c>
      <c r="H27" s="32">
        <f>300411.91+22000+4746.7</f>
        <v>327158.61</v>
      </c>
      <c r="I27" s="32">
        <v>300411.90999999997</v>
      </c>
      <c r="J27" s="32">
        <v>300411.90999999997</v>
      </c>
      <c r="K27" s="32">
        <v>300411.90999999997</v>
      </c>
      <c r="L27" s="32">
        <v>1802471.46</v>
      </c>
    </row>
    <row r="28" spans="1:13" ht="63" x14ac:dyDescent="0.25">
      <c r="A28" s="52"/>
      <c r="B28" s="60"/>
      <c r="C28" s="52"/>
      <c r="D28" s="30" t="s">
        <v>13</v>
      </c>
      <c r="E28" s="31">
        <f t="shared" si="0"/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13"/>
    </row>
    <row r="29" spans="1:13" x14ac:dyDescent="0.25">
      <c r="A29" s="52"/>
      <c r="B29" s="60"/>
      <c r="C29" s="52"/>
      <c r="D29" s="30" t="s">
        <v>27</v>
      </c>
      <c r="E29" s="31">
        <f t="shared" si="0"/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</row>
    <row r="30" spans="1:13" x14ac:dyDescent="0.25">
      <c r="A30" s="53"/>
      <c r="B30" s="61"/>
      <c r="C30" s="53"/>
      <c r="D30" s="30" t="s">
        <v>12</v>
      </c>
      <c r="E30" s="31">
        <f t="shared" si="0"/>
        <v>1216121.7960000001</v>
      </c>
      <c r="F30" s="32">
        <f>48814.556</f>
        <v>48814.555999999997</v>
      </c>
      <c r="G30" s="32">
        <f>70398.24-4586.2</f>
        <v>65812.040000000008</v>
      </c>
      <c r="H30" s="32">
        <f>81825.99-4746.7</f>
        <v>77079.290000000008</v>
      </c>
      <c r="I30" s="32">
        <f>91823.99+22000</f>
        <v>113823.99</v>
      </c>
      <c r="J30" s="32">
        <f>91823.99+22000</f>
        <v>113823.99</v>
      </c>
      <c r="K30" s="32">
        <f>91823.99+22000</f>
        <v>113823.99</v>
      </c>
      <c r="L30" s="32">
        <f>550943.94+132000</f>
        <v>682943.94</v>
      </c>
    </row>
    <row r="31" spans="1:13" s="16" customFormat="1" x14ac:dyDescent="0.25">
      <c r="A31" s="51" t="s">
        <v>41</v>
      </c>
      <c r="B31" s="59" t="s">
        <v>49</v>
      </c>
      <c r="C31" s="51" t="s">
        <v>25</v>
      </c>
      <c r="D31" s="27" t="s">
        <v>5</v>
      </c>
      <c r="E31" s="33">
        <f t="shared" si="0"/>
        <v>23664</v>
      </c>
      <c r="F31" s="34">
        <f>SUM(F32:F37)</f>
        <v>1972</v>
      </c>
      <c r="G31" s="34">
        <f>SUM(G32:G37)</f>
        <v>1972</v>
      </c>
      <c r="H31" s="34">
        <f t="shared" ref="H31:L31" si="5">SUM(H32:H37)</f>
        <v>1972</v>
      </c>
      <c r="I31" s="34">
        <f t="shared" si="5"/>
        <v>1972</v>
      </c>
      <c r="J31" s="34">
        <f t="shared" si="5"/>
        <v>1972</v>
      </c>
      <c r="K31" s="34">
        <f t="shared" si="5"/>
        <v>1972</v>
      </c>
      <c r="L31" s="34">
        <f t="shared" si="5"/>
        <v>11832</v>
      </c>
      <c r="M31" s="15"/>
    </row>
    <row r="32" spans="1:13" ht="31.5" x14ac:dyDescent="0.25">
      <c r="A32" s="52"/>
      <c r="B32" s="60"/>
      <c r="C32" s="52"/>
      <c r="D32" s="30" t="s">
        <v>9</v>
      </c>
      <c r="E32" s="35">
        <f t="shared" si="0"/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</row>
    <row r="33" spans="1:13" ht="31.5" x14ac:dyDescent="0.25">
      <c r="A33" s="52"/>
      <c r="B33" s="60"/>
      <c r="C33" s="52"/>
      <c r="D33" s="30" t="s">
        <v>10</v>
      </c>
      <c r="E33" s="35">
        <f t="shared" si="0"/>
        <v>0</v>
      </c>
      <c r="F33" s="35"/>
      <c r="G33" s="35"/>
      <c r="H33" s="35"/>
      <c r="I33" s="35"/>
      <c r="J33" s="35"/>
      <c r="K33" s="35"/>
      <c r="L33" s="35"/>
    </row>
    <row r="34" spans="1:13" x14ac:dyDescent="0.25">
      <c r="A34" s="52"/>
      <c r="B34" s="60"/>
      <c r="C34" s="52"/>
      <c r="D34" s="30" t="s">
        <v>11</v>
      </c>
      <c r="E34" s="35">
        <f t="shared" si="0"/>
        <v>23664</v>
      </c>
      <c r="F34" s="35">
        <v>1972</v>
      </c>
      <c r="G34" s="35">
        <v>1972</v>
      </c>
      <c r="H34" s="35">
        <v>1972</v>
      </c>
      <c r="I34" s="35">
        <v>1972</v>
      </c>
      <c r="J34" s="35">
        <v>1972</v>
      </c>
      <c r="K34" s="35">
        <v>1972</v>
      </c>
      <c r="L34" s="35">
        <v>11832</v>
      </c>
    </row>
    <row r="35" spans="1:13" ht="63" x14ac:dyDescent="0.25">
      <c r="A35" s="52"/>
      <c r="B35" s="60"/>
      <c r="C35" s="52"/>
      <c r="D35" s="30" t="s">
        <v>13</v>
      </c>
      <c r="E35" s="35">
        <f t="shared" ref="E35:E51" si="6">SUM(F35:L35)</f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13"/>
    </row>
    <row r="36" spans="1:13" x14ac:dyDescent="0.25">
      <c r="A36" s="52"/>
      <c r="B36" s="60"/>
      <c r="C36" s="52"/>
      <c r="D36" s="30" t="s">
        <v>27</v>
      </c>
      <c r="E36" s="31">
        <f t="shared" si="6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</row>
    <row r="37" spans="1:13" x14ac:dyDescent="0.25">
      <c r="A37" s="53"/>
      <c r="B37" s="61"/>
      <c r="C37" s="53"/>
      <c r="D37" s="30" t="s">
        <v>12</v>
      </c>
      <c r="E37" s="35">
        <f t="shared" si="6"/>
        <v>0</v>
      </c>
      <c r="F37" s="31">
        <f t="shared" ref="F37:L37" si="7">100-100</f>
        <v>0</v>
      </c>
      <c r="G37" s="31">
        <f t="shared" si="7"/>
        <v>0</v>
      </c>
      <c r="H37" s="31">
        <f t="shared" si="7"/>
        <v>0</v>
      </c>
      <c r="I37" s="31">
        <f t="shared" si="7"/>
        <v>0</v>
      </c>
      <c r="J37" s="31">
        <f t="shared" si="7"/>
        <v>0</v>
      </c>
      <c r="K37" s="31">
        <f t="shared" si="7"/>
        <v>0</v>
      </c>
      <c r="L37" s="31">
        <f t="shared" si="7"/>
        <v>0</v>
      </c>
      <c r="M37" s="14"/>
    </row>
    <row r="38" spans="1:13" s="16" customFormat="1" x14ac:dyDescent="0.25">
      <c r="A38" s="51" t="s">
        <v>42</v>
      </c>
      <c r="B38" s="59" t="s">
        <v>54</v>
      </c>
      <c r="C38" s="51" t="s">
        <v>25</v>
      </c>
      <c r="D38" s="27" t="s">
        <v>5</v>
      </c>
      <c r="E38" s="33">
        <f t="shared" si="6"/>
        <v>248685.6</v>
      </c>
      <c r="F38" s="34">
        <f>SUM(F39:F44)</f>
        <v>20723.8</v>
      </c>
      <c r="G38" s="34">
        <f t="shared" ref="G38:L38" si="8">SUM(G39:G44)</f>
        <v>20723.8</v>
      </c>
      <c r="H38" s="34">
        <f t="shared" si="8"/>
        <v>20723.8</v>
      </c>
      <c r="I38" s="34">
        <f t="shared" si="8"/>
        <v>20723.8</v>
      </c>
      <c r="J38" s="34">
        <f t="shared" si="8"/>
        <v>20723.8</v>
      </c>
      <c r="K38" s="34">
        <f t="shared" si="8"/>
        <v>20723.8</v>
      </c>
      <c r="L38" s="34">
        <f t="shared" si="8"/>
        <v>124342.8</v>
      </c>
      <c r="M38" s="15"/>
    </row>
    <row r="39" spans="1:13" ht="31.5" x14ac:dyDescent="0.25">
      <c r="A39" s="52"/>
      <c r="B39" s="60"/>
      <c r="C39" s="52"/>
      <c r="D39" s="30" t="s">
        <v>9</v>
      </c>
      <c r="E39" s="35">
        <f t="shared" si="6"/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</row>
    <row r="40" spans="1:13" ht="31.5" x14ac:dyDescent="0.25">
      <c r="A40" s="52"/>
      <c r="B40" s="60"/>
      <c r="C40" s="52"/>
      <c r="D40" s="30" t="s">
        <v>10</v>
      </c>
      <c r="E40" s="35">
        <f t="shared" si="6"/>
        <v>141885.6</v>
      </c>
      <c r="F40" s="35">
        <f>3348.5+8475.3</f>
        <v>11823.8</v>
      </c>
      <c r="G40" s="35">
        <f t="shared" ref="G40:K40" si="9">3348.5+8475.3</f>
        <v>11823.8</v>
      </c>
      <c r="H40" s="35">
        <f t="shared" si="9"/>
        <v>11823.8</v>
      </c>
      <c r="I40" s="35">
        <f t="shared" si="9"/>
        <v>11823.8</v>
      </c>
      <c r="J40" s="35">
        <f t="shared" si="9"/>
        <v>11823.8</v>
      </c>
      <c r="K40" s="35">
        <f t="shared" si="9"/>
        <v>11823.8</v>
      </c>
      <c r="L40" s="35">
        <v>70942.8</v>
      </c>
    </row>
    <row r="41" spans="1:13" x14ac:dyDescent="0.25">
      <c r="A41" s="52"/>
      <c r="B41" s="60"/>
      <c r="C41" s="52"/>
      <c r="D41" s="30" t="s">
        <v>11</v>
      </c>
      <c r="E41" s="35">
        <f t="shared" si="6"/>
        <v>106800</v>
      </c>
      <c r="F41" s="35">
        <v>8900</v>
      </c>
      <c r="G41" s="35">
        <v>8900</v>
      </c>
      <c r="H41" s="35">
        <v>8900</v>
      </c>
      <c r="I41" s="35">
        <v>8900</v>
      </c>
      <c r="J41" s="35">
        <v>8900</v>
      </c>
      <c r="K41" s="35">
        <v>8900</v>
      </c>
      <c r="L41" s="35">
        <v>53400</v>
      </c>
    </row>
    <row r="42" spans="1:13" ht="63" x14ac:dyDescent="0.25">
      <c r="A42" s="52"/>
      <c r="B42" s="60"/>
      <c r="C42" s="52"/>
      <c r="D42" s="30" t="s">
        <v>13</v>
      </c>
      <c r="E42" s="35">
        <f t="shared" si="6"/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13"/>
    </row>
    <row r="43" spans="1:13" x14ac:dyDescent="0.25">
      <c r="A43" s="52"/>
      <c r="B43" s="60"/>
      <c r="C43" s="52"/>
      <c r="D43" s="30" t="s">
        <v>27</v>
      </c>
      <c r="E43" s="35">
        <f t="shared" si="6"/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</row>
    <row r="44" spans="1:13" x14ac:dyDescent="0.25">
      <c r="A44" s="53"/>
      <c r="B44" s="61"/>
      <c r="C44" s="53"/>
      <c r="D44" s="30" t="s">
        <v>12</v>
      </c>
      <c r="E44" s="35">
        <f t="shared" si="6"/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</row>
    <row r="45" spans="1:13" s="16" customFormat="1" x14ac:dyDescent="0.25">
      <c r="A45" s="51"/>
      <c r="B45" s="59" t="s">
        <v>14</v>
      </c>
      <c r="C45" s="51"/>
      <c r="D45" s="27" t="s">
        <v>5</v>
      </c>
      <c r="E45" s="28">
        <f t="shared" si="6"/>
        <v>21470518.280000001</v>
      </c>
      <c r="F45" s="29">
        <f>SUM(F46:F51)</f>
        <v>1761283.4400000002</v>
      </c>
      <c r="G45" s="29">
        <f t="shared" ref="G45:L45" si="10">SUM(G46:G51)</f>
        <v>1776568.4400000002</v>
      </c>
      <c r="H45" s="29">
        <f t="shared" si="10"/>
        <v>1784268.4400000002</v>
      </c>
      <c r="I45" s="29">
        <f t="shared" si="10"/>
        <v>1794266.4400000002</v>
      </c>
      <c r="J45" s="29">
        <f t="shared" si="10"/>
        <v>1794266.4400000002</v>
      </c>
      <c r="K45" s="29">
        <f t="shared" si="10"/>
        <v>1794266.4400000002</v>
      </c>
      <c r="L45" s="29">
        <f t="shared" si="10"/>
        <v>10765598.639999999</v>
      </c>
      <c r="M45" s="15"/>
    </row>
    <row r="46" spans="1:13" ht="31.5" x14ac:dyDescent="0.25">
      <c r="A46" s="52"/>
      <c r="B46" s="60"/>
      <c r="C46" s="52"/>
      <c r="D46" s="30" t="s">
        <v>9</v>
      </c>
      <c r="E46" s="31">
        <f t="shared" si="6"/>
        <v>0</v>
      </c>
      <c r="F46" s="31">
        <f>F11+F18+F25+F32+F39</f>
        <v>0</v>
      </c>
      <c r="G46" s="31">
        <f t="shared" ref="G46:L46" si="11">G11+G18+G25+G32+G39</f>
        <v>0</v>
      </c>
      <c r="H46" s="31">
        <f t="shared" si="11"/>
        <v>0</v>
      </c>
      <c r="I46" s="31">
        <f t="shared" si="11"/>
        <v>0</v>
      </c>
      <c r="J46" s="31">
        <f t="shared" si="11"/>
        <v>0</v>
      </c>
      <c r="K46" s="31">
        <f t="shared" si="11"/>
        <v>0</v>
      </c>
      <c r="L46" s="31">
        <f t="shared" si="11"/>
        <v>0</v>
      </c>
    </row>
    <row r="47" spans="1:13" ht="31.5" x14ac:dyDescent="0.25">
      <c r="A47" s="52"/>
      <c r="B47" s="60"/>
      <c r="C47" s="52"/>
      <c r="D47" s="30" t="s">
        <v>10</v>
      </c>
      <c r="E47" s="31">
        <f t="shared" si="6"/>
        <v>16010586.199999999</v>
      </c>
      <c r="F47" s="31">
        <f t="shared" ref="F47:L51" si="12">F12+F19+F26+F33+F40</f>
        <v>1328087.6000000001</v>
      </c>
      <c r="G47" s="31">
        <f t="shared" si="12"/>
        <v>1334772.6000000001</v>
      </c>
      <c r="H47" s="31">
        <f t="shared" si="12"/>
        <v>1334772.6000000001</v>
      </c>
      <c r="I47" s="31">
        <f t="shared" si="12"/>
        <v>1334772.6000000001</v>
      </c>
      <c r="J47" s="31">
        <f t="shared" si="12"/>
        <v>1334772.6000000001</v>
      </c>
      <c r="K47" s="31">
        <f t="shared" si="12"/>
        <v>1334772.6000000001</v>
      </c>
      <c r="L47" s="31">
        <f t="shared" si="12"/>
        <v>8008635.5999999996</v>
      </c>
    </row>
    <row r="48" spans="1:13" x14ac:dyDescent="0.25">
      <c r="A48" s="52"/>
      <c r="B48" s="60"/>
      <c r="C48" s="52"/>
      <c r="D48" s="30" t="s">
        <v>11</v>
      </c>
      <c r="E48" s="31">
        <f t="shared" si="6"/>
        <v>4119068.7840000005</v>
      </c>
      <c r="F48" s="31">
        <f t="shared" si="12"/>
        <v>380381.28399999999</v>
      </c>
      <c r="G48" s="31">
        <f t="shared" si="12"/>
        <v>365007.3</v>
      </c>
      <c r="H48" s="31">
        <f t="shared" si="12"/>
        <v>361440.05</v>
      </c>
      <c r="I48" s="31">
        <f t="shared" si="12"/>
        <v>334693.34999999998</v>
      </c>
      <c r="J48" s="31">
        <f t="shared" si="12"/>
        <v>334693.34999999998</v>
      </c>
      <c r="K48" s="31">
        <f t="shared" si="12"/>
        <v>334693.34999999998</v>
      </c>
      <c r="L48" s="31">
        <f t="shared" si="12"/>
        <v>2008160.1</v>
      </c>
    </row>
    <row r="49" spans="1:13" ht="63" x14ac:dyDescent="0.25">
      <c r="A49" s="52"/>
      <c r="B49" s="60"/>
      <c r="C49" s="52"/>
      <c r="D49" s="30" t="s">
        <v>13</v>
      </c>
      <c r="E49" s="31">
        <f t="shared" si="6"/>
        <v>0</v>
      </c>
      <c r="F49" s="31">
        <f t="shared" si="12"/>
        <v>0</v>
      </c>
      <c r="G49" s="31">
        <f t="shared" si="12"/>
        <v>0</v>
      </c>
      <c r="H49" s="31">
        <f t="shared" si="12"/>
        <v>0</v>
      </c>
      <c r="I49" s="31">
        <f t="shared" si="12"/>
        <v>0</v>
      </c>
      <c r="J49" s="31">
        <f t="shared" si="12"/>
        <v>0</v>
      </c>
      <c r="K49" s="31">
        <f t="shared" si="12"/>
        <v>0</v>
      </c>
      <c r="L49" s="31">
        <f t="shared" si="12"/>
        <v>0</v>
      </c>
      <c r="M49" s="13"/>
    </row>
    <row r="50" spans="1:13" x14ac:dyDescent="0.25">
      <c r="A50" s="52"/>
      <c r="B50" s="60"/>
      <c r="C50" s="52"/>
      <c r="D50" s="30" t="s">
        <v>27</v>
      </c>
      <c r="E50" s="31">
        <f t="shared" si="6"/>
        <v>0</v>
      </c>
      <c r="F50" s="31">
        <f t="shared" si="12"/>
        <v>0</v>
      </c>
      <c r="G50" s="31">
        <f t="shared" si="12"/>
        <v>0</v>
      </c>
      <c r="H50" s="31">
        <f t="shared" si="12"/>
        <v>0</v>
      </c>
      <c r="I50" s="31">
        <f t="shared" si="12"/>
        <v>0</v>
      </c>
      <c r="J50" s="31">
        <f t="shared" si="12"/>
        <v>0</v>
      </c>
      <c r="K50" s="31">
        <f t="shared" si="12"/>
        <v>0</v>
      </c>
      <c r="L50" s="31">
        <f t="shared" si="12"/>
        <v>0</v>
      </c>
    </row>
    <row r="51" spans="1:13" x14ac:dyDescent="0.25">
      <c r="A51" s="53"/>
      <c r="B51" s="61"/>
      <c r="C51" s="53"/>
      <c r="D51" s="30" t="s">
        <v>12</v>
      </c>
      <c r="E51" s="31">
        <f t="shared" si="6"/>
        <v>1340863.2960000001</v>
      </c>
      <c r="F51" s="31">
        <f t="shared" si="12"/>
        <v>52814.555999999997</v>
      </c>
      <c r="G51" s="31">
        <f t="shared" si="12"/>
        <v>76788.540000000008</v>
      </c>
      <c r="H51" s="31">
        <f t="shared" si="12"/>
        <v>88055.790000000008</v>
      </c>
      <c r="I51" s="31">
        <f t="shared" si="12"/>
        <v>124800.49</v>
      </c>
      <c r="J51" s="31">
        <f t="shared" si="12"/>
        <v>124800.49</v>
      </c>
      <c r="K51" s="31">
        <f t="shared" si="12"/>
        <v>124800.49</v>
      </c>
      <c r="L51" s="31">
        <f t="shared" si="12"/>
        <v>748802.94</v>
      </c>
    </row>
    <row r="52" spans="1:13" x14ac:dyDescent="0.25">
      <c r="A52" s="74" t="s">
        <v>15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</row>
    <row r="53" spans="1:13" s="16" customFormat="1" x14ac:dyDescent="0.25">
      <c r="A53" s="62" t="s">
        <v>44</v>
      </c>
      <c r="B53" s="57" t="s">
        <v>52</v>
      </c>
      <c r="C53" s="62" t="s">
        <v>8</v>
      </c>
      <c r="D53" s="36" t="s">
        <v>5</v>
      </c>
      <c r="E53" s="37">
        <f t="shared" ref="E53:E73" si="13">SUM(F53:L53)</f>
        <v>73122.176000000007</v>
      </c>
      <c r="F53" s="38">
        <f>SUM(F54:F59)</f>
        <v>5776.6760000000004</v>
      </c>
      <c r="G53" s="38">
        <f t="shared" ref="G53:L53" si="14">SUM(G54:G59)</f>
        <v>5940.5</v>
      </c>
      <c r="H53" s="38">
        <f t="shared" si="14"/>
        <v>6140.5</v>
      </c>
      <c r="I53" s="38">
        <f t="shared" si="14"/>
        <v>6140.5</v>
      </c>
      <c r="J53" s="38">
        <f t="shared" si="14"/>
        <v>6140.5</v>
      </c>
      <c r="K53" s="38">
        <f t="shared" si="14"/>
        <v>6140.5</v>
      </c>
      <c r="L53" s="38">
        <f t="shared" si="14"/>
        <v>36843</v>
      </c>
      <c r="M53" s="15"/>
    </row>
    <row r="54" spans="1:13" ht="31.5" x14ac:dyDescent="0.25">
      <c r="A54" s="63"/>
      <c r="B54" s="58"/>
      <c r="C54" s="63"/>
      <c r="D54" s="39" t="s">
        <v>9</v>
      </c>
      <c r="E54" s="40">
        <f t="shared" si="13"/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</row>
    <row r="55" spans="1:13" ht="31.5" x14ac:dyDescent="0.25">
      <c r="A55" s="63"/>
      <c r="B55" s="58"/>
      <c r="C55" s="63"/>
      <c r="D55" s="39" t="s">
        <v>10</v>
      </c>
      <c r="E55" s="40">
        <f t="shared" si="13"/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</row>
    <row r="56" spans="1:13" x14ac:dyDescent="0.25">
      <c r="A56" s="63"/>
      <c r="B56" s="58"/>
      <c r="C56" s="63"/>
      <c r="D56" s="39" t="s">
        <v>11</v>
      </c>
      <c r="E56" s="40">
        <f t="shared" si="13"/>
        <v>73122.176000000007</v>
      </c>
      <c r="F56" s="41">
        <f>4736.176+1324.5-242-42</f>
        <v>5776.6760000000004</v>
      </c>
      <c r="G56" s="40">
        <f>4900+1324.5-242-42</f>
        <v>5940.5</v>
      </c>
      <c r="H56" s="40">
        <f>5100+1324.5-242-42</f>
        <v>6140.5</v>
      </c>
      <c r="I56" s="40">
        <f>5100+1324.5-242-42</f>
        <v>6140.5</v>
      </c>
      <c r="J56" s="40">
        <f>5100+1324.5-242-42</f>
        <v>6140.5</v>
      </c>
      <c r="K56" s="40">
        <f>5100+1324.5-242-42</f>
        <v>6140.5</v>
      </c>
      <c r="L56" s="40">
        <f>30600+6495-(42*6)</f>
        <v>36843</v>
      </c>
    </row>
    <row r="57" spans="1:13" ht="63" x14ac:dyDescent="0.25">
      <c r="A57" s="63"/>
      <c r="B57" s="58"/>
      <c r="C57" s="63"/>
      <c r="D57" s="39" t="s">
        <v>13</v>
      </c>
      <c r="E57" s="40">
        <f t="shared" si="13"/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13"/>
    </row>
    <row r="58" spans="1:13" x14ac:dyDescent="0.25">
      <c r="A58" s="63"/>
      <c r="B58" s="58"/>
      <c r="C58" s="63"/>
      <c r="D58" s="39" t="s">
        <v>27</v>
      </c>
      <c r="E58" s="40">
        <f t="shared" si="13"/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</row>
    <row r="59" spans="1:13" x14ac:dyDescent="0.25">
      <c r="A59" s="63"/>
      <c r="B59" s="58"/>
      <c r="C59" s="64"/>
      <c r="D59" s="39" t="s">
        <v>12</v>
      </c>
      <c r="E59" s="40">
        <f t="shared" si="13"/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</row>
    <row r="60" spans="1:13" s="16" customFormat="1" x14ac:dyDescent="0.25">
      <c r="A60" s="62" t="s">
        <v>45</v>
      </c>
      <c r="B60" s="57" t="s">
        <v>53</v>
      </c>
      <c r="C60" s="62" t="s">
        <v>25</v>
      </c>
      <c r="D60" s="36" t="s">
        <v>5</v>
      </c>
      <c r="E60" s="37">
        <f t="shared" si="13"/>
        <v>36983</v>
      </c>
      <c r="F60" s="38">
        <f>SUM(F61:F66)</f>
        <v>3080.5</v>
      </c>
      <c r="G60" s="38">
        <f t="shared" ref="G60:L60" si="15">SUM(G61:G66)</f>
        <v>3080.5</v>
      </c>
      <c r="H60" s="38">
        <f t="shared" si="15"/>
        <v>3080.5</v>
      </c>
      <c r="I60" s="38">
        <f t="shared" si="15"/>
        <v>3080.5</v>
      </c>
      <c r="J60" s="38">
        <f t="shared" si="15"/>
        <v>3080.5</v>
      </c>
      <c r="K60" s="38">
        <f t="shared" si="15"/>
        <v>3080.5</v>
      </c>
      <c r="L60" s="38">
        <f t="shared" si="15"/>
        <v>18500</v>
      </c>
      <c r="M60" s="15"/>
    </row>
    <row r="61" spans="1:13" ht="31.5" x14ac:dyDescent="0.25">
      <c r="A61" s="63"/>
      <c r="B61" s="58"/>
      <c r="C61" s="63"/>
      <c r="D61" s="39" t="s">
        <v>9</v>
      </c>
      <c r="E61" s="40">
        <f t="shared" si="13"/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</row>
    <row r="62" spans="1:13" ht="31.5" x14ac:dyDescent="0.25">
      <c r="A62" s="63"/>
      <c r="B62" s="58"/>
      <c r="C62" s="63"/>
      <c r="D62" s="39" t="s">
        <v>10</v>
      </c>
      <c r="E62" s="40">
        <f t="shared" si="13"/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</row>
    <row r="63" spans="1:13" x14ac:dyDescent="0.25">
      <c r="A63" s="63"/>
      <c r="B63" s="58"/>
      <c r="C63" s="63"/>
      <c r="D63" s="39" t="s">
        <v>11</v>
      </c>
      <c r="E63" s="40">
        <f t="shared" si="13"/>
        <v>36983</v>
      </c>
      <c r="F63" s="40">
        <f t="shared" ref="F63:K63" si="16">3080.5</f>
        <v>3080.5</v>
      </c>
      <c r="G63" s="40">
        <f t="shared" si="16"/>
        <v>3080.5</v>
      </c>
      <c r="H63" s="40">
        <f t="shared" si="16"/>
        <v>3080.5</v>
      </c>
      <c r="I63" s="40">
        <f t="shared" si="16"/>
        <v>3080.5</v>
      </c>
      <c r="J63" s="40">
        <f t="shared" si="16"/>
        <v>3080.5</v>
      </c>
      <c r="K63" s="40">
        <f t="shared" si="16"/>
        <v>3080.5</v>
      </c>
      <c r="L63" s="40">
        <f>18500</f>
        <v>18500</v>
      </c>
    </row>
    <row r="64" spans="1:13" ht="63" x14ac:dyDescent="0.25">
      <c r="A64" s="63"/>
      <c r="B64" s="58"/>
      <c r="C64" s="63"/>
      <c r="D64" s="39" t="s">
        <v>13</v>
      </c>
      <c r="E64" s="40">
        <f t="shared" si="13"/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13"/>
    </row>
    <row r="65" spans="1:14" x14ac:dyDescent="0.25">
      <c r="A65" s="63"/>
      <c r="B65" s="58"/>
      <c r="C65" s="63"/>
      <c r="D65" s="39" t="s">
        <v>27</v>
      </c>
      <c r="E65" s="40">
        <f t="shared" si="13"/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</row>
    <row r="66" spans="1:14" x14ac:dyDescent="0.25">
      <c r="A66" s="64"/>
      <c r="B66" s="65"/>
      <c r="C66" s="64"/>
      <c r="D66" s="39" t="s">
        <v>12</v>
      </c>
      <c r="E66" s="40">
        <f t="shared" si="13"/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</row>
    <row r="67" spans="1:14" s="16" customFormat="1" x14ac:dyDescent="0.25">
      <c r="A67" s="62"/>
      <c r="B67" s="57" t="s">
        <v>16</v>
      </c>
      <c r="C67" s="62"/>
      <c r="D67" s="36" t="s">
        <v>5</v>
      </c>
      <c r="E67" s="37">
        <f t="shared" si="13"/>
        <v>110105.17600000001</v>
      </c>
      <c r="F67" s="38">
        <f>SUM(F68:F73)</f>
        <v>8857.1759999999995</v>
      </c>
      <c r="G67" s="38">
        <f t="shared" ref="G67:L67" si="17">SUM(G68:G73)</f>
        <v>9021</v>
      </c>
      <c r="H67" s="38">
        <f t="shared" si="17"/>
        <v>9221</v>
      </c>
      <c r="I67" s="38">
        <f t="shared" si="17"/>
        <v>9221</v>
      </c>
      <c r="J67" s="38">
        <f t="shared" si="17"/>
        <v>9221</v>
      </c>
      <c r="K67" s="38">
        <f t="shared" si="17"/>
        <v>9221</v>
      </c>
      <c r="L67" s="38">
        <f t="shared" si="17"/>
        <v>55343</v>
      </c>
      <c r="M67" s="15"/>
    </row>
    <row r="68" spans="1:14" ht="31.5" x14ac:dyDescent="0.25">
      <c r="A68" s="63"/>
      <c r="B68" s="58"/>
      <c r="C68" s="63"/>
      <c r="D68" s="39" t="s">
        <v>9</v>
      </c>
      <c r="E68" s="40">
        <f t="shared" si="13"/>
        <v>0</v>
      </c>
      <c r="F68" s="40">
        <f>F54+F61</f>
        <v>0</v>
      </c>
      <c r="G68" s="40">
        <f t="shared" ref="G68:L68" si="18">G54+G61</f>
        <v>0</v>
      </c>
      <c r="H68" s="40">
        <f t="shared" si="18"/>
        <v>0</v>
      </c>
      <c r="I68" s="40">
        <f t="shared" si="18"/>
        <v>0</v>
      </c>
      <c r="J68" s="40">
        <f t="shared" si="18"/>
        <v>0</v>
      </c>
      <c r="K68" s="40">
        <f t="shared" si="18"/>
        <v>0</v>
      </c>
      <c r="L68" s="40">
        <f t="shared" si="18"/>
        <v>0</v>
      </c>
    </row>
    <row r="69" spans="1:14" ht="31.5" x14ac:dyDescent="0.25">
      <c r="A69" s="63"/>
      <c r="B69" s="58"/>
      <c r="C69" s="63"/>
      <c r="D69" s="39" t="s">
        <v>10</v>
      </c>
      <c r="E69" s="40">
        <f t="shared" si="13"/>
        <v>0</v>
      </c>
      <c r="F69" s="40">
        <f t="shared" ref="F69:L73" si="19">F55+F62</f>
        <v>0</v>
      </c>
      <c r="G69" s="40">
        <f t="shared" si="19"/>
        <v>0</v>
      </c>
      <c r="H69" s="40">
        <f t="shared" si="19"/>
        <v>0</v>
      </c>
      <c r="I69" s="40">
        <f t="shared" si="19"/>
        <v>0</v>
      </c>
      <c r="J69" s="40">
        <f t="shared" si="19"/>
        <v>0</v>
      </c>
      <c r="K69" s="40">
        <f t="shared" si="19"/>
        <v>0</v>
      </c>
      <c r="L69" s="40">
        <f t="shared" si="19"/>
        <v>0</v>
      </c>
    </row>
    <row r="70" spans="1:14" x14ac:dyDescent="0.25">
      <c r="A70" s="63"/>
      <c r="B70" s="58"/>
      <c r="C70" s="63"/>
      <c r="D70" s="39" t="s">
        <v>11</v>
      </c>
      <c r="E70" s="40">
        <f t="shared" si="13"/>
        <v>110105.17600000001</v>
      </c>
      <c r="F70" s="40">
        <f t="shared" si="19"/>
        <v>8857.1759999999995</v>
      </c>
      <c r="G70" s="40">
        <f t="shared" si="19"/>
        <v>9021</v>
      </c>
      <c r="H70" s="40">
        <f t="shared" si="19"/>
        <v>9221</v>
      </c>
      <c r="I70" s="40">
        <f t="shared" si="19"/>
        <v>9221</v>
      </c>
      <c r="J70" s="40">
        <f t="shared" si="19"/>
        <v>9221</v>
      </c>
      <c r="K70" s="40">
        <f t="shared" si="19"/>
        <v>9221</v>
      </c>
      <c r="L70" s="40">
        <f t="shared" si="19"/>
        <v>55343</v>
      </c>
    </row>
    <row r="71" spans="1:14" ht="63" x14ac:dyDescent="0.25">
      <c r="A71" s="63"/>
      <c r="B71" s="58"/>
      <c r="C71" s="63"/>
      <c r="D71" s="39" t="s">
        <v>13</v>
      </c>
      <c r="E71" s="40">
        <f t="shared" si="13"/>
        <v>0</v>
      </c>
      <c r="F71" s="40">
        <f t="shared" si="19"/>
        <v>0</v>
      </c>
      <c r="G71" s="40">
        <f t="shared" si="19"/>
        <v>0</v>
      </c>
      <c r="H71" s="40">
        <f t="shared" si="19"/>
        <v>0</v>
      </c>
      <c r="I71" s="40">
        <f t="shared" si="19"/>
        <v>0</v>
      </c>
      <c r="J71" s="40">
        <f t="shared" si="19"/>
        <v>0</v>
      </c>
      <c r="K71" s="40">
        <f t="shared" si="19"/>
        <v>0</v>
      </c>
      <c r="L71" s="40">
        <f t="shared" si="19"/>
        <v>0</v>
      </c>
      <c r="M71" s="13"/>
    </row>
    <row r="72" spans="1:14" x14ac:dyDescent="0.25">
      <c r="A72" s="63"/>
      <c r="B72" s="58"/>
      <c r="C72" s="63"/>
      <c r="D72" s="39" t="s">
        <v>27</v>
      </c>
      <c r="E72" s="40">
        <f t="shared" si="13"/>
        <v>0</v>
      </c>
      <c r="F72" s="40">
        <f t="shared" si="19"/>
        <v>0</v>
      </c>
      <c r="G72" s="40">
        <f t="shared" si="19"/>
        <v>0</v>
      </c>
      <c r="H72" s="40">
        <f t="shared" si="19"/>
        <v>0</v>
      </c>
      <c r="I72" s="40">
        <f t="shared" si="19"/>
        <v>0</v>
      </c>
      <c r="J72" s="40">
        <f t="shared" si="19"/>
        <v>0</v>
      </c>
      <c r="K72" s="40">
        <f t="shared" si="19"/>
        <v>0</v>
      </c>
      <c r="L72" s="40">
        <f t="shared" si="19"/>
        <v>0</v>
      </c>
    </row>
    <row r="73" spans="1:14" x14ac:dyDescent="0.25">
      <c r="A73" s="64"/>
      <c r="B73" s="65"/>
      <c r="C73" s="64"/>
      <c r="D73" s="39" t="s">
        <v>12</v>
      </c>
      <c r="E73" s="40">
        <f t="shared" si="13"/>
        <v>0</v>
      </c>
      <c r="F73" s="40">
        <f t="shared" si="19"/>
        <v>0</v>
      </c>
      <c r="G73" s="40">
        <f t="shared" si="19"/>
        <v>0</v>
      </c>
      <c r="H73" s="40">
        <f t="shared" si="19"/>
        <v>0</v>
      </c>
      <c r="I73" s="40">
        <f t="shared" si="19"/>
        <v>0</v>
      </c>
      <c r="J73" s="40">
        <f t="shared" si="19"/>
        <v>0</v>
      </c>
      <c r="K73" s="40">
        <f t="shared" si="19"/>
        <v>0</v>
      </c>
      <c r="L73" s="40">
        <f t="shared" si="19"/>
        <v>0</v>
      </c>
    </row>
    <row r="74" spans="1:14" x14ac:dyDescent="0.25">
      <c r="A74" s="73" t="s">
        <v>51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</row>
    <row r="75" spans="1:14" s="16" customFormat="1" x14ac:dyDescent="0.25">
      <c r="A75" s="62" t="s">
        <v>46</v>
      </c>
      <c r="B75" s="57" t="s">
        <v>57</v>
      </c>
      <c r="C75" s="62" t="s">
        <v>8</v>
      </c>
      <c r="D75" s="36" t="s">
        <v>5</v>
      </c>
      <c r="E75" s="37">
        <f t="shared" ref="E75:E109" si="20">SUM(F75:L75)</f>
        <v>780000</v>
      </c>
      <c r="F75" s="38">
        <f>SUM(F76:F81)</f>
        <v>65000</v>
      </c>
      <c r="G75" s="38">
        <f t="shared" ref="G75:L75" si="21">SUM(G76:G81)</f>
        <v>65000</v>
      </c>
      <c r="H75" s="38">
        <f t="shared" si="21"/>
        <v>65000</v>
      </c>
      <c r="I75" s="38">
        <f t="shared" si="21"/>
        <v>65000</v>
      </c>
      <c r="J75" s="38">
        <f t="shared" si="21"/>
        <v>65000</v>
      </c>
      <c r="K75" s="38">
        <f t="shared" si="21"/>
        <v>65000</v>
      </c>
      <c r="L75" s="38">
        <f t="shared" si="21"/>
        <v>390000</v>
      </c>
      <c r="M75" s="15"/>
    </row>
    <row r="76" spans="1:14" ht="31.5" x14ac:dyDescent="0.25">
      <c r="A76" s="63"/>
      <c r="B76" s="58"/>
      <c r="C76" s="63"/>
      <c r="D76" s="39" t="s">
        <v>9</v>
      </c>
      <c r="E76" s="40">
        <f t="shared" si="20"/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</row>
    <row r="77" spans="1:14" ht="31.5" x14ac:dyDescent="0.25">
      <c r="A77" s="63"/>
      <c r="B77" s="58"/>
      <c r="C77" s="63"/>
      <c r="D77" s="39" t="s">
        <v>10</v>
      </c>
      <c r="E77" s="40">
        <f t="shared" si="20"/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</row>
    <row r="78" spans="1:14" x14ac:dyDescent="0.25">
      <c r="A78" s="63"/>
      <c r="B78" s="58"/>
      <c r="C78" s="63"/>
      <c r="D78" s="39" t="s">
        <v>11</v>
      </c>
      <c r="E78" s="40">
        <f t="shared" si="20"/>
        <v>180000</v>
      </c>
      <c r="F78" s="40">
        <v>15000</v>
      </c>
      <c r="G78" s="40">
        <v>15000</v>
      </c>
      <c r="H78" s="40">
        <v>15000</v>
      </c>
      <c r="I78" s="40">
        <v>15000</v>
      </c>
      <c r="J78" s="40">
        <v>15000</v>
      </c>
      <c r="K78" s="40">
        <v>15000</v>
      </c>
      <c r="L78" s="40">
        <v>90000</v>
      </c>
      <c r="N78" s="8"/>
    </row>
    <row r="79" spans="1:14" ht="63" x14ac:dyDescent="0.25">
      <c r="A79" s="63"/>
      <c r="B79" s="58"/>
      <c r="C79" s="63"/>
      <c r="D79" s="39" t="s">
        <v>13</v>
      </c>
      <c r="E79" s="40">
        <f t="shared" si="20"/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13"/>
    </row>
    <row r="80" spans="1:14" x14ac:dyDescent="0.25">
      <c r="A80" s="63"/>
      <c r="B80" s="58"/>
      <c r="C80" s="63"/>
      <c r="D80" s="39" t="s">
        <v>27</v>
      </c>
      <c r="E80" s="40">
        <f t="shared" si="20"/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</row>
    <row r="81" spans="1:13" x14ac:dyDescent="0.25">
      <c r="A81" s="63"/>
      <c r="B81" s="58"/>
      <c r="C81" s="64"/>
      <c r="D81" s="39" t="s">
        <v>12</v>
      </c>
      <c r="E81" s="40">
        <f t="shared" si="20"/>
        <v>600000</v>
      </c>
      <c r="F81" s="40">
        <v>50000</v>
      </c>
      <c r="G81" s="40">
        <v>50000</v>
      </c>
      <c r="H81" s="40">
        <v>50000</v>
      </c>
      <c r="I81" s="40">
        <v>50000</v>
      </c>
      <c r="J81" s="40">
        <v>50000</v>
      </c>
      <c r="K81" s="40">
        <v>50000</v>
      </c>
      <c r="L81" s="40">
        <v>300000</v>
      </c>
    </row>
    <row r="82" spans="1:13" s="16" customFormat="1" x14ac:dyDescent="0.25">
      <c r="A82" s="62" t="s">
        <v>47</v>
      </c>
      <c r="B82" s="57" t="s">
        <v>55</v>
      </c>
      <c r="C82" s="62" t="s">
        <v>35</v>
      </c>
      <c r="D82" s="36" t="s">
        <v>5</v>
      </c>
      <c r="E82" s="37">
        <f t="shared" si="20"/>
        <v>107445.35</v>
      </c>
      <c r="F82" s="38">
        <f>SUM(F83:F88)</f>
        <v>107445.35</v>
      </c>
      <c r="G82" s="38">
        <f t="shared" ref="G82:L82" si="22">SUM(G83:G88)</f>
        <v>0</v>
      </c>
      <c r="H82" s="38">
        <f t="shared" si="22"/>
        <v>0</v>
      </c>
      <c r="I82" s="38">
        <f t="shared" si="22"/>
        <v>0</v>
      </c>
      <c r="J82" s="38">
        <f t="shared" si="22"/>
        <v>0</v>
      </c>
      <c r="K82" s="38">
        <f t="shared" si="22"/>
        <v>0</v>
      </c>
      <c r="L82" s="38">
        <f t="shared" si="22"/>
        <v>0</v>
      </c>
      <c r="M82" s="15"/>
    </row>
    <row r="83" spans="1:13" ht="31.5" x14ac:dyDescent="0.25">
      <c r="A83" s="63"/>
      <c r="B83" s="58"/>
      <c r="C83" s="63"/>
      <c r="D83" s="39" t="s">
        <v>9</v>
      </c>
      <c r="E83" s="40">
        <f t="shared" si="20"/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</row>
    <row r="84" spans="1:13" ht="31.5" x14ac:dyDescent="0.25">
      <c r="A84" s="63"/>
      <c r="B84" s="58"/>
      <c r="C84" s="63"/>
      <c r="D84" s="39" t="s">
        <v>10</v>
      </c>
      <c r="E84" s="40">
        <f t="shared" si="20"/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</row>
    <row r="85" spans="1:13" x14ac:dyDescent="0.25">
      <c r="A85" s="63"/>
      <c r="B85" s="58"/>
      <c r="C85" s="63"/>
      <c r="D85" s="39" t="s">
        <v>11</v>
      </c>
      <c r="E85" s="40">
        <f t="shared" si="20"/>
        <v>4000</v>
      </c>
      <c r="F85" s="40">
        <v>4000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</row>
    <row r="86" spans="1:13" ht="63" x14ac:dyDescent="0.25">
      <c r="A86" s="63"/>
      <c r="B86" s="58"/>
      <c r="C86" s="63"/>
      <c r="D86" s="39" t="s">
        <v>13</v>
      </c>
      <c r="E86" s="40">
        <f t="shared" si="20"/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13"/>
    </row>
    <row r="87" spans="1:13" x14ac:dyDescent="0.25">
      <c r="A87" s="63"/>
      <c r="B87" s="58"/>
      <c r="C87" s="63"/>
      <c r="D87" s="39" t="s">
        <v>27</v>
      </c>
      <c r="E87" s="40">
        <f t="shared" si="20"/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</row>
    <row r="88" spans="1:13" x14ac:dyDescent="0.25">
      <c r="A88" s="63"/>
      <c r="B88" s="58"/>
      <c r="C88" s="64"/>
      <c r="D88" s="39" t="s">
        <v>12</v>
      </c>
      <c r="E88" s="40">
        <f t="shared" si="20"/>
        <v>103445.35</v>
      </c>
      <c r="F88" s="41">
        <v>103445.35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</row>
    <row r="89" spans="1:13" x14ac:dyDescent="0.25">
      <c r="A89" s="63"/>
      <c r="B89" s="58"/>
      <c r="C89" s="62" t="s">
        <v>34</v>
      </c>
      <c r="D89" s="36" t="s">
        <v>5</v>
      </c>
      <c r="E89" s="37">
        <f t="shared" si="20"/>
        <v>2416617.5</v>
      </c>
      <c r="F89" s="38">
        <f>SUM(F90:F95)</f>
        <v>0</v>
      </c>
      <c r="G89" s="38">
        <f t="shared" ref="G89:L89" si="23">SUM(G90:G95)</f>
        <v>96432.599999999991</v>
      </c>
      <c r="H89" s="38">
        <f t="shared" si="23"/>
        <v>96593.099999999991</v>
      </c>
      <c r="I89" s="38">
        <f t="shared" si="23"/>
        <v>98551.1</v>
      </c>
      <c r="J89" s="38">
        <f t="shared" si="23"/>
        <v>100907.4</v>
      </c>
      <c r="K89" s="38">
        <f t="shared" si="23"/>
        <v>100907.4</v>
      </c>
      <c r="L89" s="38">
        <f t="shared" si="23"/>
        <v>1923225.9</v>
      </c>
    </row>
    <row r="90" spans="1:13" ht="31.5" x14ac:dyDescent="0.25">
      <c r="A90" s="63"/>
      <c r="B90" s="58"/>
      <c r="C90" s="63"/>
      <c r="D90" s="39" t="s">
        <v>9</v>
      </c>
      <c r="E90" s="40">
        <f t="shared" si="20"/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</row>
    <row r="91" spans="1:13" ht="31.5" x14ac:dyDescent="0.25">
      <c r="A91" s="63"/>
      <c r="B91" s="58"/>
      <c r="C91" s="63"/>
      <c r="D91" s="39" t="s">
        <v>10</v>
      </c>
      <c r="E91" s="40">
        <f t="shared" si="20"/>
        <v>183692.79999999999</v>
      </c>
      <c r="F91" s="40">
        <v>0</v>
      </c>
      <c r="G91" s="40">
        <v>91846.399999999994</v>
      </c>
      <c r="H91" s="40">
        <v>91846.399999999994</v>
      </c>
      <c r="I91" s="40">
        <v>0</v>
      </c>
      <c r="J91" s="40">
        <v>0</v>
      </c>
      <c r="K91" s="40">
        <v>0</v>
      </c>
      <c r="L91" s="40">
        <v>0</v>
      </c>
    </row>
    <row r="92" spans="1:13" x14ac:dyDescent="0.25">
      <c r="A92" s="63"/>
      <c r="B92" s="58"/>
      <c r="C92" s="63"/>
      <c r="D92" s="39" t="s">
        <v>11</v>
      </c>
      <c r="E92" s="40">
        <f t="shared" si="20"/>
        <v>14260.5</v>
      </c>
      <c r="F92" s="40">
        <v>0</v>
      </c>
      <c r="G92" s="40">
        <v>4586.2</v>
      </c>
      <c r="H92" s="40">
        <v>4746.7</v>
      </c>
      <c r="I92" s="40">
        <v>4927.6000000000004</v>
      </c>
      <c r="J92" s="40">
        <v>0</v>
      </c>
      <c r="K92" s="40">
        <v>0</v>
      </c>
      <c r="L92" s="40">
        <v>0</v>
      </c>
    </row>
    <row r="93" spans="1:13" ht="63" x14ac:dyDescent="0.25">
      <c r="A93" s="63"/>
      <c r="B93" s="58"/>
      <c r="C93" s="63"/>
      <c r="D93" s="39" t="s">
        <v>13</v>
      </c>
      <c r="E93" s="40">
        <f t="shared" si="20"/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</row>
    <row r="94" spans="1:13" x14ac:dyDescent="0.25">
      <c r="A94" s="63"/>
      <c r="B94" s="58"/>
      <c r="C94" s="63"/>
      <c r="D94" s="39" t="s">
        <v>27</v>
      </c>
      <c r="E94" s="40">
        <f t="shared" si="20"/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</row>
    <row r="95" spans="1:13" x14ac:dyDescent="0.25">
      <c r="A95" s="63"/>
      <c r="B95" s="58"/>
      <c r="C95" s="64"/>
      <c r="D95" s="39" t="s">
        <v>12</v>
      </c>
      <c r="E95" s="40">
        <f t="shared" si="20"/>
        <v>2218664.1999999997</v>
      </c>
      <c r="F95" s="41">
        <v>0</v>
      </c>
      <c r="G95" s="41">
        <v>0</v>
      </c>
      <c r="H95" s="41">
        <v>0</v>
      </c>
      <c r="I95" s="41">
        <v>93623.5</v>
      </c>
      <c r="J95" s="41">
        <v>100907.4</v>
      </c>
      <c r="K95" s="41">
        <v>100907.4</v>
      </c>
      <c r="L95" s="41">
        <v>1923225.9</v>
      </c>
    </row>
    <row r="96" spans="1:13" s="16" customFormat="1" x14ac:dyDescent="0.25">
      <c r="A96" s="81" t="s">
        <v>48</v>
      </c>
      <c r="B96" s="57" t="s">
        <v>56</v>
      </c>
      <c r="C96" s="62" t="s">
        <v>17</v>
      </c>
      <c r="D96" s="36" t="s">
        <v>5</v>
      </c>
      <c r="E96" s="38">
        <f t="shared" si="20"/>
        <v>1969011.54</v>
      </c>
      <c r="F96" s="38">
        <f>SUM(F97:F102)</f>
        <v>156999.94</v>
      </c>
      <c r="G96" s="38">
        <f t="shared" ref="G96:L96" si="24">SUM(G97:G102)</f>
        <v>160455.6</v>
      </c>
      <c r="H96" s="38">
        <f t="shared" si="24"/>
        <v>165155.6</v>
      </c>
      <c r="I96" s="38">
        <f t="shared" si="24"/>
        <v>165155.6</v>
      </c>
      <c r="J96" s="38">
        <f t="shared" si="24"/>
        <v>165155.6</v>
      </c>
      <c r="K96" s="38">
        <f t="shared" si="24"/>
        <v>165155.6</v>
      </c>
      <c r="L96" s="38">
        <f t="shared" si="24"/>
        <v>990933.6</v>
      </c>
      <c r="M96" s="15"/>
    </row>
    <row r="97" spans="1:14" ht="31.5" x14ac:dyDescent="0.25">
      <c r="A97" s="82"/>
      <c r="B97" s="58"/>
      <c r="C97" s="63"/>
      <c r="D97" s="39" t="s">
        <v>9</v>
      </c>
      <c r="E97" s="41">
        <f t="shared" si="20"/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</row>
    <row r="98" spans="1:14" ht="31.5" x14ac:dyDescent="0.25">
      <c r="A98" s="82"/>
      <c r="B98" s="58"/>
      <c r="C98" s="63"/>
      <c r="D98" s="39" t="s">
        <v>10</v>
      </c>
      <c r="E98" s="41">
        <f t="shared" si="20"/>
        <v>837067.2</v>
      </c>
      <c r="F98" s="41">
        <f>45017.6+24738</f>
        <v>69755.600000000006</v>
      </c>
      <c r="G98" s="41">
        <f t="shared" ref="G98:K98" si="25">45017.6+24738</f>
        <v>69755.600000000006</v>
      </c>
      <c r="H98" s="41">
        <f t="shared" si="25"/>
        <v>69755.600000000006</v>
      </c>
      <c r="I98" s="41">
        <f t="shared" si="25"/>
        <v>69755.600000000006</v>
      </c>
      <c r="J98" s="41">
        <f t="shared" si="25"/>
        <v>69755.600000000006</v>
      </c>
      <c r="K98" s="41">
        <f t="shared" si="25"/>
        <v>69755.600000000006</v>
      </c>
      <c r="L98" s="41">
        <v>418533.6</v>
      </c>
    </row>
    <row r="99" spans="1:14" x14ac:dyDescent="0.25">
      <c r="A99" s="82"/>
      <c r="B99" s="58"/>
      <c r="C99" s="63"/>
      <c r="D99" s="39" t="s">
        <v>11</v>
      </c>
      <c r="E99" s="41">
        <f t="shared" si="20"/>
        <v>1071944.3399999999</v>
      </c>
      <c r="F99" s="41">
        <v>82244.34</v>
      </c>
      <c r="G99" s="41">
        <v>85700</v>
      </c>
      <c r="H99" s="41">
        <v>90400</v>
      </c>
      <c r="I99" s="41">
        <v>90400</v>
      </c>
      <c r="J99" s="41">
        <v>90400</v>
      </c>
      <c r="K99" s="41">
        <v>90400</v>
      </c>
      <c r="L99" s="41">
        <v>542400</v>
      </c>
    </row>
    <row r="100" spans="1:14" ht="63" x14ac:dyDescent="0.25">
      <c r="A100" s="82"/>
      <c r="B100" s="58"/>
      <c r="C100" s="63"/>
      <c r="D100" s="39" t="s">
        <v>13</v>
      </c>
      <c r="E100" s="41">
        <f t="shared" si="20"/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13"/>
    </row>
    <row r="101" spans="1:14" x14ac:dyDescent="0.25">
      <c r="A101" s="82"/>
      <c r="B101" s="58"/>
      <c r="C101" s="63"/>
      <c r="D101" s="39" t="s">
        <v>27</v>
      </c>
      <c r="E101" s="40">
        <f t="shared" si="20"/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</row>
    <row r="102" spans="1:14" x14ac:dyDescent="0.25">
      <c r="A102" s="82"/>
      <c r="B102" s="58"/>
      <c r="C102" s="64"/>
      <c r="D102" s="39" t="s">
        <v>23</v>
      </c>
      <c r="E102" s="41">
        <f t="shared" si="20"/>
        <v>60000</v>
      </c>
      <c r="F102" s="41">
        <v>5000</v>
      </c>
      <c r="G102" s="41">
        <v>5000</v>
      </c>
      <c r="H102" s="41">
        <v>5000</v>
      </c>
      <c r="I102" s="41">
        <v>5000</v>
      </c>
      <c r="J102" s="41">
        <v>5000</v>
      </c>
      <c r="K102" s="41">
        <v>5000</v>
      </c>
      <c r="L102" s="41">
        <v>30000</v>
      </c>
    </row>
    <row r="103" spans="1:14" s="16" customFormat="1" x14ac:dyDescent="0.25">
      <c r="A103" s="62"/>
      <c r="B103" s="57" t="s">
        <v>18</v>
      </c>
      <c r="C103" s="62"/>
      <c r="D103" s="36" t="s">
        <v>5</v>
      </c>
      <c r="E103" s="42">
        <f t="shared" si="20"/>
        <v>5273074.3899999997</v>
      </c>
      <c r="F103" s="42">
        <f>SUM(F104:F109)</f>
        <v>329445.29000000004</v>
      </c>
      <c r="G103" s="42">
        <f t="shared" ref="G103:L103" si="26">SUM(G104:G109)</f>
        <v>321888.2</v>
      </c>
      <c r="H103" s="42">
        <f t="shared" si="26"/>
        <v>326748.7</v>
      </c>
      <c r="I103" s="42">
        <f t="shared" si="26"/>
        <v>328706.7</v>
      </c>
      <c r="J103" s="42">
        <f t="shared" si="26"/>
        <v>331063</v>
      </c>
      <c r="K103" s="42">
        <f t="shared" si="26"/>
        <v>331063</v>
      </c>
      <c r="L103" s="42">
        <f t="shared" si="26"/>
        <v>3304159.5</v>
      </c>
      <c r="M103" s="15"/>
    </row>
    <row r="104" spans="1:14" ht="31.5" x14ac:dyDescent="0.25">
      <c r="A104" s="63"/>
      <c r="B104" s="58"/>
      <c r="C104" s="63"/>
      <c r="D104" s="39" t="s">
        <v>9</v>
      </c>
      <c r="E104" s="43">
        <f t="shared" si="20"/>
        <v>0</v>
      </c>
      <c r="F104" s="43">
        <f>F76+F83+F97+F90</f>
        <v>0</v>
      </c>
      <c r="G104" s="43">
        <f t="shared" ref="G104:L104" si="27">G76+G83+G97+G90</f>
        <v>0</v>
      </c>
      <c r="H104" s="43">
        <f t="shared" si="27"/>
        <v>0</v>
      </c>
      <c r="I104" s="43">
        <f t="shared" si="27"/>
        <v>0</v>
      </c>
      <c r="J104" s="43">
        <f t="shared" si="27"/>
        <v>0</v>
      </c>
      <c r="K104" s="43">
        <f t="shared" si="27"/>
        <v>0</v>
      </c>
      <c r="L104" s="43">
        <f t="shared" si="27"/>
        <v>0</v>
      </c>
    </row>
    <row r="105" spans="1:14" ht="31.5" x14ac:dyDescent="0.25">
      <c r="A105" s="63"/>
      <c r="B105" s="58"/>
      <c r="C105" s="63"/>
      <c r="D105" s="39" t="s">
        <v>10</v>
      </c>
      <c r="E105" s="43">
        <f t="shared" si="20"/>
        <v>1020759.9999999999</v>
      </c>
      <c r="F105" s="43">
        <f t="shared" ref="F105:L109" si="28">F77+F84+F98+F91</f>
        <v>69755.600000000006</v>
      </c>
      <c r="G105" s="43">
        <f t="shared" si="28"/>
        <v>161602</v>
      </c>
      <c r="H105" s="43">
        <f t="shared" si="28"/>
        <v>161602</v>
      </c>
      <c r="I105" s="43">
        <f t="shared" si="28"/>
        <v>69755.600000000006</v>
      </c>
      <c r="J105" s="43">
        <f t="shared" si="28"/>
        <v>69755.600000000006</v>
      </c>
      <c r="K105" s="43">
        <f t="shared" si="28"/>
        <v>69755.600000000006</v>
      </c>
      <c r="L105" s="43">
        <f t="shared" si="28"/>
        <v>418533.6</v>
      </c>
      <c r="M105" s="18"/>
    </row>
    <row r="106" spans="1:14" x14ac:dyDescent="0.25">
      <c r="A106" s="63"/>
      <c r="B106" s="58"/>
      <c r="C106" s="63"/>
      <c r="D106" s="39" t="s">
        <v>11</v>
      </c>
      <c r="E106" s="43">
        <f t="shared" si="20"/>
        <v>1270204.8399999999</v>
      </c>
      <c r="F106" s="43">
        <f t="shared" si="28"/>
        <v>101244.34</v>
      </c>
      <c r="G106" s="43">
        <f t="shared" si="28"/>
        <v>105286.2</v>
      </c>
      <c r="H106" s="43">
        <f t="shared" si="28"/>
        <v>110146.7</v>
      </c>
      <c r="I106" s="43">
        <f t="shared" si="28"/>
        <v>110327.6</v>
      </c>
      <c r="J106" s="43">
        <f t="shared" si="28"/>
        <v>105400</v>
      </c>
      <c r="K106" s="43">
        <f t="shared" si="28"/>
        <v>105400</v>
      </c>
      <c r="L106" s="43">
        <f t="shared" si="28"/>
        <v>632400</v>
      </c>
      <c r="M106" s="18"/>
    </row>
    <row r="107" spans="1:14" ht="63" x14ac:dyDescent="0.25">
      <c r="A107" s="63"/>
      <c r="B107" s="58"/>
      <c r="C107" s="63"/>
      <c r="D107" s="39" t="s">
        <v>13</v>
      </c>
      <c r="E107" s="43">
        <f t="shared" si="20"/>
        <v>0</v>
      </c>
      <c r="F107" s="43">
        <f t="shared" si="28"/>
        <v>0</v>
      </c>
      <c r="G107" s="43">
        <f t="shared" si="28"/>
        <v>0</v>
      </c>
      <c r="H107" s="43">
        <f t="shared" si="28"/>
        <v>0</v>
      </c>
      <c r="I107" s="43">
        <f t="shared" si="28"/>
        <v>0</v>
      </c>
      <c r="J107" s="43">
        <f t="shared" si="28"/>
        <v>0</v>
      </c>
      <c r="K107" s="43">
        <f t="shared" si="28"/>
        <v>0</v>
      </c>
      <c r="L107" s="43">
        <f t="shared" si="28"/>
        <v>0</v>
      </c>
      <c r="M107" s="13"/>
    </row>
    <row r="108" spans="1:14" x14ac:dyDescent="0.25">
      <c r="A108" s="63"/>
      <c r="B108" s="58"/>
      <c r="C108" s="63"/>
      <c r="D108" s="39" t="s">
        <v>27</v>
      </c>
      <c r="E108" s="40">
        <f t="shared" si="20"/>
        <v>0</v>
      </c>
      <c r="F108" s="43">
        <f t="shared" si="28"/>
        <v>0</v>
      </c>
      <c r="G108" s="43">
        <f t="shared" si="28"/>
        <v>0</v>
      </c>
      <c r="H108" s="43">
        <f t="shared" si="28"/>
        <v>0</v>
      </c>
      <c r="I108" s="43">
        <f t="shared" si="28"/>
        <v>0</v>
      </c>
      <c r="J108" s="43">
        <f t="shared" si="28"/>
        <v>0</v>
      </c>
      <c r="K108" s="43">
        <f t="shared" si="28"/>
        <v>0</v>
      </c>
      <c r="L108" s="43">
        <f t="shared" si="28"/>
        <v>0</v>
      </c>
    </row>
    <row r="109" spans="1:14" x14ac:dyDescent="0.25">
      <c r="A109" s="64"/>
      <c r="B109" s="65"/>
      <c r="C109" s="64"/>
      <c r="D109" s="39" t="s">
        <v>12</v>
      </c>
      <c r="E109" s="41">
        <f t="shared" si="20"/>
        <v>2982109.55</v>
      </c>
      <c r="F109" s="43">
        <f t="shared" si="28"/>
        <v>158445.35</v>
      </c>
      <c r="G109" s="43">
        <f t="shared" si="28"/>
        <v>55000</v>
      </c>
      <c r="H109" s="43">
        <f t="shared" si="28"/>
        <v>55000</v>
      </c>
      <c r="I109" s="43">
        <f t="shared" si="28"/>
        <v>148623.5</v>
      </c>
      <c r="J109" s="43">
        <f t="shared" si="28"/>
        <v>155907.4</v>
      </c>
      <c r="K109" s="43">
        <f t="shared" si="28"/>
        <v>155907.4</v>
      </c>
      <c r="L109" s="43">
        <f t="shared" si="28"/>
        <v>2253225.9</v>
      </c>
    </row>
    <row r="110" spans="1:14" s="16" customFormat="1" x14ac:dyDescent="0.25">
      <c r="A110" s="93" t="s">
        <v>19</v>
      </c>
      <c r="B110" s="94"/>
      <c r="C110" s="99"/>
      <c r="D110" s="44" t="s">
        <v>5</v>
      </c>
      <c r="E110" s="38">
        <f>ROUND(SUM(F110:L110),2)</f>
        <v>26853697.850000001</v>
      </c>
      <c r="F110" s="38">
        <f t="shared" ref="F110" si="29">ROUND(SUM(F111:F116),2)</f>
        <v>2099585.91</v>
      </c>
      <c r="G110" s="38">
        <f t="shared" ref="G110:L110" si="30">ROUND(SUM(G111:G116),2)</f>
        <v>2107477.64</v>
      </c>
      <c r="H110" s="38">
        <f t="shared" si="30"/>
        <v>2120238.14</v>
      </c>
      <c r="I110" s="38">
        <f t="shared" si="30"/>
        <v>2132194.14</v>
      </c>
      <c r="J110" s="38">
        <f t="shared" si="30"/>
        <v>2134550.44</v>
      </c>
      <c r="K110" s="38">
        <f t="shared" si="30"/>
        <v>2134550.44</v>
      </c>
      <c r="L110" s="38">
        <f t="shared" si="30"/>
        <v>14125101.140000001</v>
      </c>
      <c r="M110" s="15"/>
    </row>
    <row r="111" spans="1:14" ht="31.5" x14ac:dyDescent="0.25">
      <c r="A111" s="95"/>
      <c r="B111" s="96"/>
      <c r="C111" s="100"/>
      <c r="D111" s="44" t="s">
        <v>9</v>
      </c>
      <c r="E111" s="38">
        <f>ROUND(SUM(F111:L111),2)</f>
        <v>0</v>
      </c>
      <c r="F111" s="38">
        <f t="shared" ref="F111:L114" si="31">ROUND(F46+F68+F104,2)</f>
        <v>0</v>
      </c>
      <c r="G111" s="38">
        <f t="shared" si="31"/>
        <v>0</v>
      </c>
      <c r="H111" s="38">
        <f t="shared" si="31"/>
        <v>0</v>
      </c>
      <c r="I111" s="38">
        <f t="shared" si="31"/>
        <v>0</v>
      </c>
      <c r="J111" s="38">
        <f t="shared" si="31"/>
        <v>0</v>
      </c>
      <c r="K111" s="38">
        <f t="shared" si="31"/>
        <v>0</v>
      </c>
      <c r="L111" s="38">
        <f t="shared" si="31"/>
        <v>0</v>
      </c>
      <c r="N111" s="9"/>
    </row>
    <row r="112" spans="1:14" ht="31.5" x14ac:dyDescent="0.25">
      <c r="A112" s="95"/>
      <c r="B112" s="96"/>
      <c r="C112" s="100"/>
      <c r="D112" s="44" t="s">
        <v>10</v>
      </c>
      <c r="E112" s="38">
        <f>ROUND(SUM(F112:L112),2)</f>
        <v>17031346.199999999</v>
      </c>
      <c r="F112" s="38">
        <f t="shared" si="31"/>
        <v>1397843.2</v>
      </c>
      <c r="G112" s="38">
        <f t="shared" si="31"/>
        <v>1496374.6</v>
      </c>
      <c r="H112" s="38">
        <f t="shared" si="31"/>
        <v>1496374.6</v>
      </c>
      <c r="I112" s="38">
        <f t="shared" si="31"/>
        <v>1404528.2</v>
      </c>
      <c r="J112" s="38">
        <f t="shared" si="31"/>
        <v>1404528.2</v>
      </c>
      <c r="K112" s="38">
        <f t="shared" si="31"/>
        <v>1404528.2</v>
      </c>
      <c r="L112" s="38">
        <f t="shared" si="31"/>
        <v>8427169.1999999993</v>
      </c>
    </row>
    <row r="113" spans="1:15" x14ac:dyDescent="0.25">
      <c r="A113" s="95"/>
      <c r="B113" s="96"/>
      <c r="C113" s="100"/>
      <c r="D113" s="44" t="s">
        <v>11</v>
      </c>
      <c r="E113" s="38">
        <f>ROUND(SUM(F113:L113),2)</f>
        <v>5499378.7999999998</v>
      </c>
      <c r="F113" s="38">
        <f t="shared" si="31"/>
        <v>490482.8</v>
      </c>
      <c r="G113" s="38">
        <f t="shared" si="31"/>
        <v>479314.5</v>
      </c>
      <c r="H113" s="38">
        <f t="shared" si="31"/>
        <v>480807.75</v>
      </c>
      <c r="I113" s="38">
        <f t="shared" si="31"/>
        <v>454241.95</v>
      </c>
      <c r="J113" s="38">
        <f t="shared" si="31"/>
        <v>449314.35</v>
      </c>
      <c r="K113" s="38">
        <f t="shared" si="31"/>
        <v>449314.35</v>
      </c>
      <c r="L113" s="38">
        <f t="shared" si="31"/>
        <v>2695903.1</v>
      </c>
      <c r="N113" s="9"/>
      <c r="O113" s="9"/>
    </row>
    <row r="114" spans="1:15" ht="63" x14ac:dyDescent="0.25">
      <c r="A114" s="95"/>
      <c r="B114" s="96"/>
      <c r="C114" s="100"/>
      <c r="D114" s="44" t="s">
        <v>13</v>
      </c>
      <c r="E114" s="38">
        <f>ROUND(SUM(F114:L114),2)</f>
        <v>0</v>
      </c>
      <c r="F114" s="38">
        <f t="shared" si="31"/>
        <v>0</v>
      </c>
      <c r="G114" s="38">
        <f t="shared" si="31"/>
        <v>0</v>
      </c>
      <c r="H114" s="38">
        <f t="shared" si="31"/>
        <v>0</v>
      </c>
      <c r="I114" s="38">
        <f t="shared" si="31"/>
        <v>0</v>
      </c>
      <c r="J114" s="38">
        <f t="shared" si="31"/>
        <v>0</v>
      </c>
      <c r="K114" s="38">
        <f t="shared" si="31"/>
        <v>0</v>
      </c>
      <c r="L114" s="38">
        <f t="shared" si="31"/>
        <v>0</v>
      </c>
      <c r="M114" s="13"/>
    </row>
    <row r="115" spans="1:15" x14ac:dyDescent="0.25">
      <c r="A115" s="95"/>
      <c r="B115" s="96"/>
      <c r="C115" s="100"/>
      <c r="D115" s="36" t="s">
        <v>27</v>
      </c>
      <c r="E115" s="37">
        <f>SUM(F115:L115)</f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</row>
    <row r="116" spans="1:15" x14ac:dyDescent="0.25">
      <c r="A116" s="97"/>
      <c r="B116" s="98"/>
      <c r="C116" s="101"/>
      <c r="D116" s="44" t="s">
        <v>12</v>
      </c>
      <c r="E116" s="38">
        <f>ROUND(SUM(F116:L116),2)</f>
        <v>4322972.8499999996</v>
      </c>
      <c r="F116" s="38">
        <f t="shared" ref="F116:L116" si="32">ROUND(F51+F73+F109,2)</f>
        <v>211259.91</v>
      </c>
      <c r="G116" s="38">
        <f t="shared" si="32"/>
        <v>131788.54</v>
      </c>
      <c r="H116" s="38">
        <f t="shared" si="32"/>
        <v>143055.79</v>
      </c>
      <c r="I116" s="38">
        <f t="shared" si="32"/>
        <v>273423.99</v>
      </c>
      <c r="J116" s="38">
        <f t="shared" si="32"/>
        <v>280707.89</v>
      </c>
      <c r="K116" s="38">
        <f t="shared" si="32"/>
        <v>280707.89</v>
      </c>
      <c r="L116" s="38">
        <f t="shared" si="32"/>
        <v>3002028.84</v>
      </c>
    </row>
    <row r="117" spans="1:15" x14ac:dyDescent="0.25">
      <c r="A117" s="91" t="s">
        <v>20</v>
      </c>
      <c r="B117" s="92"/>
      <c r="C117" s="45"/>
      <c r="D117" s="39"/>
      <c r="E117" s="41"/>
      <c r="F117" s="41"/>
      <c r="G117" s="41"/>
      <c r="H117" s="41"/>
      <c r="I117" s="41"/>
      <c r="J117" s="41"/>
      <c r="K117" s="41"/>
      <c r="L117" s="41"/>
    </row>
    <row r="118" spans="1:15" s="16" customFormat="1" x14ac:dyDescent="0.25">
      <c r="A118" s="75" t="s">
        <v>21</v>
      </c>
      <c r="B118" s="76"/>
      <c r="C118" s="62"/>
      <c r="D118" s="36" t="s">
        <v>5</v>
      </c>
      <c r="E118" s="38">
        <f t="shared" ref="E118:E131" si="33">SUM(F118:L118)</f>
        <v>2524062.85</v>
      </c>
      <c r="F118" s="38">
        <f>SUM(F119:F124)</f>
        <v>107445.35</v>
      </c>
      <c r="G118" s="38">
        <f t="shared" ref="G118:L118" si="34">SUM(G119:G124)</f>
        <v>96432.599999999991</v>
      </c>
      <c r="H118" s="38">
        <f>SUM(H119:H124)</f>
        <v>96593.099999999991</v>
      </c>
      <c r="I118" s="38">
        <f t="shared" si="34"/>
        <v>98551.1</v>
      </c>
      <c r="J118" s="38">
        <f t="shared" si="34"/>
        <v>100907.4</v>
      </c>
      <c r="K118" s="38">
        <f t="shared" si="34"/>
        <v>100907.4</v>
      </c>
      <c r="L118" s="38">
        <f t="shared" si="34"/>
        <v>1923225.9</v>
      </c>
      <c r="M118" s="15"/>
    </row>
    <row r="119" spans="1:15" ht="31.5" x14ac:dyDescent="0.25">
      <c r="A119" s="77"/>
      <c r="B119" s="78"/>
      <c r="C119" s="63"/>
      <c r="D119" s="39" t="s">
        <v>9</v>
      </c>
      <c r="E119" s="41">
        <f t="shared" si="33"/>
        <v>0</v>
      </c>
      <c r="F119" s="41">
        <f t="shared" ref="F119:L124" si="35">F83+F90</f>
        <v>0</v>
      </c>
      <c r="G119" s="41">
        <f t="shared" si="35"/>
        <v>0</v>
      </c>
      <c r="H119" s="41">
        <f t="shared" si="35"/>
        <v>0</v>
      </c>
      <c r="I119" s="41">
        <f t="shared" si="35"/>
        <v>0</v>
      </c>
      <c r="J119" s="41">
        <f t="shared" si="35"/>
        <v>0</v>
      </c>
      <c r="K119" s="41">
        <f t="shared" si="35"/>
        <v>0</v>
      </c>
      <c r="L119" s="41">
        <f t="shared" si="35"/>
        <v>0</v>
      </c>
    </row>
    <row r="120" spans="1:15" ht="31.5" x14ac:dyDescent="0.25">
      <c r="A120" s="77"/>
      <c r="B120" s="78"/>
      <c r="C120" s="63"/>
      <c r="D120" s="39" t="s">
        <v>10</v>
      </c>
      <c r="E120" s="41">
        <f t="shared" si="33"/>
        <v>183692.79999999999</v>
      </c>
      <c r="F120" s="41">
        <f t="shared" si="35"/>
        <v>0</v>
      </c>
      <c r="G120" s="41">
        <f t="shared" si="35"/>
        <v>91846.399999999994</v>
      </c>
      <c r="H120" s="41">
        <f t="shared" si="35"/>
        <v>91846.399999999994</v>
      </c>
      <c r="I120" s="41">
        <f t="shared" si="35"/>
        <v>0</v>
      </c>
      <c r="J120" s="41">
        <f t="shared" si="35"/>
        <v>0</v>
      </c>
      <c r="K120" s="41">
        <f t="shared" si="35"/>
        <v>0</v>
      </c>
      <c r="L120" s="41">
        <f t="shared" si="35"/>
        <v>0</v>
      </c>
    </row>
    <row r="121" spans="1:15" x14ac:dyDescent="0.25">
      <c r="A121" s="77"/>
      <c r="B121" s="78"/>
      <c r="C121" s="63"/>
      <c r="D121" s="39" t="s">
        <v>11</v>
      </c>
      <c r="E121" s="41">
        <f t="shared" si="33"/>
        <v>18260.5</v>
      </c>
      <c r="F121" s="41">
        <f t="shared" si="35"/>
        <v>4000</v>
      </c>
      <c r="G121" s="41">
        <f t="shared" si="35"/>
        <v>4586.2</v>
      </c>
      <c r="H121" s="41">
        <f t="shared" si="35"/>
        <v>4746.7</v>
      </c>
      <c r="I121" s="41">
        <f t="shared" si="35"/>
        <v>4927.6000000000004</v>
      </c>
      <c r="J121" s="41">
        <f t="shared" si="35"/>
        <v>0</v>
      </c>
      <c r="K121" s="41">
        <f t="shared" si="35"/>
        <v>0</v>
      </c>
      <c r="L121" s="41">
        <f t="shared" si="35"/>
        <v>0</v>
      </c>
    </row>
    <row r="122" spans="1:15" ht="63" x14ac:dyDescent="0.25">
      <c r="A122" s="77"/>
      <c r="B122" s="78"/>
      <c r="C122" s="63"/>
      <c r="D122" s="39" t="s">
        <v>13</v>
      </c>
      <c r="E122" s="41">
        <f t="shared" si="33"/>
        <v>0</v>
      </c>
      <c r="F122" s="41">
        <f t="shared" si="35"/>
        <v>0</v>
      </c>
      <c r="G122" s="41">
        <f t="shared" si="35"/>
        <v>0</v>
      </c>
      <c r="H122" s="41">
        <f t="shared" si="35"/>
        <v>0</v>
      </c>
      <c r="I122" s="41">
        <f t="shared" si="35"/>
        <v>0</v>
      </c>
      <c r="J122" s="41">
        <f t="shared" si="35"/>
        <v>0</v>
      </c>
      <c r="K122" s="41">
        <f t="shared" si="35"/>
        <v>0</v>
      </c>
      <c r="L122" s="41">
        <f t="shared" si="35"/>
        <v>0</v>
      </c>
      <c r="M122" s="13"/>
    </row>
    <row r="123" spans="1:15" x14ac:dyDescent="0.25">
      <c r="A123" s="77"/>
      <c r="B123" s="78"/>
      <c r="C123" s="63"/>
      <c r="D123" s="39" t="s">
        <v>27</v>
      </c>
      <c r="E123" s="40">
        <f t="shared" si="33"/>
        <v>0</v>
      </c>
      <c r="F123" s="41">
        <f t="shared" si="35"/>
        <v>0</v>
      </c>
      <c r="G123" s="41">
        <f t="shared" si="35"/>
        <v>0</v>
      </c>
      <c r="H123" s="41">
        <f t="shared" si="35"/>
        <v>0</v>
      </c>
      <c r="I123" s="41">
        <f t="shared" si="35"/>
        <v>0</v>
      </c>
      <c r="J123" s="41">
        <f t="shared" si="35"/>
        <v>0</v>
      </c>
      <c r="K123" s="41">
        <f t="shared" si="35"/>
        <v>0</v>
      </c>
      <c r="L123" s="41">
        <f t="shared" si="35"/>
        <v>0</v>
      </c>
    </row>
    <row r="124" spans="1:15" x14ac:dyDescent="0.25">
      <c r="A124" s="79"/>
      <c r="B124" s="80"/>
      <c r="C124" s="64"/>
      <c r="D124" s="39" t="s">
        <v>12</v>
      </c>
      <c r="E124" s="41">
        <f t="shared" si="33"/>
        <v>2322109.5499999998</v>
      </c>
      <c r="F124" s="41">
        <f t="shared" si="35"/>
        <v>103445.35</v>
      </c>
      <c r="G124" s="41">
        <f t="shared" si="35"/>
        <v>0</v>
      </c>
      <c r="H124" s="41">
        <f t="shared" si="35"/>
        <v>0</v>
      </c>
      <c r="I124" s="41">
        <f t="shared" si="35"/>
        <v>93623.5</v>
      </c>
      <c r="J124" s="41">
        <f t="shared" si="35"/>
        <v>100907.4</v>
      </c>
      <c r="K124" s="41">
        <f t="shared" si="35"/>
        <v>100907.4</v>
      </c>
      <c r="L124" s="41">
        <f t="shared" si="35"/>
        <v>1923225.9</v>
      </c>
    </row>
    <row r="125" spans="1:15" s="16" customFormat="1" x14ac:dyDescent="0.25">
      <c r="A125" s="75" t="s">
        <v>22</v>
      </c>
      <c r="B125" s="76"/>
      <c r="C125" s="62"/>
      <c r="D125" s="36" t="s">
        <v>5</v>
      </c>
      <c r="E125" s="38">
        <f t="shared" si="33"/>
        <v>24329635</v>
      </c>
      <c r="F125" s="38">
        <f>SUM(F126:F131)</f>
        <v>1992140.56</v>
      </c>
      <c r="G125" s="38">
        <f t="shared" ref="G125:L125" si="36">SUM(G126:G131)</f>
        <v>2011045.0400000003</v>
      </c>
      <c r="H125" s="38">
        <f t="shared" si="36"/>
        <v>2023645.0400000003</v>
      </c>
      <c r="I125" s="38">
        <f t="shared" si="36"/>
        <v>2033643.04</v>
      </c>
      <c r="J125" s="38">
        <f t="shared" si="36"/>
        <v>2033643.0399999998</v>
      </c>
      <c r="K125" s="38">
        <f t="shared" si="36"/>
        <v>2033643.0399999998</v>
      </c>
      <c r="L125" s="38">
        <f t="shared" si="36"/>
        <v>12201875.239999998</v>
      </c>
      <c r="M125" s="20"/>
    </row>
    <row r="126" spans="1:15" ht="31.5" x14ac:dyDescent="0.25">
      <c r="A126" s="77"/>
      <c r="B126" s="78"/>
      <c r="C126" s="63"/>
      <c r="D126" s="39" t="s">
        <v>9</v>
      </c>
      <c r="E126" s="41">
        <f t="shared" si="33"/>
        <v>0</v>
      </c>
      <c r="F126" s="41">
        <f t="shared" ref="F126:F131" si="37">F111-F119</f>
        <v>0</v>
      </c>
      <c r="G126" s="41">
        <f t="shared" ref="G126:L126" si="38">G111-G119</f>
        <v>0</v>
      </c>
      <c r="H126" s="41">
        <f>H111-H119</f>
        <v>0</v>
      </c>
      <c r="I126" s="41">
        <f t="shared" si="38"/>
        <v>0</v>
      </c>
      <c r="J126" s="41">
        <f t="shared" si="38"/>
        <v>0</v>
      </c>
      <c r="K126" s="41">
        <f t="shared" si="38"/>
        <v>0</v>
      </c>
      <c r="L126" s="41">
        <f t="shared" si="38"/>
        <v>0</v>
      </c>
    </row>
    <row r="127" spans="1:15" ht="31.5" x14ac:dyDescent="0.25">
      <c r="A127" s="77"/>
      <c r="B127" s="78"/>
      <c r="C127" s="63"/>
      <c r="D127" s="39" t="s">
        <v>10</v>
      </c>
      <c r="E127" s="41">
        <f t="shared" si="33"/>
        <v>16847653.399999999</v>
      </c>
      <c r="F127" s="41">
        <f t="shared" si="37"/>
        <v>1397843.2</v>
      </c>
      <c r="G127" s="41">
        <f t="shared" ref="G127:L127" si="39">G112-G120</f>
        <v>1404528.2000000002</v>
      </c>
      <c r="H127" s="41">
        <f t="shared" si="39"/>
        <v>1404528.2000000002</v>
      </c>
      <c r="I127" s="41">
        <f t="shared" si="39"/>
        <v>1404528.2</v>
      </c>
      <c r="J127" s="41">
        <f t="shared" si="39"/>
        <v>1404528.2</v>
      </c>
      <c r="K127" s="41">
        <f t="shared" si="39"/>
        <v>1404528.2</v>
      </c>
      <c r="L127" s="41">
        <f t="shared" si="39"/>
        <v>8427169.1999999993</v>
      </c>
    </row>
    <row r="128" spans="1:15" x14ac:dyDescent="0.25">
      <c r="A128" s="77"/>
      <c r="B128" s="78"/>
      <c r="C128" s="63"/>
      <c r="D128" s="39" t="s">
        <v>11</v>
      </c>
      <c r="E128" s="41">
        <f t="shared" si="33"/>
        <v>5481118.3000000007</v>
      </c>
      <c r="F128" s="41">
        <f t="shared" si="37"/>
        <v>486482.8</v>
      </c>
      <c r="G128" s="41">
        <f t="shared" ref="G128:L128" si="40">G113-G121</f>
        <v>474728.3</v>
      </c>
      <c r="H128" s="41">
        <f t="shared" si="40"/>
        <v>476061.05</v>
      </c>
      <c r="I128" s="41">
        <f t="shared" si="40"/>
        <v>449314.35000000003</v>
      </c>
      <c r="J128" s="41">
        <f t="shared" si="40"/>
        <v>449314.35</v>
      </c>
      <c r="K128" s="41">
        <f t="shared" si="40"/>
        <v>449314.35</v>
      </c>
      <c r="L128" s="41">
        <f t="shared" si="40"/>
        <v>2695903.1</v>
      </c>
    </row>
    <row r="129" spans="1:15" ht="63" x14ac:dyDescent="0.25">
      <c r="A129" s="77"/>
      <c r="B129" s="78"/>
      <c r="C129" s="63"/>
      <c r="D129" s="39" t="s">
        <v>13</v>
      </c>
      <c r="E129" s="41">
        <f t="shared" si="33"/>
        <v>0</v>
      </c>
      <c r="F129" s="41">
        <f t="shared" si="37"/>
        <v>0</v>
      </c>
      <c r="G129" s="41">
        <f t="shared" ref="G129:L129" si="41">G114-G122</f>
        <v>0</v>
      </c>
      <c r="H129" s="41">
        <f t="shared" si="41"/>
        <v>0</v>
      </c>
      <c r="I129" s="41">
        <f t="shared" si="41"/>
        <v>0</v>
      </c>
      <c r="J129" s="41">
        <f t="shared" si="41"/>
        <v>0</v>
      </c>
      <c r="K129" s="41">
        <f t="shared" si="41"/>
        <v>0</v>
      </c>
      <c r="L129" s="41">
        <f t="shared" si="41"/>
        <v>0</v>
      </c>
      <c r="M129" s="13"/>
    </row>
    <row r="130" spans="1:15" x14ac:dyDescent="0.25">
      <c r="A130" s="77"/>
      <c r="B130" s="78"/>
      <c r="C130" s="63"/>
      <c r="D130" s="39" t="s">
        <v>27</v>
      </c>
      <c r="E130" s="40">
        <f t="shared" si="33"/>
        <v>0</v>
      </c>
      <c r="F130" s="41">
        <f t="shared" si="37"/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</row>
    <row r="131" spans="1:15" x14ac:dyDescent="0.25">
      <c r="A131" s="79"/>
      <c r="B131" s="80"/>
      <c r="C131" s="64"/>
      <c r="D131" s="39" t="s">
        <v>12</v>
      </c>
      <c r="E131" s="41">
        <f t="shared" si="33"/>
        <v>2000863.2999999998</v>
      </c>
      <c r="F131" s="41">
        <f t="shared" si="37"/>
        <v>107814.56</v>
      </c>
      <c r="G131" s="41">
        <f t="shared" ref="G131:L131" si="42">G116-G124</f>
        <v>131788.54</v>
      </c>
      <c r="H131" s="41">
        <f t="shared" si="42"/>
        <v>143055.79</v>
      </c>
      <c r="I131" s="41">
        <f t="shared" si="42"/>
        <v>179800.49</v>
      </c>
      <c r="J131" s="41">
        <f t="shared" si="42"/>
        <v>179800.49000000002</v>
      </c>
      <c r="K131" s="41">
        <f t="shared" si="42"/>
        <v>179800.49000000002</v>
      </c>
      <c r="L131" s="41">
        <f t="shared" si="42"/>
        <v>1078802.94</v>
      </c>
    </row>
    <row r="132" spans="1:15" x14ac:dyDescent="0.25">
      <c r="A132" s="91" t="s">
        <v>20</v>
      </c>
      <c r="B132" s="92"/>
      <c r="C132" s="25"/>
      <c r="D132" s="39"/>
      <c r="E132" s="41"/>
      <c r="F132" s="41"/>
      <c r="G132" s="41"/>
      <c r="H132" s="41"/>
      <c r="I132" s="41"/>
      <c r="J132" s="41"/>
      <c r="K132" s="41"/>
      <c r="L132" s="41"/>
    </row>
    <row r="133" spans="1:15" s="16" customFormat="1" x14ac:dyDescent="0.25">
      <c r="A133" s="75" t="s">
        <v>38</v>
      </c>
      <c r="B133" s="76"/>
      <c r="C133" s="62"/>
      <c r="D133" s="36" t="s">
        <v>5</v>
      </c>
      <c r="E133" s="38">
        <f t="shared" ref="E133:E153" si="43">SUM(F133:L133)</f>
        <v>24329634.995999999</v>
      </c>
      <c r="F133" s="38">
        <f>SUM(F134:F139)</f>
        <v>1992140.5560000001</v>
      </c>
      <c r="G133" s="38">
        <f t="shared" ref="G133:L133" si="44">SUM(G134:G139)</f>
        <v>2011045.0400000003</v>
      </c>
      <c r="H133" s="38">
        <f t="shared" si="44"/>
        <v>2023645.0400000003</v>
      </c>
      <c r="I133" s="38">
        <f t="shared" si="44"/>
        <v>2033643.0400000003</v>
      </c>
      <c r="J133" s="38">
        <f t="shared" si="44"/>
        <v>2033643.0400000003</v>
      </c>
      <c r="K133" s="38">
        <f t="shared" si="44"/>
        <v>2033643.0400000003</v>
      </c>
      <c r="L133" s="38">
        <f t="shared" si="44"/>
        <v>12201875.239999998</v>
      </c>
      <c r="M133" s="20"/>
      <c r="N133" s="20"/>
      <c r="O133" s="20"/>
    </row>
    <row r="134" spans="1:15" ht="31.5" x14ac:dyDescent="0.25">
      <c r="A134" s="77"/>
      <c r="B134" s="78"/>
      <c r="C134" s="63"/>
      <c r="D134" s="39" t="s">
        <v>9</v>
      </c>
      <c r="E134" s="41">
        <f t="shared" si="43"/>
        <v>0</v>
      </c>
      <c r="F134" s="41">
        <f>F46+F54+F76+F97+F61</f>
        <v>0</v>
      </c>
      <c r="G134" s="41">
        <f t="shared" ref="G134:L134" si="45">G46+G54+G76+G97+G61</f>
        <v>0</v>
      </c>
      <c r="H134" s="41">
        <f t="shared" si="45"/>
        <v>0</v>
      </c>
      <c r="I134" s="41">
        <f t="shared" si="45"/>
        <v>0</v>
      </c>
      <c r="J134" s="41">
        <f t="shared" si="45"/>
        <v>0</v>
      </c>
      <c r="K134" s="41">
        <f t="shared" si="45"/>
        <v>0</v>
      </c>
      <c r="L134" s="41">
        <f t="shared" si="45"/>
        <v>0</v>
      </c>
    </row>
    <row r="135" spans="1:15" ht="31.5" x14ac:dyDescent="0.25">
      <c r="A135" s="77"/>
      <c r="B135" s="78"/>
      <c r="C135" s="63"/>
      <c r="D135" s="39" t="s">
        <v>10</v>
      </c>
      <c r="E135" s="41">
        <f t="shared" si="43"/>
        <v>16847653.399999999</v>
      </c>
      <c r="F135" s="41">
        <f t="shared" ref="F135:L138" si="46">F47+F55+F77+F98+F62</f>
        <v>1397843.2000000002</v>
      </c>
      <c r="G135" s="41">
        <f t="shared" si="46"/>
        <v>1404528.2000000002</v>
      </c>
      <c r="H135" s="41">
        <f t="shared" si="46"/>
        <v>1404528.2000000002</v>
      </c>
      <c r="I135" s="41">
        <f t="shared" si="46"/>
        <v>1404528.2000000002</v>
      </c>
      <c r="J135" s="41">
        <f t="shared" si="46"/>
        <v>1404528.2000000002</v>
      </c>
      <c r="K135" s="41">
        <f t="shared" si="46"/>
        <v>1404528.2000000002</v>
      </c>
      <c r="L135" s="41">
        <f t="shared" si="46"/>
        <v>8427169.1999999993</v>
      </c>
      <c r="M135" s="21"/>
    </row>
    <row r="136" spans="1:15" x14ac:dyDescent="0.25">
      <c r="A136" s="77"/>
      <c r="B136" s="78"/>
      <c r="C136" s="63"/>
      <c r="D136" s="39" t="s">
        <v>11</v>
      </c>
      <c r="E136" s="41">
        <f t="shared" si="43"/>
        <v>5481118.3000000007</v>
      </c>
      <c r="F136" s="41">
        <f t="shared" si="46"/>
        <v>486482.79999999993</v>
      </c>
      <c r="G136" s="41">
        <f t="shared" si="46"/>
        <v>474728.3</v>
      </c>
      <c r="H136" s="41">
        <f t="shared" si="46"/>
        <v>476061.05</v>
      </c>
      <c r="I136" s="41">
        <f t="shared" si="46"/>
        <v>449314.35</v>
      </c>
      <c r="J136" s="41">
        <f t="shared" si="46"/>
        <v>449314.35</v>
      </c>
      <c r="K136" s="41">
        <f t="shared" si="46"/>
        <v>449314.35</v>
      </c>
      <c r="L136" s="41">
        <f t="shared" si="46"/>
        <v>2695903.1</v>
      </c>
    </row>
    <row r="137" spans="1:15" ht="63" x14ac:dyDescent="0.25">
      <c r="A137" s="77"/>
      <c r="B137" s="78"/>
      <c r="C137" s="63"/>
      <c r="D137" s="39" t="s">
        <v>13</v>
      </c>
      <c r="E137" s="41">
        <f t="shared" si="43"/>
        <v>0</v>
      </c>
      <c r="F137" s="41">
        <f t="shared" si="46"/>
        <v>0</v>
      </c>
      <c r="G137" s="41">
        <f t="shared" si="46"/>
        <v>0</v>
      </c>
      <c r="H137" s="41">
        <f t="shared" si="46"/>
        <v>0</v>
      </c>
      <c r="I137" s="41">
        <f t="shared" si="46"/>
        <v>0</v>
      </c>
      <c r="J137" s="41">
        <f t="shared" si="46"/>
        <v>0</v>
      </c>
      <c r="K137" s="41">
        <f t="shared" si="46"/>
        <v>0</v>
      </c>
      <c r="L137" s="41">
        <f t="shared" si="46"/>
        <v>0</v>
      </c>
      <c r="M137" s="13"/>
    </row>
    <row r="138" spans="1:15" x14ac:dyDescent="0.25">
      <c r="A138" s="77"/>
      <c r="B138" s="78"/>
      <c r="C138" s="63"/>
      <c r="D138" s="39" t="s">
        <v>27</v>
      </c>
      <c r="E138" s="40">
        <f t="shared" si="43"/>
        <v>0</v>
      </c>
      <c r="F138" s="41">
        <f t="shared" si="46"/>
        <v>0</v>
      </c>
      <c r="G138" s="41">
        <f t="shared" si="46"/>
        <v>0</v>
      </c>
      <c r="H138" s="41">
        <f t="shared" si="46"/>
        <v>0</v>
      </c>
      <c r="I138" s="41">
        <f t="shared" si="46"/>
        <v>0</v>
      </c>
      <c r="J138" s="41">
        <f t="shared" si="46"/>
        <v>0</v>
      </c>
      <c r="K138" s="41">
        <f t="shared" si="46"/>
        <v>0</v>
      </c>
      <c r="L138" s="41">
        <f t="shared" si="46"/>
        <v>0</v>
      </c>
    </row>
    <row r="139" spans="1:15" x14ac:dyDescent="0.25">
      <c r="A139" s="79"/>
      <c r="B139" s="80"/>
      <c r="C139" s="64"/>
      <c r="D139" s="39" t="s">
        <v>12</v>
      </c>
      <c r="E139" s="41">
        <f t="shared" si="43"/>
        <v>2000863.2960000001</v>
      </c>
      <c r="F139" s="41">
        <f t="shared" ref="F139:L139" si="47">F51+F59+F81+F102</f>
        <v>107814.556</v>
      </c>
      <c r="G139" s="41">
        <f t="shared" si="47"/>
        <v>131788.54</v>
      </c>
      <c r="H139" s="41">
        <f t="shared" si="47"/>
        <v>143055.79</v>
      </c>
      <c r="I139" s="41">
        <f t="shared" si="47"/>
        <v>179800.49</v>
      </c>
      <c r="J139" s="41">
        <f t="shared" si="47"/>
        <v>179800.49</v>
      </c>
      <c r="K139" s="41">
        <f t="shared" si="47"/>
        <v>179800.49</v>
      </c>
      <c r="L139" s="41">
        <f t="shared" si="47"/>
        <v>1078802.94</v>
      </c>
    </row>
    <row r="140" spans="1:15" s="16" customFormat="1" x14ac:dyDescent="0.25">
      <c r="A140" s="85" t="s">
        <v>37</v>
      </c>
      <c r="B140" s="86"/>
      <c r="C140" s="62"/>
      <c r="D140" s="36" t="s">
        <v>5</v>
      </c>
      <c r="E140" s="38">
        <f t="shared" si="43"/>
        <v>107445.35</v>
      </c>
      <c r="F140" s="38">
        <f>SUM(F141:F146)</f>
        <v>107445.35</v>
      </c>
      <c r="G140" s="38">
        <f t="shared" ref="G140:L140" si="48">SUM(G141:G146)</f>
        <v>0</v>
      </c>
      <c r="H140" s="38">
        <f t="shared" si="48"/>
        <v>0</v>
      </c>
      <c r="I140" s="38">
        <f t="shared" si="48"/>
        <v>0</v>
      </c>
      <c r="J140" s="38">
        <f t="shared" si="48"/>
        <v>0</v>
      </c>
      <c r="K140" s="38">
        <f t="shared" si="48"/>
        <v>0</v>
      </c>
      <c r="L140" s="38">
        <f t="shared" si="48"/>
        <v>0</v>
      </c>
      <c r="M140" s="15"/>
      <c r="N140" s="17"/>
    </row>
    <row r="141" spans="1:15" ht="31.5" x14ac:dyDescent="0.25">
      <c r="A141" s="87"/>
      <c r="B141" s="88"/>
      <c r="C141" s="63"/>
      <c r="D141" s="39" t="s">
        <v>9</v>
      </c>
      <c r="E141" s="41">
        <f t="shared" si="43"/>
        <v>0</v>
      </c>
      <c r="F141" s="41">
        <f t="shared" ref="F141:L146" si="49">F83</f>
        <v>0</v>
      </c>
      <c r="G141" s="41">
        <f t="shared" si="49"/>
        <v>0</v>
      </c>
      <c r="H141" s="41">
        <f t="shared" si="49"/>
        <v>0</v>
      </c>
      <c r="I141" s="41">
        <f t="shared" si="49"/>
        <v>0</v>
      </c>
      <c r="J141" s="41">
        <f t="shared" si="49"/>
        <v>0</v>
      </c>
      <c r="K141" s="41">
        <f t="shared" si="49"/>
        <v>0</v>
      </c>
      <c r="L141" s="41">
        <f t="shared" si="49"/>
        <v>0</v>
      </c>
      <c r="N141" s="9"/>
    </row>
    <row r="142" spans="1:15" ht="31.5" x14ac:dyDescent="0.25">
      <c r="A142" s="87"/>
      <c r="B142" s="88"/>
      <c r="C142" s="63"/>
      <c r="D142" s="39" t="s">
        <v>10</v>
      </c>
      <c r="E142" s="41">
        <f t="shared" si="43"/>
        <v>0</v>
      </c>
      <c r="F142" s="41">
        <f t="shared" si="49"/>
        <v>0</v>
      </c>
      <c r="G142" s="41">
        <f t="shared" si="49"/>
        <v>0</v>
      </c>
      <c r="H142" s="41">
        <f t="shared" si="49"/>
        <v>0</v>
      </c>
      <c r="I142" s="41">
        <f t="shared" si="49"/>
        <v>0</v>
      </c>
      <c r="J142" s="41">
        <f t="shared" si="49"/>
        <v>0</v>
      </c>
      <c r="K142" s="41">
        <f t="shared" si="49"/>
        <v>0</v>
      </c>
      <c r="L142" s="41">
        <f t="shared" si="49"/>
        <v>0</v>
      </c>
    </row>
    <row r="143" spans="1:15" x14ac:dyDescent="0.25">
      <c r="A143" s="87"/>
      <c r="B143" s="88"/>
      <c r="C143" s="63"/>
      <c r="D143" s="39" t="s">
        <v>11</v>
      </c>
      <c r="E143" s="41">
        <f t="shared" si="43"/>
        <v>4000</v>
      </c>
      <c r="F143" s="41">
        <f t="shared" si="49"/>
        <v>4000</v>
      </c>
      <c r="G143" s="41">
        <f t="shared" si="49"/>
        <v>0</v>
      </c>
      <c r="H143" s="41">
        <f t="shared" si="49"/>
        <v>0</v>
      </c>
      <c r="I143" s="41">
        <f t="shared" si="49"/>
        <v>0</v>
      </c>
      <c r="J143" s="41">
        <f t="shared" si="49"/>
        <v>0</v>
      </c>
      <c r="K143" s="41">
        <f t="shared" si="49"/>
        <v>0</v>
      </c>
      <c r="L143" s="41">
        <f t="shared" si="49"/>
        <v>0</v>
      </c>
    </row>
    <row r="144" spans="1:15" ht="63" x14ac:dyDescent="0.25">
      <c r="A144" s="87"/>
      <c r="B144" s="88"/>
      <c r="C144" s="63"/>
      <c r="D144" s="39" t="s">
        <v>13</v>
      </c>
      <c r="E144" s="41">
        <f t="shared" si="43"/>
        <v>0</v>
      </c>
      <c r="F144" s="41">
        <f t="shared" si="49"/>
        <v>0</v>
      </c>
      <c r="G144" s="41">
        <f t="shared" si="49"/>
        <v>0</v>
      </c>
      <c r="H144" s="41">
        <f t="shared" si="49"/>
        <v>0</v>
      </c>
      <c r="I144" s="41">
        <f t="shared" si="49"/>
        <v>0</v>
      </c>
      <c r="J144" s="41">
        <f t="shared" si="49"/>
        <v>0</v>
      </c>
      <c r="K144" s="41">
        <f t="shared" si="49"/>
        <v>0</v>
      </c>
      <c r="L144" s="41">
        <f t="shared" si="49"/>
        <v>0</v>
      </c>
      <c r="M144" s="13"/>
    </row>
    <row r="145" spans="1:14" x14ac:dyDescent="0.25">
      <c r="A145" s="87"/>
      <c r="B145" s="88"/>
      <c r="C145" s="63"/>
      <c r="D145" s="39" t="s">
        <v>27</v>
      </c>
      <c r="E145" s="40">
        <f t="shared" si="43"/>
        <v>0</v>
      </c>
      <c r="F145" s="41">
        <f t="shared" si="49"/>
        <v>0</v>
      </c>
      <c r="G145" s="41">
        <f t="shared" si="49"/>
        <v>0</v>
      </c>
      <c r="H145" s="41">
        <f t="shared" si="49"/>
        <v>0</v>
      </c>
      <c r="I145" s="41">
        <f t="shared" si="49"/>
        <v>0</v>
      </c>
      <c r="J145" s="41">
        <f t="shared" si="49"/>
        <v>0</v>
      </c>
      <c r="K145" s="41">
        <f t="shared" si="49"/>
        <v>0</v>
      </c>
      <c r="L145" s="41">
        <f t="shared" si="49"/>
        <v>0</v>
      </c>
    </row>
    <row r="146" spans="1:14" x14ac:dyDescent="0.25">
      <c r="A146" s="89"/>
      <c r="B146" s="90"/>
      <c r="C146" s="64"/>
      <c r="D146" s="39" t="s">
        <v>12</v>
      </c>
      <c r="E146" s="41">
        <f t="shared" si="43"/>
        <v>103445.35</v>
      </c>
      <c r="F146" s="41">
        <f t="shared" si="49"/>
        <v>103445.35</v>
      </c>
      <c r="G146" s="41">
        <f t="shared" si="49"/>
        <v>0</v>
      </c>
      <c r="H146" s="41">
        <f t="shared" si="49"/>
        <v>0</v>
      </c>
      <c r="I146" s="41">
        <f t="shared" si="49"/>
        <v>0</v>
      </c>
      <c r="J146" s="41">
        <f t="shared" si="49"/>
        <v>0</v>
      </c>
      <c r="K146" s="41">
        <f t="shared" si="49"/>
        <v>0</v>
      </c>
      <c r="L146" s="41">
        <f t="shared" si="49"/>
        <v>0</v>
      </c>
    </row>
    <row r="147" spans="1:14" s="16" customFormat="1" x14ac:dyDescent="0.25">
      <c r="A147" s="83" t="s">
        <v>24</v>
      </c>
      <c r="B147" s="83"/>
      <c r="C147" s="84"/>
      <c r="D147" s="36" t="s">
        <v>5</v>
      </c>
      <c r="E147" s="38">
        <f t="shared" si="43"/>
        <v>2416617.5</v>
      </c>
      <c r="F147" s="38">
        <f>SUM(F148:F153)</f>
        <v>0</v>
      </c>
      <c r="G147" s="38">
        <f t="shared" ref="G147:L147" si="50">SUM(G148:G153)</f>
        <v>96432.599999999991</v>
      </c>
      <c r="H147" s="38">
        <f t="shared" si="50"/>
        <v>96593.099999999991</v>
      </c>
      <c r="I147" s="38">
        <f t="shared" si="50"/>
        <v>98551.1</v>
      </c>
      <c r="J147" s="38">
        <f t="shared" si="50"/>
        <v>100907.4</v>
      </c>
      <c r="K147" s="38">
        <f t="shared" si="50"/>
        <v>100907.4</v>
      </c>
      <c r="L147" s="38">
        <f t="shared" si="50"/>
        <v>1923225.9</v>
      </c>
      <c r="M147" s="15"/>
    </row>
    <row r="148" spans="1:14" ht="31.5" x14ac:dyDescent="0.25">
      <c r="A148" s="83"/>
      <c r="B148" s="83"/>
      <c r="C148" s="84"/>
      <c r="D148" s="39" t="s">
        <v>9</v>
      </c>
      <c r="E148" s="41">
        <f t="shared" si="43"/>
        <v>0</v>
      </c>
      <c r="F148" s="41">
        <f t="shared" ref="F148:L153" si="51">F90</f>
        <v>0</v>
      </c>
      <c r="G148" s="41">
        <f t="shared" si="51"/>
        <v>0</v>
      </c>
      <c r="H148" s="41">
        <f t="shared" si="51"/>
        <v>0</v>
      </c>
      <c r="I148" s="41">
        <f t="shared" si="51"/>
        <v>0</v>
      </c>
      <c r="J148" s="41">
        <f t="shared" si="51"/>
        <v>0</v>
      </c>
      <c r="K148" s="41">
        <f t="shared" si="51"/>
        <v>0</v>
      </c>
      <c r="L148" s="41">
        <f t="shared" si="51"/>
        <v>0</v>
      </c>
    </row>
    <row r="149" spans="1:14" ht="31.5" x14ac:dyDescent="0.25">
      <c r="A149" s="83"/>
      <c r="B149" s="83"/>
      <c r="C149" s="84"/>
      <c r="D149" s="39" t="s">
        <v>10</v>
      </c>
      <c r="E149" s="41">
        <f t="shared" si="43"/>
        <v>183692.79999999999</v>
      </c>
      <c r="F149" s="41">
        <f t="shared" si="51"/>
        <v>0</v>
      </c>
      <c r="G149" s="41">
        <f t="shared" si="51"/>
        <v>91846.399999999994</v>
      </c>
      <c r="H149" s="41">
        <f t="shared" si="51"/>
        <v>91846.399999999994</v>
      </c>
      <c r="I149" s="41">
        <f t="shared" si="51"/>
        <v>0</v>
      </c>
      <c r="J149" s="41">
        <f t="shared" si="51"/>
        <v>0</v>
      </c>
      <c r="K149" s="41">
        <f t="shared" si="51"/>
        <v>0</v>
      </c>
      <c r="L149" s="41">
        <f t="shared" si="51"/>
        <v>0</v>
      </c>
    </row>
    <row r="150" spans="1:14" x14ac:dyDescent="0.25">
      <c r="A150" s="83"/>
      <c r="B150" s="83"/>
      <c r="C150" s="84"/>
      <c r="D150" s="39" t="s">
        <v>11</v>
      </c>
      <c r="E150" s="41">
        <f t="shared" si="43"/>
        <v>14260.5</v>
      </c>
      <c r="F150" s="41">
        <f t="shared" si="51"/>
        <v>0</v>
      </c>
      <c r="G150" s="41">
        <f t="shared" si="51"/>
        <v>4586.2</v>
      </c>
      <c r="H150" s="41">
        <f t="shared" si="51"/>
        <v>4746.7</v>
      </c>
      <c r="I150" s="41">
        <f t="shared" si="51"/>
        <v>4927.6000000000004</v>
      </c>
      <c r="J150" s="41">
        <f t="shared" si="51"/>
        <v>0</v>
      </c>
      <c r="K150" s="41">
        <f t="shared" si="51"/>
        <v>0</v>
      </c>
      <c r="L150" s="41">
        <f t="shared" si="51"/>
        <v>0</v>
      </c>
    </row>
    <row r="151" spans="1:14" ht="63" x14ac:dyDescent="0.25">
      <c r="A151" s="83"/>
      <c r="B151" s="83"/>
      <c r="C151" s="84"/>
      <c r="D151" s="39" t="s">
        <v>13</v>
      </c>
      <c r="E151" s="41">
        <f t="shared" si="43"/>
        <v>0</v>
      </c>
      <c r="F151" s="41">
        <f t="shared" si="51"/>
        <v>0</v>
      </c>
      <c r="G151" s="41">
        <f t="shared" si="51"/>
        <v>0</v>
      </c>
      <c r="H151" s="41">
        <f t="shared" si="51"/>
        <v>0</v>
      </c>
      <c r="I151" s="41">
        <f t="shared" si="51"/>
        <v>0</v>
      </c>
      <c r="J151" s="41">
        <f t="shared" si="51"/>
        <v>0</v>
      </c>
      <c r="K151" s="41">
        <f t="shared" si="51"/>
        <v>0</v>
      </c>
      <c r="L151" s="41">
        <f t="shared" si="51"/>
        <v>0</v>
      </c>
      <c r="M151" s="13"/>
    </row>
    <row r="152" spans="1:14" x14ac:dyDescent="0.25">
      <c r="A152" s="83"/>
      <c r="B152" s="83"/>
      <c r="C152" s="84"/>
      <c r="D152" s="39" t="s">
        <v>27</v>
      </c>
      <c r="E152" s="40">
        <f t="shared" si="43"/>
        <v>0</v>
      </c>
      <c r="F152" s="41">
        <f t="shared" si="51"/>
        <v>0</v>
      </c>
      <c r="G152" s="41">
        <f t="shared" si="51"/>
        <v>0</v>
      </c>
      <c r="H152" s="41">
        <f t="shared" si="51"/>
        <v>0</v>
      </c>
      <c r="I152" s="41">
        <f t="shared" si="51"/>
        <v>0</v>
      </c>
      <c r="J152" s="41">
        <f t="shared" si="51"/>
        <v>0</v>
      </c>
      <c r="K152" s="41">
        <f t="shared" si="51"/>
        <v>0</v>
      </c>
      <c r="L152" s="41">
        <f t="shared" si="51"/>
        <v>0</v>
      </c>
      <c r="N152" s="19"/>
    </row>
    <row r="153" spans="1:14" x14ac:dyDescent="0.25">
      <c r="A153" s="83"/>
      <c r="B153" s="83"/>
      <c r="C153" s="84"/>
      <c r="D153" s="39" t="s">
        <v>28</v>
      </c>
      <c r="E153" s="41">
        <f t="shared" si="43"/>
        <v>2218664.1999999997</v>
      </c>
      <c r="F153" s="41">
        <f t="shared" si="51"/>
        <v>0</v>
      </c>
      <c r="G153" s="41">
        <f t="shared" si="51"/>
        <v>0</v>
      </c>
      <c r="H153" s="41">
        <f t="shared" si="51"/>
        <v>0</v>
      </c>
      <c r="I153" s="41">
        <f t="shared" si="51"/>
        <v>93623.5</v>
      </c>
      <c r="J153" s="41">
        <f t="shared" si="51"/>
        <v>100907.4</v>
      </c>
      <c r="K153" s="41">
        <f t="shared" si="51"/>
        <v>100907.4</v>
      </c>
      <c r="L153" s="41">
        <f t="shared" si="51"/>
        <v>1923225.9</v>
      </c>
    </row>
  </sheetData>
  <autoFilter ref="A4:L153">
    <filterColumn colId="4" showButton="0"/>
    <filterColumn colId="5" showButton="0"/>
    <filterColumn colId="6" hiddenButton="1" showButton="0"/>
    <filterColumn colId="7" hiddenButton="1" showButton="0"/>
    <filterColumn colId="8" hiddenButton="1" showButton="0"/>
    <filterColumn colId="9" hiddenButton="1" showButton="0"/>
    <filterColumn colId="10" hiddenButton="1" showButton="0"/>
    <filterColumn colId="11" hiddenButton="1" showButton="0"/>
  </autoFilter>
  <mergeCells count="67">
    <mergeCell ref="A147:B153"/>
    <mergeCell ref="C147:C153"/>
    <mergeCell ref="A140:B146"/>
    <mergeCell ref="A133:B139"/>
    <mergeCell ref="B103:B109"/>
    <mergeCell ref="C133:C139"/>
    <mergeCell ref="C118:C124"/>
    <mergeCell ref="C103:C109"/>
    <mergeCell ref="A103:A109"/>
    <mergeCell ref="A118:B124"/>
    <mergeCell ref="A117:B117"/>
    <mergeCell ref="C140:C146"/>
    <mergeCell ref="C125:C131"/>
    <mergeCell ref="A132:B132"/>
    <mergeCell ref="A110:B116"/>
    <mergeCell ref="C110:C116"/>
    <mergeCell ref="A125:B131"/>
    <mergeCell ref="C82:C88"/>
    <mergeCell ref="C96:C102"/>
    <mergeCell ref="A96:A102"/>
    <mergeCell ref="B96:B102"/>
    <mergeCell ref="B82:B95"/>
    <mergeCell ref="A82:A95"/>
    <mergeCell ref="C89:C95"/>
    <mergeCell ref="C75:C81"/>
    <mergeCell ref="C67:C73"/>
    <mergeCell ref="B75:B81"/>
    <mergeCell ref="A75:A81"/>
    <mergeCell ref="A67:A73"/>
    <mergeCell ref="B67:B73"/>
    <mergeCell ref="C31:C37"/>
    <mergeCell ref="A53:A59"/>
    <mergeCell ref="A45:A51"/>
    <mergeCell ref="A52:L52"/>
    <mergeCell ref="A74:L74"/>
    <mergeCell ref="A60:A66"/>
    <mergeCell ref="B60:B66"/>
    <mergeCell ref="C60:C66"/>
    <mergeCell ref="C53:C59"/>
    <mergeCell ref="A1:L1"/>
    <mergeCell ref="A2:L2"/>
    <mergeCell ref="B10:B16"/>
    <mergeCell ref="D4:D7"/>
    <mergeCell ref="E4:L4"/>
    <mergeCell ref="E5:E7"/>
    <mergeCell ref="F5:L5"/>
    <mergeCell ref="C4:C7"/>
    <mergeCell ref="A4:A7"/>
    <mergeCell ref="C10:C16"/>
    <mergeCell ref="B4:B7"/>
    <mergeCell ref="A9:L9"/>
    <mergeCell ref="A10:A16"/>
    <mergeCell ref="F6:L6"/>
    <mergeCell ref="B53:B59"/>
    <mergeCell ref="A31:A37"/>
    <mergeCell ref="B24:B30"/>
    <mergeCell ref="A38:A44"/>
    <mergeCell ref="B38:B44"/>
    <mergeCell ref="C38:C44"/>
    <mergeCell ref="C24:C30"/>
    <mergeCell ref="B31:B37"/>
    <mergeCell ref="A24:A30"/>
    <mergeCell ref="A17:A23"/>
    <mergeCell ref="B17:B23"/>
    <mergeCell ref="C17:C23"/>
    <mergeCell ref="B45:B51"/>
    <mergeCell ref="C45:C51"/>
  </mergeCells>
  <phoneticPr fontId="3" type="noConversion"/>
  <pageMargins left="0.15748031496062992" right="0.15748031496062992" top="0.74803149606299213" bottom="0.31496062992125984" header="0.31496062992125984" footer="0.31496062992125984"/>
  <pageSetup paperSize="9" scale="67" fitToHeight="11" orientation="landscape" r:id="rId1"/>
  <rowBreaks count="5" manualBreakCount="5">
    <brk id="23" max="8" man="1"/>
    <brk id="51" max="8" man="1"/>
    <brk id="66" max="8" man="1"/>
    <brk id="95" max="11" man="1"/>
    <brk id="10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2019-2030</vt:lpstr>
      <vt:lpstr>'2019-2030'!Заголовки_для_печати</vt:lpstr>
      <vt:lpstr>'2019-2030'!Область_печати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Буйлова Лариса Викторовна</cp:lastModifiedBy>
  <cp:lastPrinted>2018-09-06T12:44:18Z</cp:lastPrinted>
  <dcterms:created xsi:type="dcterms:W3CDTF">2016-07-20T07:20:43Z</dcterms:created>
  <dcterms:modified xsi:type="dcterms:W3CDTF">2018-12-13T07:38:16Z</dcterms:modified>
</cp:coreProperties>
</file>