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МП 5" sheetId="3" r:id="rId1"/>
  </sheets>
  <definedNames>
    <definedName name="_xlnm.Print_Area" localSheetId="0">'МП 5'!$A$1:$L$170</definedName>
  </definedNames>
  <calcPr calcId="124519"/>
</workbook>
</file>

<file path=xl/calcChain.xml><?xml version="1.0" encoding="utf-8"?>
<calcChain xmlns="http://schemas.openxmlformats.org/spreadsheetml/2006/main">
  <c r="G126" i="3"/>
  <c r="G118"/>
  <c r="H118"/>
  <c r="H124" s="1"/>
  <c r="H74" l="1"/>
  <c r="L170" l="1"/>
  <c r="K170"/>
  <c r="J170"/>
  <c r="I170"/>
  <c r="H170"/>
  <c r="G170"/>
  <c r="F170"/>
  <c r="L169"/>
  <c r="K169"/>
  <c r="J169"/>
  <c r="I169"/>
  <c r="H169"/>
  <c r="G169"/>
  <c r="F169"/>
  <c r="L168"/>
  <c r="K168"/>
  <c r="J168"/>
  <c r="I168"/>
  <c r="H168"/>
  <c r="G168"/>
  <c r="F168"/>
  <c r="L167"/>
  <c r="K167"/>
  <c r="J167"/>
  <c r="I167"/>
  <c r="H167"/>
  <c r="G167"/>
  <c r="F167"/>
  <c r="L166"/>
  <c r="K166"/>
  <c r="J166"/>
  <c r="I166"/>
  <c r="I165" s="1"/>
  <c r="H166"/>
  <c r="G166"/>
  <c r="F166"/>
  <c r="L164"/>
  <c r="K164"/>
  <c r="J164"/>
  <c r="I164"/>
  <c r="H164"/>
  <c r="G164"/>
  <c r="F164"/>
  <c r="L163"/>
  <c r="K163"/>
  <c r="J163"/>
  <c r="I163"/>
  <c r="H163"/>
  <c r="G163"/>
  <c r="F163"/>
  <c r="H162"/>
  <c r="G162"/>
  <c r="L161"/>
  <c r="K161"/>
  <c r="J161"/>
  <c r="I161"/>
  <c r="H161"/>
  <c r="G161"/>
  <c r="L160"/>
  <c r="K160"/>
  <c r="J160"/>
  <c r="I160"/>
  <c r="H160"/>
  <c r="G160"/>
  <c r="F160"/>
  <c r="L158"/>
  <c r="K158"/>
  <c r="J158"/>
  <c r="I158"/>
  <c r="H158"/>
  <c r="G158"/>
  <c r="F158"/>
  <c r="L157"/>
  <c r="K157"/>
  <c r="J157"/>
  <c r="I157"/>
  <c r="H157"/>
  <c r="G157"/>
  <c r="F157"/>
  <c r="L156"/>
  <c r="K156"/>
  <c r="J156"/>
  <c r="I156"/>
  <c r="H156"/>
  <c r="G156"/>
  <c r="F156"/>
  <c r="L155"/>
  <c r="K155"/>
  <c r="J155"/>
  <c r="I155"/>
  <c r="H155"/>
  <c r="G155"/>
  <c r="F155"/>
  <c r="L154"/>
  <c r="K154"/>
  <c r="J154"/>
  <c r="I154"/>
  <c r="I153" s="1"/>
  <c r="H154"/>
  <c r="G154"/>
  <c r="F154"/>
  <c r="G152"/>
  <c r="F152"/>
  <c r="L151"/>
  <c r="K151"/>
  <c r="J151"/>
  <c r="I151"/>
  <c r="H151"/>
  <c r="F151"/>
  <c r="G149"/>
  <c r="F149"/>
  <c r="L148"/>
  <c r="K148"/>
  <c r="J148"/>
  <c r="I148"/>
  <c r="H148"/>
  <c r="G148"/>
  <c r="F148"/>
  <c r="L139"/>
  <c r="K139"/>
  <c r="J139"/>
  <c r="I139"/>
  <c r="H139"/>
  <c r="G139"/>
  <c r="F139"/>
  <c r="L138"/>
  <c r="K138"/>
  <c r="J138"/>
  <c r="I138"/>
  <c r="H138"/>
  <c r="G138"/>
  <c r="F138"/>
  <c r="H137"/>
  <c r="G137"/>
  <c r="L136"/>
  <c r="K136"/>
  <c r="J136"/>
  <c r="I136"/>
  <c r="H136"/>
  <c r="G136"/>
  <c r="L135"/>
  <c r="K135"/>
  <c r="J135"/>
  <c r="I135"/>
  <c r="H135"/>
  <c r="H134" s="1"/>
  <c r="G135"/>
  <c r="G134" s="1"/>
  <c r="F135"/>
  <c r="F126"/>
  <c r="L125"/>
  <c r="K125"/>
  <c r="J125"/>
  <c r="I125"/>
  <c r="H125"/>
  <c r="F125"/>
  <c r="G124"/>
  <c r="L123"/>
  <c r="K123"/>
  <c r="J123"/>
  <c r="I123"/>
  <c r="H123"/>
  <c r="H129" s="1"/>
  <c r="H142" s="1"/>
  <c r="G123"/>
  <c r="F123"/>
  <c r="L122"/>
  <c r="K122"/>
  <c r="J122"/>
  <c r="I122"/>
  <c r="H122"/>
  <c r="G122"/>
  <c r="F122"/>
  <c r="K126"/>
  <c r="J126"/>
  <c r="G125"/>
  <c r="I150"/>
  <c r="G150"/>
  <c r="F118"/>
  <c r="E118" s="1"/>
  <c r="E117"/>
  <c r="E116"/>
  <c r="G115"/>
  <c r="E114"/>
  <c r="E113"/>
  <c r="E112"/>
  <c r="E111"/>
  <c r="E110"/>
  <c r="L109"/>
  <c r="K109"/>
  <c r="J109"/>
  <c r="I109"/>
  <c r="H109"/>
  <c r="G109"/>
  <c r="F109"/>
  <c r="E108"/>
  <c r="E158" s="1"/>
  <c r="E107"/>
  <c r="E157" s="1"/>
  <c r="E106"/>
  <c r="E156" s="1"/>
  <c r="E105"/>
  <c r="E155" s="1"/>
  <c r="E104"/>
  <c r="L103"/>
  <c r="K103"/>
  <c r="J103"/>
  <c r="I103"/>
  <c r="H103"/>
  <c r="G103"/>
  <c r="F103"/>
  <c r="E102"/>
  <c r="E101"/>
  <c r="E100"/>
  <c r="E99"/>
  <c r="E98"/>
  <c r="L97"/>
  <c r="K97"/>
  <c r="J97"/>
  <c r="I97"/>
  <c r="H97"/>
  <c r="G97"/>
  <c r="F97"/>
  <c r="E96"/>
  <c r="E95"/>
  <c r="E94"/>
  <c r="E93"/>
  <c r="E92"/>
  <c r="L91"/>
  <c r="K91"/>
  <c r="J91"/>
  <c r="I91"/>
  <c r="H91"/>
  <c r="G91"/>
  <c r="F91"/>
  <c r="E90"/>
  <c r="E89"/>
  <c r="J88"/>
  <c r="J124" s="1"/>
  <c r="F88"/>
  <c r="E87"/>
  <c r="E86"/>
  <c r="I85"/>
  <c r="H85"/>
  <c r="G85"/>
  <c r="F85"/>
  <c r="G82"/>
  <c r="F82"/>
  <c r="L81"/>
  <c r="K81"/>
  <c r="J81"/>
  <c r="I81"/>
  <c r="H81"/>
  <c r="G81"/>
  <c r="F81"/>
  <c r="G80"/>
  <c r="G79"/>
  <c r="G129" s="1"/>
  <c r="G142" s="1"/>
  <c r="L78"/>
  <c r="K78"/>
  <c r="K128" s="1"/>
  <c r="J78"/>
  <c r="I78"/>
  <c r="I128" s="1"/>
  <c r="H78"/>
  <c r="G78"/>
  <c r="G128" s="1"/>
  <c r="F78"/>
  <c r="J71"/>
  <c r="I71"/>
  <c r="E75"/>
  <c r="H76"/>
  <c r="E73"/>
  <c r="E72"/>
  <c r="L71"/>
  <c r="K71"/>
  <c r="G71"/>
  <c r="F71"/>
  <c r="E70"/>
  <c r="E69"/>
  <c r="E68"/>
  <c r="E67"/>
  <c r="E66"/>
  <c r="L65"/>
  <c r="K65"/>
  <c r="J65"/>
  <c r="I65"/>
  <c r="H65"/>
  <c r="G65"/>
  <c r="F65"/>
  <c r="E64"/>
  <c r="E170" s="1"/>
  <c r="E63"/>
  <c r="E169" s="1"/>
  <c r="E62"/>
  <c r="E168" s="1"/>
  <c r="E61"/>
  <c r="E167" s="1"/>
  <c r="E60"/>
  <c r="L59"/>
  <c r="K59"/>
  <c r="J59"/>
  <c r="I59"/>
  <c r="H59"/>
  <c r="G59"/>
  <c r="F59"/>
  <c r="E58"/>
  <c r="E57"/>
  <c r="I56"/>
  <c r="J56" s="1"/>
  <c r="E55"/>
  <c r="E54"/>
  <c r="H53"/>
  <c r="G53"/>
  <c r="F53"/>
  <c r="E52"/>
  <c r="E51"/>
  <c r="J50"/>
  <c r="J162" s="1"/>
  <c r="J159" s="1"/>
  <c r="I50"/>
  <c r="I47" s="1"/>
  <c r="F50"/>
  <c r="F47" s="1"/>
  <c r="E49"/>
  <c r="E48"/>
  <c r="H47"/>
  <c r="G47"/>
  <c r="E46"/>
  <c r="E164" s="1"/>
  <c r="E45"/>
  <c r="E163" s="1"/>
  <c r="I44"/>
  <c r="I162" s="1"/>
  <c r="I159" s="1"/>
  <c r="F43"/>
  <c r="F79" s="1"/>
  <c r="F129" s="1"/>
  <c r="E42"/>
  <c r="L41"/>
  <c r="K41"/>
  <c r="J41"/>
  <c r="H41"/>
  <c r="G41"/>
  <c r="E40"/>
  <c r="E39"/>
  <c r="E38"/>
  <c r="E37"/>
  <c r="E35" s="1"/>
  <c r="E36"/>
  <c r="L35"/>
  <c r="K35"/>
  <c r="J35"/>
  <c r="I35"/>
  <c r="H35"/>
  <c r="G35"/>
  <c r="F35"/>
  <c r="E34"/>
  <c r="E33"/>
  <c r="E32"/>
  <c r="E31"/>
  <c r="E30"/>
  <c r="L29"/>
  <c r="K29"/>
  <c r="J29"/>
  <c r="I29"/>
  <c r="H29"/>
  <c r="G29"/>
  <c r="F29"/>
  <c r="E27"/>
  <c r="H26"/>
  <c r="H150" s="1"/>
  <c r="E25"/>
  <c r="E24"/>
  <c r="L23"/>
  <c r="K23"/>
  <c r="J23"/>
  <c r="I23"/>
  <c r="G23"/>
  <c r="F23"/>
  <c r="K22"/>
  <c r="L22" s="1"/>
  <c r="L82" s="1"/>
  <c r="J22"/>
  <c r="E21"/>
  <c r="J20"/>
  <c r="F20"/>
  <c r="F17" s="1"/>
  <c r="E19"/>
  <c r="E18"/>
  <c r="I17"/>
  <c r="H17"/>
  <c r="G17"/>
  <c r="J16"/>
  <c r="K16" s="1"/>
  <c r="E15"/>
  <c r="F14"/>
  <c r="E14" s="1"/>
  <c r="H13"/>
  <c r="H79" s="1"/>
  <c r="E12"/>
  <c r="G11"/>
  <c r="F11"/>
  <c r="J53" l="1"/>
  <c r="K56"/>
  <c r="L56" s="1"/>
  <c r="E29"/>
  <c r="I53"/>
  <c r="E122"/>
  <c r="J80"/>
  <c r="F131"/>
  <c r="F144" s="1"/>
  <c r="F124"/>
  <c r="K20"/>
  <c r="L20" s="1"/>
  <c r="K50"/>
  <c r="L50" s="1"/>
  <c r="J128"/>
  <c r="I131"/>
  <c r="I144" s="1"/>
  <c r="F115"/>
  <c r="F153"/>
  <c r="J153"/>
  <c r="G153"/>
  <c r="G159"/>
  <c r="F165"/>
  <c r="J165"/>
  <c r="G165"/>
  <c r="J115"/>
  <c r="K115"/>
  <c r="E76"/>
  <c r="H71"/>
  <c r="E22"/>
  <c r="E26"/>
  <c r="J47"/>
  <c r="E59"/>
  <c r="E65"/>
  <c r="H80"/>
  <c r="H131"/>
  <c r="H144" s="1"/>
  <c r="L131"/>
  <c r="L144" s="1"/>
  <c r="E123"/>
  <c r="I115"/>
  <c r="I126"/>
  <c r="F121"/>
  <c r="I124"/>
  <c r="J131"/>
  <c r="J144" s="1"/>
  <c r="G132"/>
  <c r="G145" s="1"/>
  <c r="H153"/>
  <c r="L153"/>
  <c r="H159"/>
  <c r="H165"/>
  <c r="L165"/>
  <c r="K88"/>
  <c r="L88" s="1"/>
  <c r="L152"/>
  <c r="G130"/>
  <c r="F132"/>
  <c r="F145" s="1"/>
  <c r="K153"/>
  <c r="K165"/>
  <c r="E74"/>
  <c r="H28"/>
  <c r="E160"/>
  <c r="E91"/>
  <c r="E97"/>
  <c r="E103"/>
  <c r="E109"/>
  <c r="H130"/>
  <c r="H143" s="1"/>
  <c r="K131"/>
  <c r="K144" s="1"/>
  <c r="I141"/>
  <c r="K152"/>
  <c r="K82"/>
  <c r="K132" s="1"/>
  <c r="K145" s="1"/>
  <c r="L53"/>
  <c r="E56"/>
  <c r="E53" s="1"/>
  <c r="L124"/>
  <c r="L85"/>
  <c r="E88"/>
  <c r="E124" s="1"/>
  <c r="L47"/>
  <c r="L162"/>
  <c r="L137"/>
  <c r="L134" s="1"/>
  <c r="K141"/>
  <c r="J130"/>
  <c r="J121"/>
  <c r="E138"/>
  <c r="E139"/>
  <c r="G121"/>
  <c r="G141"/>
  <c r="G131"/>
  <c r="L159"/>
  <c r="J141"/>
  <c r="L17"/>
  <c r="L80"/>
  <c r="L150"/>
  <c r="I80"/>
  <c r="I130" s="1"/>
  <c r="F128"/>
  <c r="H128"/>
  <c r="L128"/>
  <c r="F137"/>
  <c r="F150"/>
  <c r="F147" s="1"/>
  <c r="F162"/>
  <c r="E50"/>
  <c r="E47" s="1"/>
  <c r="F80"/>
  <c r="F130" s="1"/>
  <c r="J82"/>
  <c r="J132" s="1"/>
  <c r="J145" s="1"/>
  <c r="H120"/>
  <c r="H115" s="1"/>
  <c r="E135"/>
  <c r="K137"/>
  <c r="K134" s="1"/>
  <c r="E148"/>
  <c r="K150"/>
  <c r="G151"/>
  <c r="G147" s="1"/>
  <c r="E154"/>
  <c r="E153" s="1"/>
  <c r="K162"/>
  <c r="K159" s="1"/>
  <c r="E166"/>
  <c r="E165" s="1"/>
  <c r="F41"/>
  <c r="K17"/>
  <c r="K53"/>
  <c r="G77"/>
  <c r="E78"/>
  <c r="K80"/>
  <c r="E81"/>
  <c r="I82"/>
  <c r="K85"/>
  <c r="E119"/>
  <c r="E151" s="1"/>
  <c r="K124"/>
  <c r="F136"/>
  <c r="F142" s="1"/>
  <c r="J137"/>
  <c r="J134" s="1"/>
  <c r="H149"/>
  <c r="J150"/>
  <c r="J152"/>
  <c r="F161"/>
  <c r="F159" s="1"/>
  <c r="E20"/>
  <c r="E17" s="1"/>
  <c r="H11"/>
  <c r="E43"/>
  <c r="E16"/>
  <c r="E44"/>
  <c r="I13"/>
  <c r="J17"/>
  <c r="I41"/>
  <c r="K47"/>
  <c r="J85"/>
  <c r="I137"/>
  <c r="I134" s="1"/>
  <c r="G127" l="1"/>
  <c r="I132"/>
  <c r="I145" s="1"/>
  <c r="G144"/>
  <c r="G143"/>
  <c r="E71"/>
  <c r="I121"/>
  <c r="H82"/>
  <c r="H77" s="1"/>
  <c r="H23"/>
  <c r="E28"/>
  <c r="E23" s="1"/>
  <c r="E144"/>
  <c r="E85"/>
  <c r="F143"/>
  <c r="E80"/>
  <c r="E130" s="1"/>
  <c r="L126"/>
  <c r="L132" s="1"/>
  <c r="L145" s="1"/>
  <c r="L115"/>
  <c r="I152"/>
  <c r="E128"/>
  <c r="K130"/>
  <c r="K143" s="1"/>
  <c r="K121"/>
  <c r="E120"/>
  <c r="E126" s="1"/>
  <c r="H126"/>
  <c r="F127"/>
  <c r="F141"/>
  <c r="H141"/>
  <c r="E161"/>
  <c r="E41"/>
  <c r="L141"/>
  <c r="E137"/>
  <c r="E125"/>
  <c r="F134"/>
  <c r="J143"/>
  <c r="E150"/>
  <c r="L130"/>
  <c r="L143" s="1"/>
  <c r="H152"/>
  <c r="H147" s="1"/>
  <c r="I143"/>
  <c r="F77"/>
  <c r="E162"/>
  <c r="E136"/>
  <c r="J13"/>
  <c r="I11"/>
  <c r="I79"/>
  <c r="I129" s="1"/>
  <c r="I149"/>
  <c r="E82" l="1"/>
  <c r="E132" s="1"/>
  <c r="E134"/>
  <c r="G140"/>
  <c r="L121"/>
  <c r="E152"/>
  <c r="E115"/>
  <c r="I147"/>
  <c r="E143"/>
  <c r="J11"/>
  <c r="K13"/>
  <c r="J79"/>
  <c r="J149"/>
  <c r="J147" s="1"/>
  <c r="E131"/>
  <c r="E121"/>
  <c r="F140"/>
  <c r="E141"/>
  <c r="I77"/>
  <c r="H132"/>
  <c r="H121"/>
  <c r="E159"/>
  <c r="H145" l="1"/>
  <c r="H127"/>
  <c r="K149"/>
  <c r="K147" s="1"/>
  <c r="L13"/>
  <c r="K11"/>
  <c r="K79"/>
  <c r="I142"/>
  <c r="I127"/>
  <c r="J77"/>
  <c r="J129"/>
  <c r="E13"/>
  <c r="J142" l="1"/>
  <c r="J140" s="1"/>
  <c r="J127"/>
  <c r="K77"/>
  <c r="K129"/>
  <c r="I140"/>
  <c r="E149"/>
  <c r="E147" s="1"/>
  <c r="E79"/>
  <c r="E11"/>
  <c r="L79"/>
  <c r="L149"/>
  <c r="L147" s="1"/>
  <c r="L11"/>
  <c r="E145"/>
  <c r="H140"/>
  <c r="K142" l="1"/>
  <c r="K140" s="1"/>
  <c r="K127"/>
  <c r="L129"/>
  <c r="L77"/>
  <c r="E129"/>
  <c r="E127" s="1"/>
  <c r="E77"/>
  <c r="L142" l="1"/>
  <c r="L127"/>
  <c r="L140" l="1"/>
  <c r="E142"/>
  <c r="E140" s="1"/>
</calcChain>
</file>

<file path=xl/sharedStrings.xml><?xml version="1.0" encoding="utf-8"?>
<sst xmlns="http://schemas.openxmlformats.org/spreadsheetml/2006/main" count="226" uniqueCount="64">
  <si>
    <t>Таблица 2</t>
  </si>
  <si>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</si>
  <si>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</si>
  <si>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</si>
  <si>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>в том числе:</t>
  </si>
  <si>
    <t>2014 г.</t>
  </si>
  <si>
    <t>2016 г.</t>
  </si>
  <si>
    <t>2020 г.</t>
  </si>
  <si>
    <t>1.1.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</si>
  <si>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</si>
  <si>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</si>
  <si>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</si>
  <si>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</si>
  <si>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иные внебюджетные источники</t>
  </si>
  <si>
    <t>2.1.</t>
  </si>
  <si>
    <t>2.2.</t>
  </si>
  <si>
    <t>2.3.</t>
  </si>
  <si>
    <t>2.4.</t>
  </si>
  <si>
    <t>Департамент культуры и спорта Нефтеюганского района</t>
  </si>
  <si>
    <t>Перечень программных мероприятий</t>
  </si>
  <si>
    <t xml:space="preserve">№ </t>
  </si>
  <si>
    <t>Всего</t>
  </si>
  <si>
    <t>Финансовые затраты на реализацию (тыс. рублей)</t>
  </si>
  <si>
    <t>в том числе</t>
  </si>
  <si>
    <t xml:space="preserve">     2017 г.</t>
  </si>
  <si>
    <t xml:space="preserve">     2018 г.</t>
  </si>
  <si>
    <t>2019 г.</t>
  </si>
  <si>
    <t>Подпрограмма 1 " Развитие массовой физической культуры и спорта"</t>
  </si>
  <si>
    <t>Задача № 1. Развитие массовой физической культуры и спорта, спортивной инфраструктуры, обеспечение комплексной безопасности и комфортных условий в учреждениях спорта, пропаганда здорового образа жизни</t>
  </si>
  <si>
    <t xml:space="preserve">Проведение районных комплексных спортивно-массовых мероприятий,  участие в окружных, региональных, всероссийских и международных соревнованиях в соответствии с календарным планом.            </t>
  </si>
  <si>
    <t>Департамент культуры и спорта Нефтеюгаснкого района</t>
  </si>
  <si>
    <t>средства по Соглашениям по передаче полномочий</t>
  </si>
  <si>
    <t>НРБОУ ДОД ДЮСШ «Нептун»</t>
  </si>
  <si>
    <t>БУНР ФСО "Атлант"</t>
  </si>
  <si>
    <t>1.2.</t>
  </si>
  <si>
    <t xml:space="preserve">Развитие материально-технической базы учреждений муниципального образования </t>
  </si>
  <si>
    <t>МКУ «Управление капитального строительства и жилищно-коммунального комплекса НР»</t>
  </si>
  <si>
    <t>1.3.</t>
  </si>
  <si>
    <t xml:space="preserve">Обеспечение комплексной безопасности и комфортных условий в учреждениях спорта (капитальный, текущий ремонт спортивных объектов)             </t>
  </si>
  <si>
    <t>Администрация гп. Пойковский</t>
  </si>
  <si>
    <t>1.4.</t>
  </si>
  <si>
    <t>Присвоение спортивных разрядов, квалификационных категорий спортивных судей (оплата труда специалиста, приобретение квалификационных книжек и значков)</t>
  </si>
  <si>
    <t>1.5.</t>
  </si>
  <si>
    <t>Обеспечение деятельности (оказание услуг) организация занятий физической культурой и спортом</t>
  </si>
  <si>
    <t>БУНР ФСО "Атлант", МКУ "УпОДУКиС"</t>
  </si>
  <si>
    <t xml:space="preserve">               Итого по задаче 1 </t>
  </si>
  <si>
    <t>Подпрограмма 2 "Развитие детско-юношеского спорта</t>
  </si>
  <si>
    <t xml:space="preserve">Участие в окружных, региональных, всероссийских и международных соревнованиях в соответствии с календарным планом.            </t>
  </si>
  <si>
    <t>Департамент образования и молодежной политики Нефтеюганского района</t>
  </si>
  <si>
    <t xml:space="preserve">Единовременное денежное вознаграждение спортсменам (победителям и призерам), их личным тренерам </t>
  </si>
  <si>
    <t xml:space="preserve">Обеспечение деятельности (оказание услуг)  по  организации дополнительного образования детей.                     </t>
  </si>
  <si>
    <t>Итого по задаче  2</t>
  </si>
  <si>
    <t>Всего по муниципальной программе</t>
  </si>
  <si>
    <t>инвестиции в объекты муниципальной собсвенности</t>
  </si>
  <si>
    <t>прочие расходы</t>
  </si>
  <si>
    <t>НРБОУ ДО ДЮСШ «Нептун»</t>
  </si>
  <si>
    <t>НРБОУ ДО ДЮСШ «Нептун»,                                          БУНР ФСО "Атлант", МКУ "УпОДУКиС"</t>
  </si>
  <si>
    <t xml:space="preserve">2015 г. </t>
  </si>
  <si>
    <t>Задача № 2. Развитие детско-юношеского спорта, подготовка спортивного резерва</t>
  </si>
  <si>
    <t>Согласовано:</t>
  </si>
  <si>
    <t>Заместитель директора</t>
  </si>
  <si>
    <t>Елисеева Н.Н.</t>
  </si>
  <si>
    <t xml:space="preserve">Обеспечение спортивным оборудованием, экипировкой и инвентарем учащихся ДЮСШ Нефтеюганского района и спортсменов состоящих в резерве сборных команд округа     </t>
  </si>
  <si>
    <t>I. Цель: Увеличение количества населения систематически занимающихся     физической культурой и спортом.</t>
  </si>
</sst>
</file>

<file path=xl/styles.xml><?xml version="1.0" encoding="utf-8"?>
<styleSheet xmlns="http://schemas.openxmlformats.org/spreadsheetml/2006/main">
  <numFmts count="6">
    <numFmt numFmtId="164" formatCode="#,##0.0_р_."/>
    <numFmt numFmtId="165" formatCode="#,##0.00_р_."/>
    <numFmt numFmtId="166" formatCode="#,##0_р_."/>
    <numFmt numFmtId="167" formatCode="_-* #,##0.0_р_._-;\-* #,##0.0_р_._-;_-* &quot;-&quot;?_р_._-;_-@_-"/>
    <numFmt numFmtId="168" formatCode="_-* #,##0_р_._-;\-* #,##0_р_._-;_-* &quot;-&quot;?_р_._-;_-@_-"/>
    <numFmt numFmtId="169" formatCode="_-* #,##0.0_р_._-;\-* #,##0.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5" fillId="2" borderId="0" xfId="0" applyFont="1" applyFill="1"/>
    <xf numFmtId="165" fontId="2" fillId="2" borderId="0" xfId="0" applyNumberFormat="1" applyFont="1" applyFill="1" applyAlignment="1">
      <alignment horizontal="center" vertical="center"/>
    </xf>
    <xf numFmtId="0" fontId="2" fillId="2" borderId="0" xfId="0" applyFont="1" applyFill="1"/>
    <xf numFmtId="0" fontId="1" fillId="2" borderId="0" xfId="0" applyFont="1" applyFill="1"/>
    <xf numFmtId="0" fontId="6" fillId="2" borderId="0" xfId="0" applyFont="1" applyFill="1"/>
    <xf numFmtId="165" fontId="1" fillId="2" borderId="0" xfId="0" applyNumberFormat="1" applyFont="1" applyFill="1" applyAlignment="1">
      <alignment vertical="center" wrapText="1"/>
    </xf>
    <xf numFmtId="165" fontId="1" fillId="2" borderId="0" xfId="0" applyNumberFormat="1" applyFont="1" applyFill="1" applyAlignment="1">
      <alignment vertical="center"/>
    </xf>
    <xf numFmtId="165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165" fontId="2" fillId="2" borderId="0" xfId="0" applyNumberFormat="1" applyFont="1" applyFill="1" applyAlignment="1">
      <alignment vertical="center" wrapText="1"/>
    </xf>
    <xf numFmtId="165" fontId="2" fillId="2" borderId="0" xfId="0" applyNumberFormat="1" applyFont="1" applyFill="1" applyAlignment="1">
      <alignment vertical="center"/>
    </xf>
    <xf numFmtId="165" fontId="2" fillId="2" borderId="0" xfId="0" applyNumberFormat="1" applyFont="1" applyFill="1"/>
    <xf numFmtId="165" fontId="4" fillId="2" borderId="0" xfId="0" applyNumberFormat="1" applyFont="1" applyFill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8" fillId="2" borderId="0" xfId="0" applyFont="1" applyFill="1"/>
    <xf numFmtId="165" fontId="1" fillId="2" borderId="0" xfId="0" applyNumberFormat="1" applyFont="1" applyFill="1" applyAlignment="1">
      <alignment horizontal="left" vertical="center" wrapText="1"/>
    </xf>
    <xf numFmtId="166" fontId="2" fillId="0" borderId="2" xfId="0" applyNumberFormat="1" applyFont="1" applyFill="1" applyBorder="1" applyAlignment="1">
      <alignment horizontal="center" wrapText="1"/>
    </xf>
    <xf numFmtId="0" fontId="5" fillId="0" borderId="0" xfId="0" applyFont="1" applyFill="1"/>
    <xf numFmtId="164" fontId="5" fillId="0" borderId="0" xfId="0" applyNumberFormat="1" applyFont="1" applyFill="1"/>
    <xf numFmtId="0" fontId="2" fillId="0" borderId="2" xfId="0" applyFont="1" applyFill="1" applyBorder="1" applyAlignment="1">
      <alignment horizontal="center" wrapText="1"/>
    </xf>
    <xf numFmtId="2" fontId="3" fillId="0" borderId="2" xfId="0" applyNumberFormat="1" applyFont="1" applyFill="1" applyBorder="1" applyAlignment="1">
      <alignment vertical="center" wrapText="1"/>
    </xf>
    <xf numFmtId="2" fontId="2" fillId="0" borderId="2" xfId="0" applyNumberFormat="1" applyFont="1" applyFill="1" applyBorder="1" applyAlignment="1">
      <alignment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3" fillId="0" borderId="2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vertical="top" wrapText="1"/>
    </xf>
    <xf numFmtId="2" fontId="2" fillId="0" borderId="2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2" fontId="2" fillId="0" borderId="2" xfId="0" applyNumberFormat="1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left" vertical="top" wrapText="1"/>
    </xf>
    <xf numFmtId="167" fontId="5" fillId="2" borderId="0" xfId="0" applyNumberFormat="1" applyFont="1" applyFill="1"/>
    <xf numFmtId="167" fontId="2" fillId="2" borderId="2" xfId="0" applyNumberFormat="1" applyFont="1" applyFill="1" applyBorder="1" applyAlignment="1">
      <alignment horizontal="center" wrapText="1"/>
    </xf>
    <xf numFmtId="167" fontId="3" fillId="2" borderId="2" xfId="0" applyNumberFormat="1" applyFont="1" applyFill="1" applyBorder="1" applyAlignment="1">
      <alignment vertical="center" wrapText="1"/>
    </xf>
    <xf numFmtId="167" fontId="1" fillId="2" borderId="2" xfId="0" applyNumberFormat="1" applyFont="1" applyFill="1" applyBorder="1" applyAlignment="1">
      <alignment vertical="center" wrapText="1"/>
    </xf>
    <xf numFmtId="167" fontId="1" fillId="2" borderId="6" xfId="0" applyNumberFormat="1" applyFont="1" applyFill="1" applyBorder="1" applyAlignment="1">
      <alignment vertical="center" wrapText="1"/>
    </xf>
    <xf numFmtId="167" fontId="3" fillId="2" borderId="1" xfId="0" applyNumberFormat="1" applyFont="1" applyFill="1" applyBorder="1" applyAlignment="1">
      <alignment vertical="center" wrapText="1"/>
    </xf>
    <xf numFmtId="167" fontId="1" fillId="2" borderId="1" xfId="0" applyNumberFormat="1" applyFont="1" applyFill="1" applyBorder="1" applyAlignment="1">
      <alignment vertical="center" wrapText="1"/>
    </xf>
    <xf numFmtId="167" fontId="3" fillId="2" borderId="2" xfId="0" applyNumberFormat="1" applyFont="1" applyFill="1" applyBorder="1" applyAlignment="1">
      <alignment vertical="center"/>
    </xf>
    <xf numFmtId="167" fontId="1" fillId="2" borderId="2" xfId="0" applyNumberFormat="1" applyFont="1" applyFill="1" applyBorder="1" applyAlignment="1">
      <alignment vertical="center"/>
    </xf>
    <xf numFmtId="167" fontId="5" fillId="0" borderId="0" xfId="0" applyNumberFormat="1" applyFont="1" applyFill="1"/>
    <xf numFmtId="167" fontId="2" fillId="0" borderId="2" xfId="0" applyNumberFormat="1" applyFont="1" applyFill="1" applyBorder="1" applyAlignment="1">
      <alignment horizontal="center" wrapText="1"/>
    </xf>
    <xf numFmtId="167" fontId="3" fillId="0" borderId="2" xfId="0" applyNumberFormat="1" applyFont="1" applyFill="1" applyBorder="1" applyAlignment="1">
      <alignment vertical="center" wrapText="1"/>
    </xf>
    <xf numFmtId="167" fontId="1" fillId="0" borderId="2" xfId="0" applyNumberFormat="1" applyFont="1" applyFill="1" applyBorder="1" applyAlignment="1">
      <alignment vertical="center" wrapText="1"/>
    </xf>
    <xf numFmtId="167" fontId="3" fillId="0" borderId="1" xfId="0" applyNumberFormat="1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vertical="center" wrapText="1"/>
    </xf>
    <xf numFmtId="167" fontId="3" fillId="0" borderId="2" xfId="0" applyNumberFormat="1" applyFont="1" applyFill="1" applyBorder="1" applyAlignment="1">
      <alignment vertical="center"/>
    </xf>
    <xf numFmtId="167" fontId="1" fillId="0" borderId="2" xfId="0" applyNumberFormat="1" applyFont="1" applyFill="1" applyBorder="1" applyAlignment="1">
      <alignment vertical="center"/>
    </xf>
    <xf numFmtId="167" fontId="5" fillId="2" borderId="0" xfId="0" applyNumberFormat="1" applyFont="1" applyFill="1" applyAlignment="1">
      <alignment horizontal="left" vertical="top" wrapText="1"/>
    </xf>
    <xf numFmtId="167" fontId="2" fillId="2" borderId="2" xfId="0" applyNumberFormat="1" applyFont="1" applyFill="1" applyBorder="1" applyAlignment="1">
      <alignment wrapText="1"/>
    </xf>
    <xf numFmtId="168" fontId="2" fillId="0" borderId="2" xfId="0" applyNumberFormat="1" applyFont="1" applyFill="1" applyBorder="1" applyAlignment="1">
      <alignment horizontal="center" wrapText="1"/>
    </xf>
    <xf numFmtId="168" fontId="2" fillId="2" borderId="2" xfId="0" applyNumberFormat="1" applyFont="1" applyFill="1" applyBorder="1" applyAlignment="1">
      <alignment horizontal="center" wrapText="1"/>
    </xf>
    <xf numFmtId="169" fontId="1" fillId="0" borderId="2" xfId="0" applyNumberFormat="1" applyFont="1" applyFill="1" applyBorder="1" applyAlignment="1">
      <alignment vertical="center" wrapText="1"/>
    </xf>
    <xf numFmtId="169" fontId="3" fillId="0" borderId="2" xfId="0" applyNumberFormat="1" applyFont="1" applyFill="1" applyBorder="1" applyAlignment="1">
      <alignment vertical="center" wrapText="1"/>
    </xf>
    <xf numFmtId="169" fontId="3" fillId="2" borderId="2" xfId="0" applyNumberFormat="1" applyFont="1" applyFill="1" applyBorder="1" applyAlignment="1">
      <alignment vertical="center" wrapText="1"/>
    </xf>
    <xf numFmtId="169" fontId="1" fillId="2" borderId="2" xfId="0" applyNumberFormat="1" applyFont="1" applyFill="1" applyBorder="1" applyAlignment="1">
      <alignment vertical="center" wrapText="1"/>
    </xf>
    <xf numFmtId="169" fontId="1" fillId="0" borderId="6" xfId="0" applyNumberFormat="1" applyFont="1" applyFill="1" applyBorder="1" applyAlignment="1">
      <alignment vertical="center" wrapText="1"/>
    </xf>
    <xf numFmtId="169" fontId="1" fillId="2" borderId="6" xfId="0" applyNumberFormat="1" applyFont="1" applyFill="1" applyBorder="1" applyAlignment="1">
      <alignment vertical="center" wrapText="1"/>
    </xf>
    <xf numFmtId="164" fontId="5" fillId="2" borderId="0" xfId="0" applyNumberFormat="1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center" wrapText="1"/>
    </xf>
    <xf numFmtId="164" fontId="2" fillId="0" borderId="6" xfId="0" applyNumberFormat="1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center" wrapText="1"/>
    </xf>
    <xf numFmtId="164" fontId="2" fillId="0" borderId="7" xfId="0" applyNumberFormat="1" applyFont="1" applyFill="1" applyBorder="1" applyAlignment="1">
      <alignment horizontal="center" wrapText="1"/>
    </xf>
    <xf numFmtId="164" fontId="6" fillId="0" borderId="7" xfId="0" applyNumberFormat="1" applyFont="1" applyFill="1" applyBorder="1" applyAlignment="1">
      <alignment horizontal="center" wrapText="1"/>
    </xf>
    <xf numFmtId="164" fontId="6" fillId="0" borderId="4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top" wrapText="1"/>
    </xf>
    <xf numFmtId="2" fontId="3" fillId="0" borderId="7" xfId="0" applyNumberFormat="1" applyFont="1" applyFill="1" applyBorder="1" applyAlignment="1">
      <alignment horizontal="center" vertical="top" wrapText="1"/>
    </xf>
    <xf numFmtId="2" fontId="5" fillId="0" borderId="7" xfId="0" applyNumberFormat="1" applyFont="1" applyFill="1" applyBorder="1" applyAlignment="1">
      <alignment horizontal="center" vertical="top" wrapText="1"/>
    </xf>
    <xf numFmtId="2" fontId="5" fillId="0" borderId="4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Fill="1" applyBorder="1" applyAlignment="1">
      <alignment horizontal="center" vertical="center" wrapText="1"/>
    </xf>
    <xf numFmtId="2" fontId="3" fillId="0" borderId="14" xfId="0" applyNumberFormat="1" applyFont="1" applyFill="1" applyBorder="1" applyAlignment="1">
      <alignment horizontal="center" vertical="center" wrapText="1"/>
    </xf>
    <xf numFmtId="2" fontId="3" fillId="0" borderId="15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top" wrapText="1"/>
    </xf>
    <xf numFmtId="2" fontId="5" fillId="0" borderId="2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left" vertical="center" wrapText="1"/>
    </xf>
    <xf numFmtId="2" fontId="5" fillId="0" borderId="7" xfId="0" applyNumberFormat="1" applyFont="1" applyFill="1" applyBorder="1" applyAlignment="1">
      <alignment horizontal="left" vertical="center" wrapText="1"/>
    </xf>
    <xf numFmtId="2" fontId="5" fillId="0" borderId="4" xfId="0" applyNumberFormat="1" applyFont="1" applyFill="1" applyBorder="1" applyAlignment="1">
      <alignment horizontal="left" vertical="center" wrapText="1"/>
    </xf>
    <xf numFmtId="2" fontId="7" fillId="0" borderId="13" xfId="0" applyNumberFormat="1" applyFont="1" applyFill="1" applyBorder="1" applyAlignment="1">
      <alignment horizontal="center" vertical="center" wrapText="1"/>
    </xf>
    <xf numFmtId="2" fontId="7" fillId="0" borderId="14" xfId="0" applyNumberFormat="1" applyFont="1" applyFill="1" applyBorder="1" applyAlignment="1">
      <alignment horizontal="center" vertical="center" wrapText="1"/>
    </xf>
    <xf numFmtId="2" fontId="7" fillId="0" borderId="15" xfId="0" applyNumberFormat="1" applyFont="1" applyFill="1" applyBorder="1" applyAlignment="1">
      <alignment horizontal="center" vertical="center" wrapText="1"/>
    </xf>
    <xf numFmtId="2" fontId="7" fillId="0" borderId="8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2" fontId="7" fillId="0" borderId="9" xfId="0" applyNumberFormat="1" applyFont="1" applyFill="1" applyBorder="1" applyAlignment="1">
      <alignment horizontal="center" vertical="center" wrapText="1"/>
    </xf>
    <xf numFmtId="2" fontId="7" fillId="0" borderId="11" xfId="0" applyNumberFormat="1" applyFont="1" applyFill="1" applyBorder="1" applyAlignment="1">
      <alignment horizontal="center" vertical="center" wrapText="1"/>
    </xf>
    <xf numFmtId="2" fontId="7" fillId="0" borderId="12" xfId="0" applyNumberFormat="1" applyFont="1" applyFill="1" applyBorder="1" applyAlignment="1">
      <alignment horizontal="center" vertical="center" wrapText="1"/>
    </xf>
    <xf numFmtId="2" fontId="7" fillId="0" borderId="10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left" vertical="top" wrapText="1"/>
    </xf>
    <xf numFmtId="2" fontId="5" fillId="0" borderId="7" xfId="0" applyNumberFormat="1" applyFont="1" applyFill="1" applyBorder="1" applyAlignment="1">
      <alignment horizontal="left" vertical="top" wrapText="1"/>
    </xf>
    <xf numFmtId="2" fontId="5" fillId="0" borderId="4" xfId="0" applyNumberFormat="1" applyFont="1" applyFill="1" applyBorder="1" applyAlignment="1">
      <alignment horizontal="left" vertical="top" wrapText="1"/>
    </xf>
    <xf numFmtId="2" fontId="1" fillId="0" borderId="13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5" xfId="0" applyNumberFormat="1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2" fontId="5" fillId="0" borderId="11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9966"/>
      <color rgb="FFCCECFF"/>
      <color rgb="FFFF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99"/>
  <sheetViews>
    <sheetView tabSelected="1" view="pageBreakPreview" topLeftCell="A13" zoomScale="80" zoomScaleSheetLayoutView="80" workbookViewId="0">
      <selection activeCell="A8" sqref="A8:L8"/>
    </sheetView>
  </sheetViews>
  <sheetFormatPr defaultRowHeight="12.75"/>
  <cols>
    <col min="1" max="1" width="4.140625" style="21" bestFit="1" customWidth="1"/>
    <col min="2" max="2" width="40.42578125" style="21" customWidth="1"/>
    <col min="3" max="3" width="34.140625" style="21" customWidth="1"/>
    <col min="4" max="4" width="24.5703125" style="21" customWidth="1"/>
    <col min="5" max="5" width="14" style="22" customWidth="1"/>
    <col min="6" max="6" width="12.7109375" style="45" customWidth="1"/>
    <col min="7" max="12" width="12.7109375" style="36" customWidth="1"/>
    <col min="13" max="13" width="9.140625" style="2"/>
    <col min="14" max="14" width="9.140625" style="3"/>
    <col min="15" max="24" width="9.140625" style="4"/>
    <col min="25" max="16384" width="9.140625" style="1"/>
  </cols>
  <sheetData>
    <row r="1" spans="1:24">
      <c r="H1" s="63" t="s">
        <v>0</v>
      </c>
      <c r="I1" s="63"/>
      <c r="J1" s="63"/>
      <c r="K1" s="63"/>
      <c r="L1" s="63"/>
    </row>
    <row r="2" spans="1:24">
      <c r="H2" s="53"/>
      <c r="I2" s="53"/>
      <c r="J2" s="53"/>
      <c r="K2" s="53"/>
      <c r="L2" s="53"/>
    </row>
    <row r="3" spans="1:24">
      <c r="A3" s="64" t="s">
        <v>19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24" s="5" customFormat="1" ht="11.25">
      <c r="A4" s="65" t="s">
        <v>20</v>
      </c>
      <c r="B4" s="65" t="s">
        <v>1</v>
      </c>
      <c r="C4" s="66" t="s">
        <v>2</v>
      </c>
      <c r="D4" s="66" t="s">
        <v>3</v>
      </c>
      <c r="E4" s="69" t="s">
        <v>21</v>
      </c>
      <c r="F4" s="72" t="s">
        <v>22</v>
      </c>
      <c r="G4" s="73"/>
      <c r="H4" s="73"/>
      <c r="I4" s="73"/>
      <c r="J4" s="73"/>
      <c r="K4" s="74"/>
      <c r="L4" s="75"/>
      <c r="M4" s="2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5" customFormat="1" ht="11.25">
      <c r="A5" s="65"/>
      <c r="B5" s="65"/>
      <c r="C5" s="67"/>
      <c r="D5" s="67"/>
      <c r="E5" s="70"/>
      <c r="F5" s="72" t="s">
        <v>23</v>
      </c>
      <c r="G5" s="73"/>
      <c r="H5" s="73"/>
      <c r="I5" s="73"/>
      <c r="J5" s="73"/>
      <c r="K5" s="74"/>
      <c r="L5" s="75"/>
      <c r="M5" s="2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5" customFormat="1" ht="11.25">
      <c r="A6" s="65"/>
      <c r="B6" s="65"/>
      <c r="C6" s="68"/>
      <c r="D6" s="68"/>
      <c r="E6" s="71"/>
      <c r="F6" s="46" t="s">
        <v>5</v>
      </c>
      <c r="G6" s="37" t="s">
        <v>57</v>
      </c>
      <c r="H6" s="37" t="s">
        <v>6</v>
      </c>
      <c r="I6" s="54" t="s">
        <v>24</v>
      </c>
      <c r="J6" s="54" t="s">
        <v>25</v>
      </c>
      <c r="K6" s="37" t="s">
        <v>26</v>
      </c>
      <c r="L6" s="37" t="s">
        <v>7</v>
      </c>
      <c r="M6" s="2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5" customFormat="1" ht="11.25">
      <c r="A7" s="23">
        <v>1</v>
      </c>
      <c r="B7" s="23">
        <v>2</v>
      </c>
      <c r="C7" s="23">
        <v>3</v>
      </c>
      <c r="D7" s="23">
        <v>4</v>
      </c>
      <c r="E7" s="20">
        <v>5</v>
      </c>
      <c r="F7" s="55">
        <v>6</v>
      </c>
      <c r="G7" s="56">
        <v>7</v>
      </c>
      <c r="H7" s="56">
        <v>8</v>
      </c>
      <c r="I7" s="56">
        <v>9</v>
      </c>
      <c r="J7" s="56">
        <v>10</v>
      </c>
      <c r="K7" s="56">
        <v>11</v>
      </c>
      <c r="L7" s="56">
        <v>12</v>
      </c>
      <c r="M7" s="2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26.25" customHeight="1">
      <c r="A8" s="76" t="s">
        <v>63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8"/>
    </row>
    <row r="9" spans="1:24">
      <c r="A9" s="79" t="s">
        <v>27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</row>
    <row r="10" spans="1:24" ht="30.75" customHeight="1">
      <c r="A10" s="76" t="s">
        <v>28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8"/>
    </row>
    <row r="11" spans="1:24">
      <c r="A11" s="80" t="s">
        <v>8</v>
      </c>
      <c r="B11" s="80" t="s">
        <v>29</v>
      </c>
      <c r="C11" s="80" t="s">
        <v>30</v>
      </c>
      <c r="D11" s="24" t="s">
        <v>21</v>
      </c>
      <c r="E11" s="58">
        <f>SUM(E12:E16)</f>
        <v>1602</v>
      </c>
      <c r="F11" s="58">
        <f t="shared" ref="F11:L11" si="0">SUM(F12:F16)</f>
        <v>1602</v>
      </c>
      <c r="G11" s="59">
        <f t="shared" si="0"/>
        <v>0</v>
      </c>
      <c r="H11" s="59">
        <f t="shared" si="0"/>
        <v>0</v>
      </c>
      <c r="I11" s="59">
        <f t="shared" si="0"/>
        <v>0</v>
      </c>
      <c r="J11" s="59">
        <f t="shared" si="0"/>
        <v>0</v>
      </c>
      <c r="K11" s="59">
        <f t="shared" si="0"/>
        <v>0</v>
      </c>
      <c r="L11" s="59">
        <f t="shared" si="0"/>
        <v>0</v>
      </c>
    </row>
    <row r="12" spans="1:24">
      <c r="A12" s="81"/>
      <c r="B12" s="81"/>
      <c r="C12" s="81"/>
      <c r="D12" s="25" t="s">
        <v>9</v>
      </c>
      <c r="E12" s="57">
        <f>F12+G12+H12+I12+J12+K12+L12</f>
        <v>0</v>
      </c>
      <c r="F12" s="57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0">
        <v>0</v>
      </c>
    </row>
    <row r="13" spans="1:24" ht="22.5">
      <c r="A13" s="81"/>
      <c r="B13" s="81"/>
      <c r="C13" s="81"/>
      <c r="D13" s="25" t="s">
        <v>10</v>
      </c>
      <c r="E13" s="57">
        <f>F13+G13+H13+I13+J13+K13+L13</f>
        <v>0</v>
      </c>
      <c r="F13" s="57">
        <v>0</v>
      </c>
      <c r="G13" s="60">
        <v>0</v>
      </c>
      <c r="H13" s="60">
        <f>G13*H2</f>
        <v>0</v>
      </c>
      <c r="I13" s="60">
        <f>H13*I2</f>
        <v>0</v>
      </c>
      <c r="J13" s="60">
        <f>I13*J2</f>
        <v>0</v>
      </c>
      <c r="K13" s="60">
        <f>J13*K2</f>
        <v>0</v>
      </c>
      <c r="L13" s="60">
        <f>K13*L2</f>
        <v>0</v>
      </c>
    </row>
    <row r="14" spans="1:24">
      <c r="A14" s="81"/>
      <c r="B14" s="81"/>
      <c r="C14" s="81"/>
      <c r="D14" s="25" t="s">
        <v>11</v>
      </c>
      <c r="E14" s="57">
        <f>F14+G14+H14+I14+J14+K14+L14</f>
        <v>1602</v>
      </c>
      <c r="F14" s="57">
        <f>600+925+77</f>
        <v>1602</v>
      </c>
      <c r="G14" s="60">
        <v>0</v>
      </c>
      <c r="H14" s="60">
        <v>0</v>
      </c>
      <c r="I14" s="60">
        <v>0</v>
      </c>
      <c r="J14" s="60">
        <v>0</v>
      </c>
      <c r="K14" s="60">
        <v>0</v>
      </c>
      <c r="L14" s="60">
        <v>0</v>
      </c>
    </row>
    <row r="15" spans="1:24" ht="33.75">
      <c r="A15" s="81"/>
      <c r="B15" s="81"/>
      <c r="C15" s="81"/>
      <c r="D15" s="25" t="s">
        <v>31</v>
      </c>
      <c r="E15" s="57">
        <f>F15+G15+H15+I15+J15+K15+L15</f>
        <v>0</v>
      </c>
      <c r="F15" s="57">
        <v>0</v>
      </c>
      <c r="G15" s="60">
        <v>0</v>
      </c>
      <c r="H15" s="60">
        <v>0</v>
      </c>
      <c r="I15" s="60">
        <v>0</v>
      </c>
      <c r="J15" s="60">
        <v>0</v>
      </c>
      <c r="K15" s="60">
        <v>0</v>
      </c>
      <c r="L15" s="60">
        <v>0</v>
      </c>
    </row>
    <row r="16" spans="1:24" ht="22.5">
      <c r="A16" s="81"/>
      <c r="B16" s="81"/>
      <c r="C16" s="83"/>
      <c r="D16" s="26" t="s">
        <v>13</v>
      </c>
      <c r="E16" s="57">
        <f>F16+G16+H16+I16+J16+K16+L16</f>
        <v>0</v>
      </c>
      <c r="F16" s="57">
        <v>0</v>
      </c>
      <c r="G16" s="60">
        <v>0</v>
      </c>
      <c r="H16" s="60">
        <v>0</v>
      </c>
      <c r="I16" s="60">
        <v>0</v>
      </c>
      <c r="J16" s="60">
        <f>I16*J2</f>
        <v>0</v>
      </c>
      <c r="K16" s="60">
        <f>J16*K2</f>
        <v>0</v>
      </c>
      <c r="L16" s="60">
        <v>0</v>
      </c>
    </row>
    <row r="17" spans="1:21">
      <c r="A17" s="81"/>
      <c r="B17" s="81"/>
      <c r="C17" s="80" t="s">
        <v>55</v>
      </c>
      <c r="D17" s="24" t="s">
        <v>21</v>
      </c>
      <c r="E17" s="58">
        <f>SUM(E18:E22)</f>
        <v>25507.200000000001</v>
      </c>
      <c r="F17" s="58">
        <f t="shared" ref="F17:L17" si="1">SUM(F18:F22)</f>
        <v>25007.200000000001</v>
      </c>
      <c r="G17" s="59">
        <f t="shared" si="1"/>
        <v>500</v>
      </c>
      <c r="H17" s="59">
        <f t="shared" si="1"/>
        <v>0</v>
      </c>
      <c r="I17" s="59">
        <f t="shared" si="1"/>
        <v>0</v>
      </c>
      <c r="J17" s="59">
        <f t="shared" si="1"/>
        <v>0</v>
      </c>
      <c r="K17" s="59">
        <f t="shared" si="1"/>
        <v>0</v>
      </c>
      <c r="L17" s="59">
        <f t="shared" si="1"/>
        <v>0</v>
      </c>
    </row>
    <row r="18" spans="1:21">
      <c r="A18" s="81"/>
      <c r="B18" s="81"/>
      <c r="C18" s="81"/>
      <c r="D18" s="25" t="s">
        <v>9</v>
      </c>
      <c r="E18" s="57">
        <f>F18+G18+H18+I18+J18+K18+L18</f>
        <v>0</v>
      </c>
      <c r="F18" s="57">
        <v>0</v>
      </c>
      <c r="G18" s="60">
        <v>0</v>
      </c>
      <c r="H18" s="60">
        <v>0</v>
      </c>
      <c r="I18" s="60">
        <v>0</v>
      </c>
      <c r="J18" s="60">
        <v>0</v>
      </c>
      <c r="K18" s="60">
        <v>0</v>
      </c>
      <c r="L18" s="60">
        <v>0</v>
      </c>
    </row>
    <row r="19" spans="1:21" ht="22.5">
      <c r="A19" s="81"/>
      <c r="B19" s="81"/>
      <c r="C19" s="81"/>
      <c r="D19" s="25" t="s">
        <v>10</v>
      </c>
      <c r="E19" s="57">
        <f>F19+G19+H19+I19+J19+K19+L19</f>
        <v>500</v>
      </c>
      <c r="F19" s="57">
        <v>500</v>
      </c>
      <c r="G19" s="60">
        <v>0</v>
      </c>
      <c r="H19" s="60">
        <v>0</v>
      </c>
      <c r="I19" s="60">
        <v>0</v>
      </c>
      <c r="J19" s="60">
        <v>0</v>
      </c>
      <c r="K19" s="60">
        <v>0</v>
      </c>
      <c r="L19" s="60">
        <v>0</v>
      </c>
    </row>
    <row r="20" spans="1:21">
      <c r="A20" s="81"/>
      <c r="B20" s="81"/>
      <c r="C20" s="81"/>
      <c r="D20" s="25" t="s">
        <v>11</v>
      </c>
      <c r="E20" s="57">
        <f>F20+G20+H20+I20+J20+K20+L20</f>
        <v>25007.200000000001</v>
      </c>
      <c r="F20" s="57">
        <f>14584.2+10000-77</f>
        <v>24507.200000000001</v>
      </c>
      <c r="G20" s="60">
        <v>500</v>
      </c>
      <c r="H20" s="60">
        <v>0</v>
      </c>
      <c r="I20" s="60">
        <v>0</v>
      </c>
      <c r="J20" s="60">
        <f>I20*J2</f>
        <v>0</v>
      </c>
      <c r="K20" s="60">
        <f>J20*K2</f>
        <v>0</v>
      </c>
      <c r="L20" s="60">
        <f>K20*L2</f>
        <v>0</v>
      </c>
      <c r="M20" s="6"/>
      <c r="N20" s="6"/>
      <c r="O20" s="6"/>
      <c r="P20" s="6"/>
      <c r="Q20" s="6"/>
      <c r="R20" s="6"/>
      <c r="S20" s="6"/>
      <c r="T20" s="6"/>
      <c r="U20" s="6"/>
    </row>
    <row r="21" spans="1:21" ht="33.75">
      <c r="A21" s="81"/>
      <c r="B21" s="81"/>
      <c r="C21" s="81"/>
      <c r="D21" s="25" t="s">
        <v>31</v>
      </c>
      <c r="E21" s="57">
        <f>F21+G21+H21+I21+J21+K21+L21</f>
        <v>0</v>
      </c>
      <c r="F21" s="57">
        <v>0</v>
      </c>
      <c r="G21" s="60">
        <v>0</v>
      </c>
      <c r="H21" s="60">
        <v>0</v>
      </c>
      <c r="I21" s="60">
        <v>0</v>
      </c>
      <c r="J21" s="60">
        <v>0</v>
      </c>
      <c r="K21" s="60">
        <v>0</v>
      </c>
      <c r="L21" s="60">
        <v>0</v>
      </c>
    </row>
    <row r="22" spans="1:21" ht="22.5">
      <c r="A22" s="81"/>
      <c r="B22" s="81"/>
      <c r="C22" s="83"/>
      <c r="D22" s="25" t="s">
        <v>13</v>
      </c>
      <c r="E22" s="57">
        <f>F22+G22+H22+I22+J22+K22+L22</f>
        <v>0</v>
      </c>
      <c r="F22" s="57">
        <v>0</v>
      </c>
      <c r="G22" s="60">
        <v>0</v>
      </c>
      <c r="H22" s="60">
        <v>0</v>
      </c>
      <c r="I22" s="60">
        <v>0</v>
      </c>
      <c r="J22" s="60">
        <f>I22*J2</f>
        <v>0</v>
      </c>
      <c r="K22" s="60">
        <f>J22*K2</f>
        <v>0</v>
      </c>
      <c r="L22" s="60">
        <f>K22*L2</f>
        <v>0</v>
      </c>
    </row>
    <row r="23" spans="1:21">
      <c r="A23" s="81"/>
      <c r="B23" s="81"/>
      <c r="C23" s="80" t="s">
        <v>33</v>
      </c>
      <c r="D23" s="24" t="s">
        <v>21</v>
      </c>
      <c r="E23" s="58">
        <f>E24+E25+E26+E27+E28</f>
        <v>171329.41480000003</v>
      </c>
      <c r="F23" s="58">
        <f t="shared" ref="F23:L23" si="2">F24+F25+F26+F27+F28</f>
        <v>10000</v>
      </c>
      <c r="G23" s="59">
        <f t="shared" si="2"/>
        <v>33594.114800000003</v>
      </c>
      <c r="H23" s="59">
        <f t="shared" si="2"/>
        <v>26430</v>
      </c>
      <c r="I23" s="59">
        <f t="shared" si="2"/>
        <v>25300</v>
      </c>
      <c r="J23" s="59">
        <f t="shared" si="2"/>
        <v>25335.1</v>
      </c>
      <c r="K23" s="59">
        <f t="shared" si="2"/>
        <v>25335.1</v>
      </c>
      <c r="L23" s="59">
        <f t="shared" si="2"/>
        <v>25335.1</v>
      </c>
    </row>
    <row r="24" spans="1:21">
      <c r="A24" s="81"/>
      <c r="B24" s="81"/>
      <c r="C24" s="81"/>
      <c r="D24" s="25" t="s">
        <v>9</v>
      </c>
      <c r="E24" s="57">
        <f>F24+G24+H24+I24+J24+K24+L24</f>
        <v>0</v>
      </c>
      <c r="F24" s="57">
        <v>0</v>
      </c>
      <c r="G24" s="60">
        <v>0</v>
      </c>
      <c r="H24" s="60">
        <v>0</v>
      </c>
      <c r="I24" s="60">
        <v>0</v>
      </c>
      <c r="J24" s="60">
        <v>0</v>
      </c>
      <c r="K24" s="60">
        <v>0</v>
      </c>
      <c r="L24" s="60">
        <v>0</v>
      </c>
    </row>
    <row r="25" spans="1:21" ht="22.5">
      <c r="A25" s="81"/>
      <c r="B25" s="81"/>
      <c r="C25" s="81"/>
      <c r="D25" s="25" t="s">
        <v>10</v>
      </c>
      <c r="E25" s="57">
        <f>F25+G25+H25+I25+J25+K25+L25</f>
        <v>0</v>
      </c>
      <c r="F25" s="57">
        <v>0</v>
      </c>
      <c r="G25" s="60">
        <v>0</v>
      </c>
      <c r="H25" s="60">
        <v>0</v>
      </c>
      <c r="I25" s="60">
        <v>0</v>
      </c>
      <c r="J25" s="60">
        <v>0</v>
      </c>
      <c r="K25" s="60">
        <v>0</v>
      </c>
      <c r="L25" s="60">
        <v>0</v>
      </c>
    </row>
    <row r="26" spans="1:21">
      <c r="A26" s="81"/>
      <c r="B26" s="81"/>
      <c r="C26" s="81"/>
      <c r="D26" s="26" t="s">
        <v>11</v>
      </c>
      <c r="E26" s="57">
        <f>F26+G26+H26+I26+J26+K26+L26</f>
        <v>40594.114800000003</v>
      </c>
      <c r="F26" s="57">
        <v>0</v>
      </c>
      <c r="G26" s="60">
        <v>33594.114800000003</v>
      </c>
      <c r="H26" s="60">
        <f>300+5500</f>
        <v>5800</v>
      </c>
      <c r="I26" s="60">
        <v>300</v>
      </c>
      <c r="J26" s="60">
        <v>300</v>
      </c>
      <c r="K26" s="60">
        <v>300</v>
      </c>
      <c r="L26" s="60">
        <v>300</v>
      </c>
      <c r="M26" s="6"/>
      <c r="N26" s="6"/>
      <c r="O26" s="6"/>
      <c r="P26" s="6"/>
      <c r="Q26" s="6"/>
      <c r="R26" s="6"/>
      <c r="S26" s="6"/>
      <c r="T26" s="7"/>
      <c r="U26" s="7"/>
    </row>
    <row r="27" spans="1:21" ht="33.75">
      <c r="A27" s="81"/>
      <c r="B27" s="81"/>
      <c r="C27" s="81"/>
      <c r="D27" s="25" t="s">
        <v>31</v>
      </c>
      <c r="E27" s="57">
        <f>F27+G27+H27+I27+J27+K27+L27</f>
        <v>0</v>
      </c>
      <c r="F27" s="57">
        <v>0</v>
      </c>
      <c r="G27" s="60">
        <v>0</v>
      </c>
      <c r="H27" s="60">
        <v>0</v>
      </c>
      <c r="I27" s="60">
        <v>0</v>
      </c>
      <c r="J27" s="60">
        <v>0</v>
      </c>
      <c r="K27" s="60">
        <v>0</v>
      </c>
      <c r="L27" s="60">
        <v>0</v>
      </c>
    </row>
    <row r="28" spans="1:21" ht="22.5">
      <c r="A28" s="82"/>
      <c r="B28" s="82"/>
      <c r="C28" s="82"/>
      <c r="D28" s="27" t="s">
        <v>13</v>
      </c>
      <c r="E28" s="57">
        <f>F28+G28+H28+I28+J28+K28+L28</f>
        <v>130735.30000000002</v>
      </c>
      <c r="F28" s="57">
        <v>10000</v>
      </c>
      <c r="G28" s="60">
        <v>0</v>
      </c>
      <c r="H28" s="60">
        <f>26430-H26</f>
        <v>20630</v>
      </c>
      <c r="I28" s="60">
        <v>25000</v>
      </c>
      <c r="J28" s="60">
        <v>25035.1</v>
      </c>
      <c r="K28" s="60">
        <v>25035.1</v>
      </c>
      <c r="L28" s="60">
        <v>25035.1</v>
      </c>
      <c r="M28" s="6"/>
      <c r="N28" s="6"/>
      <c r="O28" s="6"/>
      <c r="P28" s="6"/>
      <c r="Q28" s="6"/>
      <c r="R28" s="6"/>
      <c r="S28" s="7"/>
      <c r="T28" s="7"/>
      <c r="U28" s="7"/>
    </row>
    <row r="29" spans="1:21">
      <c r="A29" s="80" t="s">
        <v>34</v>
      </c>
      <c r="B29" s="80" t="s">
        <v>35</v>
      </c>
      <c r="C29" s="80" t="s">
        <v>55</v>
      </c>
      <c r="D29" s="24" t="s">
        <v>21</v>
      </c>
      <c r="E29" s="58">
        <f>SUM(E30:E34)</f>
        <v>421.2</v>
      </c>
      <c r="F29" s="58">
        <f>SUM(F30:F34)</f>
        <v>0</v>
      </c>
      <c r="G29" s="59">
        <f t="shared" ref="G29:L29" si="3">SUM(G30:G34)</f>
        <v>421.2</v>
      </c>
      <c r="H29" s="59">
        <f t="shared" si="3"/>
        <v>0</v>
      </c>
      <c r="I29" s="59">
        <f t="shared" si="3"/>
        <v>0</v>
      </c>
      <c r="J29" s="59">
        <f t="shared" si="3"/>
        <v>0</v>
      </c>
      <c r="K29" s="59">
        <f t="shared" si="3"/>
        <v>0</v>
      </c>
      <c r="L29" s="59">
        <f t="shared" si="3"/>
        <v>0</v>
      </c>
      <c r="M29" s="19"/>
      <c r="N29" s="19"/>
      <c r="O29" s="19"/>
      <c r="P29" s="19"/>
      <c r="Q29" s="19"/>
      <c r="R29" s="19"/>
      <c r="S29" s="7"/>
      <c r="T29" s="7"/>
      <c r="U29" s="7"/>
    </row>
    <row r="30" spans="1:21">
      <c r="A30" s="81"/>
      <c r="B30" s="81"/>
      <c r="C30" s="81"/>
      <c r="D30" s="25" t="s">
        <v>9</v>
      </c>
      <c r="E30" s="57">
        <f>F30+G30+H30+I30+J30+K30+L30</f>
        <v>0</v>
      </c>
      <c r="F30" s="57">
        <v>0</v>
      </c>
      <c r="G30" s="60">
        <v>0</v>
      </c>
      <c r="H30" s="60">
        <v>0</v>
      </c>
      <c r="I30" s="60">
        <v>0</v>
      </c>
      <c r="J30" s="60">
        <v>0</v>
      </c>
      <c r="K30" s="60">
        <v>0</v>
      </c>
      <c r="L30" s="60">
        <v>0</v>
      </c>
      <c r="M30" s="19"/>
      <c r="N30" s="19"/>
      <c r="O30" s="19"/>
      <c r="P30" s="19"/>
      <c r="Q30" s="19"/>
      <c r="R30" s="19"/>
      <c r="S30" s="7"/>
      <c r="T30" s="7"/>
      <c r="U30" s="7"/>
    </row>
    <row r="31" spans="1:21" ht="22.5">
      <c r="A31" s="81"/>
      <c r="B31" s="81"/>
      <c r="C31" s="81"/>
      <c r="D31" s="25" t="s">
        <v>10</v>
      </c>
      <c r="E31" s="57">
        <f>F31+G31+H31+I31+J31+K31+L31</f>
        <v>292</v>
      </c>
      <c r="F31" s="61">
        <v>0</v>
      </c>
      <c r="G31" s="62">
        <v>292</v>
      </c>
      <c r="H31" s="62">
        <v>0</v>
      </c>
      <c r="I31" s="62">
        <v>0</v>
      </c>
      <c r="J31" s="62">
        <v>0</v>
      </c>
      <c r="K31" s="62">
        <v>0</v>
      </c>
      <c r="L31" s="62">
        <v>0</v>
      </c>
      <c r="M31" s="19"/>
      <c r="N31" s="19"/>
      <c r="O31" s="19"/>
      <c r="P31" s="19"/>
      <c r="Q31" s="19"/>
      <c r="R31" s="19"/>
      <c r="S31" s="7"/>
      <c r="T31" s="7"/>
      <c r="U31" s="7"/>
    </row>
    <row r="32" spans="1:21">
      <c r="A32" s="81"/>
      <c r="B32" s="81"/>
      <c r="C32" s="81"/>
      <c r="D32" s="25" t="s">
        <v>11</v>
      </c>
      <c r="E32" s="57">
        <f>F32+G32+H32+I32+J32+K32+L32</f>
        <v>129.19999999999999</v>
      </c>
      <c r="F32" s="57">
        <v>0</v>
      </c>
      <c r="G32" s="60">
        <v>129.19999999999999</v>
      </c>
      <c r="H32" s="60">
        <v>0</v>
      </c>
      <c r="I32" s="60">
        <v>0</v>
      </c>
      <c r="J32" s="60">
        <v>0</v>
      </c>
      <c r="K32" s="60">
        <v>0</v>
      </c>
      <c r="L32" s="60">
        <v>0</v>
      </c>
      <c r="M32" s="19"/>
      <c r="N32" s="19"/>
      <c r="O32" s="19"/>
      <c r="P32" s="19"/>
      <c r="Q32" s="19"/>
      <c r="R32" s="19"/>
      <c r="S32" s="7"/>
      <c r="T32" s="7"/>
      <c r="U32" s="7"/>
    </row>
    <row r="33" spans="1:21" ht="33.75">
      <c r="A33" s="81"/>
      <c r="B33" s="81"/>
      <c r="C33" s="81"/>
      <c r="D33" s="25" t="s">
        <v>31</v>
      </c>
      <c r="E33" s="57">
        <f>F33+G33+H33+I33+J33+K33+L33</f>
        <v>0</v>
      </c>
      <c r="F33" s="57">
        <v>0</v>
      </c>
      <c r="G33" s="60">
        <v>0</v>
      </c>
      <c r="H33" s="60">
        <v>0</v>
      </c>
      <c r="I33" s="60">
        <v>0</v>
      </c>
      <c r="J33" s="60">
        <v>0</v>
      </c>
      <c r="K33" s="60">
        <v>0</v>
      </c>
      <c r="L33" s="60">
        <v>0</v>
      </c>
      <c r="M33" s="19"/>
      <c r="N33" s="19"/>
      <c r="O33" s="19"/>
      <c r="P33" s="19"/>
      <c r="Q33" s="19"/>
      <c r="R33" s="19"/>
      <c r="S33" s="7"/>
      <c r="T33" s="7"/>
      <c r="U33" s="7"/>
    </row>
    <row r="34" spans="1:21" ht="22.5">
      <c r="A34" s="81"/>
      <c r="B34" s="81"/>
      <c r="C34" s="83"/>
      <c r="D34" s="25" t="s">
        <v>13</v>
      </c>
      <c r="E34" s="57">
        <f>F34+G34+H34+I34+J34+K34+L34</f>
        <v>0</v>
      </c>
      <c r="F34" s="57">
        <v>0</v>
      </c>
      <c r="G34" s="60">
        <v>0</v>
      </c>
      <c r="H34" s="60">
        <v>0</v>
      </c>
      <c r="I34" s="60">
        <v>0</v>
      </c>
      <c r="J34" s="60">
        <v>0</v>
      </c>
      <c r="K34" s="60">
        <v>0</v>
      </c>
      <c r="L34" s="60">
        <v>0</v>
      </c>
      <c r="M34" s="19"/>
      <c r="N34" s="19"/>
      <c r="O34" s="19"/>
      <c r="P34" s="19"/>
      <c r="Q34" s="19"/>
      <c r="R34" s="19"/>
      <c r="S34" s="7"/>
      <c r="T34" s="7"/>
      <c r="U34" s="7"/>
    </row>
    <row r="35" spans="1:21">
      <c r="A35" s="81"/>
      <c r="B35" s="81"/>
      <c r="C35" s="80" t="s">
        <v>48</v>
      </c>
      <c r="D35" s="24" t="s">
        <v>21</v>
      </c>
      <c r="E35" s="58">
        <f>SUM(E36:E40)</f>
        <v>304.7</v>
      </c>
      <c r="F35" s="58">
        <f>SUM(F36:F40)</f>
        <v>0</v>
      </c>
      <c r="G35" s="59">
        <f t="shared" ref="G35:L35" si="4">SUM(G36:G40)</f>
        <v>304.7</v>
      </c>
      <c r="H35" s="59">
        <f t="shared" si="4"/>
        <v>0</v>
      </c>
      <c r="I35" s="59">
        <f t="shared" si="4"/>
        <v>0</v>
      </c>
      <c r="J35" s="59">
        <f t="shared" si="4"/>
        <v>0</v>
      </c>
      <c r="K35" s="59">
        <f t="shared" si="4"/>
        <v>0</v>
      </c>
      <c r="L35" s="59">
        <f t="shared" si="4"/>
        <v>0</v>
      </c>
      <c r="M35" s="19"/>
      <c r="N35" s="19"/>
      <c r="O35" s="19"/>
      <c r="P35" s="19"/>
      <c r="Q35" s="19"/>
      <c r="R35" s="19"/>
      <c r="S35" s="7"/>
      <c r="T35" s="7"/>
      <c r="U35" s="7"/>
    </row>
    <row r="36" spans="1:21">
      <c r="A36" s="81"/>
      <c r="B36" s="81"/>
      <c r="C36" s="81"/>
      <c r="D36" s="25" t="s">
        <v>9</v>
      </c>
      <c r="E36" s="57">
        <f>F36+G36+H36+I36+J36+K36+L36</f>
        <v>0</v>
      </c>
      <c r="F36" s="57">
        <v>0</v>
      </c>
      <c r="G36" s="60">
        <v>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19"/>
      <c r="N36" s="19"/>
      <c r="O36" s="19"/>
      <c r="P36" s="19"/>
      <c r="Q36" s="19"/>
      <c r="R36" s="19"/>
      <c r="S36" s="7"/>
      <c r="T36" s="7"/>
      <c r="U36" s="7"/>
    </row>
    <row r="37" spans="1:21" ht="22.5">
      <c r="A37" s="81"/>
      <c r="B37" s="81"/>
      <c r="C37" s="81"/>
      <c r="D37" s="25" t="s">
        <v>10</v>
      </c>
      <c r="E37" s="57">
        <f>F37+G37+H37+I37+J37+K37+L37</f>
        <v>277</v>
      </c>
      <c r="F37" s="61">
        <v>0</v>
      </c>
      <c r="G37" s="62">
        <v>277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19"/>
      <c r="N37" s="19"/>
      <c r="O37" s="19"/>
      <c r="P37" s="19"/>
      <c r="Q37" s="19"/>
      <c r="R37" s="19"/>
      <c r="S37" s="7"/>
      <c r="T37" s="7"/>
      <c r="U37" s="7"/>
    </row>
    <row r="38" spans="1:21">
      <c r="A38" s="81"/>
      <c r="B38" s="81"/>
      <c r="C38" s="81"/>
      <c r="D38" s="25" t="s">
        <v>11</v>
      </c>
      <c r="E38" s="57">
        <f>F38+G38+H38+I38+J38+K38+L38</f>
        <v>27.7</v>
      </c>
      <c r="F38" s="57">
        <v>0</v>
      </c>
      <c r="G38" s="60">
        <v>27.7</v>
      </c>
      <c r="H38" s="60">
        <v>0</v>
      </c>
      <c r="I38" s="60">
        <v>0</v>
      </c>
      <c r="J38" s="60">
        <v>0</v>
      </c>
      <c r="K38" s="60">
        <v>0</v>
      </c>
      <c r="L38" s="60">
        <v>0</v>
      </c>
      <c r="M38" s="19"/>
      <c r="N38" s="19"/>
      <c r="O38" s="19"/>
      <c r="P38" s="19"/>
      <c r="Q38" s="19"/>
      <c r="R38" s="19"/>
      <c r="S38" s="7"/>
      <c r="T38" s="7"/>
      <c r="U38" s="7"/>
    </row>
    <row r="39" spans="1:21" ht="33.75">
      <c r="A39" s="81"/>
      <c r="B39" s="81"/>
      <c r="C39" s="81"/>
      <c r="D39" s="25" t="s">
        <v>31</v>
      </c>
      <c r="E39" s="57">
        <f>F39+G39+H39+I39+J39+K39+L39</f>
        <v>0</v>
      </c>
      <c r="F39" s="57">
        <v>0</v>
      </c>
      <c r="G39" s="60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19"/>
      <c r="N39" s="19"/>
      <c r="O39" s="19"/>
      <c r="P39" s="19"/>
      <c r="Q39" s="19"/>
      <c r="R39" s="19"/>
      <c r="S39" s="7"/>
      <c r="T39" s="7"/>
      <c r="U39" s="7"/>
    </row>
    <row r="40" spans="1:21" ht="22.5">
      <c r="A40" s="81"/>
      <c r="B40" s="81"/>
      <c r="C40" s="83"/>
      <c r="D40" s="25" t="s">
        <v>13</v>
      </c>
      <c r="E40" s="57">
        <f>F40+G40+H40+I40+J40+K40+L40</f>
        <v>0</v>
      </c>
      <c r="F40" s="57">
        <v>0</v>
      </c>
      <c r="G40" s="60">
        <v>0</v>
      </c>
      <c r="H40" s="60">
        <v>0</v>
      </c>
      <c r="I40" s="60">
        <v>0</v>
      </c>
      <c r="J40" s="60">
        <v>0</v>
      </c>
      <c r="K40" s="60">
        <v>0</v>
      </c>
      <c r="L40" s="60">
        <v>0</v>
      </c>
      <c r="M40" s="19"/>
      <c r="N40" s="19"/>
      <c r="O40" s="19"/>
      <c r="P40" s="19"/>
      <c r="Q40" s="19"/>
      <c r="R40" s="19"/>
      <c r="S40" s="7"/>
      <c r="T40" s="7"/>
      <c r="U40" s="7"/>
    </row>
    <row r="41" spans="1:21">
      <c r="A41" s="81"/>
      <c r="B41" s="81"/>
      <c r="C41" s="80" t="s">
        <v>36</v>
      </c>
      <c r="D41" s="24" t="s">
        <v>21</v>
      </c>
      <c r="E41" s="58">
        <f>SUM(E42:E46)</f>
        <v>185411.3</v>
      </c>
      <c r="F41" s="58">
        <f>SUM(F42:F46)</f>
        <v>11772.3</v>
      </c>
      <c r="G41" s="59">
        <f t="shared" ref="G41:L41" si="5">SUM(G42:G46)</f>
        <v>0</v>
      </c>
      <c r="H41" s="59">
        <f t="shared" si="5"/>
        <v>0</v>
      </c>
      <c r="I41" s="59">
        <f t="shared" si="5"/>
        <v>0</v>
      </c>
      <c r="J41" s="59">
        <f t="shared" si="5"/>
        <v>0</v>
      </c>
      <c r="K41" s="59">
        <f t="shared" si="5"/>
        <v>100000</v>
      </c>
      <c r="L41" s="59">
        <f t="shared" si="5"/>
        <v>73639</v>
      </c>
    </row>
    <row r="42" spans="1:21">
      <c r="A42" s="81"/>
      <c r="B42" s="81"/>
      <c r="C42" s="81"/>
      <c r="D42" s="25" t="s">
        <v>9</v>
      </c>
      <c r="E42" s="57">
        <f>F42+G42+H42+I42+J42+K42+L42</f>
        <v>0</v>
      </c>
      <c r="F42" s="57">
        <v>0</v>
      </c>
      <c r="G42" s="60">
        <v>0</v>
      </c>
      <c r="H42" s="60">
        <v>0</v>
      </c>
      <c r="I42" s="60">
        <v>0</v>
      </c>
      <c r="J42" s="60">
        <v>0</v>
      </c>
      <c r="K42" s="60">
        <v>0</v>
      </c>
      <c r="L42" s="60">
        <v>0</v>
      </c>
    </row>
    <row r="43" spans="1:21" ht="22.5">
      <c r="A43" s="81"/>
      <c r="B43" s="81"/>
      <c r="C43" s="81"/>
      <c r="D43" s="25" t="s">
        <v>10</v>
      </c>
      <c r="E43" s="57">
        <f>F43+G43+H43+I43+J43+K43+L43</f>
        <v>4246</v>
      </c>
      <c r="F43" s="61">
        <f>4246</f>
        <v>4246</v>
      </c>
      <c r="G43" s="62">
        <v>0</v>
      </c>
      <c r="H43" s="62">
        <v>0</v>
      </c>
      <c r="I43" s="62">
        <v>0</v>
      </c>
      <c r="J43" s="62">
        <v>0</v>
      </c>
      <c r="K43" s="62">
        <v>0</v>
      </c>
      <c r="L43" s="62">
        <v>0</v>
      </c>
    </row>
    <row r="44" spans="1:21">
      <c r="A44" s="81"/>
      <c r="B44" s="81"/>
      <c r="C44" s="81"/>
      <c r="D44" s="25" t="s">
        <v>11</v>
      </c>
      <c r="E44" s="57">
        <f>F44+G44+H44+I44+J44+K44+L44</f>
        <v>830.5</v>
      </c>
      <c r="F44" s="57">
        <v>830.5</v>
      </c>
      <c r="G44" s="60">
        <v>0</v>
      </c>
      <c r="H44" s="60">
        <v>0</v>
      </c>
      <c r="I44" s="60">
        <f>H44*I2</f>
        <v>0</v>
      </c>
      <c r="J44" s="60">
        <v>0</v>
      </c>
      <c r="K44" s="60">
        <v>0</v>
      </c>
      <c r="L44" s="60">
        <v>0</v>
      </c>
    </row>
    <row r="45" spans="1:21" ht="33.75">
      <c r="A45" s="81"/>
      <c r="B45" s="81"/>
      <c r="C45" s="81"/>
      <c r="D45" s="25" t="s">
        <v>31</v>
      </c>
      <c r="E45" s="57">
        <f>F45+G45+H45+I45+J45+K45+L45</f>
        <v>0</v>
      </c>
      <c r="F45" s="57">
        <v>0</v>
      </c>
      <c r="G45" s="60">
        <v>0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</row>
    <row r="46" spans="1:21" ht="22.5">
      <c r="A46" s="83"/>
      <c r="B46" s="83"/>
      <c r="C46" s="81"/>
      <c r="D46" s="25" t="s">
        <v>13</v>
      </c>
      <c r="E46" s="57">
        <f>F46+G46+H46+I46+J46+K46+L46</f>
        <v>180334.8</v>
      </c>
      <c r="F46" s="57">
        <v>6695.8</v>
      </c>
      <c r="G46" s="60">
        <v>0</v>
      </c>
      <c r="H46" s="60">
        <v>0</v>
      </c>
      <c r="I46" s="60">
        <v>0</v>
      </c>
      <c r="J46" s="60">
        <v>0</v>
      </c>
      <c r="K46" s="60">
        <v>100000</v>
      </c>
      <c r="L46" s="60">
        <v>73639</v>
      </c>
    </row>
    <row r="47" spans="1:21">
      <c r="A47" s="80" t="s">
        <v>37</v>
      </c>
      <c r="B47" s="80" t="s">
        <v>38</v>
      </c>
      <c r="C47" s="80" t="s">
        <v>36</v>
      </c>
      <c r="D47" s="24" t="s">
        <v>21</v>
      </c>
      <c r="E47" s="58">
        <f>E48+E49+E50+E51+E52</f>
        <v>4412.0330400000003</v>
      </c>
      <c r="F47" s="58">
        <f t="shared" ref="F47:L47" si="6">F48+F49+F50+F51+F52</f>
        <v>787.7</v>
      </c>
      <c r="G47" s="59">
        <f t="shared" si="6"/>
        <v>24.33304</v>
      </c>
      <c r="H47" s="59">
        <f t="shared" si="6"/>
        <v>750</v>
      </c>
      <c r="I47" s="59">
        <f t="shared" si="6"/>
        <v>700</v>
      </c>
      <c r="J47" s="59">
        <f t="shared" si="6"/>
        <v>650</v>
      </c>
      <c r="K47" s="59">
        <f t="shared" si="6"/>
        <v>750</v>
      </c>
      <c r="L47" s="59">
        <f t="shared" si="6"/>
        <v>750</v>
      </c>
    </row>
    <row r="48" spans="1:21">
      <c r="A48" s="81"/>
      <c r="B48" s="81"/>
      <c r="C48" s="81"/>
      <c r="D48" s="25" t="s">
        <v>9</v>
      </c>
      <c r="E48" s="57">
        <f>F48+G48+H48+I48+J48+K48+L48</f>
        <v>0</v>
      </c>
      <c r="F48" s="57">
        <v>0</v>
      </c>
      <c r="G48" s="60">
        <v>0</v>
      </c>
      <c r="H48" s="60">
        <v>0</v>
      </c>
      <c r="I48" s="60">
        <v>0</v>
      </c>
      <c r="J48" s="60">
        <v>0</v>
      </c>
      <c r="K48" s="60">
        <v>0</v>
      </c>
      <c r="L48" s="60">
        <v>0</v>
      </c>
    </row>
    <row r="49" spans="1:24" ht="22.5">
      <c r="A49" s="81"/>
      <c r="B49" s="81"/>
      <c r="C49" s="81"/>
      <c r="D49" s="25" t="s">
        <v>10</v>
      </c>
      <c r="E49" s="57">
        <f>F49+G49+H49+I49+J49+K49+L49</f>
        <v>0</v>
      </c>
      <c r="F49" s="57">
        <v>0</v>
      </c>
      <c r="G49" s="60">
        <v>0</v>
      </c>
      <c r="H49" s="60">
        <v>0</v>
      </c>
      <c r="I49" s="60">
        <v>0</v>
      </c>
      <c r="J49" s="60">
        <v>0</v>
      </c>
      <c r="K49" s="60">
        <v>0</v>
      </c>
      <c r="L49" s="60">
        <v>0</v>
      </c>
    </row>
    <row r="50" spans="1:24">
      <c r="A50" s="81"/>
      <c r="B50" s="81"/>
      <c r="C50" s="81"/>
      <c r="D50" s="25" t="s">
        <v>11</v>
      </c>
      <c r="E50" s="57">
        <f>F50+G50+H50+I50+J50+K50+L50</f>
        <v>812.03304000000003</v>
      </c>
      <c r="F50" s="57">
        <f>787.7</f>
        <v>787.7</v>
      </c>
      <c r="G50" s="60">
        <v>24.33304</v>
      </c>
      <c r="H50" s="60">
        <v>0</v>
      </c>
      <c r="I50" s="60">
        <f>H50*I2</f>
        <v>0</v>
      </c>
      <c r="J50" s="60">
        <f>I50*J2</f>
        <v>0</v>
      </c>
      <c r="K50" s="60">
        <f>J50*K2</f>
        <v>0</v>
      </c>
      <c r="L50" s="60">
        <f>K50*L2</f>
        <v>0</v>
      </c>
    </row>
    <row r="51" spans="1:24" ht="33.75">
      <c r="A51" s="81"/>
      <c r="B51" s="81"/>
      <c r="C51" s="81"/>
      <c r="D51" s="25" t="s">
        <v>31</v>
      </c>
      <c r="E51" s="57">
        <f>F51+G51+H51+I51+J51+K51+L51</f>
        <v>0</v>
      </c>
      <c r="F51" s="57">
        <v>0</v>
      </c>
      <c r="G51" s="60">
        <v>0</v>
      </c>
      <c r="H51" s="60">
        <v>0</v>
      </c>
      <c r="I51" s="60">
        <v>0</v>
      </c>
      <c r="J51" s="60">
        <v>0</v>
      </c>
      <c r="K51" s="60">
        <v>0</v>
      </c>
      <c r="L51" s="60">
        <v>0</v>
      </c>
    </row>
    <row r="52" spans="1:24" ht="22.5">
      <c r="A52" s="81"/>
      <c r="B52" s="81"/>
      <c r="C52" s="81"/>
      <c r="D52" s="25" t="s">
        <v>13</v>
      </c>
      <c r="E52" s="57">
        <f>F52+G52+H52+I52+J52+K52+L52</f>
        <v>3600</v>
      </c>
      <c r="F52" s="57">
        <v>0</v>
      </c>
      <c r="G52" s="60">
        <v>0</v>
      </c>
      <c r="H52" s="60">
        <v>750</v>
      </c>
      <c r="I52" s="60">
        <v>700</v>
      </c>
      <c r="J52" s="60">
        <v>650</v>
      </c>
      <c r="K52" s="60">
        <v>750</v>
      </c>
      <c r="L52" s="60">
        <v>750</v>
      </c>
    </row>
    <row r="53" spans="1:24" s="18" customFormat="1">
      <c r="A53" s="81"/>
      <c r="B53" s="81"/>
      <c r="C53" s="80" t="s">
        <v>55</v>
      </c>
      <c r="D53" s="24" t="s">
        <v>21</v>
      </c>
      <c r="E53" s="58">
        <f>E54+E55+E56+E57+E58</f>
        <v>600</v>
      </c>
      <c r="F53" s="58">
        <f t="shared" ref="F53:L53" si="7">F54+F55+F56+F57+F58</f>
        <v>0</v>
      </c>
      <c r="G53" s="59">
        <f t="shared" si="7"/>
        <v>600</v>
      </c>
      <c r="H53" s="59">
        <f t="shared" si="7"/>
        <v>0</v>
      </c>
      <c r="I53" s="59">
        <f t="shared" si="7"/>
        <v>0</v>
      </c>
      <c r="J53" s="59">
        <f t="shared" si="7"/>
        <v>0</v>
      </c>
      <c r="K53" s="59">
        <f t="shared" si="7"/>
        <v>0</v>
      </c>
      <c r="L53" s="59">
        <f t="shared" si="7"/>
        <v>0</v>
      </c>
      <c r="M53" s="15"/>
      <c r="N53" s="16"/>
      <c r="O53" s="17"/>
      <c r="P53" s="17"/>
      <c r="Q53" s="17"/>
      <c r="R53" s="17"/>
      <c r="S53" s="17"/>
      <c r="T53" s="17"/>
      <c r="U53" s="17"/>
      <c r="V53" s="17"/>
      <c r="W53" s="17"/>
      <c r="X53" s="17"/>
    </row>
    <row r="54" spans="1:24">
      <c r="A54" s="81"/>
      <c r="B54" s="81"/>
      <c r="C54" s="81"/>
      <c r="D54" s="25" t="s">
        <v>9</v>
      </c>
      <c r="E54" s="57">
        <f>F54+G54+H54+I54+J54+K54+L54</f>
        <v>0</v>
      </c>
      <c r="F54" s="57">
        <v>0</v>
      </c>
      <c r="G54" s="60">
        <v>0</v>
      </c>
      <c r="H54" s="60">
        <v>0</v>
      </c>
      <c r="I54" s="60">
        <v>0</v>
      </c>
      <c r="J54" s="60">
        <v>0</v>
      </c>
      <c r="K54" s="60">
        <v>0</v>
      </c>
      <c r="L54" s="60">
        <v>0</v>
      </c>
    </row>
    <row r="55" spans="1:24" ht="22.5">
      <c r="A55" s="81"/>
      <c r="B55" s="81"/>
      <c r="C55" s="81"/>
      <c r="D55" s="25" t="s">
        <v>10</v>
      </c>
      <c r="E55" s="57">
        <f>F55+G55+H55+I55+J55+K55+L55</f>
        <v>0</v>
      </c>
      <c r="F55" s="57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60">
        <v>0</v>
      </c>
    </row>
    <row r="56" spans="1:24">
      <c r="A56" s="81"/>
      <c r="B56" s="81"/>
      <c r="C56" s="81"/>
      <c r="D56" s="25" t="s">
        <v>11</v>
      </c>
      <c r="E56" s="57">
        <f>F56+G56+H56+I56+J56+K56+L56</f>
        <v>0</v>
      </c>
      <c r="F56" s="57">
        <v>0</v>
      </c>
      <c r="G56" s="60">
        <v>0</v>
      </c>
      <c r="H56" s="60">
        <v>0</v>
      </c>
      <c r="I56" s="60">
        <f>H56*I8</f>
        <v>0</v>
      </c>
      <c r="J56" s="60">
        <f>I56*J8</f>
        <v>0</v>
      </c>
      <c r="K56" s="60">
        <f>J56*K8</f>
        <v>0</v>
      </c>
      <c r="L56" s="60">
        <f>K56*L8</f>
        <v>0</v>
      </c>
    </row>
    <row r="57" spans="1:24" ht="33.75">
      <c r="A57" s="81"/>
      <c r="B57" s="81"/>
      <c r="C57" s="81"/>
      <c r="D57" s="25" t="s">
        <v>31</v>
      </c>
      <c r="E57" s="57">
        <f>F57+G57+H57+I57+J57+K57+L57</f>
        <v>0</v>
      </c>
      <c r="F57" s="57">
        <v>0</v>
      </c>
      <c r="G57" s="60">
        <v>0</v>
      </c>
      <c r="H57" s="60">
        <v>0</v>
      </c>
      <c r="I57" s="60">
        <v>0</v>
      </c>
      <c r="J57" s="60">
        <v>0</v>
      </c>
      <c r="K57" s="60">
        <v>0</v>
      </c>
      <c r="L57" s="60">
        <v>0</v>
      </c>
    </row>
    <row r="58" spans="1:24" ht="22.5">
      <c r="A58" s="81"/>
      <c r="B58" s="81"/>
      <c r="C58" s="83"/>
      <c r="D58" s="25" t="s">
        <v>13</v>
      </c>
      <c r="E58" s="57">
        <f>F58+G58+H58+I58+J58+K58+L58</f>
        <v>600</v>
      </c>
      <c r="F58" s="57">
        <v>0</v>
      </c>
      <c r="G58" s="60">
        <v>600</v>
      </c>
      <c r="H58" s="60">
        <v>0</v>
      </c>
      <c r="I58" s="60">
        <v>0</v>
      </c>
      <c r="J58" s="60">
        <v>0</v>
      </c>
      <c r="K58" s="60">
        <v>0</v>
      </c>
      <c r="L58" s="60">
        <v>0</v>
      </c>
    </row>
    <row r="59" spans="1:24">
      <c r="A59" s="81"/>
      <c r="B59" s="81"/>
      <c r="C59" s="88" t="s">
        <v>39</v>
      </c>
      <c r="D59" s="24" t="s">
        <v>21</v>
      </c>
      <c r="E59" s="58">
        <f>E60+E61+E62+E63+E64</f>
        <v>2900</v>
      </c>
      <c r="F59" s="58">
        <f t="shared" ref="F59:L59" si="8">F60+F61+F62+F63+F64</f>
        <v>0</v>
      </c>
      <c r="G59" s="59">
        <f t="shared" si="8"/>
        <v>2900</v>
      </c>
      <c r="H59" s="59">
        <f t="shared" si="8"/>
        <v>0</v>
      </c>
      <c r="I59" s="59">
        <f t="shared" si="8"/>
        <v>0</v>
      </c>
      <c r="J59" s="59">
        <f t="shared" si="8"/>
        <v>0</v>
      </c>
      <c r="K59" s="59">
        <f t="shared" si="8"/>
        <v>0</v>
      </c>
      <c r="L59" s="59">
        <f t="shared" si="8"/>
        <v>0</v>
      </c>
    </row>
    <row r="60" spans="1:24">
      <c r="A60" s="81"/>
      <c r="B60" s="81"/>
      <c r="C60" s="88"/>
      <c r="D60" s="25" t="s">
        <v>9</v>
      </c>
      <c r="E60" s="57">
        <f>F60+G60+H60+I60+J60+K60+L60</f>
        <v>0</v>
      </c>
      <c r="F60" s="57">
        <v>0</v>
      </c>
      <c r="G60" s="60">
        <v>0</v>
      </c>
      <c r="H60" s="60">
        <v>0</v>
      </c>
      <c r="I60" s="60">
        <v>0</v>
      </c>
      <c r="J60" s="60">
        <v>0</v>
      </c>
      <c r="K60" s="60">
        <v>0</v>
      </c>
      <c r="L60" s="60">
        <v>0</v>
      </c>
    </row>
    <row r="61" spans="1:24" ht="22.5">
      <c r="A61" s="81"/>
      <c r="B61" s="81"/>
      <c r="C61" s="88"/>
      <c r="D61" s="25" t="s">
        <v>10</v>
      </c>
      <c r="E61" s="57">
        <f>F61+G61+H61+I61+J61+K61+L61</f>
        <v>0</v>
      </c>
      <c r="F61" s="57">
        <v>0</v>
      </c>
      <c r="G61" s="60">
        <v>0</v>
      </c>
      <c r="H61" s="60">
        <v>0</v>
      </c>
      <c r="I61" s="60">
        <v>0</v>
      </c>
      <c r="J61" s="60">
        <v>0</v>
      </c>
      <c r="K61" s="60">
        <v>0</v>
      </c>
      <c r="L61" s="60">
        <v>0</v>
      </c>
    </row>
    <row r="62" spans="1:24">
      <c r="A62" s="81"/>
      <c r="B62" s="81"/>
      <c r="C62" s="88"/>
      <c r="D62" s="25" t="s">
        <v>11</v>
      </c>
      <c r="E62" s="57">
        <f>F62+G62+H62+I62+J62+K62+L62</f>
        <v>2900</v>
      </c>
      <c r="F62" s="57">
        <v>0</v>
      </c>
      <c r="G62" s="60">
        <v>2900</v>
      </c>
      <c r="H62" s="60">
        <v>0</v>
      </c>
      <c r="I62" s="60">
        <v>0</v>
      </c>
      <c r="J62" s="60">
        <v>0</v>
      </c>
      <c r="K62" s="60">
        <v>0</v>
      </c>
      <c r="L62" s="60">
        <v>0</v>
      </c>
    </row>
    <row r="63" spans="1:24" ht="33.75">
      <c r="A63" s="81"/>
      <c r="B63" s="81"/>
      <c r="C63" s="88"/>
      <c r="D63" s="25" t="s">
        <v>31</v>
      </c>
      <c r="E63" s="57">
        <f>F63+G63+H63+I63+J63+K63+L63</f>
        <v>0</v>
      </c>
      <c r="F63" s="57">
        <v>0</v>
      </c>
      <c r="G63" s="60">
        <v>0</v>
      </c>
      <c r="H63" s="60">
        <v>0</v>
      </c>
      <c r="I63" s="60">
        <v>0</v>
      </c>
      <c r="J63" s="60">
        <v>0</v>
      </c>
      <c r="K63" s="60">
        <v>0</v>
      </c>
      <c r="L63" s="60">
        <v>0</v>
      </c>
    </row>
    <row r="64" spans="1:24" s="11" customFormat="1" ht="22.5">
      <c r="A64" s="81"/>
      <c r="B64" s="81"/>
      <c r="C64" s="88"/>
      <c r="D64" s="25" t="s">
        <v>13</v>
      </c>
      <c r="E64" s="57">
        <f>F64+G64+H64+I64+J64+K64+L64</f>
        <v>0</v>
      </c>
      <c r="F64" s="57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  <c r="L64" s="60">
        <v>0</v>
      </c>
      <c r="M64" s="8"/>
      <c r="N64" s="9"/>
      <c r="O64" s="10"/>
      <c r="P64" s="10"/>
      <c r="Q64" s="10"/>
      <c r="R64" s="10"/>
      <c r="S64" s="10"/>
      <c r="T64" s="10"/>
      <c r="U64" s="10"/>
      <c r="V64" s="10"/>
      <c r="W64" s="10"/>
      <c r="X64" s="10"/>
    </row>
    <row r="65" spans="1:25">
      <c r="A65" s="89" t="s">
        <v>40</v>
      </c>
      <c r="B65" s="80" t="s">
        <v>41</v>
      </c>
      <c r="C65" s="80" t="s">
        <v>30</v>
      </c>
      <c r="D65" s="24" t="s">
        <v>21</v>
      </c>
      <c r="E65" s="58">
        <f>E66+E67+E68+E69+E70</f>
        <v>105.30000000000001</v>
      </c>
      <c r="F65" s="58">
        <f t="shared" ref="F65:L65" si="9">F66+F67+F68+F69+F70</f>
        <v>0</v>
      </c>
      <c r="G65" s="59">
        <f t="shared" si="9"/>
        <v>35.1</v>
      </c>
      <c r="H65" s="59">
        <f t="shared" si="9"/>
        <v>35.1</v>
      </c>
      <c r="I65" s="59">
        <f t="shared" si="9"/>
        <v>35.1</v>
      </c>
      <c r="J65" s="59">
        <f t="shared" si="9"/>
        <v>0</v>
      </c>
      <c r="K65" s="59">
        <f t="shared" si="9"/>
        <v>0</v>
      </c>
      <c r="L65" s="59">
        <f t="shared" si="9"/>
        <v>0</v>
      </c>
    </row>
    <row r="66" spans="1:25">
      <c r="A66" s="90"/>
      <c r="B66" s="81"/>
      <c r="C66" s="81"/>
      <c r="D66" s="25" t="s">
        <v>9</v>
      </c>
      <c r="E66" s="57">
        <f>F66+G66+H66+I66+J66+K66+L66</f>
        <v>0</v>
      </c>
      <c r="F66" s="57">
        <v>0</v>
      </c>
      <c r="G66" s="60">
        <v>0</v>
      </c>
      <c r="H66" s="60">
        <v>0</v>
      </c>
      <c r="I66" s="60">
        <v>0</v>
      </c>
      <c r="J66" s="60">
        <v>0</v>
      </c>
      <c r="K66" s="60">
        <v>0</v>
      </c>
      <c r="L66" s="60">
        <v>0</v>
      </c>
    </row>
    <row r="67" spans="1:25" ht="12.75" customHeight="1">
      <c r="A67" s="90"/>
      <c r="B67" s="81"/>
      <c r="C67" s="81"/>
      <c r="D67" s="25" t="s">
        <v>10</v>
      </c>
      <c r="E67" s="57">
        <f>F67+G67+H67+I67+J67+K67+L67</f>
        <v>70.2</v>
      </c>
      <c r="F67" s="57">
        <v>0</v>
      </c>
      <c r="G67" s="60">
        <v>35.1</v>
      </c>
      <c r="H67" s="60">
        <v>0</v>
      </c>
      <c r="I67" s="60">
        <v>35.1</v>
      </c>
      <c r="J67" s="60">
        <v>0</v>
      </c>
      <c r="K67" s="60">
        <v>0</v>
      </c>
      <c r="L67" s="60">
        <v>0</v>
      </c>
    </row>
    <row r="68" spans="1:25">
      <c r="A68" s="90"/>
      <c r="B68" s="81"/>
      <c r="C68" s="81"/>
      <c r="D68" s="25" t="s">
        <v>11</v>
      </c>
      <c r="E68" s="57">
        <f>F68+G68+H68+I68+J68+K68+L68</f>
        <v>0</v>
      </c>
      <c r="F68" s="57">
        <v>0</v>
      </c>
      <c r="G68" s="60">
        <v>0</v>
      </c>
      <c r="H68" s="60">
        <v>0</v>
      </c>
      <c r="I68" s="60">
        <v>0</v>
      </c>
      <c r="J68" s="60">
        <v>0</v>
      </c>
      <c r="K68" s="60">
        <v>0</v>
      </c>
      <c r="L68" s="60">
        <v>0</v>
      </c>
    </row>
    <row r="69" spans="1:25" ht="33.75">
      <c r="A69" s="90"/>
      <c r="B69" s="81"/>
      <c r="C69" s="81"/>
      <c r="D69" s="25" t="s">
        <v>31</v>
      </c>
      <c r="E69" s="57">
        <f>F69+G69+H69+I69+J69+K69+L69</f>
        <v>0</v>
      </c>
      <c r="F69" s="57">
        <v>0</v>
      </c>
      <c r="G69" s="60">
        <v>0</v>
      </c>
      <c r="H69" s="60">
        <v>0</v>
      </c>
      <c r="I69" s="60">
        <v>0</v>
      </c>
      <c r="J69" s="60">
        <v>0</v>
      </c>
      <c r="K69" s="60">
        <v>0</v>
      </c>
      <c r="L69" s="60">
        <v>0</v>
      </c>
    </row>
    <row r="70" spans="1:25" ht="34.5" customHeight="1">
      <c r="A70" s="82"/>
      <c r="B70" s="83"/>
      <c r="C70" s="83"/>
      <c r="D70" s="25" t="s">
        <v>13</v>
      </c>
      <c r="E70" s="57">
        <f>F70+G70+H70+I70+J70+K70+L70</f>
        <v>35.1</v>
      </c>
      <c r="F70" s="57">
        <v>0</v>
      </c>
      <c r="G70" s="60">
        <v>0</v>
      </c>
      <c r="H70" s="60">
        <v>35.1</v>
      </c>
      <c r="I70" s="60">
        <v>0</v>
      </c>
      <c r="J70" s="60">
        <v>0</v>
      </c>
      <c r="K70" s="60">
        <v>0</v>
      </c>
      <c r="L70" s="60">
        <v>0</v>
      </c>
    </row>
    <row r="71" spans="1:25">
      <c r="A71" s="89" t="s">
        <v>42</v>
      </c>
      <c r="B71" s="80" t="s">
        <v>43</v>
      </c>
      <c r="C71" s="80" t="s">
        <v>44</v>
      </c>
      <c r="D71" s="24" t="s">
        <v>21</v>
      </c>
      <c r="E71" s="58">
        <f>E72+E73+E74+E75+E76</f>
        <v>85479.799999999988</v>
      </c>
      <c r="F71" s="58">
        <f t="shared" ref="F71:L71" si="10">F72+F73+F74+F75+F76</f>
        <v>0</v>
      </c>
      <c r="G71" s="59">
        <f t="shared" si="10"/>
        <v>0</v>
      </c>
      <c r="H71" s="59">
        <f t="shared" si="10"/>
        <v>59616.700000000004</v>
      </c>
      <c r="I71" s="59">
        <f t="shared" si="10"/>
        <v>5893.6</v>
      </c>
      <c r="J71" s="59">
        <f t="shared" si="10"/>
        <v>6656.5</v>
      </c>
      <c r="K71" s="59">
        <f t="shared" si="10"/>
        <v>6656.5</v>
      </c>
      <c r="L71" s="59">
        <f t="shared" si="10"/>
        <v>6656.5</v>
      </c>
    </row>
    <row r="72" spans="1:25">
      <c r="A72" s="90"/>
      <c r="B72" s="81"/>
      <c r="C72" s="81"/>
      <c r="D72" s="25" t="s">
        <v>9</v>
      </c>
      <c r="E72" s="57">
        <f>F72+G72+H72+I72+J72+K72+L72</f>
        <v>0</v>
      </c>
      <c r="F72" s="57">
        <v>0</v>
      </c>
      <c r="G72" s="60">
        <v>0</v>
      </c>
      <c r="H72" s="60">
        <v>0</v>
      </c>
      <c r="I72" s="60">
        <v>0</v>
      </c>
      <c r="J72" s="60">
        <v>0</v>
      </c>
      <c r="K72" s="60">
        <v>0</v>
      </c>
      <c r="L72" s="60">
        <v>0</v>
      </c>
    </row>
    <row r="73" spans="1:25" ht="14.25" customHeight="1">
      <c r="A73" s="90"/>
      <c r="B73" s="81"/>
      <c r="C73" s="81"/>
      <c r="D73" s="25" t="s">
        <v>10</v>
      </c>
      <c r="E73" s="57">
        <f>F73+G73+H73+I73+J73+K73+L73</f>
        <v>0</v>
      </c>
      <c r="F73" s="57">
        <v>0</v>
      </c>
      <c r="G73" s="60">
        <v>0</v>
      </c>
      <c r="H73" s="60">
        <v>0</v>
      </c>
      <c r="I73" s="60">
        <v>0</v>
      </c>
      <c r="J73" s="60">
        <v>0</v>
      </c>
      <c r="K73" s="60">
        <v>0</v>
      </c>
      <c r="L73" s="60">
        <v>0</v>
      </c>
    </row>
    <row r="74" spans="1:25" ht="12.75" customHeight="1">
      <c r="A74" s="90"/>
      <c r="B74" s="81"/>
      <c r="C74" s="81"/>
      <c r="D74" s="25" t="s">
        <v>11</v>
      </c>
      <c r="E74" s="57">
        <f>F74+G74+H74+I74+J74+K74+L74</f>
        <v>74198.699159999989</v>
      </c>
      <c r="F74" s="57">
        <v>0</v>
      </c>
      <c r="G74" s="60">
        <v>0</v>
      </c>
      <c r="H74" s="60">
        <f>6895.85+1238.4+40201.34916</f>
        <v>48335.599159999998</v>
      </c>
      <c r="I74" s="60">
        <v>5893.6</v>
      </c>
      <c r="J74" s="60">
        <v>6656.5</v>
      </c>
      <c r="K74" s="60">
        <v>6656.5</v>
      </c>
      <c r="L74" s="60">
        <v>6656.5</v>
      </c>
      <c r="M74" s="12"/>
      <c r="N74" s="12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spans="1:25" ht="33.75">
      <c r="A75" s="90"/>
      <c r="B75" s="81"/>
      <c r="C75" s="81"/>
      <c r="D75" s="25" t="s">
        <v>31</v>
      </c>
      <c r="E75" s="57">
        <f>F75+G75+H75+I75+J75+K75+L75</f>
        <v>0</v>
      </c>
      <c r="F75" s="57">
        <v>0</v>
      </c>
      <c r="G75" s="60">
        <v>0</v>
      </c>
      <c r="H75" s="60">
        <v>0</v>
      </c>
      <c r="I75" s="60">
        <v>0</v>
      </c>
      <c r="J75" s="60">
        <v>0</v>
      </c>
      <c r="K75" s="60">
        <v>0</v>
      </c>
      <c r="L75" s="60">
        <v>0</v>
      </c>
      <c r="M75" s="12"/>
      <c r="N75" s="12"/>
      <c r="O75" s="6"/>
      <c r="P75" s="6"/>
      <c r="Q75" s="6"/>
      <c r="R75" s="6"/>
    </row>
    <row r="76" spans="1:25" ht="22.5">
      <c r="A76" s="82"/>
      <c r="B76" s="83"/>
      <c r="C76" s="83"/>
      <c r="D76" s="25" t="s">
        <v>13</v>
      </c>
      <c r="E76" s="57">
        <f>F76+G76+H76+I76+J76+K76+L76</f>
        <v>11281.100840000006</v>
      </c>
      <c r="F76" s="57">
        <v>0</v>
      </c>
      <c r="G76" s="60">
        <v>0</v>
      </c>
      <c r="H76" s="60">
        <f>16015.4+43601.3-H72-H73-H74-H75</f>
        <v>11281.100840000006</v>
      </c>
      <c r="I76" s="60">
        <v>0</v>
      </c>
      <c r="J76" s="60">
        <v>0</v>
      </c>
      <c r="K76" s="60">
        <v>0</v>
      </c>
      <c r="L76" s="60">
        <v>0</v>
      </c>
    </row>
    <row r="77" spans="1:25">
      <c r="A77" s="91" t="s">
        <v>45</v>
      </c>
      <c r="B77" s="92"/>
      <c r="C77" s="93"/>
      <c r="D77" s="24" t="s">
        <v>21</v>
      </c>
      <c r="E77" s="58">
        <f>E78+E79+E80+E81+E82</f>
        <v>478072.94784000004</v>
      </c>
      <c r="F77" s="58">
        <f t="shared" ref="F77:L77" si="11">F78+F79+F80+F81+F82</f>
        <v>49169.2</v>
      </c>
      <c r="G77" s="59">
        <f t="shared" si="11"/>
        <v>38379.447839999993</v>
      </c>
      <c r="H77" s="59">
        <f t="shared" si="11"/>
        <v>86831.8</v>
      </c>
      <c r="I77" s="59">
        <f t="shared" si="11"/>
        <v>31928.7</v>
      </c>
      <c r="J77" s="59">
        <f t="shared" si="11"/>
        <v>32641.599999999999</v>
      </c>
      <c r="K77" s="59">
        <f t="shared" si="11"/>
        <v>132741.6</v>
      </c>
      <c r="L77" s="59">
        <f t="shared" si="11"/>
        <v>106380.6</v>
      </c>
    </row>
    <row r="78" spans="1:25">
      <c r="A78" s="94"/>
      <c r="B78" s="95"/>
      <c r="C78" s="96"/>
      <c r="D78" s="25" t="s">
        <v>9</v>
      </c>
      <c r="E78" s="57">
        <f>E12+E18+E24+E42+E48+E60+E66+E72+E54+E30+E36</f>
        <v>0</v>
      </c>
      <c r="F78" s="57">
        <f>F12+F18+F24+F42+F48+F60+F66+F72+F54+F30+F36</f>
        <v>0</v>
      </c>
      <c r="G78" s="60">
        <f t="shared" ref="F78:L82" si="12">G12+G18+G24+G42+G48+G60+G66+G72+G54+G30+G36</f>
        <v>0</v>
      </c>
      <c r="H78" s="60">
        <f t="shared" si="12"/>
        <v>0</v>
      </c>
      <c r="I78" s="60">
        <f t="shared" si="12"/>
        <v>0</v>
      </c>
      <c r="J78" s="60">
        <f t="shared" si="12"/>
        <v>0</v>
      </c>
      <c r="K78" s="60">
        <f t="shared" si="12"/>
        <v>0</v>
      </c>
      <c r="L78" s="60">
        <f t="shared" si="12"/>
        <v>0</v>
      </c>
    </row>
    <row r="79" spans="1:25" ht="22.5">
      <c r="A79" s="94"/>
      <c r="B79" s="95"/>
      <c r="C79" s="96"/>
      <c r="D79" s="25" t="s">
        <v>10</v>
      </c>
      <c r="E79" s="57">
        <f t="shared" ref="E79:E82" si="13">E13+E19+E25+E43+E49+E61+E67+E73+E55+E31+E37</f>
        <v>5385.2</v>
      </c>
      <c r="F79" s="57">
        <f>F13+F19+F25+F43+F49+F61+F67+F73+F55+F31+F37</f>
        <v>4746</v>
      </c>
      <c r="G79" s="60">
        <f t="shared" si="12"/>
        <v>604.1</v>
      </c>
      <c r="H79" s="60">
        <f t="shared" si="12"/>
        <v>0</v>
      </c>
      <c r="I79" s="60">
        <f t="shared" si="12"/>
        <v>35.1</v>
      </c>
      <c r="J79" s="60">
        <f t="shared" si="12"/>
        <v>0</v>
      </c>
      <c r="K79" s="60">
        <f t="shared" si="12"/>
        <v>0</v>
      </c>
      <c r="L79" s="60">
        <f t="shared" si="12"/>
        <v>0</v>
      </c>
    </row>
    <row r="80" spans="1:25" ht="12.75" customHeight="1">
      <c r="A80" s="94"/>
      <c r="B80" s="95"/>
      <c r="C80" s="96"/>
      <c r="D80" s="25" t="s">
        <v>11</v>
      </c>
      <c r="E80" s="57">
        <f t="shared" si="13"/>
        <v>146101.44700000001</v>
      </c>
      <c r="F80" s="57">
        <f t="shared" si="12"/>
        <v>27727.4</v>
      </c>
      <c r="G80" s="60">
        <f t="shared" si="12"/>
        <v>37175.347839999995</v>
      </c>
      <c r="H80" s="60">
        <f t="shared" si="12"/>
        <v>54135.599159999998</v>
      </c>
      <c r="I80" s="60">
        <f t="shared" si="12"/>
        <v>6193.6</v>
      </c>
      <c r="J80" s="60">
        <f t="shared" si="12"/>
        <v>6956.5</v>
      </c>
      <c r="K80" s="60">
        <f t="shared" si="12"/>
        <v>6956.5</v>
      </c>
      <c r="L80" s="60">
        <f t="shared" si="12"/>
        <v>6956.5</v>
      </c>
    </row>
    <row r="81" spans="1:12" ht="33.75">
      <c r="A81" s="94"/>
      <c r="B81" s="95"/>
      <c r="C81" s="96"/>
      <c r="D81" s="25" t="s">
        <v>31</v>
      </c>
      <c r="E81" s="57">
        <f t="shared" si="13"/>
        <v>0</v>
      </c>
      <c r="F81" s="57">
        <f t="shared" si="12"/>
        <v>0</v>
      </c>
      <c r="G81" s="60">
        <f t="shared" si="12"/>
        <v>0</v>
      </c>
      <c r="H81" s="60">
        <f t="shared" si="12"/>
        <v>0</v>
      </c>
      <c r="I81" s="60">
        <f t="shared" si="12"/>
        <v>0</v>
      </c>
      <c r="J81" s="60">
        <f t="shared" si="12"/>
        <v>0</v>
      </c>
      <c r="K81" s="60">
        <f t="shared" si="12"/>
        <v>0</v>
      </c>
      <c r="L81" s="60">
        <f t="shared" si="12"/>
        <v>0</v>
      </c>
    </row>
    <row r="82" spans="1:12" ht="22.5">
      <c r="A82" s="97"/>
      <c r="B82" s="98"/>
      <c r="C82" s="99"/>
      <c r="D82" s="28" t="s">
        <v>13</v>
      </c>
      <c r="E82" s="57">
        <f t="shared" si="13"/>
        <v>326586.30083999998</v>
      </c>
      <c r="F82" s="57">
        <f t="shared" si="12"/>
        <v>16695.8</v>
      </c>
      <c r="G82" s="60">
        <f t="shared" si="12"/>
        <v>600</v>
      </c>
      <c r="H82" s="60">
        <f t="shared" si="12"/>
        <v>32696.200840000005</v>
      </c>
      <c r="I82" s="60">
        <f t="shared" si="12"/>
        <v>25700</v>
      </c>
      <c r="J82" s="60">
        <f t="shared" si="12"/>
        <v>25685.1</v>
      </c>
      <c r="K82" s="60">
        <f t="shared" si="12"/>
        <v>125785.1</v>
      </c>
      <c r="L82" s="60">
        <f t="shared" si="12"/>
        <v>99424.1</v>
      </c>
    </row>
    <row r="83" spans="1:12">
      <c r="A83" s="100" t="s">
        <v>46</v>
      </c>
      <c r="B83" s="101"/>
      <c r="C83" s="101"/>
      <c r="D83" s="101"/>
      <c r="E83" s="101"/>
      <c r="F83" s="101"/>
      <c r="G83" s="101"/>
      <c r="H83" s="101"/>
      <c r="I83" s="101"/>
      <c r="J83" s="101"/>
      <c r="K83" s="101"/>
      <c r="L83" s="101"/>
    </row>
    <row r="84" spans="1:12">
      <c r="A84" s="84" t="s">
        <v>58</v>
      </c>
      <c r="B84" s="85"/>
      <c r="C84" s="85"/>
      <c r="D84" s="85"/>
      <c r="E84" s="85"/>
      <c r="F84" s="85"/>
      <c r="G84" s="85"/>
      <c r="H84" s="85"/>
      <c r="I84" s="85"/>
      <c r="J84" s="85"/>
      <c r="K84" s="86"/>
      <c r="L84" s="87"/>
    </row>
    <row r="85" spans="1:12">
      <c r="A85" s="81" t="s">
        <v>14</v>
      </c>
      <c r="B85" s="81" t="s">
        <v>47</v>
      </c>
      <c r="C85" s="88" t="s">
        <v>32</v>
      </c>
      <c r="D85" s="29" t="s">
        <v>21</v>
      </c>
      <c r="E85" s="47">
        <f>E86+E87+E88+E89+E90</f>
        <v>8841.7999999999993</v>
      </c>
      <c r="F85" s="47">
        <f t="shared" ref="F85:L85" si="14">F86+F87+F88+F89+F90</f>
        <v>2371</v>
      </c>
      <c r="G85" s="38">
        <f t="shared" si="14"/>
        <v>970.8</v>
      </c>
      <c r="H85" s="38">
        <f t="shared" si="14"/>
        <v>1500</v>
      </c>
      <c r="I85" s="38">
        <f t="shared" si="14"/>
        <v>1000</v>
      </c>
      <c r="J85" s="38">
        <f t="shared" si="14"/>
        <v>1000</v>
      </c>
      <c r="K85" s="38">
        <f t="shared" si="14"/>
        <v>1000</v>
      </c>
      <c r="L85" s="38">
        <f t="shared" si="14"/>
        <v>1000</v>
      </c>
    </row>
    <row r="86" spans="1:12">
      <c r="A86" s="81"/>
      <c r="B86" s="81"/>
      <c r="C86" s="88"/>
      <c r="D86" s="30" t="s">
        <v>9</v>
      </c>
      <c r="E86" s="48">
        <f>F86+G86+H86+I86+J86+K86+L86</f>
        <v>0</v>
      </c>
      <c r="F86" s="48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</row>
    <row r="87" spans="1:12" ht="22.5">
      <c r="A87" s="81"/>
      <c r="B87" s="81"/>
      <c r="C87" s="88"/>
      <c r="D87" s="30" t="s">
        <v>10</v>
      </c>
      <c r="E87" s="48">
        <f>F87+G87+H87+I87+J87+K87+L87</f>
        <v>0</v>
      </c>
      <c r="F87" s="48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</row>
    <row r="88" spans="1:12">
      <c r="A88" s="81"/>
      <c r="B88" s="81"/>
      <c r="C88" s="88"/>
      <c r="D88" s="30" t="s">
        <v>11</v>
      </c>
      <c r="E88" s="48">
        <f>F88+G88+H88+I88+J88+K88+L88</f>
        <v>1341.8</v>
      </c>
      <c r="F88" s="48">
        <f>241+130</f>
        <v>371</v>
      </c>
      <c r="G88" s="40">
        <v>470.8</v>
      </c>
      <c r="H88" s="40">
        <v>500</v>
      </c>
      <c r="I88" s="40">
        <v>0</v>
      </c>
      <c r="J88" s="40">
        <f>I88*J2</f>
        <v>0</v>
      </c>
      <c r="K88" s="40">
        <f>J88*K2</f>
        <v>0</v>
      </c>
      <c r="L88" s="40">
        <f>K88*L2</f>
        <v>0</v>
      </c>
    </row>
    <row r="89" spans="1:12" ht="33.75">
      <c r="A89" s="81"/>
      <c r="B89" s="81"/>
      <c r="C89" s="88"/>
      <c r="D89" s="30" t="s">
        <v>12</v>
      </c>
      <c r="E89" s="48">
        <f>F89+G89+H89+I89+J89+K89+L89</f>
        <v>0</v>
      </c>
      <c r="F89" s="48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0</v>
      </c>
    </row>
    <row r="90" spans="1:12" ht="22.5">
      <c r="A90" s="81"/>
      <c r="B90" s="81"/>
      <c r="C90" s="88"/>
      <c r="D90" s="30" t="s">
        <v>13</v>
      </c>
      <c r="E90" s="48">
        <f>F90+G90+H90+I90+J90+K90+L90</f>
        <v>7500</v>
      </c>
      <c r="F90" s="48">
        <v>2000</v>
      </c>
      <c r="G90" s="39">
        <v>500</v>
      </c>
      <c r="H90" s="39">
        <v>1000</v>
      </c>
      <c r="I90" s="39">
        <v>1000</v>
      </c>
      <c r="J90" s="39">
        <v>1000</v>
      </c>
      <c r="K90" s="39">
        <v>1000</v>
      </c>
      <c r="L90" s="39">
        <v>1000</v>
      </c>
    </row>
    <row r="91" spans="1:12">
      <c r="A91" s="81"/>
      <c r="B91" s="90"/>
      <c r="C91" s="80" t="s">
        <v>33</v>
      </c>
      <c r="D91" s="29" t="s">
        <v>21</v>
      </c>
      <c r="E91" s="49">
        <f>E92+E93+E94+E95+E96</f>
        <v>1400</v>
      </c>
      <c r="F91" s="49">
        <f t="shared" ref="F91:L91" si="15">F92+F93+F94+F95+F96</f>
        <v>0</v>
      </c>
      <c r="G91" s="41">
        <f t="shared" si="15"/>
        <v>150</v>
      </c>
      <c r="H91" s="41">
        <f t="shared" si="15"/>
        <v>650</v>
      </c>
      <c r="I91" s="41">
        <f t="shared" si="15"/>
        <v>150</v>
      </c>
      <c r="J91" s="41">
        <f t="shared" si="15"/>
        <v>150</v>
      </c>
      <c r="K91" s="41">
        <f t="shared" si="15"/>
        <v>150</v>
      </c>
      <c r="L91" s="41">
        <f t="shared" si="15"/>
        <v>150</v>
      </c>
    </row>
    <row r="92" spans="1:12">
      <c r="A92" s="81"/>
      <c r="B92" s="90"/>
      <c r="C92" s="81"/>
      <c r="D92" s="30" t="s">
        <v>9</v>
      </c>
      <c r="E92" s="48">
        <f>F92+G92+H92+I92+J92+K92+L92</f>
        <v>0</v>
      </c>
      <c r="F92" s="48">
        <v>0</v>
      </c>
      <c r="G92" s="39">
        <v>0</v>
      </c>
      <c r="H92" s="39">
        <v>0</v>
      </c>
      <c r="I92" s="39">
        <v>0</v>
      </c>
      <c r="J92" s="39">
        <v>0</v>
      </c>
      <c r="K92" s="39">
        <v>0</v>
      </c>
      <c r="L92" s="39">
        <v>0</v>
      </c>
    </row>
    <row r="93" spans="1:12" ht="22.5">
      <c r="A93" s="81"/>
      <c r="B93" s="90"/>
      <c r="C93" s="81"/>
      <c r="D93" s="30" t="s">
        <v>10</v>
      </c>
      <c r="E93" s="48">
        <f>F93+G93+H93+I93+J93+K93+L93</f>
        <v>0</v>
      </c>
      <c r="F93" s="48">
        <v>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  <c r="L93" s="39">
        <v>0</v>
      </c>
    </row>
    <row r="94" spans="1:12">
      <c r="A94" s="81"/>
      <c r="B94" s="90"/>
      <c r="C94" s="81"/>
      <c r="D94" s="30" t="s">
        <v>11</v>
      </c>
      <c r="E94" s="48">
        <f>F94+G94+H94+I94+J94+K94+L94</f>
        <v>900</v>
      </c>
      <c r="F94" s="48">
        <v>0</v>
      </c>
      <c r="G94" s="39">
        <v>150</v>
      </c>
      <c r="H94" s="39">
        <v>150</v>
      </c>
      <c r="I94" s="39">
        <v>150</v>
      </c>
      <c r="J94" s="39">
        <v>150</v>
      </c>
      <c r="K94" s="39">
        <v>150</v>
      </c>
      <c r="L94" s="39">
        <v>150</v>
      </c>
    </row>
    <row r="95" spans="1:12" ht="33.75">
      <c r="A95" s="81"/>
      <c r="B95" s="90"/>
      <c r="C95" s="81"/>
      <c r="D95" s="30" t="s">
        <v>12</v>
      </c>
      <c r="E95" s="48">
        <f>F95+G95+H95+I95+J95+K95+L95</f>
        <v>0</v>
      </c>
      <c r="F95" s="48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</row>
    <row r="96" spans="1:12" ht="22.5">
      <c r="A96" s="83"/>
      <c r="B96" s="82"/>
      <c r="C96" s="83"/>
      <c r="D96" s="30" t="s">
        <v>13</v>
      </c>
      <c r="E96" s="48">
        <f>F96+G96+H96+I96+J96+K96+L96</f>
        <v>500</v>
      </c>
      <c r="F96" s="48">
        <v>0</v>
      </c>
      <c r="G96" s="39">
        <v>0</v>
      </c>
      <c r="H96" s="39">
        <v>500</v>
      </c>
      <c r="I96" s="39">
        <v>0</v>
      </c>
      <c r="J96" s="39">
        <v>0</v>
      </c>
      <c r="K96" s="39">
        <v>0</v>
      </c>
      <c r="L96" s="39">
        <v>0</v>
      </c>
    </row>
    <row r="97" spans="1:12">
      <c r="A97" s="80" t="s">
        <v>15</v>
      </c>
      <c r="B97" s="80" t="s">
        <v>62</v>
      </c>
      <c r="C97" s="80" t="s">
        <v>18</v>
      </c>
      <c r="D97" s="29" t="s">
        <v>21</v>
      </c>
      <c r="E97" s="49">
        <f>E98+E99+E100+E101+E102</f>
        <v>1076</v>
      </c>
      <c r="F97" s="49">
        <f t="shared" ref="F97:L97" si="16">F98+F99+F100+F101+F102</f>
        <v>150</v>
      </c>
      <c r="G97" s="41">
        <f t="shared" si="16"/>
        <v>150</v>
      </c>
      <c r="H97" s="41">
        <f t="shared" si="16"/>
        <v>0</v>
      </c>
      <c r="I97" s="41">
        <f t="shared" si="16"/>
        <v>174.8</v>
      </c>
      <c r="J97" s="41">
        <f t="shared" si="16"/>
        <v>187.8</v>
      </c>
      <c r="K97" s="41">
        <f t="shared" si="16"/>
        <v>200.4</v>
      </c>
      <c r="L97" s="41">
        <f t="shared" si="16"/>
        <v>213</v>
      </c>
    </row>
    <row r="98" spans="1:12">
      <c r="A98" s="90"/>
      <c r="B98" s="90"/>
      <c r="C98" s="81"/>
      <c r="D98" s="30" t="s">
        <v>9</v>
      </c>
      <c r="E98" s="48">
        <f>F98+G98+H98+I98+J98+K98+L98</f>
        <v>0</v>
      </c>
      <c r="F98" s="48">
        <v>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</row>
    <row r="99" spans="1:12" ht="22.5">
      <c r="A99" s="90"/>
      <c r="B99" s="90"/>
      <c r="C99" s="81"/>
      <c r="D99" s="30" t="s">
        <v>10</v>
      </c>
      <c r="E99" s="48">
        <f>F99+G99+H99+I99+J99+K99+L99</f>
        <v>0</v>
      </c>
      <c r="F99" s="48">
        <v>0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</row>
    <row r="100" spans="1:12">
      <c r="A100" s="90"/>
      <c r="B100" s="90"/>
      <c r="C100" s="81"/>
      <c r="D100" s="30" t="s">
        <v>11</v>
      </c>
      <c r="E100" s="48">
        <f>F100+G100+H100+I100+J100+K100+L100</f>
        <v>0</v>
      </c>
      <c r="F100" s="48">
        <v>0</v>
      </c>
      <c r="G100" s="39">
        <v>0</v>
      </c>
      <c r="H100" s="39">
        <v>0</v>
      </c>
      <c r="I100" s="39">
        <v>0</v>
      </c>
      <c r="J100" s="39">
        <v>0</v>
      </c>
      <c r="K100" s="39">
        <v>0</v>
      </c>
      <c r="L100" s="39">
        <v>0</v>
      </c>
    </row>
    <row r="101" spans="1:12" ht="33.75">
      <c r="A101" s="90"/>
      <c r="B101" s="90"/>
      <c r="C101" s="81"/>
      <c r="D101" s="30" t="s">
        <v>12</v>
      </c>
      <c r="E101" s="48">
        <f>F101+G101+H101+I101+J101+K101+L101</f>
        <v>0</v>
      </c>
      <c r="F101" s="48">
        <v>0</v>
      </c>
      <c r="G101" s="39"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</row>
    <row r="102" spans="1:12" ht="22.5">
      <c r="A102" s="90"/>
      <c r="B102" s="90"/>
      <c r="C102" s="83"/>
      <c r="D102" s="30" t="s">
        <v>13</v>
      </c>
      <c r="E102" s="48">
        <f>F102+G102+H102+I102+J102+K102+L102</f>
        <v>1076</v>
      </c>
      <c r="F102" s="50">
        <v>150</v>
      </c>
      <c r="G102" s="42">
        <v>150</v>
      </c>
      <c r="H102" s="42">
        <v>0</v>
      </c>
      <c r="I102" s="42">
        <v>174.8</v>
      </c>
      <c r="J102" s="42">
        <v>187.8</v>
      </c>
      <c r="K102" s="42">
        <v>200.4</v>
      </c>
      <c r="L102" s="42">
        <v>213</v>
      </c>
    </row>
    <row r="103" spans="1:12">
      <c r="A103" s="90"/>
      <c r="B103" s="90"/>
      <c r="C103" s="80" t="s">
        <v>48</v>
      </c>
      <c r="D103" s="29" t="s">
        <v>21</v>
      </c>
      <c r="E103" s="47">
        <f>E104+E105+E106+E107+E108</f>
        <v>1050</v>
      </c>
      <c r="F103" s="47">
        <f t="shared" ref="F103:L103" si="17">F104+F105+F106+F107+F108</f>
        <v>100</v>
      </c>
      <c r="G103" s="38">
        <f t="shared" si="17"/>
        <v>100</v>
      </c>
      <c r="H103" s="38">
        <f t="shared" si="17"/>
        <v>450</v>
      </c>
      <c r="I103" s="38">
        <f t="shared" si="17"/>
        <v>100</v>
      </c>
      <c r="J103" s="38">
        <f t="shared" si="17"/>
        <v>100</v>
      </c>
      <c r="K103" s="38">
        <f t="shared" si="17"/>
        <v>100</v>
      </c>
      <c r="L103" s="38">
        <f t="shared" si="17"/>
        <v>100</v>
      </c>
    </row>
    <row r="104" spans="1:12">
      <c r="A104" s="90"/>
      <c r="B104" s="90"/>
      <c r="C104" s="81"/>
      <c r="D104" s="30" t="s">
        <v>9</v>
      </c>
      <c r="E104" s="48">
        <f>F104+G104+H104+I104+J104+K104+L104</f>
        <v>0</v>
      </c>
      <c r="F104" s="48">
        <v>0</v>
      </c>
      <c r="G104" s="39">
        <v>0</v>
      </c>
      <c r="H104" s="39">
        <v>0</v>
      </c>
      <c r="I104" s="39">
        <v>0</v>
      </c>
      <c r="J104" s="39">
        <v>0</v>
      </c>
      <c r="K104" s="39">
        <v>0</v>
      </c>
      <c r="L104" s="39">
        <v>0</v>
      </c>
    </row>
    <row r="105" spans="1:12" ht="22.5">
      <c r="A105" s="90"/>
      <c r="B105" s="90"/>
      <c r="C105" s="81"/>
      <c r="D105" s="30" t="s">
        <v>10</v>
      </c>
      <c r="E105" s="48">
        <f>F105+G105+H105+I105+J105+K105+L105</f>
        <v>0</v>
      </c>
      <c r="F105" s="48">
        <v>0</v>
      </c>
      <c r="G105" s="39">
        <v>0</v>
      </c>
      <c r="H105" s="39">
        <v>0</v>
      </c>
      <c r="I105" s="39">
        <v>0</v>
      </c>
      <c r="J105" s="39">
        <v>0</v>
      </c>
      <c r="K105" s="39">
        <v>0</v>
      </c>
      <c r="L105" s="39">
        <v>0</v>
      </c>
    </row>
    <row r="106" spans="1:12">
      <c r="A106" s="90"/>
      <c r="B106" s="90"/>
      <c r="C106" s="81"/>
      <c r="D106" s="30" t="s">
        <v>11</v>
      </c>
      <c r="E106" s="48">
        <f>F106+G106+H106+I106+J106+K106+L106</f>
        <v>0</v>
      </c>
      <c r="F106" s="48">
        <v>0</v>
      </c>
      <c r="G106" s="39">
        <v>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</row>
    <row r="107" spans="1:12" ht="33.75">
      <c r="A107" s="90"/>
      <c r="B107" s="90"/>
      <c r="C107" s="81"/>
      <c r="D107" s="30" t="s">
        <v>12</v>
      </c>
      <c r="E107" s="48">
        <f>F107+G107+H107+I107+J107+K107+L107</f>
        <v>0</v>
      </c>
      <c r="F107" s="48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</row>
    <row r="108" spans="1:12" ht="22.5">
      <c r="A108" s="82"/>
      <c r="B108" s="82"/>
      <c r="C108" s="83"/>
      <c r="D108" s="30" t="s">
        <v>13</v>
      </c>
      <c r="E108" s="48">
        <f>F108+G108+H108+I108+J108+K108+L108</f>
        <v>1050</v>
      </c>
      <c r="F108" s="48">
        <v>100</v>
      </c>
      <c r="G108" s="39">
        <v>100</v>
      </c>
      <c r="H108" s="39">
        <v>450</v>
      </c>
      <c r="I108" s="39">
        <v>100</v>
      </c>
      <c r="J108" s="39">
        <v>100</v>
      </c>
      <c r="K108" s="39">
        <v>100</v>
      </c>
      <c r="L108" s="39">
        <v>100</v>
      </c>
    </row>
    <row r="109" spans="1:12">
      <c r="A109" s="80" t="s">
        <v>16</v>
      </c>
      <c r="B109" s="80" t="s">
        <v>49</v>
      </c>
      <c r="C109" s="80" t="s">
        <v>18</v>
      </c>
      <c r="D109" s="29" t="s">
        <v>21</v>
      </c>
      <c r="E109" s="47">
        <f>E110+E111+E112+E113+E114</f>
        <v>880</v>
      </c>
      <c r="F109" s="47">
        <f t="shared" ref="F109:L109" si="18">F110+F111+F112+F113+F114</f>
        <v>0</v>
      </c>
      <c r="G109" s="38">
        <f t="shared" si="18"/>
        <v>80</v>
      </c>
      <c r="H109" s="38">
        <f t="shared" si="18"/>
        <v>80</v>
      </c>
      <c r="I109" s="38">
        <f t="shared" si="18"/>
        <v>100</v>
      </c>
      <c r="J109" s="38">
        <f t="shared" si="18"/>
        <v>150</v>
      </c>
      <c r="K109" s="38">
        <f t="shared" si="18"/>
        <v>190</v>
      </c>
      <c r="L109" s="38">
        <f t="shared" si="18"/>
        <v>280</v>
      </c>
    </row>
    <row r="110" spans="1:12">
      <c r="A110" s="81"/>
      <c r="B110" s="81"/>
      <c r="C110" s="81"/>
      <c r="D110" s="30" t="s">
        <v>9</v>
      </c>
      <c r="E110" s="48">
        <f>F110+G110+H110+I110+J110+K110+L110</f>
        <v>0</v>
      </c>
      <c r="F110" s="48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</row>
    <row r="111" spans="1:12" ht="22.5">
      <c r="A111" s="81"/>
      <c r="B111" s="81"/>
      <c r="C111" s="81"/>
      <c r="D111" s="30" t="s">
        <v>10</v>
      </c>
      <c r="E111" s="48">
        <f>F111+G111+H111+I111+J111+K111+L111</f>
        <v>0</v>
      </c>
      <c r="F111" s="48">
        <v>0</v>
      </c>
      <c r="G111" s="39">
        <v>0</v>
      </c>
      <c r="H111" s="39">
        <v>0</v>
      </c>
      <c r="I111" s="39">
        <v>0</v>
      </c>
      <c r="J111" s="39">
        <v>0</v>
      </c>
      <c r="K111" s="39">
        <v>0</v>
      </c>
      <c r="L111" s="39">
        <v>0</v>
      </c>
    </row>
    <row r="112" spans="1:12">
      <c r="A112" s="81"/>
      <c r="B112" s="81"/>
      <c r="C112" s="81"/>
      <c r="D112" s="30" t="s">
        <v>11</v>
      </c>
      <c r="E112" s="48">
        <f>F112+G112+H112+I112+J112+K112+L112</f>
        <v>0</v>
      </c>
      <c r="F112" s="48">
        <v>0</v>
      </c>
      <c r="G112" s="39">
        <v>0</v>
      </c>
      <c r="H112" s="39">
        <v>0</v>
      </c>
      <c r="I112" s="39">
        <v>0</v>
      </c>
      <c r="J112" s="44">
        <v>0</v>
      </c>
      <c r="K112" s="44">
        <v>0</v>
      </c>
      <c r="L112" s="44">
        <v>0</v>
      </c>
    </row>
    <row r="113" spans="1:14" ht="33.75">
      <c r="A113" s="81"/>
      <c r="B113" s="81"/>
      <c r="C113" s="81"/>
      <c r="D113" s="30" t="s">
        <v>12</v>
      </c>
      <c r="E113" s="48">
        <f>F113+G113+H113+I113+J113+K113+L113</f>
        <v>0</v>
      </c>
      <c r="F113" s="48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</row>
    <row r="114" spans="1:14" ht="22.5">
      <c r="A114" s="83"/>
      <c r="B114" s="83"/>
      <c r="C114" s="83"/>
      <c r="D114" s="30" t="s">
        <v>13</v>
      </c>
      <c r="E114" s="48">
        <f>F114+G114+H114+I114+J114+K114+L114</f>
        <v>880</v>
      </c>
      <c r="F114" s="48">
        <v>0</v>
      </c>
      <c r="G114" s="39">
        <v>80</v>
      </c>
      <c r="H114" s="39">
        <v>80</v>
      </c>
      <c r="I114" s="39">
        <v>100</v>
      </c>
      <c r="J114" s="39">
        <v>150</v>
      </c>
      <c r="K114" s="39">
        <v>190</v>
      </c>
      <c r="L114" s="39">
        <v>280</v>
      </c>
    </row>
    <row r="115" spans="1:14">
      <c r="A115" s="80" t="s">
        <v>17</v>
      </c>
      <c r="B115" s="80" t="s">
        <v>50</v>
      </c>
      <c r="C115" s="80" t="s">
        <v>56</v>
      </c>
      <c r="D115" s="31" t="s">
        <v>21</v>
      </c>
      <c r="E115" s="47">
        <f>E116+E117+E118+E119+E120</f>
        <v>508979.66722000006</v>
      </c>
      <c r="F115" s="47">
        <f t="shared" ref="F115:L115" si="19">F116+F117+F118+F119+F120</f>
        <v>43110.7</v>
      </c>
      <c r="G115" s="38">
        <f t="shared" si="19"/>
        <v>101923.86722</v>
      </c>
      <c r="H115" s="38">
        <f t="shared" si="19"/>
        <v>35494.699999999997</v>
      </c>
      <c r="I115" s="38">
        <f t="shared" si="19"/>
        <v>82112.600000000006</v>
      </c>
      <c r="J115" s="38">
        <f t="shared" si="19"/>
        <v>82112.600000000006</v>
      </c>
      <c r="K115" s="38">
        <f t="shared" si="19"/>
        <v>82112.600000000006</v>
      </c>
      <c r="L115" s="38">
        <f t="shared" si="19"/>
        <v>82112.600000000006</v>
      </c>
    </row>
    <row r="116" spans="1:14">
      <c r="A116" s="81"/>
      <c r="B116" s="81"/>
      <c r="C116" s="81"/>
      <c r="D116" s="30" t="s">
        <v>9</v>
      </c>
      <c r="E116" s="48">
        <f>F116+G116+H116+I116+J116+K116+L116</f>
        <v>0</v>
      </c>
      <c r="F116" s="48">
        <v>0</v>
      </c>
      <c r="G116" s="39">
        <v>0</v>
      </c>
      <c r="H116" s="39">
        <v>0</v>
      </c>
      <c r="I116" s="39">
        <v>0</v>
      </c>
      <c r="J116" s="39">
        <v>0</v>
      </c>
      <c r="K116" s="39">
        <v>0</v>
      </c>
      <c r="L116" s="39">
        <v>0</v>
      </c>
    </row>
    <row r="117" spans="1:14" ht="22.5">
      <c r="A117" s="81"/>
      <c r="B117" s="81"/>
      <c r="C117" s="81"/>
      <c r="D117" s="30" t="s">
        <v>10</v>
      </c>
      <c r="E117" s="48">
        <f>F117+G117+H117+I117+J117+K117+L117</f>
        <v>2465.4700000000003</v>
      </c>
      <c r="F117" s="48">
        <v>0</v>
      </c>
      <c r="G117" s="39">
        <v>1154.26</v>
      </c>
      <c r="H117" s="39">
        <v>230.51</v>
      </c>
      <c r="I117" s="39">
        <v>1080.7</v>
      </c>
      <c r="J117" s="39">
        <v>0</v>
      </c>
      <c r="K117" s="39">
        <v>0</v>
      </c>
      <c r="L117" s="39">
        <v>0</v>
      </c>
    </row>
    <row r="118" spans="1:14">
      <c r="A118" s="81"/>
      <c r="B118" s="81"/>
      <c r="C118" s="81"/>
      <c r="D118" s="30" t="s">
        <v>11</v>
      </c>
      <c r="E118" s="48">
        <f>F118+G118+H118+I118+J118+K118+L118</f>
        <v>254806.95017000005</v>
      </c>
      <c r="F118" s="48">
        <f>41408.5+1702.2</f>
        <v>43110.7</v>
      </c>
      <c r="G118" s="39">
        <f>35266.74959+12409.93743+53092.9202</f>
        <v>100769.60722000001</v>
      </c>
      <c r="H118" s="39">
        <f>17528.21455+2.3284+3531.3</f>
        <v>21061.842949999998</v>
      </c>
      <c r="I118" s="39">
        <v>22466.2</v>
      </c>
      <c r="J118" s="39">
        <v>22466.2</v>
      </c>
      <c r="K118" s="39">
        <v>22466.2</v>
      </c>
      <c r="L118" s="39">
        <v>22466.2</v>
      </c>
      <c r="M118" s="13"/>
      <c r="N118" s="13"/>
    </row>
    <row r="119" spans="1:14" ht="33.75">
      <c r="A119" s="81"/>
      <c r="B119" s="81"/>
      <c r="C119" s="81"/>
      <c r="D119" s="30" t="s">
        <v>12</v>
      </c>
      <c r="E119" s="48">
        <f>F119+G119+H119+I119+J119+K119+L119</f>
        <v>0</v>
      </c>
      <c r="F119" s="48">
        <v>0</v>
      </c>
      <c r="G119" s="39">
        <v>0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</row>
    <row r="120" spans="1:14" ht="22.5">
      <c r="A120" s="83"/>
      <c r="B120" s="83"/>
      <c r="C120" s="83"/>
      <c r="D120" s="30" t="s">
        <v>13</v>
      </c>
      <c r="E120" s="48">
        <f>F120+G120+H120+I120+J120+K120+L120</f>
        <v>251707.24704999998</v>
      </c>
      <c r="F120" s="48">
        <v>0</v>
      </c>
      <c r="G120" s="39">
        <v>0</v>
      </c>
      <c r="H120" s="39">
        <f>35494.7-H117-H118-H119</f>
        <v>14202.347049999997</v>
      </c>
      <c r="I120" s="39">
        <v>58565.7</v>
      </c>
      <c r="J120" s="39">
        <v>59646.400000000001</v>
      </c>
      <c r="K120" s="39">
        <v>59646.400000000001</v>
      </c>
      <c r="L120" s="39">
        <v>59646.400000000001</v>
      </c>
      <c r="N120" s="14"/>
    </row>
    <row r="121" spans="1:14">
      <c r="A121" s="105" t="s">
        <v>51</v>
      </c>
      <c r="B121" s="106"/>
      <c r="C121" s="107"/>
      <c r="D121" s="31" t="s">
        <v>21</v>
      </c>
      <c r="E121" s="47">
        <f>E122+E123+E124+E125+E126</f>
        <v>522227.46722000005</v>
      </c>
      <c r="F121" s="47">
        <f t="shared" ref="F121:L121" si="20">F122+F123+F124+F125+F126</f>
        <v>45731.7</v>
      </c>
      <c r="G121" s="38">
        <f t="shared" si="20"/>
        <v>103374.66722</v>
      </c>
      <c r="H121" s="38">
        <f t="shared" si="20"/>
        <v>38174.699999999997</v>
      </c>
      <c r="I121" s="38">
        <f t="shared" si="20"/>
        <v>83637.399999999994</v>
      </c>
      <c r="J121" s="38">
        <f t="shared" si="20"/>
        <v>83700.400000000009</v>
      </c>
      <c r="K121" s="38">
        <f t="shared" si="20"/>
        <v>83753</v>
      </c>
      <c r="L121" s="38">
        <f t="shared" si="20"/>
        <v>83855.600000000006</v>
      </c>
    </row>
    <row r="122" spans="1:14">
      <c r="A122" s="108"/>
      <c r="B122" s="109"/>
      <c r="C122" s="110"/>
      <c r="D122" s="32" t="s">
        <v>9</v>
      </c>
      <c r="E122" s="48">
        <f>E86+E92+E98+E104+E110+E116</f>
        <v>0</v>
      </c>
      <c r="F122" s="48">
        <f t="shared" ref="F122:L126" si="21">F86+F92+F98+F104+F110+F116</f>
        <v>0</v>
      </c>
      <c r="G122" s="39">
        <f t="shared" si="21"/>
        <v>0</v>
      </c>
      <c r="H122" s="39">
        <f t="shared" si="21"/>
        <v>0</v>
      </c>
      <c r="I122" s="39">
        <f t="shared" si="21"/>
        <v>0</v>
      </c>
      <c r="J122" s="39">
        <f t="shared" si="21"/>
        <v>0</v>
      </c>
      <c r="K122" s="39">
        <f t="shared" si="21"/>
        <v>0</v>
      </c>
      <c r="L122" s="39">
        <f t="shared" si="21"/>
        <v>0</v>
      </c>
      <c r="N122" s="14"/>
    </row>
    <row r="123" spans="1:14" ht="22.5">
      <c r="A123" s="108"/>
      <c r="B123" s="109"/>
      <c r="C123" s="110"/>
      <c r="D123" s="32" t="s">
        <v>10</v>
      </c>
      <c r="E123" s="48">
        <f>E87+E93+E99+E105+E111+E117</f>
        <v>2465.4700000000003</v>
      </c>
      <c r="F123" s="48">
        <f t="shared" si="21"/>
        <v>0</v>
      </c>
      <c r="G123" s="39">
        <f t="shared" si="21"/>
        <v>1154.26</v>
      </c>
      <c r="H123" s="39">
        <f t="shared" si="21"/>
        <v>230.51</v>
      </c>
      <c r="I123" s="39">
        <f t="shared" si="21"/>
        <v>1080.7</v>
      </c>
      <c r="J123" s="39">
        <f t="shared" si="21"/>
        <v>0</v>
      </c>
      <c r="K123" s="39">
        <f t="shared" si="21"/>
        <v>0</v>
      </c>
      <c r="L123" s="39">
        <f t="shared" si="21"/>
        <v>0</v>
      </c>
    </row>
    <row r="124" spans="1:14">
      <c r="A124" s="108"/>
      <c r="B124" s="109"/>
      <c r="C124" s="110"/>
      <c r="D124" s="32" t="s">
        <v>11</v>
      </c>
      <c r="E124" s="48">
        <f>E88+E94+E100+E106+E112+E118</f>
        <v>257048.75017000004</v>
      </c>
      <c r="F124" s="48">
        <f t="shared" si="21"/>
        <v>43481.7</v>
      </c>
      <c r="G124" s="39">
        <f>G88+G94+G100+G106+G112+G118</f>
        <v>101390.40722000001</v>
      </c>
      <c r="H124" s="39">
        <f>H88+H94+H100+H106+H112+H118</f>
        <v>21711.842949999998</v>
      </c>
      <c r="I124" s="39">
        <f t="shared" si="21"/>
        <v>22616.2</v>
      </c>
      <c r="J124" s="39">
        <f>J88+J94+J100+J106+J112+J118</f>
        <v>22616.2</v>
      </c>
      <c r="K124" s="39">
        <f t="shared" si="21"/>
        <v>22616.2</v>
      </c>
      <c r="L124" s="39">
        <f t="shared" si="21"/>
        <v>22616.2</v>
      </c>
    </row>
    <row r="125" spans="1:14" ht="33.75">
      <c r="A125" s="108"/>
      <c r="B125" s="109"/>
      <c r="C125" s="110"/>
      <c r="D125" s="32" t="s">
        <v>31</v>
      </c>
      <c r="E125" s="48">
        <f>E89+E95+E101+E107+E113+E119</f>
        <v>0</v>
      </c>
      <c r="F125" s="48">
        <f t="shared" si="21"/>
        <v>0</v>
      </c>
      <c r="G125" s="39">
        <f t="shared" si="21"/>
        <v>0</v>
      </c>
      <c r="H125" s="39">
        <f t="shared" si="21"/>
        <v>0</v>
      </c>
      <c r="I125" s="39">
        <f t="shared" si="21"/>
        <v>0</v>
      </c>
      <c r="J125" s="39">
        <f t="shared" si="21"/>
        <v>0</v>
      </c>
      <c r="K125" s="39">
        <f t="shared" si="21"/>
        <v>0</v>
      </c>
      <c r="L125" s="39">
        <f t="shared" si="21"/>
        <v>0</v>
      </c>
    </row>
    <row r="126" spans="1:14" ht="22.5">
      <c r="A126" s="111"/>
      <c r="B126" s="112"/>
      <c r="C126" s="113"/>
      <c r="D126" s="33" t="s">
        <v>13</v>
      </c>
      <c r="E126" s="48">
        <f>E90+E96+E102+E108+E114+E120</f>
        <v>262713.24705000001</v>
      </c>
      <c r="F126" s="48">
        <f t="shared" si="21"/>
        <v>2250</v>
      </c>
      <c r="G126" s="39">
        <f>G90+G96+G102+G108+G114+G120</f>
        <v>830</v>
      </c>
      <c r="H126" s="39">
        <f t="shared" si="21"/>
        <v>16232.347049999997</v>
      </c>
      <c r="I126" s="39">
        <f t="shared" si="21"/>
        <v>59940.5</v>
      </c>
      <c r="J126" s="39">
        <f t="shared" si="21"/>
        <v>61084.200000000004</v>
      </c>
      <c r="K126" s="39">
        <f>K90+K96+K102+K108+K114+K120</f>
        <v>61136.800000000003</v>
      </c>
      <c r="L126" s="39">
        <f t="shared" si="21"/>
        <v>61239.4</v>
      </c>
    </row>
    <row r="127" spans="1:14">
      <c r="A127" s="105" t="s">
        <v>52</v>
      </c>
      <c r="B127" s="106"/>
      <c r="C127" s="107"/>
      <c r="D127" s="29" t="s">
        <v>21</v>
      </c>
      <c r="E127" s="47">
        <f>E128+E129+E130+E131+E132</f>
        <v>1000300.41506</v>
      </c>
      <c r="F127" s="47">
        <f t="shared" ref="F127:L127" si="22">F128+F129+F130+F131+F132</f>
        <v>94900.900000000009</v>
      </c>
      <c r="G127" s="38">
        <f t="shared" si="22"/>
        <v>141754.11505999998</v>
      </c>
      <c r="H127" s="38">
        <f t="shared" si="22"/>
        <v>125006.5</v>
      </c>
      <c r="I127" s="38">
        <f t="shared" si="22"/>
        <v>115566.1</v>
      </c>
      <c r="J127" s="38">
        <f t="shared" si="22"/>
        <v>116342</v>
      </c>
      <c r="K127" s="38">
        <f t="shared" si="22"/>
        <v>216494.60000000003</v>
      </c>
      <c r="L127" s="38">
        <f t="shared" si="22"/>
        <v>190236.2</v>
      </c>
    </row>
    <row r="128" spans="1:14">
      <c r="A128" s="108"/>
      <c r="B128" s="109"/>
      <c r="C128" s="110"/>
      <c r="D128" s="32" t="s">
        <v>9</v>
      </c>
      <c r="E128" s="48">
        <f>E78+E122</f>
        <v>0</v>
      </c>
      <c r="F128" s="48">
        <f t="shared" ref="F128:L128" si="23">F78+F122</f>
        <v>0</v>
      </c>
      <c r="G128" s="39">
        <f t="shared" si="23"/>
        <v>0</v>
      </c>
      <c r="H128" s="39">
        <f t="shared" si="23"/>
        <v>0</v>
      </c>
      <c r="I128" s="39">
        <f t="shared" si="23"/>
        <v>0</v>
      </c>
      <c r="J128" s="39">
        <f t="shared" si="23"/>
        <v>0</v>
      </c>
      <c r="K128" s="39">
        <f t="shared" si="23"/>
        <v>0</v>
      </c>
      <c r="L128" s="39">
        <f t="shared" si="23"/>
        <v>0</v>
      </c>
    </row>
    <row r="129" spans="1:12" ht="22.5">
      <c r="A129" s="108"/>
      <c r="B129" s="109"/>
      <c r="C129" s="110"/>
      <c r="D129" s="32" t="s">
        <v>10</v>
      </c>
      <c r="E129" s="48">
        <f>E123+E79</f>
        <v>7850.67</v>
      </c>
      <c r="F129" s="48">
        <f t="shared" ref="F129:L132" si="24">F123+F79</f>
        <v>4746</v>
      </c>
      <c r="G129" s="39">
        <f t="shared" si="24"/>
        <v>1758.3600000000001</v>
      </c>
      <c r="H129" s="39">
        <f>H123</f>
        <v>230.51</v>
      </c>
      <c r="I129" s="39">
        <f>I123+I79</f>
        <v>1115.8</v>
      </c>
      <c r="J129" s="39">
        <f t="shared" si="24"/>
        <v>0</v>
      </c>
      <c r="K129" s="39">
        <f t="shared" si="24"/>
        <v>0</v>
      </c>
      <c r="L129" s="39">
        <f t="shared" si="24"/>
        <v>0</v>
      </c>
    </row>
    <row r="130" spans="1:12">
      <c r="A130" s="108"/>
      <c r="B130" s="109"/>
      <c r="C130" s="110"/>
      <c r="D130" s="32" t="s">
        <v>11</v>
      </c>
      <c r="E130" s="48">
        <f>E124+E80</f>
        <v>403150.19717000006</v>
      </c>
      <c r="F130" s="48">
        <f t="shared" si="24"/>
        <v>71209.100000000006</v>
      </c>
      <c r="G130" s="39">
        <f t="shared" si="24"/>
        <v>138565.75506</v>
      </c>
      <c r="H130" s="39">
        <f>H124+H80</f>
        <v>75847.442110000004</v>
      </c>
      <c r="I130" s="39">
        <f t="shared" si="24"/>
        <v>28809.800000000003</v>
      </c>
      <c r="J130" s="39">
        <f t="shared" si="24"/>
        <v>29572.7</v>
      </c>
      <c r="K130" s="39">
        <f t="shared" si="24"/>
        <v>29572.7</v>
      </c>
      <c r="L130" s="39">
        <f>L124+L80</f>
        <v>29572.7</v>
      </c>
    </row>
    <row r="131" spans="1:12" ht="33.75">
      <c r="A131" s="108"/>
      <c r="B131" s="109"/>
      <c r="C131" s="110"/>
      <c r="D131" s="32" t="s">
        <v>31</v>
      </c>
      <c r="E131" s="48">
        <f>E125+E81</f>
        <v>0</v>
      </c>
      <c r="F131" s="48">
        <f t="shared" si="24"/>
        <v>0</v>
      </c>
      <c r="G131" s="39">
        <f t="shared" si="24"/>
        <v>0</v>
      </c>
      <c r="H131" s="39">
        <f t="shared" si="24"/>
        <v>0</v>
      </c>
      <c r="I131" s="39">
        <f>I125+I81</f>
        <v>0</v>
      </c>
      <c r="J131" s="39">
        <f t="shared" si="24"/>
        <v>0</v>
      </c>
      <c r="K131" s="39">
        <f t="shared" si="24"/>
        <v>0</v>
      </c>
      <c r="L131" s="39">
        <f t="shared" si="24"/>
        <v>0</v>
      </c>
    </row>
    <row r="132" spans="1:12" ht="22.5">
      <c r="A132" s="111"/>
      <c r="B132" s="112"/>
      <c r="C132" s="113"/>
      <c r="D132" s="34" t="s">
        <v>13</v>
      </c>
      <c r="E132" s="48">
        <f>E126+E82</f>
        <v>589299.54789000005</v>
      </c>
      <c r="F132" s="48">
        <f t="shared" si="24"/>
        <v>18945.8</v>
      </c>
      <c r="G132" s="39">
        <f>G126+G82</f>
        <v>1430</v>
      </c>
      <c r="H132" s="39">
        <f>H126+H82</f>
        <v>48928.547890000002</v>
      </c>
      <c r="I132" s="39">
        <f>I126+I82</f>
        <v>85640.5</v>
      </c>
      <c r="J132" s="39">
        <f t="shared" si="24"/>
        <v>86769.3</v>
      </c>
      <c r="K132" s="39">
        <f t="shared" si="24"/>
        <v>186921.90000000002</v>
      </c>
      <c r="L132" s="39">
        <f t="shared" si="24"/>
        <v>160663.5</v>
      </c>
    </row>
    <row r="133" spans="1:12">
      <c r="A133" s="114" t="s">
        <v>4</v>
      </c>
      <c r="B133" s="115"/>
      <c r="C133" s="116"/>
      <c r="D133" s="35"/>
      <c r="E133" s="47"/>
      <c r="F133" s="47"/>
      <c r="G133" s="38"/>
      <c r="H133" s="38"/>
      <c r="I133" s="38"/>
      <c r="J133" s="38"/>
      <c r="K133" s="38"/>
      <c r="L133" s="38"/>
    </row>
    <row r="134" spans="1:12">
      <c r="A134" s="117" t="s">
        <v>53</v>
      </c>
      <c r="B134" s="118"/>
      <c r="C134" s="119"/>
      <c r="D134" s="29" t="s">
        <v>21</v>
      </c>
      <c r="E134" s="47">
        <f>E135+E136+E137+E139</f>
        <v>192723.33304</v>
      </c>
      <c r="F134" s="47">
        <f>F135+F136+F137+F139</f>
        <v>12560</v>
      </c>
      <c r="G134" s="38">
        <f t="shared" ref="G134:L134" si="25">G135+G136+G137+G139</f>
        <v>2924.33304</v>
      </c>
      <c r="H134" s="38">
        <f t="shared" si="25"/>
        <v>750</v>
      </c>
      <c r="I134" s="38">
        <f t="shared" si="25"/>
        <v>700</v>
      </c>
      <c r="J134" s="38">
        <f t="shared" si="25"/>
        <v>650</v>
      </c>
      <c r="K134" s="38">
        <f t="shared" si="25"/>
        <v>100750</v>
      </c>
      <c r="L134" s="38">
        <f t="shared" si="25"/>
        <v>74389</v>
      </c>
    </row>
    <row r="135" spans="1:12">
      <c r="A135" s="120"/>
      <c r="B135" s="121"/>
      <c r="C135" s="122"/>
      <c r="D135" s="32" t="s">
        <v>9</v>
      </c>
      <c r="E135" s="48">
        <f>SUM(F135:L135)</f>
        <v>0</v>
      </c>
      <c r="F135" s="48">
        <f t="shared" ref="F135:L139" si="26">F42+F48+F60</f>
        <v>0</v>
      </c>
      <c r="G135" s="39">
        <f t="shared" si="26"/>
        <v>0</v>
      </c>
      <c r="H135" s="39">
        <f t="shared" si="26"/>
        <v>0</v>
      </c>
      <c r="I135" s="39">
        <f t="shared" si="26"/>
        <v>0</v>
      </c>
      <c r="J135" s="39">
        <f t="shared" si="26"/>
        <v>0</v>
      </c>
      <c r="K135" s="39">
        <f t="shared" si="26"/>
        <v>0</v>
      </c>
      <c r="L135" s="39">
        <f t="shared" si="26"/>
        <v>0</v>
      </c>
    </row>
    <row r="136" spans="1:12" ht="22.5">
      <c r="A136" s="120"/>
      <c r="B136" s="121"/>
      <c r="C136" s="122"/>
      <c r="D136" s="32" t="s">
        <v>10</v>
      </c>
      <c r="E136" s="48">
        <f>SUM(F136:L136)</f>
        <v>4246</v>
      </c>
      <c r="F136" s="48">
        <f t="shared" si="26"/>
        <v>4246</v>
      </c>
      <c r="G136" s="39">
        <f t="shared" si="26"/>
        <v>0</v>
      </c>
      <c r="H136" s="39">
        <f t="shared" si="26"/>
        <v>0</v>
      </c>
      <c r="I136" s="39">
        <f t="shared" si="26"/>
        <v>0</v>
      </c>
      <c r="J136" s="39">
        <f t="shared" si="26"/>
        <v>0</v>
      </c>
      <c r="K136" s="39">
        <f t="shared" si="26"/>
        <v>0</v>
      </c>
      <c r="L136" s="39">
        <f t="shared" si="26"/>
        <v>0</v>
      </c>
    </row>
    <row r="137" spans="1:12">
      <c r="A137" s="120"/>
      <c r="B137" s="121"/>
      <c r="C137" s="122"/>
      <c r="D137" s="32" t="s">
        <v>11</v>
      </c>
      <c r="E137" s="48">
        <f>SUM(F137:L137)</f>
        <v>4542.5330400000003</v>
      </c>
      <c r="F137" s="48">
        <f t="shared" si="26"/>
        <v>1618.2</v>
      </c>
      <c r="G137" s="39">
        <f t="shared" si="26"/>
        <v>2924.33304</v>
      </c>
      <c r="H137" s="39">
        <f t="shared" si="26"/>
        <v>0</v>
      </c>
      <c r="I137" s="39">
        <f t="shared" si="26"/>
        <v>0</v>
      </c>
      <c r="J137" s="39">
        <f t="shared" si="26"/>
        <v>0</v>
      </c>
      <c r="K137" s="39">
        <f t="shared" si="26"/>
        <v>0</v>
      </c>
      <c r="L137" s="39">
        <f t="shared" si="26"/>
        <v>0</v>
      </c>
    </row>
    <row r="138" spans="1:12" ht="33.75">
      <c r="A138" s="120"/>
      <c r="B138" s="121"/>
      <c r="C138" s="122"/>
      <c r="D138" s="32" t="s">
        <v>31</v>
      </c>
      <c r="E138" s="48">
        <f>SUM(F138:L138)</f>
        <v>0</v>
      </c>
      <c r="F138" s="48">
        <f t="shared" si="26"/>
        <v>0</v>
      </c>
      <c r="G138" s="39">
        <f t="shared" si="26"/>
        <v>0</v>
      </c>
      <c r="H138" s="39">
        <f t="shared" si="26"/>
        <v>0</v>
      </c>
      <c r="I138" s="39">
        <f t="shared" si="26"/>
        <v>0</v>
      </c>
      <c r="J138" s="39">
        <f t="shared" si="26"/>
        <v>0</v>
      </c>
      <c r="K138" s="39">
        <f t="shared" si="26"/>
        <v>0</v>
      </c>
      <c r="L138" s="39">
        <f t="shared" si="26"/>
        <v>0</v>
      </c>
    </row>
    <row r="139" spans="1:12" ht="22.5">
      <c r="A139" s="123"/>
      <c r="B139" s="124"/>
      <c r="C139" s="125"/>
      <c r="D139" s="34" t="s">
        <v>13</v>
      </c>
      <c r="E139" s="48">
        <f>SUM(F139:L139)</f>
        <v>183934.8</v>
      </c>
      <c r="F139" s="48">
        <f t="shared" si="26"/>
        <v>6695.8</v>
      </c>
      <c r="G139" s="39">
        <f t="shared" si="26"/>
        <v>0</v>
      </c>
      <c r="H139" s="39">
        <f t="shared" si="26"/>
        <v>750</v>
      </c>
      <c r="I139" s="39">
        <f t="shared" si="26"/>
        <v>700</v>
      </c>
      <c r="J139" s="39">
        <f t="shared" si="26"/>
        <v>650</v>
      </c>
      <c r="K139" s="39">
        <f t="shared" si="26"/>
        <v>100750</v>
      </c>
      <c r="L139" s="39">
        <f t="shared" si="26"/>
        <v>74389</v>
      </c>
    </row>
    <row r="140" spans="1:12">
      <c r="A140" s="117" t="s">
        <v>54</v>
      </c>
      <c r="B140" s="118"/>
      <c r="C140" s="119"/>
      <c r="D140" s="29" t="s">
        <v>21</v>
      </c>
      <c r="E140" s="47">
        <f>E141+E142+E143+E144+E145</f>
        <v>807577.08202000009</v>
      </c>
      <c r="F140" s="47">
        <f t="shared" ref="F140:L140" si="27">F141+F142+F143+F144+F145</f>
        <v>82340.900000000009</v>
      </c>
      <c r="G140" s="38">
        <f t="shared" si="27"/>
        <v>138829.78201999998</v>
      </c>
      <c r="H140" s="38">
        <f t="shared" si="27"/>
        <v>124256.5</v>
      </c>
      <c r="I140" s="38">
        <f t="shared" si="27"/>
        <v>114866.1</v>
      </c>
      <c r="J140" s="38">
        <f t="shared" si="27"/>
        <v>115692</v>
      </c>
      <c r="K140" s="38">
        <f t="shared" si="27"/>
        <v>115744.60000000002</v>
      </c>
      <c r="L140" s="38">
        <f t="shared" si="27"/>
        <v>115847.2</v>
      </c>
    </row>
    <row r="141" spans="1:12">
      <c r="A141" s="120"/>
      <c r="B141" s="126"/>
      <c r="C141" s="122"/>
      <c r="D141" s="32" t="s">
        <v>9</v>
      </c>
      <c r="E141" s="48">
        <f>SUM(F141:L141)</f>
        <v>0</v>
      </c>
      <c r="F141" s="48">
        <f t="shared" ref="F141:L145" si="28">F128-F135</f>
        <v>0</v>
      </c>
      <c r="G141" s="39">
        <f t="shared" si="28"/>
        <v>0</v>
      </c>
      <c r="H141" s="39">
        <f t="shared" si="28"/>
        <v>0</v>
      </c>
      <c r="I141" s="39">
        <f t="shared" si="28"/>
        <v>0</v>
      </c>
      <c r="J141" s="39">
        <f t="shared" si="28"/>
        <v>0</v>
      </c>
      <c r="K141" s="39">
        <f t="shared" si="28"/>
        <v>0</v>
      </c>
      <c r="L141" s="39">
        <f t="shared" si="28"/>
        <v>0</v>
      </c>
    </row>
    <row r="142" spans="1:12" ht="22.5">
      <c r="A142" s="120"/>
      <c r="B142" s="126"/>
      <c r="C142" s="122"/>
      <c r="D142" s="32" t="s">
        <v>10</v>
      </c>
      <c r="E142" s="48">
        <f>SUM(F142:L142)</f>
        <v>3604.67</v>
      </c>
      <c r="F142" s="48">
        <f t="shared" si="28"/>
        <v>500</v>
      </c>
      <c r="G142" s="39">
        <f t="shared" si="28"/>
        <v>1758.3600000000001</v>
      </c>
      <c r="H142" s="39">
        <f t="shared" si="28"/>
        <v>230.51</v>
      </c>
      <c r="I142" s="39">
        <f t="shared" si="28"/>
        <v>1115.8</v>
      </c>
      <c r="J142" s="39">
        <f t="shared" si="28"/>
        <v>0</v>
      </c>
      <c r="K142" s="39">
        <f t="shared" si="28"/>
        <v>0</v>
      </c>
      <c r="L142" s="39">
        <f t="shared" si="28"/>
        <v>0</v>
      </c>
    </row>
    <row r="143" spans="1:12">
      <c r="A143" s="120"/>
      <c r="B143" s="126"/>
      <c r="C143" s="122"/>
      <c r="D143" s="32" t="s">
        <v>11</v>
      </c>
      <c r="E143" s="48">
        <f>SUM(F143:L143)</f>
        <v>398607.66413000005</v>
      </c>
      <c r="F143" s="48">
        <f t="shared" si="28"/>
        <v>69590.900000000009</v>
      </c>
      <c r="G143" s="39">
        <f t="shared" si="28"/>
        <v>135641.42202</v>
      </c>
      <c r="H143" s="39">
        <f t="shared" si="28"/>
        <v>75847.442110000004</v>
      </c>
      <c r="I143" s="39">
        <f t="shared" si="28"/>
        <v>28809.800000000003</v>
      </c>
      <c r="J143" s="39">
        <f t="shared" si="28"/>
        <v>29572.7</v>
      </c>
      <c r="K143" s="39">
        <f t="shared" si="28"/>
        <v>29572.7</v>
      </c>
      <c r="L143" s="39">
        <f t="shared" si="28"/>
        <v>29572.7</v>
      </c>
    </row>
    <row r="144" spans="1:12" ht="33.75">
      <c r="A144" s="120"/>
      <c r="B144" s="126"/>
      <c r="C144" s="122"/>
      <c r="D144" s="32" t="s">
        <v>31</v>
      </c>
      <c r="E144" s="48">
        <f>SUM(F144:L144)</f>
        <v>0</v>
      </c>
      <c r="F144" s="48">
        <f t="shared" si="28"/>
        <v>0</v>
      </c>
      <c r="G144" s="39">
        <f t="shared" si="28"/>
        <v>0</v>
      </c>
      <c r="H144" s="39">
        <f t="shared" si="28"/>
        <v>0</v>
      </c>
      <c r="I144" s="39">
        <f t="shared" si="28"/>
        <v>0</v>
      </c>
      <c r="J144" s="39">
        <f t="shared" si="28"/>
        <v>0</v>
      </c>
      <c r="K144" s="39">
        <f t="shared" si="28"/>
        <v>0</v>
      </c>
      <c r="L144" s="39">
        <f t="shared" si="28"/>
        <v>0</v>
      </c>
    </row>
    <row r="145" spans="1:12" ht="22.5">
      <c r="A145" s="123"/>
      <c r="B145" s="124"/>
      <c r="C145" s="125"/>
      <c r="D145" s="34" t="s">
        <v>13</v>
      </c>
      <c r="E145" s="48">
        <f>SUM(F145:L145)</f>
        <v>405364.74789</v>
      </c>
      <c r="F145" s="48">
        <f t="shared" si="28"/>
        <v>12250</v>
      </c>
      <c r="G145" s="39">
        <f t="shared" si="28"/>
        <v>1430</v>
      </c>
      <c r="H145" s="39">
        <f t="shared" si="28"/>
        <v>48178.547890000002</v>
      </c>
      <c r="I145" s="39">
        <f t="shared" si="28"/>
        <v>84940.5</v>
      </c>
      <c r="J145" s="39">
        <f t="shared" si="28"/>
        <v>86119.3</v>
      </c>
      <c r="K145" s="39">
        <f t="shared" si="28"/>
        <v>86171.900000000023</v>
      </c>
      <c r="L145" s="39">
        <f t="shared" si="28"/>
        <v>86274.5</v>
      </c>
    </row>
    <row r="146" spans="1:12">
      <c r="A146" s="102" t="s">
        <v>4</v>
      </c>
      <c r="B146" s="103"/>
      <c r="C146" s="104"/>
      <c r="D146" s="35"/>
      <c r="E146" s="48"/>
      <c r="F146" s="48"/>
      <c r="G146" s="39"/>
      <c r="H146" s="39"/>
      <c r="I146" s="39"/>
      <c r="J146" s="39"/>
      <c r="K146" s="39"/>
      <c r="L146" s="39"/>
    </row>
    <row r="147" spans="1:12">
      <c r="A147" s="127">
        <v>1</v>
      </c>
      <c r="B147" s="88" t="s">
        <v>18</v>
      </c>
      <c r="C147" s="88"/>
      <c r="D147" s="29" t="s">
        <v>21</v>
      </c>
      <c r="E147" s="51">
        <f>SUM(E148:E152)</f>
        <v>805201.18201999995</v>
      </c>
      <c r="F147" s="51">
        <f t="shared" ref="F147:L147" si="29">SUM(F148:F152)</f>
        <v>82240.899999999994</v>
      </c>
      <c r="G147" s="43">
        <f t="shared" si="29"/>
        <v>137403.88201999999</v>
      </c>
      <c r="H147" s="43">
        <f t="shared" si="29"/>
        <v>123806.5</v>
      </c>
      <c r="I147" s="43">
        <f t="shared" si="29"/>
        <v>114766.1</v>
      </c>
      <c r="J147" s="43">
        <f t="shared" si="29"/>
        <v>115592</v>
      </c>
      <c r="K147" s="43">
        <f t="shared" si="29"/>
        <v>115644.59999999999</v>
      </c>
      <c r="L147" s="43">
        <f t="shared" si="29"/>
        <v>115747.2</v>
      </c>
    </row>
    <row r="148" spans="1:12">
      <c r="A148" s="127"/>
      <c r="B148" s="88"/>
      <c r="C148" s="88"/>
      <c r="D148" s="32" t="s">
        <v>9</v>
      </c>
      <c r="E148" s="52">
        <f t="shared" ref="E148:L152" si="30">E12+E18+E24+E66+E72+E86+E92+E98+E110+E116</f>
        <v>0</v>
      </c>
      <c r="F148" s="52">
        <f t="shared" si="30"/>
        <v>0</v>
      </c>
      <c r="G148" s="44">
        <f t="shared" si="30"/>
        <v>0</v>
      </c>
      <c r="H148" s="44">
        <f t="shared" si="30"/>
        <v>0</v>
      </c>
      <c r="I148" s="44">
        <f t="shared" si="30"/>
        <v>0</v>
      </c>
      <c r="J148" s="44">
        <f t="shared" si="30"/>
        <v>0</v>
      </c>
      <c r="K148" s="44">
        <f t="shared" si="30"/>
        <v>0</v>
      </c>
      <c r="L148" s="44">
        <f t="shared" si="30"/>
        <v>0</v>
      </c>
    </row>
    <row r="149" spans="1:12" ht="22.5">
      <c r="A149" s="127"/>
      <c r="B149" s="88"/>
      <c r="C149" s="88"/>
      <c r="D149" s="32" t="s">
        <v>10</v>
      </c>
      <c r="E149" s="52">
        <f t="shared" si="30"/>
        <v>3035.67</v>
      </c>
      <c r="F149" s="52">
        <f t="shared" si="30"/>
        <v>500</v>
      </c>
      <c r="G149" s="44">
        <f t="shared" si="30"/>
        <v>1189.3599999999999</v>
      </c>
      <c r="H149" s="44">
        <f t="shared" si="30"/>
        <v>230.51</v>
      </c>
      <c r="I149" s="44">
        <f t="shared" si="30"/>
        <v>1115.8</v>
      </c>
      <c r="J149" s="44">
        <f t="shared" si="30"/>
        <v>0</v>
      </c>
      <c r="K149" s="44">
        <f t="shared" si="30"/>
        <v>0</v>
      </c>
      <c r="L149" s="44">
        <f t="shared" si="30"/>
        <v>0</v>
      </c>
    </row>
    <row r="150" spans="1:12">
      <c r="A150" s="127"/>
      <c r="B150" s="88"/>
      <c r="C150" s="88"/>
      <c r="D150" s="32" t="s">
        <v>11</v>
      </c>
      <c r="E150" s="52">
        <f t="shared" si="30"/>
        <v>398450.76413000003</v>
      </c>
      <c r="F150" s="52">
        <f t="shared" si="30"/>
        <v>69590.899999999994</v>
      </c>
      <c r="G150" s="44">
        <f t="shared" si="30"/>
        <v>135484.52202</v>
      </c>
      <c r="H150" s="44">
        <f t="shared" si="30"/>
        <v>75847.442110000004</v>
      </c>
      <c r="I150" s="44">
        <f t="shared" si="30"/>
        <v>28809.800000000003</v>
      </c>
      <c r="J150" s="44">
        <f t="shared" si="30"/>
        <v>29572.7</v>
      </c>
      <c r="K150" s="44">
        <f t="shared" si="30"/>
        <v>29572.7</v>
      </c>
      <c r="L150" s="44">
        <f t="shared" si="30"/>
        <v>29572.7</v>
      </c>
    </row>
    <row r="151" spans="1:12" ht="33.75">
      <c r="A151" s="127"/>
      <c r="B151" s="88"/>
      <c r="C151" s="88"/>
      <c r="D151" s="32" t="s">
        <v>31</v>
      </c>
      <c r="E151" s="52">
        <f t="shared" si="30"/>
        <v>0</v>
      </c>
      <c r="F151" s="52">
        <f t="shared" si="30"/>
        <v>0</v>
      </c>
      <c r="G151" s="44">
        <f t="shared" si="30"/>
        <v>0</v>
      </c>
      <c r="H151" s="44">
        <f t="shared" si="30"/>
        <v>0</v>
      </c>
      <c r="I151" s="44">
        <f t="shared" si="30"/>
        <v>0</v>
      </c>
      <c r="J151" s="44">
        <f t="shared" si="30"/>
        <v>0</v>
      </c>
      <c r="K151" s="44">
        <f t="shared" si="30"/>
        <v>0</v>
      </c>
      <c r="L151" s="44">
        <f t="shared" si="30"/>
        <v>0</v>
      </c>
    </row>
    <row r="152" spans="1:12" ht="22.5">
      <c r="A152" s="127"/>
      <c r="B152" s="88"/>
      <c r="C152" s="88"/>
      <c r="D152" s="34" t="s">
        <v>13</v>
      </c>
      <c r="E152" s="52">
        <f t="shared" si="30"/>
        <v>403714.74789</v>
      </c>
      <c r="F152" s="52">
        <f t="shared" si="30"/>
        <v>12150</v>
      </c>
      <c r="G152" s="44">
        <f t="shared" si="30"/>
        <v>730</v>
      </c>
      <c r="H152" s="44">
        <f t="shared" si="30"/>
        <v>47728.547890000002</v>
      </c>
      <c r="I152" s="44">
        <f t="shared" si="30"/>
        <v>84840.5</v>
      </c>
      <c r="J152" s="44">
        <f t="shared" si="30"/>
        <v>86019.3</v>
      </c>
      <c r="K152" s="44">
        <f t="shared" si="30"/>
        <v>86071.9</v>
      </c>
      <c r="L152" s="44">
        <f t="shared" si="30"/>
        <v>86174.5</v>
      </c>
    </row>
    <row r="153" spans="1:12">
      <c r="A153" s="127">
        <v>2</v>
      </c>
      <c r="B153" s="88" t="s">
        <v>48</v>
      </c>
      <c r="C153" s="88"/>
      <c r="D153" s="29" t="s">
        <v>21</v>
      </c>
      <c r="E153" s="51">
        <f>E154+E155+E156+E157+E158</f>
        <v>1050</v>
      </c>
      <c r="F153" s="51">
        <f t="shared" ref="F153:L153" si="31">F154+F155+F156+F157+F158</f>
        <v>100</v>
      </c>
      <c r="G153" s="43">
        <f t="shared" si="31"/>
        <v>100</v>
      </c>
      <c r="H153" s="43">
        <f t="shared" si="31"/>
        <v>450</v>
      </c>
      <c r="I153" s="43">
        <f t="shared" si="31"/>
        <v>100</v>
      </c>
      <c r="J153" s="43">
        <f t="shared" si="31"/>
        <v>100</v>
      </c>
      <c r="K153" s="43">
        <f t="shared" si="31"/>
        <v>100</v>
      </c>
      <c r="L153" s="43">
        <f t="shared" si="31"/>
        <v>100</v>
      </c>
    </row>
    <row r="154" spans="1:12">
      <c r="A154" s="127"/>
      <c r="B154" s="88"/>
      <c r="C154" s="88"/>
      <c r="D154" s="32" t="s">
        <v>9</v>
      </c>
      <c r="E154" s="52">
        <f>E104</f>
        <v>0</v>
      </c>
      <c r="F154" s="52">
        <f t="shared" ref="F154:L154" si="32">F104</f>
        <v>0</v>
      </c>
      <c r="G154" s="44">
        <f t="shared" si="32"/>
        <v>0</v>
      </c>
      <c r="H154" s="44">
        <f t="shared" si="32"/>
        <v>0</v>
      </c>
      <c r="I154" s="44">
        <f t="shared" si="32"/>
        <v>0</v>
      </c>
      <c r="J154" s="44">
        <f t="shared" si="32"/>
        <v>0</v>
      </c>
      <c r="K154" s="44">
        <f t="shared" si="32"/>
        <v>0</v>
      </c>
      <c r="L154" s="44">
        <f t="shared" si="32"/>
        <v>0</v>
      </c>
    </row>
    <row r="155" spans="1:12" ht="22.5">
      <c r="A155" s="127"/>
      <c r="B155" s="88"/>
      <c r="C155" s="88"/>
      <c r="D155" s="32" t="s">
        <v>10</v>
      </c>
      <c r="E155" s="52">
        <f t="shared" ref="E155:L158" si="33">E105</f>
        <v>0</v>
      </c>
      <c r="F155" s="52">
        <f t="shared" si="33"/>
        <v>0</v>
      </c>
      <c r="G155" s="44">
        <f t="shared" si="33"/>
        <v>0</v>
      </c>
      <c r="H155" s="44">
        <f t="shared" si="33"/>
        <v>0</v>
      </c>
      <c r="I155" s="44">
        <f t="shared" si="33"/>
        <v>0</v>
      </c>
      <c r="J155" s="44">
        <f t="shared" si="33"/>
        <v>0</v>
      </c>
      <c r="K155" s="44">
        <f t="shared" si="33"/>
        <v>0</v>
      </c>
      <c r="L155" s="44">
        <f t="shared" si="33"/>
        <v>0</v>
      </c>
    </row>
    <row r="156" spans="1:12">
      <c r="A156" s="127"/>
      <c r="B156" s="88"/>
      <c r="C156" s="88"/>
      <c r="D156" s="32" t="s">
        <v>11</v>
      </c>
      <c r="E156" s="52">
        <f t="shared" si="33"/>
        <v>0</v>
      </c>
      <c r="F156" s="52">
        <f t="shared" si="33"/>
        <v>0</v>
      </c>
      <c r="G156" s="44">
        <f t="shared" si="33"/>
        <v>0</v>
      </c>
      <c r="H156" s="44">
        <f t="shared" si="33"/>
        <v>0</v>
      </c>
      <c r="I156" s="44">
        <f t="shared" si="33"/>
        <v>0</v>
      </c>
      <c r="J156" s="44">
        <f t="shared" si="33"/>
        <v>0</v>
      </c>
      <c r="K156" s="44">
        <f t="shared" si="33"/>
        <v>0</v>
      </c>
      <c r="L156" s="44">
        <f t="shared" si="33"/>
        <v>0</v>
      </c>
    </row>
    <row r="157" spans="1:12" ht="33.75">
      <c r="A157" s="127"/>
      <c r="B157" s="88"/>
      <c r="C157" s="88"/>
      <c r="D157" s="32" t="s">
        <v>31</v>
      </c>
      <c r="E157" s="52">
        <f t="shared" si="33"/>
        <v>0</v>
      </c>
      <c r="F157" s="52">
        <f t="shared" si="33"/>
        <v>0</v>
      </c>
      <c r="G157" s="44">
        <f t="shared" si="33"/>
        <v>0</v>
      </c>
      <c r="H157" s="44">
        <f t="shared" si="33"/>
        <v>0</v>
      </c>
      <c r="I157" s="44">
        <f t="shared" si="33"/>
        <v>0</v>
      </c>
      <c r="J157" s="44">
        <f t="shared" si="33"/>
        <v>0</v>
      </c>
      <c r="K157" s="44">
        <f t="shared" si="33"/>
        <v>0</v>
      </c>
      <c r="L157" s="44">
        <f t="shared" si="33"/>
        <v>0</v>
      </c>
    </row>
    <row r="158" spans="1:12" ht="22.5">
      <c r="A158" s="127"/>
      <c r="B158" s="88"/>
      <c r="C158" s="88"/>
      <c r="D158" s="34" t="s">
        <v>13</v>
      </c>
      <c r="E158" s="52">
        <f t="shared" si="33"/>
        <v>1050</v>
      </c>
      <c r="F158" s="52">
        <f t="shared" si="33"/>
        <v>100</v>
      </c>
      <c r="G158" s="44">
        <f t="shared" si="33"/>
        <v>100</v>
      </c>
      <c r="H158" s="44">
        <f>H108</f>
        <v>450</v>
      </c>
      <c r="I158" s="44">
        <f t="shared" si="33"/>
        <v>100</v>
      </c>
      <c r="J158" s="44">
        <f t="shared" si="33"/>
        <v>100</v>
      </c>
      <c r="K158" s="44">
        <f t="shared" si="33"/>
        <v>100</v>
      </c>
      <c r="L158" s="44">
        <f t="shared" si="33"/>
        <v>100</v>
      </c>
    </row>
    <row r="159" spans="1:12">
      <c r="A159" s="127">
        <v>3</v>
      </c>
      <c r="B159" s="88" t="s">
        <v>36</v>
      </c>
      <c r="C159" s="88"/>
      <c r="D159" s="29" t="s">
        <v>21</v>
      </c>
      <c r="E159" s="51">
        <f>E160+E161+E162+E163+E164</f>
        <v>189823.33304</v>
      </c>
      <c r="F159" s="51">
        <f t="shared" ref="F159:L159" si="34">F160+F161+F162+F163+F164</f>
        <v>12560</v>
      </c>
      <c r="G159" s="43">
        <f t="shared" si="34"/>
        <v>24.33304</v>
      </c>
      <c r="H159" s="43">
        <f t="shared" si="34"/>
        <v>750</v>
      </c>
      <c r="I159" s="43">
        <f t="shared" si="34"/>
        <v>700</v>
      </c>
      <c r="J159" s="43">
        <f t="shared" si="34"/>
        <v>650</v>
      </c>
      <c r="K159" s="43">
        <f t="shared" si="34"/>
        <v>100750</v>
      </c>
      <c r="L159" s="43">
        <f t="shared" si="34"/>
        <v>74389</v>
      </c>
    </row>
    <row r="160" spans="1:12">
      <c r="A160" s="127"/>
      <c r="B160" s="88"/>
      <c r="C160" s="88"/>
      <c r="D160" s="32" t="s">
        <v>9</v>
      </c>
      <c r="E160" s="52">
        <f>E42+E48</f>
        <v>0</v>
      </c>
      <c r="F160" s="52">
        <f t="shared" ref="F160:L160" si="35">F42+F48</f>
        <v>0</v>
      </c>
      <c r="G160" s="44">
        <f t="shared" si="35"/>
        <v>0</v>
      </c>
      <c r="H160" s="44">
        <f t="shared" si="35"/>
        <v>0</v>
      </c>
      <c r="I160" s="44">
        <f t="shared" si="35"/>
        <v>0</v>
      </c>
      <c r="J160" s="44">
        <f t="shared" si="35"/>
        <v>0</v>
      </c>
      <c r="K160" s="44">
        <f t="shared" si="35"/>
        <v>0</v>
      </c>
      <c r="L160" s="44">
        <f t="shared" si="35"/>
        <v>0</v>
      </c>
    </row>
    <row r="161" spans="1:12" ht="22.5">
      <c r="A161" s="127"/>
      <c r="B161" s="88"/>
      <c r="C161" s="88"/>
      <c r="D161" s="32" t="s">
        <v>10</v>
      </c>
      <c r="E161" s="52">
        <f t="shared" ref="E161:L164" si="36">E43+E49</f>
        <v>4246</v>
      </c>
      <c r="F161" s="52">
        <f t="shared" si="36"/>
        <v>4246</v>
      </c>
      <c r="G161" s="44">
        <f t="shared" si="36"/>
        <v>0</v>
      </c>
      <c r="H161" s="44">
        <f t="shared" si="36"/>
        <v>0</v>
      </c>
      <c r="I161" s="44">
        <f t="shared" si="36"/>
        <v>0</v>
      </c>
      <c r="J161" s="44">
        <f t="shared" si="36"/>
        <v>0</v>
      </c>
      <c r="K161" s="44">
        <f t="shared" si="36"/>
        <v>0</v>
      </c>
      <c r="L161" s="44">
        <f t="shared" si="36"/>
        <v>0</v>
      </c>
    </row>
    <row r="162" spans="1:12">
      <c r="A162" s="127"/>
      <c r="B162" s="88"/>
      <c r="C162" s="88"/>
      <c r="D162" s="32" t="s">
        <v>11</v>
      </c>
      <c r="E162" s="52">
        <f t="shared" si="36"/>
        <v>1642.53304</v>
      </c>
      <c r="F162" s="52">
        <f t="shared" si="36"/>
        <v>1618.2</v>
      </c>
      <c r="G162" s="44">
        <f t="shared" si="36"/>
        <v>24.33304</v>
      </c>
      <c r="H162" s="44">
        <f t="shared" si="36"/>
        <v>0</v>
      </c>
      <c r="I162" s="44">
        <f t="shared" si="36"/>
        <v>0</v>
      </c>
      <c r="J162" s="44">
        <f t="shared" si="36"/>
        <v>0</v>
      </c>
      <c r="K162" s="44">
        <f t="shared" si="36"/>
        <v>0</v>
      </c>
      <c r="L162" s="44">
        <f t="shared" si="36"/>
        <v>0</v>
      </c>
    </row>
    <row r="163" spans="1:12" ht="33.75">
      <c r="A163" s="127"/>
      <c r="B163" s="88"/>
      <c r="C163" s="88"/>
      <c r="D163" s="32" t="s">
        <v>31</v>
      </c>
      <c r="E163" s="52">
        <f t="shared" si="36"/>
        <v>0</v>
      </c>
      <c r="F163" s="52">
        <f t="shared" si="36"/>
        <v>0</v>
      </c>
      <c r="G163" s="44">
        <f t="shared" si="36"/>
        <v>0</v>
      </c>
      <c r="H163" s="44">
        <f t="shared" si="36"/>
        <v>0</v>
      </c>
      <c r="I163" s="44">
        <f t="shared" si="36"/>
        <v>0</v>
      </c>
      <c r="J163" s="44">
        <f t="shared" si="36"/>
        <v>0</v>
      </c>
      <c r="K163" s="44">
        <f t="shared" si="36"/>
        <v>0</v>
      </c>
      <c r="L163" s="44">
        <f t="shared" si="36"/>
        <v>0</v>
      </c>
    </row>
    <row r="164" spans="1:12" ht="22.5">
      <c r="A164" s="127"/>
      <c r="B164" s="88"/>
      <c r="C164" s="88"/>
      <c r="D164" s="34" t="s">
        <v>13</v>
      </c>
      <c r="E164" s="52">
        <f t="shared" si="36"/>
        <v>183934.8</v>
      </c>
      <c r="F164" s="52">
        <f t="shared" si="36"/>
        <v>6695.8</v>
      </c>
      <c r="G164" s="44">
        <f t="shared" si="36"/>
        <v>0</v>
      </c>
      <c r="H164" s="44">
        <f t="shared" si="36"/>
        <v>750</v>
      </c>
      <c r="I164" s="44">
        <f t="shared" si="36"/>
        <v>700</v>
      </c>
      <c r="J164" s="44">
        <f t="shared" si="36"/>
        <v>650</v>
      </c>
      <c r="K164" s="44">
        <f t="shared" si="36"/>
        <v>100750</v>
      </c>
      <c r="L164" s="44">
        <f t="shared" si="36"/>
        <v>74389</v>
      </c>
    </row>
    <row r="165" spans="1:12">
      <c r="A165" s="127">
        <v>4</v>
      </c>
      <c r="B165" s="88" t="s">
        <v>39</v>
      </c>
      <c r="C165" s="88"/>
      <c r="D165" s="29" t="s">
        <v>21</v>
      </c>
      <c r="E165" s="51">
        <f>E166+E167+E168+E169+E170</f>
        <v>2900</v>
      </c>
      <c r="F165" s="51">
        <f t="shared" ref="F165:L165" si="37">F166+F167+F168+F169+F170</f>
        <v>0</v>
      </c>
      <c r="G165" s="43">
        <f t="shared" si="37"/>
        <v>2900</v>
      </c>
      <c r="H165" s="43">
        <f t="shared" si="37"/>
        <v>0</v>
      </c>
      <c r="I165" s="43">
        <f t="shared" si="37"/>
        <v>0</v>
      </c>
      <c r="J165" s="43">
        <f t="shared" si="37"/>
        <v>0</v>
      </c>
      <c r="K165" s="43">
        <f t="shared" si="37"/>
        <v>0</v>
      </c>
      <c r="L165" s="43">
        <f t="shared" si="37"/>
        <v>0</v>
      </c>
    </row>
    <row r="166" spans="1:12">
      <c r="A166" s="127"/>
      <c r="B166" s="88"/>
      <c r="C166" s="88"/>
      <c r="D166" s="32" t="s">
        <v>9</v>
      </c>
      <c r="E166" s="52">
        <f>E60</f>
        <v>0</v>
      </c>
      <c r="F166" s="52">
        <f t="shared" ref="F166:L166" si="38">F60</f>
        <v>0</v>
      </c>
      <c r="G166" s="44">
        <f t="shared" si="38"/>
        <v>0</v>
      </c>
      <c r="H166" s="44">
        <f t="shared" si="38"/>
        <v>0</v>
      </c>
      <c r="I166" s="44">
        <f t="shared" si="38"/>
        <v>0</v>
      </c>
      <c r="J166" s="44">
        <f t="shared" si="38"/>
        <v>0</v>
      </c>
      <c r="K166" s="44">
        <f t="shared" si="38"/>
        <v>0</v>
      </c>
      <c r="L166" s="44">
        <f t="shared" si="38"/>
        <v>0</v>
      </c>
    </row>
    <row r="167" spans="1:12" ht="22.5">
      <c r="A167" s="127"/>
      <c r="B167" s="88"/>
      <c r="C167" s="88"/>
      <c r="D167" s="32" t="s">
        <v>10</v>
      </c>
      <c r="E167" s="52">
        <f t="shared" ref="E167:L170" si="39">E61</f>
        <v>0</v>
      </c>
      <c r="F167" s="52">
        <f t="shared" si="39"/>
        <v>0</v>
      </c>
      <c r="G167" s="44">
        <f t="shared" si="39"/>
        <v>0</v>
      </c>
      <c r="H167" s="44">
        <f t="shared" si="39"/>
        <v>0</v>
      </c>
      <c r="I167" s="44">
        <f t="shared" si="39"/>
        <v>0</v>
      </c>
      <c r="J167" s="44">
        <f t="shared" si="39"/>
        <v>0</v>
      </c>
      <c r="K167" s="44">
        <f t="shared" si="39"/>
        <v>0</v>
      </c>
      <c r="L167" s="44">
        <f t="shared" si="39"/>
        <v>0</v>
      </c>
    </row>
    <row r="168" spans="1:12">
      <c r="A168" s="127"/>
      <c r="B168" s="88"/>
      <c r="C168" s="88"/>
      <c r="D168" s="32" t="s">
        <v>11</v>
      </c>
      <c r="E168" s="52">
        <f t="shared" si="39"/>
        <v>2900</v>
      </c>
      <c r="F168" s="52">
        <f t="shared" si="39"/>
        <v>0</v>
      </c>
      <c r="G168" s="44">
        <f t="shared" si="39"/>
        <v>2900</v>
      </c>
      <c r="H168" s="44">
        <f t="shared" si="39"/>
        <v>0</v>
      </c>
      <c r="I168" s="44">
        <f t="shared" si="39"/>
        <v>0</v>
      </c>
      <c r="J168" s="44">
        <f t="shared" si="39"/>
        <v>0</v>
      </c>
      <c r="K168" s="44">
        <f t="shared" si="39"/>
        <v>0</v>
      </c>
      <c r="L168" s="44">
        <f t="shared" si="39"/>
        <v>0</v>
      </c>
    </row>
    <row r="169" spans="1:12" ht="33.75">
      <c r="A169" s="127"/>
      <c r="B169" s="88"/>
      <c r="C169" s="88"/>
      <c r="D169" s="32" t="s">
        <v>31</v>
      </c>
      <c r="E169" s="52">
        <f t="shared" si="39"/>
        <v>0</v>
      </c>
      <c r="F169" s="52">
        <f t="shared" si="39"/>
        <v>0</v>
      </c>
      <c r="G169" s="44">
        <f t="shared" si="39"/>
        <v>0</v>
      </c>
      <c r="H169" s="44">
        <f t="shared" si="39"/>
        <v>0</v>
      </c>
      <c r="I169" s="44">
        <f t="shared" si="39"/>
        <v>0</v>
      </c>
      <c r="J169" s="44">
        <f t="shared" si="39"/>
        <v>0</v>
      </c>
      <c r="K169" s="44">
        <f t="shared" si="39"/>
        <v>0</v>
      </c>
      <c r="L169" s="44">
        <f t="shared" si="39"/>
        <v>0</v>
      </c>
    </row>
    <row r="170" spans="1:12" ht="22.5">
      <c r="A170" s="127"/>
      <c r="B170" s="88"/>
      <c r="C170" s="88"/>
      <c r="D170" s="34" t="s">
        <v>13</v>
      </c>
      <c r="E170" s="52">
        <f t="shared" si="39"/>
        <v>0</v>
      </c>
      <c r="F170" s="52">
        <f t="shared" si="39"/>
        <v>0</v>
      </c>
      <c r="G170" s="44">
        <f t="shared" si="39"/>
        <v>0</v>
      </c>
      <c r="H170" s="44">
        <f t="shared" si="39"/>
        <v>0</v>
      </c>
      <c r="I170" s="44">
        <f t="shared" si="39"/>
        <v>0</v>
      </c>
      <c r="J170" s="44">
        <f t="shared" si="39"/>
        <v>0</v>
      </c>
      <c r="K170" s="44">
        <f t="shared" si="39"/>
        <v>0</v>
      </c>
      <c r="L170" s="44">
        <f t="shared" si="39"/>
        <v>0</v>
      </c>
    </row>
    <row r="171" spans="1:12">
      <c r="G171" s="45"/>
      <c r="H171" s="45"/>
    </row>
    <row r="172" spans="1:12">
      <c r="G172" s="45"/>
      <c r="H172" s="45"/>
    </row>
    <row r="173" spans="1:12">
      <c r="G173" s="45"/>
      <c r="H173" s="45"/>
    </row>
    <row r="174" spans="1:12">
      <c r="G174" s="45"/>
      <c r="H174" s="45"/>
    </row>
    <row r="175" spans="1:12">
      <c r="G175" s="45"/>
      <c r="H175" s="45"/>
    </row>
    <row r="176" spans="1:12">
      <c r="G176" s="45"/>
      <c r="H176" s="45"/>
    </row>
    <row r="198" spans="2:4">
      <c r="B198" s="21" t="s">
        <v>59</v>
      </c>
    </row>
    <row r="199" spans="2:4">
      <c r="B199" s="21" t="s">
        <v>60</v>
      </c>
      <c r="D199" s="21" t="s">
        <v>61</v>
      </c>
    </row>
  </sheetData>
  <mergeCells count="64">
    <mergeCell ref="A165:A170"/>
    <mergeCell ref="B165:C170"/>
    <mergeCell ref="A147:A152"/>
    <mergeCell ref="B147:C152"/>
    <mergeCell ref="A153:A158"/>
    <mergeCell ref="B153:C158"/>
    <mergeCell ref="A159:A164"/>
    <mergeCell ref="B159:C164"/>
    <mergeCell ref="A146:C146"/>
    <mergeCell ref="A109:A114"/>
    <mergeCell ref="B109:B114"/>
    <mergeCell ref="C109:C114"/>
    <mergeCell ref="A115:A120"/>
    <mergeCell ref="B115:B120"/>
    <mergeCell ref="C115:C120"/>
    <mergeCell ref="A121:C126"/>
    <mergeCell ref="A127:C132"/>
    <mergeCell ref="A133:C133"/>
    <mergeCell ref="A134:C139"/>
    <mergeCell ref="A140:C145"/>
    <mergeCell ref="A85:A96"/>
    <mergeCell ref="B85:B96"/>
    <mergeCell ref="C85:C90"/>
    <mergeCell ref="C91:C96"/>
    <mergeCell ref="A97:A108"/>
    <mergeCell ref="B97:B108"/>
    <mergeCell ref="C97:C102"/>
    <mergeCell ref="C103:C108"/>
    <mergeCell ref="A84:L84"/>
    <mergeCell ref="A47:A64"/>
    <mergeCell ref="B47:B64"/>
    <mergeCell ref="C47:C52"/>
    <mergeCell ref="C53:C58"/>
    <mergeCell ref="C59:C64"/>
    <mergeCell ref="A65:A70"/>
    <mergeCell ref="B65:B70"/>
    <mergeCell ref="C65:C70"/>
    <mergeCell ref="A71:A76"/>
    <mergeCell ref="B71:B76"/>
    <mergeCell ref="C71:C76"/>
    <mergeCell ref="A77:C82"/>
    <mergeCell ref="A83:L83"/>
    <mergeCell ref="A29:A46"/>
    <mergeCell ref="B29:B46"/>
    <mergeCell ref="C29:C34"/>
    <mergeCell ref="C35:C40"/>
    <mergeCell ref="C41:C46"/>
    <mergeCell ref="A8:L8"/>
    <mergeCell ref="A9:L9"/>
    <mergeCell ref="A10:L10"/>
    <mergeCell ref="A11:A28"/>
    <mergeCell ref="B11:B28"/>
    <mergeCell ref="C11:C16"/>
    <mergeCell ref="C17:C22"/>
    <mergeCell ref="C23:C28"/>
    <mergeCell ref="H1:L1"/>
    <mergeCell ref="A3:L3"/>
    <mergeCell ref="A4:A6"/>
    <mergeCell ref="B4:B6"/>
    <mergeCell ref="C4:C6"/>
    <mergeCell ref="D4:D6"/>
    <mergeCell ref="E4:E6"/>
    <mergeCell ref="F4:L4"/>
    <mergeCell ref="F5:L5"/>
  </mergeCells>
  <pageMargins left="0.23622047244094491" right="0.15748031496062992" top="0.15748031496062992" bottom="0.15748031496062992" header="0.31496062992125984" footer="0.31496062992125984"/>
  <pageSetup paperSize="9" scale="68" orientation="landscape" horizontalDpi="180" verticalDpi="180" r:id="rId1"/>
  <rowBreaks count="4" manualBreakCount="4">
    <brk id="46" max="11" man="1"/>
    <brk id="82" max="11" man="1"/>
    <brk id="126" max="11" man="1"/>
    <brk id="17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 5</vt:lpstr>
      <vt:lpstr>'МП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2015-12-16T10:25:25Z</dcterms:modified>
</cp:coreProperties>
</file>