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425" windowHeight="10905"/>
  </bookViews>
  <sheets>
    <sheet name="Лист1 (2)" sheetId="5" r:id="rId1"/>
  </sheets>
  <definedNames>
    <definedName name="_xlnm.Print_Area" localSheetId="0">'Лист1 (2)'!$A$2:$M$569</definedName>
  </definedNames>
  <calcPr calcId="145621"/>
</workbook>
</file>

<file path=xl/calcChain.xml><?xml version="1.0" encoding="utf-8"?>
<calcChain xmlns="http://schemas.openxmlformats.org/spreadsheetml/2006/main">
  <c r="H324" i="5" l="1"/>
  <c r="F319" i="5" l="1"/>
  <c r="G319" i="5"/>
  <c r="H319" i="5"/>
  <c r="I319" i="5"/>
  <c r="J319" i="5"/>
  <c r="K319" i="5"/>
  <c r="L319" i="5"/>
  <c r="F318" i="5"/>
  <c r="G318" i="5"/>
  <c r="H318" i="5"/>
  <c r="I318" i="5"/>
  <c r="J318" i="5"/>
  <c r="K318" i="5"/>
  <c r="L318" i="5"/>
  <c r="F317" i="5"/>
  <c r="I317" i="5"/>
  <c r="J317" i="5"/>
  <c r="K317" i="5"/>
  <c r="L317" i="5"/>
  <c r="F316" i="5"/>
  <c r="I316" i="5"/>
  <c r="J316" i="5"/>
  <c r="K316" i="5"/>
  <c r="L316" i="5"/>
  <c r="F315" i="5"/>
  <c r="G315" i="5"/>
  <c r="H315" i="5"/>
  <c r="I315" i="5"/>
  <c r="J315" i="5"/>
  <c r="K315" i="5"/>
  <c r="L315" i="5"/>
  <c r="F253" i="5"/>
  <c r="G253" i="5"/>
  <c r="H253" i="5"/>
  <c r="I253" i="5"/>
  <c r="J253" i="5"/>
  <c r="K253" i="5"/>
  <c r="L253" i="5"/>
  <c r="F252" i="5"/>
  <c r="G252" i="5"/>
  <c r="H252" i="5"/>
  <c r="I252" i="5"/>
  <c r="J252" i="5"/>
  <c r="K252" i="5"/>
  <c r="L252" i="5"/>
  <c r="F251" i="5"/>
  <c r="I251" i="5"/>
  <c r="J251" i="5"/>
  <c r="K251" i="5"/>
  <c r="L251" i="5"/>
  <c r="F250" i="5"/>
  <c r="I250" i="5"/>
  <c r="J250" i="5"/>
  <c r="K250" i="5"/>
  <c r="L250" i="5"/>
  <c r="F249" i="5"/>
  <c r="G249" i="5"/>
  <c r="H249" i="5"/>
  <c r="I249" i="5"/>
  <c r="J249" i="5"/>
  <c r="K249" i="5"/>
  <c r="L249" i="5"/>
  <c r="G308" i="5" l="1"/>
  <c r="H89" i="5" l="1"/>
  <c r="H88" i="5"/>
  <c r="E313" i="5" l="1"/>
  <c r="E312" i="5"/>
  <c r="E311" i="5"/>
  <c r="E310" i="5"/>
  <c r="E309" i="5"/>
  <c r="F308" i="5"/>
  <c r="L308" i="5"/>
  <c r="K308" i="5"/>
  <c r="J308" i="5"/>
  <c r="I308" i="5"/>
  <c r="H308" i="5"/>
  <c r="E308" i="5" l="1"/>
  <c r="H137" i="5"/>
  <c r="H176" i="5"/>
  <c r="H155" i="5"/>
  <c r="H125" i="5"/>
  <c r="H101" i="5" s="1"/>
  <c r="H175" i="5"/>
  <c r="H25" i="5" l="1"/>
  <c r="H19" i="5"/>
  <c r="H18" i="5"/>
  <c r="H281" i="5" l="1"/>
  <c r="H269" i="5"/>
  <c r="H257" i="5"/>
  <c r="H228" i="5"/>
  <c r="H229" i="5"/>
  <c r="H82" i="5" l="1"/>
  <c r="H547" i="5" s="1"/>
  <c r="H182" i="5" l="1"/>
  <c r="H188" i="5"/>
  <c r="F190" i="5"/>
  <c r="G190" i="5"/>
  <c r="H190" i="5"/>
  <c r="I190" i="5"/>
  <c r="J190" i="5"/>
  <c r="K190" i="5"/>
  <c r="K196" i="5" s="1"/>
  <c r="L190" i="5"/>
  <c r="F189" i="5"/>
  <c r="F195" i="5" s="1"/>
  <c r="G189" i="5"/>
  <c r="H189" i="5"/>
  <c r="H195" i="5" s="1"/>
  <c r="I189" i="5"/>
  <c r="J189" i="5"/>
  <c r="J195" i="5" s="1"/>
  <c r="K189" i="5"/>
  <c r="K195" i="5" s="1"/>
  <c r="L189" i="5"/>
  <c r="L195" i="5" s="1"/>
  <c r="F188" i="5"/>
  <c r="G188" i="5"/>
  <c r="I188" i="5"/>
  <c r="I194" i="5" s="1"/>
  <c r="J188" i="5"/>
  <c r="K188" i="5"/>
  <c r="L188" i="5"/>
  <c r="L194" i="5" s="1"/>
  <c r="F187" i="5"/>
  <c r="G187" i="5"/>
  <c r="H187" i="5"/>
  <c r="H193" i="5" s="1"/>
  <c r="I187" i="5"/>
  <c r="J187" i="5"/>
  <c r="K187" i="5"/>
  <c r="L187" i="5"/>
  <c r="F186" i="5"/>
  <c r="G186" i="5"/>
  <c r="H186" i="5"/>
  <c r="I186" i="5"/>
  <c r="J186" i="5"/>
  <c r="K186" i="5"/>
  <c r="K192" i="5" s="1"/>
  <c r="L186" i="5"/>
  <c r="L192" i="5" s="1"/>
  <c r="E174" i="5"/>
  <c r="E175" i="5"/>
  <c r="E177" i="5"/>
  <c r="E178" i="5"/>
  <c r="G173" i="5"/>
  <c r="I173" i="5"/>
  <c r="J173" i="5"/>
  <c r="K173" i="5"/>
  <c r="L173" i="5"/>
  <c r="F173" i="5"/>
  <c r="G179" i="5"/>
  <c r="G185" i="5" s="1"/>
  <c r="I179" i="5"/>
  <c r="J179" i="5"/>
  <c r="K179" i="5"/>
  <c r="L179" i="5"/>
  <c r="F179" i="5"/>
  <c r="L518" i="5"/>
  <c r="L524" i="5" s="1"/>
  <c r="K518" i="5"/>
  <c r="K524" i="5" s="1"/>
  <c r="J518" i="5"/>
  <c r="J524" i="5" s="1"/>
  <c r="I518" i="5"/>
  <c r="I524" i="5" s="1"/>
  <c r="H518" i="5"/>
  <c r="H524" i="5" s="1"/>
  <c r="H516" i="5"/>
  <c r="H515" i="5"/>
  <c r="E512" i="5"/>
  <c r="E511" i="5"/>
  <c r="E510" i="5"/>
  <c r="E509" i="5"/>
  <c r="E508" i="5"/>
  <c r="L507" i="5"/>
  <c r="K507" i="5"/>
  <c r="J507" i="5"/>
  <c r="I507" i="5"/>
  <c r="H507" i="5"/>
  <c r="G507" i="5"/>
  <c r="F507" i="5"/>
  <c r="E506" i="5"/>
  <c r="L501" i="5"/>
  <c r="K501" i="5"/>
  <c r="J501" i="5"/>
  <c r="I501" i="5"/>
  <c r="H501" i="5"/>
  <c r="G501" i="5"/>
  <c r="F501" i="5"/>
  <c r="E501" i="5"/>
  <c r="E500" i="5"/>
  <c r="E498" i="5"/>
  <c r="E497" i="5"/>
  <c r="L495" i="5"/>
  <c r="K495" i="5"/>
  <c r="J495" i="5"/>
  <c r="I495" i="5"/>
  <c r="H495" i="5"/>
  <c r="G495" i="5"/>
  <c r="F495" i="5"/>
  <c r="E494" i="5"/>
  <c r="E492" i="5"/>
  <c r="E491" i="5"/>
  <c r="L489" i="5"/>
  <c r="K489" i="5"/>
  <c r="J489" i="5"/>
  <c r="I489" i="5"/>
  <c r="H489" i="5"/>
  <c r="G489" i="5"/>
  <c r="F489" i="5"/>
  <c r="E488" i="5"/>
  <c r="E486" i="5"/>
  <c r="E485" i="5"/>
  <c r="L483" i="5"/>
  <c r="K483" i="5"/>
  <c r="J483" i="5"/>
  <c r="I483" i="5"/>
  <c r="H483" i="5"/>
  <c r="G483" i="5"/>
  <c r="F483" i="5"/>
  <c r="E482" i="5"/>
  <c r="E480" i="5"/>
  <c r="E479" i="5"/>
  <c r="L477" i="5"/>
  <c r="K477" i="5"/>
  <c r="J477" i="5"/>
  <c r="I477" i="5"/>
  <c r="H477" i="5"/>
  <c r="G477" i="5"/>
  <c r="F477" i="5"/>
  <c r="E476" i="5"/>
  <c r="L471" i="5"/>
  <c r="K471" i="5"/>
  <c r="J471" i="5"/>
  <c r="I471" i="5"/>
  <c r="H471" i="5"/>
  <c r="G471" i="5"/>
  <c r="F471" i="5"/>
  <c r="E471" i="5"/>
  <c r="E470" i="5"/>
  <c r="E465" i="5" s="1"/>
  <c r="L465" i="5"/>
  <c r="L464" i="5" s="1"/>
  <c r="L463" i="5" s="1"/>
  <c r="L462" i="5" s="1"/>
  <c r="K465" i="5"/>
  <c r="J465" i="5"/>
  <c r="I465" i="5"/>
  <c r="H465" i="5"/>
  <c r="G465" i="5"/>
  <c r="G464" i="5" s="1"/>
  <c r="F465" i="5"/>
  <c r="F464" i="5" s="1"/>
  <c r="K464" i="5"/>
  <c r="K463" i="5" s="1"/>
  <c r="J459" i="5"/>
  <c r="I459" i="5"/>
  <c r="H459" i="5"/>
  <c r="E458" i="5"/>
  <c r="E456" i="5"/>
  <c r="E455" i="5"/>
  <c r="L453" i="5"/>
  <c r="K453" i="5"/>
  <c r="J453" i="5"/>
  <c r="I453" i="5"/>
  <c r="H453" i="5"/>
  <c r="G453" i="5"/>
  <c r="F453" i="5"/>
  <c r="E452" i="5"/>
  <c r="E451" i="5"/>
  <c r="E450" i="5"/>
  <c r="E449" i="5"/>
  <c r="E448" i="5"/>
  <c r="L447" i="5"/>
  <c r="K447" i="5"/>
  <c r="J447" i="5"/>
  <c r="I447" i="5"/>
  <c r="H447" i="5"/>
  <c r="G447" i="5"/>
  <c r="F447" i="5"/>
  <c r="E446" i="5"/>
  <c r="E444" i="5"/>
  <c r="E443" i="5"/>
  <c r="L441" i="5"/>
  <c r="K441" i="5"/>
  <c r="J441" i="5"/>
  <c r="I441" i="5"/>
  <c r="H441" i="5"/>
  <c r="G441" i="5"/>
  <c r="F441" i="5"/>
  <c r="E440" i="5"/>
  <c r="E435" i="5" s="1"/>
  <c r="L435" i="5"/>
  <c r="K435" i="5"/>
  <c r="J435" i="5"/>
  <c r="I435" i="5"/>
  <c r="H435" i="5"/>
  <c r="G435" i="5"/>
  <c r="F435" i="5"/>
  <c r="E434" i="5"/>
  <c r="L429" i="5"/>
  <c r="K429" i="5"/>
  <c r="J429" i="5"/>
  <c r="I429" i="5"/>
  <c r="H429" i="5"/>
  <c r="G429" i="5"/>
  <c r="F429" i="5"/>
  <c r="E429" i="5"/>
  <c r="E428" i="5"/>
  <c r="E426" i="5"/>
  <c r="E425" i="5"/>
  <c r="L423" i="5"/>
  <c r="K423" i="5"/>
  <c r="J423" i="5"/>
  <c r="I423" i="5"/>
  <c r="H423" i="5"/>
  <c r="G423" i="5"/>
  <c r="F423" i="5"/>
  <c r="E422" i="5"/>
  <c r="E417" i="5" s="1"/>
  <c r="L417" i="5"/>
  <c r="K417" i="5"/>
  <c r="J417" i="5"/>
  <c r="I417" i="5"/>
  <c r="H417" i="5"/>
  <c r="G417" i="5"/>
  <c r="F417" i="5"/>
  <c r="E416" i="5"/>
  <c r="E414" i="5"/>
  <c r="L411" i="5"/>
  <c r="K411" i="5"/>
  <c r="J411" i="5"/>
  <c r="I411" i="5"/>
  <c r="H411" i="5"/>
  <c r="G411" i="5"/>
  <c r="F411" i="5"/>
  <c r="E410" i="5"/>
  <c r="E408" i="5"/>
  <c r="E407" i="5"/>
  <c r="L405" i="5"/>
  <c r="K405" i="5"/>
  <c r="J405" i="5"/>
  <c r="I405" i="5"/>
  <c r="H405" i="5"/>
  <c r="G405" i="5"/>
  <c r="F405" i="5"/>
  <c r="E404" i="5"/>
  <c r="E402" i="5"/>
  <c r="L399" i="5"/>
  <c r="K399" i="5"/>
  <c r="J399" i="5"/>
  <c r="I399" i="5"/>
  <c r="H399" i="5"/>
  <c r="G399" i="5"/>
  <c r="F399" i="5"/>
  <c r="E398" i="5"/>
  <c r="L393" i="5"/>
  <c r="K393" i="5"/>
  <c r="J393" i="5"/>
  <c r="I393" i="5"/>
  <c r="H393" i="5"/>
  <c r="G393" i="5"/>
  <c r="F393" i="5"/>
  <c r="E393" i="5"/>
  <c r="E392" i="5"/>
  <c r="E387" i="5" s="1"/>
  <c r="L387" i="5"/>
  <c r="K387" i="5"/>
  <c r="J387" i="5"/>
  <c r="I387" i="5"/>
  <c r="H387" i="5"/>
  <c r="G387" i="5"/>
  <c r="F387" i="5"/>
  <c r="E386" i="5"/>
  <c r="L381" i="5"/>
  <c r="K381" i="5"/>
  <c r="J381" i="5"/>
  <c r="I381" i="5"/>
  <c r="H381" i="5"/>
  <c r="G381" i="5"/>
  <c r="F381" i="5"/>
  <c r="E381" i="5"/>
  <c r="E380" i="5"/>
  <c r="E375" i="5" s="1"/>
  <c r="L375" i="5"/>
  <c r="K375" i="5"/>
  <c r="J375" i="5"/>
  <c r="I375" i="5"/>
  <c r="H375" i="5"/>
  <c r="G375" i="5"/>
  <c r="F375" i="5"/>
  <c r="E374" i="5"/>
  <c r="E372" i="5"/>
  <c r="E371" i="5"/>
  <c r="L369" i="5"/>
  <c r="K369" i="5"/>
  <c r="J369" i="5"/>
  <c r="I369" i="5"/>
  <c r="H369" i="5"/>
  <c r="G369" i="5"/>
  <c r="F369" i="5"/>
  <c r="E368" i="5"/>
  <c r="E363" i="5" s="1"/>
  <c r="L363" i="5"/>
  <c r="K363" i="5"/>
  <c r="J363" i="5"/>
  <c r="I363" i="5"/>
  <c r="H363" i="5"/>
  <c r="G363" i="5"/>
  <c r="F363" i="5"/>
  <c r="E362" i="5"/>
  <c r="E357" i="5" s="1"/>
  <c r="L357" i="5"/>
  <c r="K357" i="5"/>
  <c r="J357" i="5"/>
  <c r="I357" i="5"/>
  <c r="H357" i="5"/>
  <c r="G357" i="5"/>
  <c r="F357" i="5"/>
  <c r="E356" i="5"/>
  <c r="E354" i="5"/>
  <c r="E353" i="5"/>
  <c r="L351" i="5"/>
  <c r="K351" i="5"/>
  <c r="J351" i="5"/>
  <c r="I351" i="5"/>
  <c r="H351" i="5"/>
  <c r="G351" i="5"/>
  <c r="F351" i="5"/>
  <c r="E350" i="5"/>
  <c r="E348" i="5"/>
  <c r="E347" i="5"/>
  <c r="L345" i="5"/>
  <c r="K345" i="5"/>
  <c r="J345" i="5"/>
  <c r="I345" i="5"/>
  <c r="H345" i="5"/>
  <c r="G345" i="5"/>
  <c r="F345" i="5"/>
  <c r="E344" i="5"/>
  <c r="L339" i="5"/>
  <c r="K339" i="5"/>
  <c r="J339" i="5"/>
  <c r="I339" i="5"/>
  <c r="H339" i="5"/>
  <c r="G339" i="5"/>
  <c r="F339" i="5"/>
  <c r="E339" i="5"/>
  <c r="E338" i="5"/>
  <c r="E336" i="5"/>
  <c r="E335" i="5"/>
  <c r="L333" i="5"/>
  <c r="K333" i="5"/>
  <c r="J333" i="5"/>
  <c r="I333" i="5"/>
  <c r="H333" i="5"/>
  <c r="G333" i="5"/>
  <c r="F333" i="5"/>
  <c r="E332" i="5"/>
  <c r="E327" i="5" s="1"/>
  <c r="L327" i="5"/>
  <c r="K327" i="5"/>
  <c r="J327" i="5"/>
  <c r="I327" i="5"/>
  <c r="H327" i="5"/>
  <c r="G327" i="5"/>
  <c r="F327" i="5"/>
  <c r="J325" i="5"/>
  <c r="J517" i="5" s="1"/>
  <c r="J523" i="5" s="1"/>
  <c r="I325" i="5"/>
  <c r="I517" i="5" s="1"/>
  <c r="I523" i="5" s="1"/>
  <c r="H325" i="5"/>
  <c r="J324" i="5"/>
  <c r="J516" i="5" s="1"/>
  <c r="J522" i="5" s="1"/>
  <c r="I324" i="5"/>
  <c r="I516" i="5" s="1"/>
  <c r="I522" i="5" s="1"/>
  <c r="J323" i="5"/>
  <c r="J515" i="5" s="1"/>
  <c r="J521" i="5" s="1"/>
  <c r="I323" i="5"/>
  <c r="I515" i="5" s="1"/>
  <c r="I521" i="5" s="1"/>
  <c r="J322" i="5"/>
  <c r="J514" i="5" s="1"/>
  <c r="J520" i="5" s="1"/>
  <c r="I322" i="5"/>
  <c r="I514" i="5" s="1"/>
  <c r="I520" i="5" s="1"/>
  <c r="H322" i="5"/>
  <c r="H514" i="5" s="1"/>
  <c r="H520" i="5" s="1"/>
  <c r="L321" i="5"/>
  <c r="L513" i="5" s="1"/>
  <c r="K321" i="5"/>
  <c r="K513" i="5" s="1"/>
  <c r="J321" i="5"/>
  <c r="J513" i="5" s="1"/>
  <c r="I321" i="5"/>
  <c r="I513" i="5" s="1"/>
  <c r="E307" i="5"/>
  <c r="E306" i="5"/>
  <c r="E305" i="5"/>
  <c r="E304" i="5"/>
  <c r="E303" i="5"/>
  <c r="L302" i="5"/>
  <c r="K302" i="5"/>
  <c r="J302" i="5"/>
  <c r="I302" i="5"/>
  <c r="H302" i="5"/>
  <c r="G302" i="5"/>
  <c r="F302" i="5"/>
  <c r="E301" i="5"/>
  <c r="E300" i="5"/>
  <c r="E252" i="5" s="1"/>
  <c r="H299" i="5"/>
  <c r="E298" i="5"/>
  <c r="E297" i="5"/>
  <c r="L296" i="5"/>
  <c r="K296" i="5"/>
  <c r="J296" i="5"/>
  <c r="I296" i="5"/>
  <c r="G296" i="5"/>
  <c r="F296" i="5"/>
  <c r="E295" i="5"/>
  <c r="E293" i="5"/>
  <c r="E292" i="5"/>
  <c r="E291" i="5"/>
  <c r="L290" i="5"/>
  <c r="K290" i="5"/>
  <c r="J290" i="5"/>
  <c r="I290" i="5"/>
  <c r="H290" i="5"/>
  <c r="G290" i="5"/>
  <c r="F290" i="5"/>
  <c r="E289" i="5"/>
  <c r="E287" i="5"/>
  <c r="E286" i="5"/>
  <c r="E285" i="5"/>
  <c r="L284" i="5"/>
  <c r="K284" i="5"/>
  <c r="J284" i="5"/>
  <c r="I284" i="5"/>
  <c r="H284" i="5"/>
  <c r="G284" i="5"/>
  <c r="F284" i="5"/>
  <c r="E283" i="5"/>
  <c r="G281" i="5"/>
  <c r="H280" i="5"/>
  <c r="G280" i="5"/>
  <c r="E279" i="5"/>
  <c r="L278" i="5"/>
  <c r="K278" i="5"/>
  <c r="J278" i="5"/>
  <c r="I278" i="5"/>
  <c r="F278" i="5"/>
  <c r="E277" i="5"/>
  <c r="E275" i="5"/>
  <c r="E274" i="5"/>
  <c r="E273" i="5"/>
  <c r="J272" i="5"/>
  <c r="I272" i="5"/>
  <c r="H272" i="5"/>
  <c r="G272" i="5"/>
  <c r="F272" i="5"/>
  <c r="E271" i="5"/>
  <c r="G269" i="5"/>
  <c r="G251" i="5" s="1"/>
  <c r="G268" i="5"/>
  <c r="E267" i="5"/>
  <c r="H266" i="5"/>
  <c r="F266" i="5"/>
  <c r="E265" i="5"/>
  <c r="E263" i="5"/>
  <c r="E262" i="5"/>
  <c r="F260" i="5"/>
  <c r="E259" i="5"/>
  <c r="E253" i="5" s="1"/>
  <c r="E257" i="5"/>
  <c r="H256" i="5"/>
  <c r="E255" i="5"/>
  <c r="E249" i="5" s="1"/>
  <c r="L254" i="5"/>
  <c r="L248" i="5" s="1"/>
  <c r="K254" i="5"/>
  <c r="K248" i="5" s="1"/>
  <c r="J254" i="5"/>
  <c r="J248" i="5" s="1"/>
  <c r="I254" i="5"/>
  <c r="I248" i="5" s="1"/>
  <c r="G254" i="5"/>
  <c r="F254" i="5"/>
  <c r="F248" i="5" s="1"/>
  <c r="I244" i="5"/>
  <c r="H244" i="5"/>
  <c r="L238" i="5"/>
  <c r="L244" i="5" s="1"/>
  <c r="K238" i="5"/>
  <c r="K244" i="5" s="1"/>
  <c r="I238" i="5"/>
  <c r="G238" i="5"/>
  <c r="G244" i="5" s="1"/>
  <c r="F238" i="5"/>
  <c r="F244" i="5" s="1"/>
  <c r="L237" i="5"/>
  <c r="K237" i="5"/>
  <c r="J237" i="5"/>
  <c r="I237" i="5"/>
  <c r="H237" i="5"/>
  <c r="G237" i="5"/>
  <c r="F237" i="5"/>
  <c r="L236" i="5"/>
  <c r="L242" i="5" s="1"/>
  <c r="K236" i="5"/>
  <c r="K242" i="5" s="1"/>
  <c r="J236" i="5"/>
  <c r="J242" i="5" s="1"/>
  <c r="I236" i="5"/>
  <c r="I242" i="5" s="1"/>
  <c r="H236" i="5"/>
  <c r="H242" i="5" s="1"/>
  <c r="F236" i="5"/>
  <c r="F242" i="5" s="1"/>
  <c r="L235" i="5"/>
  <c r="L241" i="5" s="1"/>
  <c r="K235" i="5"/>
  <c r="K241" i="5" s="1"/>
  <c r="J235" i="5"/>
  <c r="J241" i="5" s="1"/>
  <c r="I235" i="5"/>
  <c r="I241" i="5" s="1"/>
  <c r="H235" i="5"/>
  <c r="H241" i="5" s="1"/>
  <c r="F235" i="5"/>
  <c r="F241" i="5" s="1"/>
  <c r="L234" i="5"/>
  <c r="L240" i="5" s="1"/>
  <c r="K234" i="5"/>
  <c r="K240" i="5" s="1"/>
  <c r="J234" i="5"/>
  <c r="J240" i="5" s="1"/>
  <c r="I234" i="5"/>
  <c r="H234" i="5"/>
  <c r="F234" i="5"/>
  <c r="E232" i="5"/>
  <c r="E238" i="5" s="1"/>
  <c r="E244" i="5" s="1"/>
  <c r="E231" i="5"/>
  <c r="E237" i="5" s="1"/>
  <c r="G230" i="5"/>
  <c r="E230" i="5" s="1"/>
  <c r="E236" i="5" s="1"/>
  <c r="E242" i="5" s="1"/>
  <c r="G229" i="5"/>
  <c r="G235" i="5" s="1"/>
  <c r="G241" i="5" s="1"/>
  <c r="G228" i="5"/>
  <c r="E228" i="5" s="1"/>
  <c r="E234" i="5" s="1"/>
  <c r="E240" i="5" s="1"/>
  <c r="L227" i="5"/>
  <c r="K227" i="5"/>
  <c r="J227" i="5"/>
  <c r="I227" i="5"/>
  <c r="H227" i="5"/>
  <c r="F227" i="5"/>
  <c r="L222" i="5"/>
  <c r="K222" i="5"/>
  <c r="J222" i="5"/>
  <c r="I222" i="5"/>
  <c r="H222" i="5"/>
  <c r="G222" i="5"/>
  <c r="F222" i="5"/>
  <c r="E222" i="5"/>
  <c r="L217" i="5"/>
  <c r="L223" i="5" s="1"/>
  <c r="K217" i="5"/>
  <c r="K223" i="5" s="1"/>
  <c r="J217" i="5"/>
  <c r="J223" i="5" s="1"/>
  <c r="I217" i="5"/>
  <c r="I223" i="5" s="1"/>
  <c r="H217" i="5"/>
  <c r="H223" i="5" s="1"/>
  <c r="G217" i="5"/>
  <c r="G223" i="5" s="1"/>
  <c r="F217" i="5"/>
  <c r="F223" i="5" s="1"/>
  <c r="L215" i="5"/>
  <c r="L221" i="5" s="1"/>
  <c r="K215" i="5"/>
  <c r="K221" i="5" s="1"/>
  <c r="J215" i="5"/>
  <c r="J221" i="5" s="1"/>
  <c r="I215" i="5"/>
  <c r="I221" i="5" s="1"/>
  <c r="H215" i="5"/>
  <c r="H221" i="5" s="1"/>
  <c r="G215" i="5"/>
  <c r="G221" i="5" s="1"/>
  <c r="F215" i="5"/>
  <c r="F221" i="5" s="1"/>
  <c r="L214" i="5"/>
  <c r="L220" i="5" s="1"/>
  <c r="K214" i="5"/>
  <c r="K220" i="5" s="1"/>
  <c r="J214" i="5"/>
  <c r="J220" i="5" s="1"/>
  <c r="I214" i="5"/>
  <c r="I220" i="5" s="1"/>
  <c r="H214" i="5"/>
  <c r="H220" i="5" s="1"/>
  <c r="G214" i="5"/>
  <c r="G220" i="5" s="1"/>
  <c r="F214" i="5"/>
  <c r="F220" i="5" s="1"/>
  <c r="L213" i="5"/>
  <c r="L219" i="5" s="1"/>
  <c r="K213" i="5"/>
  <c r="K219" i="5" s="1"/>
  <c r="J213" i="5"/>
  <c r="J219" i="5" s="1"/>
  <c r="I213" i="5"/>
  <c r="I219" i="5" s="1"/>
  <c r="H213" i="5"/>
  <c r="H219" i="5" s="1"/>
  <c r="G213" i="5"/>
  <c r="G219" i="5" s="1"/>
  <c r="F213" i="5"/>
  <c r="F219" i="5" s="1"/>
  <c r="E211" i="5"/>
  <c r="E209" i="5"/>
  <c r="E208" i="5"/>
  <c r="E207" i="5"/>
  <c r="L206" i="5"/>
  <c r="K206" i="5"/>
  <c r="J206" i="5"/>
  <c r="I206" i="5"/>
  <c r="H206" i="5"/>
  <c r="G206" i="5"/>
  <c r="F206" i="5"/>
  <c r="E205" i="5"/>
  <c r="E203" i="5"/>
  <c r="E202" i="5"/>
  <c r="E201" i="5"/>
  <c r="L200" i="5"/>
  <c r="K200" i="5"/>
  <c r="J200" i="5"/>
  <c r="I200" i="5"/>
  <c r="H200" i="5"/>
  <c r="G200" i="5"/>
  <c r="F200" i="5"/>
  <c r="I195" i="5"/>
  <c r="G195" i="5"/>
  <c r="E183" i="5"/>
  <c r="E182" i="5"/>
  <c r="L196" i="5"/>
  <c r="K194" i="5"/>
  <c r="L193" i="5"/>
  <c r="E157" i="5"/>
  <c r="E156" i="5"/>
  <c r="E155" i="5"/>
  <c r="E154" i="5"/>
  <c r="E153" i="5"/>
  <c r="H152" i="5"/>
  <c r="E152" i="5" s="1"/>
  <c r="E151" i="5"/>
  <c r="L150" i="5"/>
  <c r="K150" i="5"/>
  <c r="K146" i="5" s="1"/>
  <c r="J150" i="5"/>
  <c r="I150" i="5"/>
  <c r="H150" i="5"/>
  <c r="G150" i="5"/>
  <c r="F150" i="5"/>
  <c r="E149" i="5"/>
  <c r="E148" i="5"/>
  <c r="E147" i="5"/>
  <c r="E145" i="5"/>
  <c r="L144" i="5"/>
  <c r="K144" i="5"/>
  <c r="J144" i="5"/>
  <c r="I144" i="5"/>
  <c r="G144" i="5"/>
  <c r="F144" i="5"/>
  <c r="E143" i="5"/>
  <c r="E142" i="5"/>
  <c r="E141" i="5"/>
  <c r="K140" i="5"/>
  <c r="J140" i="5"/>
  <c r="I140" i="5"/>
  <c r="H140" i="5"/>
  <c r="F140" i="5"/>
  <c r="E139" i="5"/>
  <c r="L138" i="5"/>
  <c r="K138" i="5"/>
  <c r="J138" i="5"/>
  <c r="I138" i="5"/>
  <c r="I134" i="5" s="1"/>
  <c r="G138" i="5"/>
  <c r="F138" i="5"/>
  <c r="E137" i="5"/>
  <c r="E136" i="5"/>
  <c r="E135" i="5"/>
  <c r="H134" i="5"/>
  <c r="E133" i="5"/>
  <c r="L132" i="5"/>
  <c r="L128" i="5" s="1"/>
  <c r="K132" i="5"/>
  <c r="J132" i="5"/>
  <c r="I132" i="5"/>
  <c r="G132" i="5"/>
  <c r="F132" i="5"/>
  <c r="E131" i="5"/>
  <c r="E130" i="5"/>
  <c r="E129" i="5"/>
  <c r="H128" i="5"/>
  <c r="E127" i="5"/>
  <c r="L126" i="5"/>
  <c r="K126" i="5"/>
  <c r="J126" i="5"/>
  <c r="I126" i="5"/>
  <c r="G126" i="5"/>
  <c r="G122" i="5" s="1"/>
  <c r="F126" i="5"/>
  <c r="E124" i="5"/>
  <c r="E123" i="5"/>
  <c r="G121" i="5"/>
  <c r="G116" i="5" s="1"/>
  <c r="L120" i="5"/>
  <c r="K120" i="5"/>
  <c r="K116" i="5" s="1"/>
  <c r="J120" i="5"/>
  <c r="I120" i="5"/>
  <c r="F120" i="5"/>
  <c r="E119" i="5"/>
  <c r="E118" i="5"/>
  <c r="E117" i="5"/>
  <c r="E115" i="5"/>
  <c r="L114" i="5"/>
  <c r="K114" i="5"/>
  <c r="K110" i="5" s="1"/>
  <c r="J114" i="5"/>
  <c r="I114" i="5"/>
  <c r="H110" i="5"/>
  <c r="G114" i="5"/>
  <c r="F114" i="5"/>
  <c r="E113" i="5"/>
  <c r="E112" i="5"/>
  <c r="E111" i="5"/>
  <c r="L108" i="5"/>
  <c r="L104" i="5" s="1"/>
  <c r="K108" i="5"/>
  <c r="J108" i="5"/>
  <c r="I108" i="5"/>
  <c r="H108" i="5"/>
  <c r="F108" i="5"/>
  <c r="G107" i="5"/>
  <c r="E106" i="5"/>
  <c r="E105" i="5"/>
  <c r="L103" i="5"/>
  <c r="L568" i="5" s="1"/>
  <c r="K103" i="5"/>
  <c r="K568" i="5" s="1"/>
  <c r="J103" i="5"/>
  <c r="J568" i="5" s="1"/>
  <c r="I103" i="5"/>
  <c r="I568" i="5" s="1"/>
  <c r="H103" i="5"/>
  <c r="H568" i="5" s="1"/>
  <c r="F103" i="5"/>
  <c r="F568" i="5" s="1"/>
  <c r="L101" i="5"/>
  <c r="L566" i="5" s="1"/>
  <c r="K101" i="5"/>
  <c r="K566" i="5" s="1"/>
  <c r="J101" i="5"/>
  <c r="J566" i="5" s="1"/>
  <c r="I101" i="5"/>
  <c r="I566" i="5" s="1"/>
  <c r="F101" i="5"/>
  <c r="F566" i="5" s="1"/>
  <c r="L100" i="5"/>
  <c r="L565" i="5" s="1"/>
  <c r="K100" i="5"/>
  <c r="K565" i="5" s="1"/>
  <c r="J100" i="5"/>
  <c r="J565" i="5" s="1"/>
  <c r="I100" i="5"/>
  <c r="I565" i="5" s="1"/>
  <c r="H100" i="5"/>
  <c r="H565" i="5" s="1"/>
  <c r="G100" i="5"/>
  <c r="G565" i="5" s="1"/>
  <c r="F100" i="5"/>
  <c r="F565" i="5" s="1"/>
  <c r="E565" i="5" s="1"/>
  <c r="L99" i="5"/>
  <c r="L564" i="5" s="1"/>
  <c r="K99" i="5"/>
  <c r="K564" i="5" s="1"/>
  <c r="J99" i="5"/>
  <c r="J564" i="5" s="1"/>
  <c r="I99" i="5"/>
  <c r="I564" i="5" s="1"/>
  <c r="H99" i="5"/>
  <c r="H564" i="5" s="1"/>
  <c r="G99" i="5"/>
  <c r="G564" i="5" s="1"/>
  <c r="F99" i="5"/>
  <c r="F564" i="5" s="1"/>
  <c r="E97" i="5"/>
  <c r="E96" i="5"/>
  <c r="E95" i="5"/>
  <c r="E94" i="5"/>
  <c r="E93" i="5"/>
  <c r="G92" i="5"/>
  <c r="E92" i="5" s="1"/>
  <c r="E90" i="5"/>
  <c r="G89" i="5"/>
  <c r="G86" i="5" s="1"/>
  <c r="E88" i="5"/>
  <c r="E87" i="5"/>
  <c r="L86" i="5"/>
  <c r="L80" i="5" s="1"/>
  <c r="K86" i="5"/>
  <c r="J86" i="5"/>
  <c r="J80" i="5" s="1"/>
  <c r="I86" i="5"/>
  <c r="I80" i="5" s="1"/>
  <c r="F86" i="5"/>
  <c r="F80" i="5" s="1"/>
  <c r="L85" i="5"/>
  <c r="L550" i="5" s="1"/>
  <c r="K85" i="5"/>
  <c r="K550" i="5" s="1"/>
  <c r="J85" i="5"/>
  <c r="J550" i="5" s="1"/>
  <c r="I85" i="5"/>
  <c r="I550" i="5" s="1"/>
  <c r="G85" i="5"/>
  <c r="G550" i="5" s="1"/>
  <c r="F85" i="5"/>
  <c r="F550" i="5" s="1"/>
  <c r="L84" i="5"/>
  <c r="K84" i="5"/>
  <c r="J84" i="5"/>
  <c r="I84" i="5"/>
  <c r="H84" i="5"/>
  <c r="H549" i="5" s="1"/>
  <c r="G84" i="5"/>
  <c r="G549" i="5" s="1"/>
  <c r="F84" i="5"/>
  <c r="L83" i="5"/>
  <c r="K83" i="5"/>
  <c r="K167" i="5" s="1"/>
  <c r="J83" i="5"/>
  <c r="I83" i="5"/>
  <c r="F83" i="5"/>
  <c r="L82" i="5"/>
  <c r="K82" i="5"/>
  <c r="J82" i="5"/>
  <c r="I82" i="5"/>
  <c r="I160" i="5" s="1"/>
  <c r="H160" i="5"/>
  <c r="G82" i="5"/>
  <c r="G547" i="5" s="1"/>
  <c r="F82" i="5"/>
  <c r="L81" i="5"/>
  <c r="K81" i="5"/>
  <c r="K165" i="5" s="1"/>
  <c r="J81" i="5"/>
  <c r="I81" i="5"/>
  <c r="H81" i="5"/>
  <c r="H546" i="5" s="1"/>
  <c r="G81" i="5"/>
  <c r="G165" i="5" s="1"/>
  <c r="F81" i="5"/>
  <c r="K80" i="5"/>
  <c r="L70" i="5"/>
  <c r="K70" i="5"/>
  <c r="J70" i="5"/>
  <c r="I70" i="5"/>
  <c r="H70" i="5"/>
  <c r="G70" i="5"/>
  <c r="F70" i="5"/>
  <c r="I68" i="5"/>
  <c r="H68" i="5"/>
  <c r="G68" i="5"/>
  <c r="F68" i="5"/>
  <c r="I67" i="5"/>
  <c r="H67" i="5"/>
  <c r="G67" i="5"/>
  <c r="F67" i="5"/>
  <c r="L66" i="5"/>
  <c r="K66" i="5"/>
  <c r="J66" i="5"/>
  <c r="I66" i="5"/>
  <c r="H66" i="5"/>
  <c r="G66" i="5"/>
  <c r="F66" i="5"/>
  <c r="E64" i="5"/>
  <c r="E70" i="5" s="1"/>
  <c r="L62" i="5"/>
  <c r="L68" i="5" s="1"/>
  <c r="K62" i="5"/>
  <c r="K68" i="5" s="1"/>
  <c r="J62" i="5"/>
  <c r="J68" i="5" s="1"/>
  <c r="L61" i="5"/>
  <c r="L67" i="5" s="1"/>
  <c r="K61" i="5"/>
  <c r="K67" i="5" s="1"/>
  <c r="J61" i="5"/>
  <c r="J67" i="5" s="1"/>
  <c r="E60" i="5"/>
  <c r="E66" i="5" s="1"/>
  <c r="I59" i="5"/>
  <c r="I65" i="5" s="1"/>
  <c r="H59" i="5"/>
  <c r="H65" i="5" s="1"/>
  <c r="G59" i="5"/>
  <c r="G65" i="5" s="1"/>
  <c r="F59" i="5"/>
  <c r="F65" i="5" s="1"/>
  <c r="G57" i="5"/>
  <c r="F57" i="5"/>
  <c r="L56" i="5"/>
  <c r="L75" i="5" s="1"/>
  <c r="K56" i="5"/>
  <c r="K75" i="5" s="1"/>
  <c r="J56" i="5"/>
  <c r="J75" i="5" s="1"/>
  <c r="I56" i="5"/>
  <c r="I75" i="5" s="1"/>
  <c r="H56" i="5"/>
  <c r="H75" i="5" s="1"/>
  <c r="G56" i="5"/>
  <c r="G75" i="5" s="1"/>
  <c r="F56" i="5"/>
  <c r="F75" i="5" s="1"/>
  <c r="L55" i="5"/>
  <c r="K55" i="5"/>
  <c r="J55" i="5"/>
  <c r="I55" i="5"/>
  <c r="H55" i="5"/>
  <c r="G55" i="5"/>
  <c r="F55" i="5"/>
  <c r="H54" i="5"/>
  <c r="G54" i="5"/>
  <c r="F54" i="5"/>
  <c r="E51" i="5"/>
  <c r="E49" i="5"/>
  <c r="E48" i="5"/>
  <c r="E47" i="5"/>
  <c r="L46" i="5"/>
  <c r="K46" i="5"/>
  <c r="J46" i="5"/>
  <c r="I46" i="5"/>
  <c r="G46" i="5"/>
  <c r="F46" i="5"/>
  <c r="E44" i="5"/>
  <c r="E43" i="5"/>
  <c r="E42" i="5"/>
  <c r="E41" i="5"/>
  <c r="L40" i="5"/>
  <c r="K40" i="5"/>
  <c r="J40" i="5"/>
  <c r="I40" i="5"/>
  <c r="H40" i="5"/>
  <c r="G40" i="5"/>
  <c r="F40" i="5"/>
  <c r="E39" i="5"/>
  <c r="E37" i="5"/>
  <c r="E36" i="5"/>
  <c r="E35" i="5"/>
  <c r="L34" i="5"/>
  <c r="J34" i="5"/>
  <c r="I34" i="5"/>
  <c r="H34" i="5"/>
  <c r="G34" i="5"/>
  <c r="F34" i="5"/>
  <c r="E33" i="5"/>
  <c r="E32" i="5"/>
  <c r="E56" i="5" s="1"/>
  <c r="E75" i="5" s="1"/>
  <c r="E31" i="5"/>
  <c r="E30" i="5"/>
  <c r="E29" i="5"/>
  <c r="L28" i="5"/>
  <c r="K28" i="5"/>
  <c r="J28" i="5"/>
  <c r="I28" i="5"/>
  <c r="H28" i="5"/>
  <c r="G28" i="5"/>
  <c r="F28" i="5"/>
  <c r="E27" i="5"/>
  <c r="E25" i="5"/>
  <c r="E24" i="5"/>
  <c r="E23" i="5"/>
  <c r="L22" i="5"/>
  <c r="K22" i="5"/>
  <c r="J22" i="5"/>
  <c r="I22" i="5"/>
  <c r="H22" i="5"/>
  <c r="G22" i="5"/>
  <c r="F22" i="5"/>
  <c r="L21" i="5"/>
  <c r="L57" i="5" s="1"/>
  <c r="E19" i="5"/>
  <c r="L18" i="5"/>
  <c r="L54" i="5" s="1"/>
  <c r="L17" i="5"/>
  <c r="K17" i="5" s="1"/>
  <c r="J17" i="5" s="1"/>
  <c r="J53" i="5" s="1"/>
  <c r="E564" i="5" l="1"/>
  <c r="H179" i="5"/>
  <c r="H566" i="5"/>
  <c r="H563" i="5" s="1"/>
  <c r="E268" i="5"/>
  <c r="G250" i="5"/>
  <c r="G317" i="5"/>
  <c r="H317" i="5"/>
  <c r="H251" i="5"/>
  <c r="K314" i="5"/>
  <c r="K519" i="5" s="1"/>
  <c r="L314" i="5"/>
  <c r="L519" i="5" s="1"/>
  <c r="E318" i="5"/>
  <c r="E229" i="5"/>
  <c r="E235" i="5" s="1"/>
  <c r="E241" i="5" s="1"/>
  <c r="E256" i="5"/>
  <c r="H250" i="5"/>
  <c r="G316" i="5"/>
  <c r="I314" i="5"/>
  <c r="I519" i="5" s="1"/>
  <c r="E315" i="5"/>
  <c r="E319" i="5"/>
  <c r="H522" i="5"/>
  <c r="H278" i="5"/>
  <c r="H316" i="5"/>
  <c r="H521" i="5" s="1"/>
  <c r="F314" i="5"/>
  <c r="J314" i="5"/>
  <c r="J519" i="5" s="1"/>
  <c r="E555" i="5"/>
  <c r="K555" i="5"/>
  <c r="H555" i="5"/>
  <c r="L555" i="5"/>
  <c r="I555" i="5"/>
  <c r="F555" i="5"/>
  <c r="J555" i="5"/>
  <c r="G555" i="5"/>
  <c r="F161" i="5"/>
  <c r="I159" i="5"/>
  <c r="F160" i="5"/>
  <c r="J160" i="5"/>
  <c r="E299" i="5"/>
  <c r="J72" i="5"/>
  <c r="K546" i="5"/>
  <c r="K548" i="5"/>
  <c r="J185" i="5"/>
  <c r="E189" i="5"/>
  <c r="E195" i="5" s="1"/>
  <c r="E215" i="5"/>
  <c r="E221" i="5" s="1"/>
  <c r="E483" i="5"/>
  <c r="G74" i="5"/>
  <c r="G80" i="5"/>
  <c r="J102" i="5"/>
  <c r="J567" i="5" s="1"/>
  <c r="G266" i="5"/>
  <c r="G73" i="5"/>
  <c r="L185" i="5"/>
  <c r="K18" i="5"/>
  <c r="K54" i="5" s="1"/>
  <c r="K73" i="5" s="1"/>
  <c r="K185" i="5"/>
  <c r="E82" i="5"/>
  <c r="J104" i="5"/>
  <c r="F185" i="5"/>
  <c r="I185" i="5"/>
  <c r="K21" i="5"/>
  <c r="K57" i="5" s="1"/>
  <c r="K76" i="5" s="1"/>
  <c r="E34" i="5"/>
  <c r="K59" i="5"/>
  <c r="K65" i="5" s="1"/>
  <c r="F159" i="5"/>
  <c r="J159" i="5"/>
  <c r="G166" i="5"/>
  <c r="K166" i="5"/>
  <c r="J161" i="5"/>
  <c r="I163" i="5"/>
  <c r="E81" i="5"/>
  <c r="F233" i="5"/>
  <c r="F239" i="5" s="1"/>
  <c r="H254" i="5"/>
  <c r="E280" i="5"/>
  <c r="E316" i="5" s="1"/>
  <c r="L325" i="5"/>
  <c r="L517" i="5" s="1"/>
  <c r="H173" i="5"/>
  <c r="H185" i="5" s="1"/>
  <c r="E176" i="5"/>
  <c r="E188" i="5" s="1"/>
  <c r="E206" i="5"/>
  <c r="E217" i="5"/>
  <c r="E223" i="5" s="1"/>
  <c r="H73" i="5"/>
  <c r="G76" i="5"/>
  <c r="E84" i="5"/>
  <c r="L167" i="5"/>
  <c r="L548" i="5" s="1"/>
  <c r="G218" i="5"/>
  <c r="E351" i="5"/>
  <c r="E423" i="5"/>
  <c r="E441" i="5"/>
  <c r="L461" i="5"/>
  <c r="L460" i="5" s="1"/>
  <c r="L324" i="5"/>
  <c r="L516" i="5" s="1"/>
  <c r="L522" i="5" s="1"/>
  <c r="K462" i="5"/>
  <c r="E462" i="5" s="1"/>
  <c r="K325" i="5"/>
  <c r="K517" i="5" s="1"/>
  <c r="K523" i="5" s="1"/>
  <c r="L73" i="5"/>
  <c r="L16" i="5"/>
  <c r="L52" i="5" s="1"/>
  <c r="E46" i="5"/>
  <c r="I161" i="5"/>
  <c r="F163" i="5"/>
  <c r="K169" i="5"/>
  <c r="H102" i="5"/>
  <c r="H567" i="5" s="1"/>
  <c r="F104" i="5"/>
  <c r="G110" i="5"/>
  <c r="E100" i="5"/>
  <c r="L116" i="5"/>
  <c r="L122" i="5"/>
  <c r="E214" i="5"/>
  <c r="E220" i="5" s="1"/>
  <c r="L233" i="5"/>
  <c r="L239" i="5" s="1"/>
  <c r="F240" i="5"/>
  <c r="E269" i="5"/>
  <c r="E333" i="5"/>
  <c r="E489" i="5"/>
  <c r="E200" i="5"/>
  <c r="H212" i="5"/>
  <c r="E411" i="5"/>
  <c r="E495" i="5"/>
  <c r="L76" i="5"/>
  <c r="G83" i="5"/>
  <c r="G548" i="5" s="1"/>
  <c r="L161" i="5"/>
  <c r="J163" i="5"/>
  <c r="F102" i="5"/>
  <c r="F567" i="5" s="1"/>
  <c r="E99" i="5"/>
  <c r="G128" i="5"/>
  <c r="L212" i="5"/>
  <c r="I218" i="5"/>
  <c r="H233" i="5"/>
  <c r="H239" i="5" s="1"/>
  <c r="E290" i="5"/>
  <c r="E399" i="5"/>
  <c r="H218" i="5"/>
  <c r="G463" i="5"/>
  <c r="G326" i="5"/>
  <c r="G518" i="5" s="1"/>
  <c r="G524" i="5" s="1"/>
  <c r="J74" i="5"/>
  <c r="F165" i="5"/>
  <c r="J165" i="5"/>
  <c r="F166" i="5"/>
  <c r="J166" i="5"/>
  <c r="I167" i="5"/>
  <c r="I548" i="5" s="1"/>
  <c r="F169" i="5"/>
  <c r="E464" i="5"/>
  <c r="E40" i="5"/>
  <c r="I74" i="5"/>
  <c r="J167" i="5"/>
  <c r="L169" i="5"/>
  <c r="F122" i="5"/>
  <c r="E126" i="5"/>
  <c r="I128" i="5"/>
  <c r="E181" i="5"/>
  <c r="E187" i="5" s="1"/>
  <c r="I212" i="5"/>
  <c r="F218" i="5"/>
  <c r="J218" i="5"/>
  <c r="H240" i="5"/>
  <c r="E284" i="5"/>
  <c r="H296" i="5"/>
  <c r="E296" i="5" s="1"/>
  <c r="I536" i="5"/>
  <c r="I561" i="5" s="1"/>
  <c r="E405" i="5"/>
  <c r="E507" i="5"/>
  <c r="F73" i="5"/>
  <c r="F74" i="5"/>
  <c r="H165" i="5"/>
  <c r="L165" i="5"/>
  <c r="L546" i="5" s="1"/>
  <c r="H166" i="5"/>
  <c r="L166" i="5"/>
  <c r="L547" i="5" s="1"/>
  <c r="J168" i="5"/>
  <c r="J549" i="5" s="1"/>
  <c r="I169" i="5"/>
  <c r="L110" i="5"/>
  <c r="E114" i="5"/>
  <c r="E132" i="5"/>
  <c r="F146" i="5"/>
  <c r="E180" i="5"/>
  <c r="E186" i="5" s="1"/>
  <c r="F212" i="5"/>
  <c r="J212" i="5"/>
  <c r="K218" i="5"/>
  <c r="G278" i="5"/>
  <c r="G314" i="5" s="1"/>
  <c r="E369" i="5"/>
  <c r="E453" i="5"/>
  <c r="E28" i="5"/>
  <c r="K53" i="5"/>
  <c r="K72" i="5" s="1"/>
  <c r="E55" i="5"/>
  <c r="E22" i="5"/>
  <c r="L53" i="5"/>
  <c r="L72" i="5" s="1"/>
  <c r="H74" i="5"/>
  <c r="L74" i="5"/>
  <c r="L59" i="5"/>
  <c r="L65" i="5" s="1"/>
  <c r="F76" i="5"/>
  <c r="I165" i="5"/>
  <c r="I166" i="5"/>
  <c r="F167" i="5"/>
  <c r="L102" i="5"/>
  <c r="L567" i="5" s="1"/>
  <c r="J169" i="5"/>
  <c r="H104" i="5"/>
  <c r="H116" i="5"/>
  <c r="E121" i="5"/>
  <c r="K122" i="5"/>
  <c r="L134" i="5"/>
  <c r="G140" i="5"/>
  <c r="J146" i="5"/>
  <c r="G212" i="5"/>
  <c r="K212" i="5"/>
  <c r="K233" i="5"/>
  <c r="K239" i="5" s="1"/>
  <c r="G234" i="5"/>
  <c r="G240" i="5" s="1"/>
  <c r="E302" i="5"/>
  <c r="K536" i="5"/>
  <c r="K561" i="5" s="1"/>
  <c r="E345" i="5"/>
  <c r="E447" i="5"/>
  <c r="E477" i="5"/>
  <c r="K74" i="5"/>
  <c r="H85" i="5"/>
  <c r="E91" i="5"/>
  <c r="E85" i="5" s="1"/>
  <c r="H194" i="5"/>
  <c r="E89" i="5"/>
  <c r="E83" i="5" s="1"/>
  <c r="I110" i="5"/>
  <c r="J116" i="5"/>
  <c r="I17" i="5"/>
  <c r="J59" i="5"/>
  <c r="J65" i="5" s="1"/>
  <c r="E61" i="5"/>
  <c r="E62" i="5"/>
  <c r="E68" i="5" s="1"/>
  <c r="H83" i="5"/>
  <c r="H548" i="5" s="1"/>
  <c r="H86" i="5"/>
  <c r="I102" i="5"/>
  <c r="K104" i="5"/>
  <c r="K102" i="5"/>
  <c r="F116" i="5"/>
  <c r="I122" i="5"/>
  <c r="J128" i="5"/>
  <c r="J134" i="5"/>
  <c r="L140" i="5"/>
  <c r="H146" i="5"/>
  <c r="K159" i="5"/>
  <c r="K161" i="5"/>
  <c r="K163" i="5"/>
  <c r="I196" i="5"/>
  <c r="I104" i="5"/>
  <c r="I116" i="5"/>
  <c r="E125" i="5"/>
  <c r="G102" i="5"/>
  <c r="F128" i="5"/>
  <c r="F134" i="5"/>
  <c r="E138" i="5"/>
  <c r="G159" i="5"/>
  <c r="L159" i="5"/>
  <c r="L163" i="5"/>
  <c r="J196" i="5"/>
  <c r="E107" i="5"/>
  <c r="G101" i="5"/>
  <c r="G566" i="5" s="1"/>
  <c r="E566" i="5" s="1"/>
  <c r="F110" i="5"/>
  <c r="J110" i="5"/>
  <c r="K134" i="5"/>
  <c r="H159" i="5"/>
  <c r="K160" i="5"/>
  <c r="E108" i="5"/>
  <c r="G109" i="5"/>
  <c r="E120" i="5"/>
  <c r="H122" i="5"/>
  <c r="J122" i="5"/>
  <c r="K128" i="5"/>
  <c r="G134" i="5"/>
  <c r="E144" i="5"/>
  <c r="G146" i="5"/>
  <c r="L146" i="5"/>
  <c r="E150" i="5"/>
  <c r="I146" i="5"/>
  <c r="G160" i="5"/>
  <c r="L160" i="5"/>
  <c r="F196" i="5"/>
  <c r="L218" i="5"/>
  <c r="G227" i="5"/>
  <c r="E227" i="5" s="1"/>
  <c r="E260" i="5"/>
  <c r="H517" i="5"/>
  <c r="H523" i="5" s="1"/>
  <c r="H321" i="5"/>
  <c r="H513" i="5" s="1"/>
  <c r="E213" i="5"/>
  <c r="E219" i="5" s="1"/>
  <c r="I240" i="5"/>
  <c r="I233" i="5"/>
  <c r="I239" i="5" s="1"/>
  <c r="E272" i="5"/>
  <c r="E281" i="5"/>
  <c r="G236" i="5"/>
  <c r="F326" i="5"/>
  <c r="F463" i="5"/>
  <c r="E266" i="5" l="1"/>
  <c r="E317" i="5"/>
  <c r="G248" i="5"/>
  <c r="H535" i="5"/>
  <c r="H560" i="5" s="1"/>
  <c r="L536" i="5"/>
  <c r="L561" i="5" s="1"/>
  <c r="L523" i="5"/>
  <c r="H314" i="5"/>
  <c r="H519" i="5" s="1"/>
  <c r="J18" i="5"/>
  <c r="J54" i="5" s="1"/>
  <c r="J73" i="5" s="1"/>
  <c r="J553" i="5" s="1"/>
  <c r="J529" i="5"/>
  <c r="H163" i="5"/>
  <c r="H550" i="5"/>
  <c r="E550" i="5" s="1"/>
  <c r="E254" i="5"/>
  <c r="H248" i="5"/>
  <c r="E251" i="5"/>
  <c r="E250" i="5"/>
  <c r="L553" i="5"/>
  <c r="H553" i="5"/>
  <c r="H527" i="5"/>
  <c r="K556" i="5"/>
  <c r="K530" i="5"/>
  <c r="G553" i="5"/>
  <c r="G554" i="5"/>
  <c r="K554" i="5"/>
  <c r="L554" i="5"/>
  <c r="L528" i="5"/>
  <c r="F554" i="5"/>
  <c r="H554" i="5"/>
  <c r="K552" i="5"/>
  <c r="F553" i="5"/>
  <c r="I554" i="5"/>
  <c r="I528" i="5"/>
  <c r="L556" i="5"/>
  <c r="L530" i="5"/>
  <c r="K553" i="5"/>
  <c r="F556" i="5"/>
  <c r="L552" i="5"/>
  <c r="J554" i="5"/>
  <c r="G556" i="5"/>
  <c r="J552" i="5"/>
  <c r="L162" i="5"/>
  <c r="L158" i="5" s="1"/>
  <c r="F162" i="5"/>
  <c r="F158" i="5" s="1"/>
  <c r="F168" i="5"/>
  <c r="F549" i="5" s="1"/>
  <c r="F98" i="5"/>
  <c r="F164" i="5" s="1"/>
  <c r="K461" i="5"/>
  <c r="K460" i="5" s="1"/>
  <c r="K459" i="5" s="1"/>
  <c r="K324" i="5"/>
  <c r="K516" i="5" s="1"/>
  <c r="K522" i="5" s="1"/>
  <c r="K528" i="5" s="1"/>
  <c r="H168" i="5"/>
  <c r="H529" i="5" s="1"/>
  <c r="H162" i="5"/>
  <c r="K16" i="5"/>
  <c r="K52" i="5" s="1"/>
  <c r="K71" i="5" s="1"/>
  <c r="J162" i="5"/>
  <c r="J158" i="5" s="1"/>
  <c r="J98" i="5"/>
  <c r="J164" i="5" s="1"/>
  <c r="E165" i="5"/>
  <c r="E166" i="5"/>
  <c r="E74" i="5"/>
  <c r="G168" i="5"/>
  <c r="G567" i="5"/>
  <c r="E567" i="5" s="1"/>
  <c r="I168" i="5"/>
  <c r="I567" i="5"/>
  <c r="I162" i="5"/>
  <c r="I158" i="5" s="1"/>
  <c r="K162" i="5"/>
  <c r="K158" i="5" s="1"/>
  <c r="K567" i="5"/>
  <c r="J21" i="5"/>
  <c r="J563" i="5"/>
  <c r="E173" i="5"/>
  <c r="I18" i="5"/>
  <c r="E18" i="5" s="1"/>
  <c r="E54" i="5" s="1"/>
  <c r="L71" i="5"/>
  <c r="H534" i="5"/>
  <c r="H559" i="5" s="1"/>
  <c r="I98" i="5"/>
  <c r="L323" i="5"/>
  <c r="L515" i="5" s="1"/>
  <c r="E101" i="5"/>
  <c r="G325" i="5"/>
  <c r="G517" i="5" s="1"/>
  <c r="G523" i="5" s="1"/>
  <c r="G529" i="5" s="1"/>
  <c r="G462" i="5"/>
  <c r="E218" i="5"/>
  <c r="G162" i="5"/>
  <c r="E140" i="5"/>
  <c r="E461" i="5"/>
  <c r="E459" i="5" s="1"/>
  <c r="K323" i="5"/>
  <c r="K515" i="5" s="1"/>
  <c r="E160" i="5"/>
  <c r="L168" i="5"/>
  <c r="L98" i="5"/>
  <c r="E212" i="5"/>
  <c r="L322" i="5"/>
  <c r="L514" i="5" s="1"/>
  <c r="L459" i="5"/>
  <c r="J192" i="5"/>
  <c r="J526" i="5" s="1"/>
  <c r="K191" i="5"/>
  <c r="E326" i="5"/>
  <c r="E518" i="5" s="1"/>
  <c r="E524" i="5" s="1"/>
  <c r="E537" i="5" s="1"/>
  <c r="F518" i="5"/>
  <c r="F524" i="5" s="1"/>
  <c r="F530" i="5" s="1"/>
  <c r="G242" i="5"/>
  <c r="G233" i="5"/>
  <c r="J534" i="5"/>
  <c r="J559" i="5" s="1"/>
  <c r="I533" i="5"/>
  <c r="I558" i="5" s="1"/>
  <c r="H533" i="5"/>
  <c r="H161" i="5"/>
  <c r="I535" i="5"/>
  <c r="I560" i="5" s="1"/>
  <c r="K537" i="5"/>
  <c r="K562" i="5" s="1"/>
  <c r="J536" i="5"/>
  <c r="J561" i="5" s="1"/>
  <c r="J533" i="5"/>
  <c r="J558" i="5" s="1"/>
  <c r="J537" i="5"/>
  <c r="J562" i="5" s="1"/>
  <c r="L532" i="5"/>
  <c r="L557" i="5" s="1"/>
  <c r="H536" i="5"/>
  <c r="H561" i="5" s="1"/>
  <c r="K532" i="5"/>
  <c r="K557" i="5" s="1"/>
  <c r="F194" i="5"/>
  <c r="F548" i="5" s="1"/>
  <c r="E146" i="5"/>
  <c r="G167" i="5"/>
  <c r="E134" i="5"/>
  <c r="K98" i="5"/>
  <c r="K168" i="5"/>
  <c r="K529" i="5" s="1"/>
  <c r="H167" i="5"/>
  <c r="H528" i="5" s="1"/>
  <c r="H98" i="5"/>
  <c r="H17" i="5"/>
  <c r="I53" i="5"/>
  <c r="I72" i="5" s="1"/>
  <c r="L537" i="5"/>
  <c r="L562" i="5" s="1"/>
  <c r="L535" i="5"/>
  <c r="L560" i="5" s="1"/>
  <c r="I532" i="5"/>
  <c r="I557" i="5" s="1"/>
  <c r="K535" i="5"/>
  <c r="K560" i="5" s="1"/>
  <c r="J535" i="5"/>
  <c r="J560" i="5" s="1"/>
  <c r="G103" i="5"/>
  <c r="G568" i="5" s="1"/>
  <c r="E568" i="5" s="1"/>
  <c r="E109" i="5"/>
  <c r="G104" i="5"/>
  <c r="J194" i="5"/>
  <c r="E128" i="5"/>
  <c r="L191" i="5"/>
  <c r="K193" i="5"/>
  <c r="K547" i="5" s="1"/>
  <c r="E159" i="5"/>
  <c r="E122" i="5"/>
  <c r="E67" i="5"/>
  <c r="E59" i="5"/>
  <c r="E65" i="5" s="1"/>
  <c r="G193" i="5"/>
  <c r="H169" i="5"/>
  <c r="F462" i="5"/>
  <c r="F325" i="5"/>
  <c r="H537" i="5"/>
  <c r="H562" i="5" s="1"/>
  <c r="J532" i="5"/>
  <c r="J557" i="5" s="1"/>
  <c r="E278" i="5"/>
  <c r="E314" i="5" s="1"/>
  <c r="G537" i="5"/>
  <c r="G562" i="5" s="1"/>
  <c r="I534" i="5"/>
  <c r="I559" i="5" s="1"/>
  <c r="I537" i="5"/>
  <c r="I562" i="5" s="1"/>
  <c r="G194" i="5"/>
  <c r="E102" i="5"/>
  <c r="E110" i="5"/>
  <c r="E116" i="5"/>
  <c r="E86" i="5"/>
  <c r="E80" i="5" s="1"/>
  <c r="H80" i="5"/>
  <c r="H545" i="5" s="1"/>
  <c r="G161" i="5"/>
  <c r="H532" i="5" l="1"/>
  <c r="H557" i="5" s="1"/>
  <c r="H558" i="5"/>
  <c r="K322" i="5"/>
  <c r="K514" i="5" s="1"/>
  <c r="K520" i="5" s="1"/>
  <c r="K526" i="5" s="1"/>
  <c r="H541" i="5"/>
  <c r="F563" i="5"/>
  <c r="H542" i="5"/>
  <c r="H540" i="5"/>
  <c r="E548" i="5"/>
  <c r="L520" i="5"/>
  <c r="L526" i="5" s="1"/>
  <c r="E248" i="5"/>
  <c r="K521" i="5"/>
  <c r="K527" i="5" s="1"/>
  <c r="L521" i="5"/>
  <c r="L527" i="5" s="1"/>
  <c r="L529" i="5"/>
  <c r="I549" i="5"/>
  <c r="E549" i="5" s="1"/>
  <c r="I529" i="5"/>
  <c r="I542" i="5" s="1"/>
  <c r="J528" i="5"/>
  <c r="J541" i="5" s="1"/>
  <c r="K551" i="5"/>
  <c r="K525" i="5"/>
  <c r="I552" i="5"/>
  <c r="L551" i="5"/>
  <c r="E554" i="5"/>
  <c r="H158" i="5"/>
  <c r="E162" i="5"/>
  <c r="J539" i="5"/>
  <c r="L164" i="5"/>
  <c r="L525" i="5" s="1"/>
  <c r="L563" i="5"/>
  <c r="J57" i="5"/>
  <c r="J76" i="5" s="1"/>
  <c r="J530" i="5" s="1"/>
  <c r="J16" i="5"/>
  <c r="J52" i="5" s="1"/>
  <c r="J71" i="5" s="1"/>
  <c r="I21" i="5"/>
  <c r="I164" i="5"/>
  <c r="I563" i="5"/>
  <c r="E168" i="5"/>
  <c r="L541" i="5"/>
  <c r="L543" i="5"/>
  <c r="K164" i="5"/>
  <c r="K545" i="5" s="1"/>
  <c r="K563" i="5"/>
  <c r="K543" i="5"/>
  <c r="E167" i="5"/>
  <c r="E73" i="5"/>
  <c r="K542" i="5"/>
  <c r="K549" i="5"/>
  <c r="I54" i="5"/>
  <c r="I73" i="5" s="1"/>
  <c r="J548" i="5"/>
  <c r="J546" i="5"/>
  <c r="L542" i="5"/>
  <c r="L549" i="5"/>
  <c r="J542" i="5"/>
  <c r="I541" i="5"/>
  <c r="G536" i="5"/>
  <c r="G561" i="5" s="1"/>
  <c r="E161" i="5"/>
  <c r="K541" i="5"/>
  <c r="G461" i="5"/>
  <c r="G324" i="5"/>
  <c r="G516" i="5" s="1"/>
  <c r="E194" i="5"/>
  <c r="E325" i="5"/>
  <c r="E517" i="5" s="1"/>
  <c r="E523" i="5" s="1"/>
  <c r="F517" i="5"/>
  <c r="F523" i="5" s="1"/>
  <c r="F529" i="5" s="1"/>
  <c r="G169" i="5"/>
  <c r="G163" i="5"/>
  <c r="E163" i="5" s="1"/>
  <c r="G239" i="5"/>
  <c r="E233" i="5"/>
  <c r="E239" i="5" s="1"/>
  <c r="F537" i="5"/>
  <c r="F562" i="5" s="1"/>
  <c r="E562" i="5" s="1"/>
  <c r="F461" i="5"/>
  <c r="F324" i="5"/>
  <c r="J193" i="5"/>
  <c r="J527" i="5" s="1"/>
  <c r="G17" i="5"/>
  <c r="H53" i="5"/>
  <c r="H72" i="5" s="1"/>
  <c r="G196" i="5"/>
  <c r="E104" i="5"/>
  <c r="F193" i="5"/>
  <c r="F547" i="5" s="1"/>
  <c r="K533" i="5"/>
  <c r="K558" i="5" s="1"/>
  <c r="E103" i="5"/>
  <c r="E169" i="5" s="1"/>
  <c r="H164" i="5"/>
  <c r="G98" i="5"/>
  <c r="E179" i="5"/>
  <c r="E184" i="5"/>
  <c r="E529" i="5" l="1"/>
  <c r="E536" i="5"/>
  <c r="L534" i="5"/>
  <c r="L559" i="5" s="1"/>
  <c r="L533" i="5"/>
  <c r="L558" i="5" s="1"/>
  <c r="G522" i="5"/>
  <c r="G528" i="5" s="1"/>
  <c r="K534" i="5"/>
  <c r="K559" i="5" s="1"/>
  <c r="G530" i="5"/>
  <c r="L540" i="5"/>
  <c r="J551" i="5"/>
  <c r="H552" i="5"/>
  <c r="I553" i="5"/>
  <c r="I527" i="5"/>
  <c r="E553" i="5"/>
  <c r="L545" i="5"/>
  <c r="G164" i="5"/>
  <c r="G563" i="5"/>
  <c r="E563" i="5" s="1"/>
  <c r="J556" i="5"/>
  <c r="J543" i="5"/>
  <c r="E190" i="5"/>
  <c r="I16" i="5"/>
  <c r="I52" i="5" s="1"/>
  <c r="I71" i="5" s="1"/>
  <c r="I57" i="5"/>
  <c r="I76" i="5" s="1"/>
  <c r="I530" i="5" s="1"/>
  <c r="H21" i="5"/>
  <c r="H57" i="5" s="1"/>
  <c r="E185" i="5"/>
  <c r="K539" i="5"/>
  <c r="J540" i="5"/>
  <c r="J538" i="5" s="1"/>
  <c r="J547" i="5"/>
  <c r="G158" i="5"/>
  <c r="E158" i="5" s="1"/>
  <c r="G542" i="5"/>
  <c r="G543" i="5"/>
  <c r="F543" i="5"/>
  <c r="G460" i="5"/>
  <c r="G323" i="5"/>
  <c r="G515" i="5" s="1"/>
  <c r="G521" i="5" s="1"/>
  <c r="G527" i="5" s="1"/>
  <c r="F536" i="5"/>
  <c r="F561" i="5" s="1"/>
  <c r="E561" i="5" s="1"/>
  <c r="I191" i="5"/>
  <c r="I192" i="5"/>
  <c r="I526" i="5" s="1"/>
  <c r="F516" i="5"/>
  <c r="F522" i="5" s="1"/>
  <c r="F528" i="5" s="1"/>
  <c r="E324" i="5"/>
  <c r="E516" i="5" s="1"/>
  <c r="E522" i="5" s="1"/>
  <c r="E528" i="5" s="1"/>
  <c r="F17" i="5"/>
  <c r="G16" i="5"/>
  <c r="G52" i="5" s="1"/>
  <c r="G71" i="5" s="1"/>
  <c r="G53" i="5"/>
  <c r="G72" i="5" s="1"/>
  <c r="J191" i="5"/>
  <c r="J525" i="5" s="1"/>
  <c r="E193" i="5"/>
  <c r="I193" i="5"/>
  <c r="E98" i="5"/>
  <c r="E164" i="5" s="1"/>
  <c r="F460" i="5"/>
  <c r="F323" i="5"/>
  <c r="K540" i="5" l="1"/>
  <c r="K538" i="5" s="1"/>
  <c r="L539" i="5"/>
  <c r="L538" i="5" s="1"/>
  <c r="G535" i="5"/>
  <c r="G560" i="5" s="1"/>
  <c r="G552" i="5"/>
  <c r="I551" i="5"/>
  <c r="I525" i="5"/>
  <c r="G551" i="5"/>
  <c r="I556" i="5"/>
  <c r="I543" i="5"/>
  <c r="E21" i="5"/>
  <c r="E57" i="5" s="1"/>
  <c r="E76" i="5" s="1"/>
  <c r="H16" i="5"/>
  <c r="H52" i="5" s="1"/>
  <c r="H71" i="5" s="1"/>
  <c r="H76" i="5"/>
  <c r="H556" i="5" s="1"/>
  <c r="I540" i="5"/>
  <c r="I547" i="5"/>
  <c r="E547" i="5" s="1"/>
  <c r="I539" i="5"/>
  <c r="I546" i="5"/>
  <c r="I545" i="5"/>
  <c r="J545" i="5"/>
  <c r="G534" i="5"/>
  <c r="G559" i="5" s="1"/>
  <c r="G322" i="5"/>
  <c r="G514" i="5" s="1"/>
  <c r="G459" i="5"/>
  <c r="G321" i="5" s="1"/>
  <c r="G513" i="5" s="1"/>
  <c r="H191" i="5"/>
  <c r="F515" i="5"/>
  <c r="F521" i="5" s="1"/>
  <c r="F527" i="5" s="1"/>
  <c r="E323" i="5"/>
  <c r="E515" i="5" s="1"/>
  <c r="E521" i="5" s="1"/>
  <c r="F535" i="5"/>
  <c r="F459" i="5"/>
  <c r="F321" i="5" s="1"/>
  <c r="F322" i="5"/>
  <c r="F16" i="5"/>
  <c r="F52" i="5" s="1"/>
  <c r="F71" i="5" s="1"/>
  <c r="F53" i="5"/>
  <c r="F72" i="5" s="1"/>
  <c r="E17" i="5"/>
  <c r="F542" i="5"/>
  <c r="E542" i="5" s="1"/>
  <c r="H192" i="5"/>
  <c r="H526" i="5" s="1"/>
  <c r="H539" i="5" s="1"/>
  <c r="E527" i="5" l="1"/>
  <c r="E534" i="5"/>
  <c r="F560" i="5"/>
  <c r="E560" i="5" s="1"/>
  <c r="E535" i="5"/>
  <c r="G519" i="5"/>
  <c r="G520" i="5"/>
  <c r="G541" i="5"/>
  <c r="F552" i="5"/>
  <c r="F551" i="5" s="1"/>
  <c r="H551" i="5"/>
  <c r="H525" i="5"/>
  <c r="H538" i="5" s="1"/>
  <c r="E556" i="5"/>
  <c r="G540" i="5"/>
  <c r="I538" i="5"/>
  <c r="G192" i="5"/>
  <c r="G191" i="5"/>
  <c r="E16" i="5"/>
  <c r="E52" i="5" s="1"/>
  <c r="E71" i="5" s="1"/>
  <c r="E53" i="5"/>
  <c r="E72" i="5" s="1"/>
  <c r="F513" i="5"/>
  <c r="F519" i="5" s="1"/>
  <c r="E321" i="5"/>
  <c r="E513" i="5" s="1"/>
  <c r="F534" i="5"/>
  <c r="F559" i="5" s="1"/>
  <c r="E559" i="5" s="1"/>
  <c r="H196" i="5"/>
  <c r="H530" i="5" s="1"/>
  <c r="H543" i="5" s="1"/>
  <c r="F514" i="5"/>
  <c r="F520" i="5" s="1"/>
  <c r="E322" i="5"/>
  <c r="E514" i="5" s="1"/>
  <c r="E520" i="5" s="1"/>
  <c r="E533" i="5" s="1"/>
  <c r="E532" i="5" s="1"/>
  <c r="F541" i="5"/>
  <c r="G526" i="5" l="1"/>
  <c r="G539" i="5" s="1"/>
  <c r="G538" i="5" s="1"/>
  <c r="E541" i="5"/>
  <c r="E519" i="5"/>
  <c r="G533" i="5"/>
  <c r="G558" i="5" s="1"/>
  <c r="G525" i="5"/>
  <c r="G532" i="5"/>
  <c r="G557" i="5" s="1"/>
  <c r="E552" i="5"/>
  <c r="E551" i="5"/>
  <c r="G545" i="5"/>
  <c r="E543" i="5"/>
  <c r="G546" i="5"/>
  <c r="E196" i="5"/>
  <c r="E530" i="5" s="1"/>
  <c r="F540" i="5"/>
  <c r="E540" i="5" s="1"/>
  <c r="F533" i="5"/>
  <c r="F558" i="5" s="1"/>
  <c r="F192" i="5"/>
  <c r="F532" i="5"/>
  <c r="F557" i="5" s="1"/>
  <c r="E557" i="5" l="1"/>
  <c r="F526" i="5"/>
  <c r="F539" i="5" s="1"/>
  <c r="F538" i="5" s="1"/>
  <c r="F546" i="5"/>
  <c r="E546" i="5" s="1"/>
  <c r="E558" i="5"/>
  <c r="F191" i="5"/>
  <c r="F525" i="5" s="1"/>
  <c r="E192" i="5"/>
  <c r="E526" i="5" s="1"/>
  <c r="E539" i="5" l="1"/>
  <c r="E538" i="5" s="1"/>
  <c r="F545" i="5"/>
  <c r="E545" i="5" s="1"/>
  <c r="E191" i="5"/>
  <c r="E525" i="5" l="1"/>
</calcChain>
</file>

<file path=xl/sharedStrings.xml><?xml version="1.0" encoding="utf-8"?>
<sst xmlns="http://schemas.openxmlformats.org/spreadsheetml/2006/main" count="780" uniqueCount="215">
  <si>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</si>
  <si>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</si>
  <si>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</si>
  <si>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</si>
  <si>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в том числе</t>
  </si>
  <si>
    <t>2014 г.</t>
  </si>
  <si>
    <t>2015 г.</t>
  </si>
  <si>
    <t>2016 г.</t>
  </si>
  <si>
    <t>2017 г.</t>
  </si>
  <si>
    <t>2018 г.</t>
  </si>
  <si>
    <t>2019 г.</t>
  </si>
  <si>
    <t>2020 г.</t>
  </si>
  <si>
    <t>Выполнение обосновывающих материалов, разработка проекта по внесению изменений в схему территориального планирования Нефтеюганского района и внесение изменений в правила землепользования и застройки межселенной территории</t>
  </si>
  <si>
    <t>федеральный бюджет</t>
  </si>
  <si>
    <t>бюджет автономного округа</t>
  </si>
  <si>
    <t>местный бюджет</t>
  </si>
  <si>
    <t>1.2.</t>
  </si>
  <si>
    <t>1.3.</t>
  </si>
  <si>
    <t>Итого по задаче 1</t>
  </si>
  <si>
    <t>2.1.</t>
  </si>
  <si>
    <t>1.4.</t>
  </si>
  <si>
    <t xml:space="preserve"> № п/п</t>
  </si>
  <si>
    <t>Администрация Нефтеюгансокго района (Департемент градостроительства и землепользования)</t>
  </si>
  <si>
    <t>гп.Пойковский</t>
  </si>
  <si>
    <t>сп.Сентябрьский</t>
  </si>
  <si>
    <t>сп.Салым</t>
  </si>
  <si>
    <t>сп.Лемпино</t>
  </si>
  <si>
    <t>сп.Каркатеевы</t>
  </si>
  <si>
    <t>сп.Куть-Ях</t>
  </si>
  <si>
    <t>сп.Сингапай</t>
  </si>
  <si>
    <t>Подпрограмма II «Содействие развитию жилищного строительства»</t>
  </si>
  <si>
    <t>Цель:   Улучшение жилищных условий жителей Нефтеюганского района</t>
  </si>
  <si>
    <t>Департамент имущественных отношений Нефтеюганского района</t>
  </si>
  <si>
    <t xml:space="preserve">Итого по задаче </t>
  </si>
  <si>
    <t xml:space="preserve">Итого по подпрограмме II </t>
  </si>
  <si>
    <t>Цель:   Создание условий для увеличения доступности жилья в Нефтеюганском районе</t>
  </si>
  <si>
    <t>Администрация гп.Пойковский</t>
  </si>
  <si>
    <t>Итого по задаче</t>
  </si>
  <si>
    <t>Итого по подпрограмме III</t>
  </si>
  <si>
    <t>Цель:    Создание условий для увеличения доступности жилья в Нефтеюганском районе</t>
  </si>
  <si>
    <t>Итого по подпрограмме IV</t>
  </si>
  <si>
    <t>Администрация сп.Салым</t>
  </si>
  <si>
    <t>Итого по подпрограмме V</t>
  </si>
  <si>
    <t>Администрация Нефтеюганского района (Департамент градостроительства и землепользования)</t>
  </si>
  <si>
    <t>ПЕРЕЧЕНЬ ПРОГРАММНЫХ МЕРОПРИЯТИЙ</t>
  </si>
  <si>
    <t>Цель: Создание условий для устойчивого развития  муниципальных  образований  в  границах Нефтеюганского района,  рационального  использования земельных   участков   на    основе    документов территориального планирования, градостроительного зонирования, документации    по     планировке территории, способствующих  дальнейшему  развитию жилищной, социальной, инженерной  и  транспортной инфраструктуры.</t>
  </si>
  <si>
    <t>Задача 1.  Обеспечение территории поселений Нефтеюганского  района обновленными топографическими съемками и  формирование на территории Нефтеюганского района   актуализированной градостроительной документации</t>
  </si>
  <si>
    <t>Обновление программного комплекса, обновление баз данных и программное сопровождение АИСОГД</t>
  </si>
  <si>
    <t>1.1.</t>
  </si>
  <si>
    <t>Расходы на оплату труда работников органов местного самоуправления в рамках подпрограммы при осуществлении части полномочий в области градостроительства, переданными органами местного самоуправления городского и сельских поселений Нефтеюганского района</t>
  </si>
  <si>
    <t>Ответственный исполнитель / соисполнитель</t>
  </si>
  <si>
    <t>в том числе:</t>
  </si>
  <si>
    <t xml:space="preserve">Департамент имущественных отношениф Нефтеюганского района </t>
  </si>
  <si>
    <t xml:space="preserve">Департамент имущественных отношений Нефтеюганского района </t>
  </si>
  <si>
    <t>Департамент имущественных отношениф Нефтеюганского района / Администрация сп.Салым</t>
  </si>
  <si>
    <t>Подпрограмма V: «Улучшение жилищных условий отдельных категорий граждан»</t>
  </si>
  <si>
    <t>Подпрограмма I «Градостроительная деятельность на 2014 - 2020 годы»</t>
  </si>
  <si>
    <t>Администрации поселений</t>
  </si>
  <si>
    <t>Администрация сп.Сингапай</t>
  </si>
  <si>
    <t>Департамент имущественных отношениф Нефтеюганского района / Администрации поселений</t>
  </si>
  <si>
    <t>Итого по задаче 2</t>
  </si>
  <si>
    <t>Задача: Ликвидация опасности проживания в строениях, приспособленных для проживания (балков).</t>
  </si>
  <si>
    <t>Задача: Повышение уровня доступности жилья для отдельных категорий граждан</t>
  </si>
  <si>
    <t>Подпрограмма VI: Проектирование и строительство систем инженерной инфраструктуры</t>
  </si>
  <si>
    <t>Задача: Обеспечение инженерной инфраструктурой территорий, предназначенных для жилищного строительства</t>
  </si>
  <si>
    <t>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</t>
  </si>
  <si>
    <t>ДС и ЖКК НР/МКУ "УКСиЖКК НР"</t>
  </si>
  <si>
    <t>Инженерные сети индивидуальной жилой застройки Северо-Западной части восьмого микрорайона в пгт.Пойковский Нефтеюганского района</t>
  </si>
  <si>
    <t>Итого по подпрограмме VI</t>
  </si>
  <si>
    <t>Инженерная подготовка квартала В-1 п.Сингапай. Сети теплоснабжения, водоотведения, электроснабжения. I, II, III очереди строительства. (I очередь строительства: 1 этап и 4 этапы; II очередь строительства: 1-3 этапы; III очередь строительства: 1 этап)</t>
  </si>
  <si>
    <t>Инженерная подготовка квартала В-1 п.Сингапай. Сети теплоснабжения, водоснабжения, водоотведения, электроснабжения. I, II, III очереди строительства. ( III очередь строительства: 2 этап и 4 этап)</t>
  </si>
  <si>
    <t>Электроснабжение квартала многоквартирных жилых домов Юго-Западная часть 7 мкр. гп.Пойковский Нефтеюганского района</t>
  </si>
  <si>
    <t>Внесение изменений в генеральные планы, в правила землепользования и застройки, подготовка проекта планировки и проекта межевания улично-дорожной сети поселений Нефтеюганского района</t>
  </si>
  <si>
    <t>Внесение изменений в местные нормативы градостроительного проектирования Нефтеюганского района и поселений Нефтеюганского района</t>
  </si>
  <si>
    <t>Инженерная подготовка квартала В-1 п.Сингапай. Сети теплоснабжения, водоснабжения, водоотведения, электроснабжения. I, II, III очереди строительства. ( I очередь строительства: 3 этап; III очередь 3 этап, I очередь 2 этап)</t>
  </si>
  <si>
    <t>Задача 2 : Формирование и ведение информационной системы обеспечения градостроительной деятельности Нефтеюганского района (далее - АИСОГД)</t>
  </si>
  <si>
    <t>Итого по подпрограмме 1</t>
  </si>
  <si>
    <t>Таблица 2</t>
  </si>
  <si>
    <t>Инженерная подготовка территории строительства многоквартирных жилых домов в сп.Куть-Ях Нефтеюганского района (со строительством БКТП-10/0,4 кВ для строительства МКД)</t>
  </si>
  <si>
    <t>средства по Соглашениям по передаче полномочий</t>
  </si>
  <si>
    <t>4.1.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</si>
  <si>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</si>
  <si>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</si>
  <si>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</si>
  <si>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</si>
  <si>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</si>
  <si>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</si>
  <si>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</si>
  <si>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</si>
  <si>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5.1.</t>
  </si>
  <si>
    <t>6.</t>
  </si>
  <si>
    <t>8.1.</t>
  </si>
  <si>
    <t>Обновление топографических съёмок территорий поселений Нефтеюганского района в М1:2000</t>
  </si>
  <si>
    <t>Задача:  Обеспечение инженерной и транспортной инфраструктурой земельных участков для обеспечения льготной категории граждан.</t>
  </si>
  <si>
    <t>Проектирование и строительство систем инженерной и транспортной инфраструктуры в целях обеспечения инженерной подготовки земельных участков для льготной категории граждан</t>
  </si>
  <si>
    <t>11.1.3.</t>
  </si>
  <si>
    <t>Строительство проезда к земельным участкам индивидуального жилищного строительства для льготных категорий граждан по адресу: квартал 2-1, участки №42,№43 п. Усть-Юган Нефтеюганского района</t>
  </si>
  <si>
    <t>11.1.8.</t>
  </si>
  <si>
    <t>11.1.9.</t>
  </si>
  <si>
    <t>11.1.10.</t>
  </si>
  <si>
    <t>11.1.11.</t>
  </si>
  <si>
    <t>11.1.13.</t>
  </si>
  <si>
    <t>11.1.14.</t>
  </si>
  <si>
    <t>11.1.15.</t>
  </si>
  <si>
    <t>11.1.16.</t>
  </si>
  <si>
    <t>11.1.17.</t>
  </si>
  <si>
    <t>Строительство проезда к земельным участкам индивидуального жилищного строительства для льготных категорий граждан по адресу: квартал 01:01:15, участки 1-5 в сп. Сингапай Нефтеюганского района</t>
  </si>
  <si>
    <t>11.1.18.</t>
  </si>
  <si>
    <t>11.1.19.</t>
  </si>
  <si>
    <t>11.1.20.</t>
  </si>
  <si>
    <t>Строительство проезда Радужный в сп. Салым Нефтеюганского района для льготной категории граждан</t>
  </si>
  <si>
    <t>11.1.21.</t>
  </si>
  <si>
    <t>Строительство проезда Дружбы в сп. Салым Нефтеюганского района для льготной категории граждан</t>
  </si>
  <si>
    <t>11.1.22.</t>
  </si>
  <si>
    <t>11.1.23.</t>
  </si>
  <si>
    <t>11.1.24.</t>
  </si>
  <si>
    <t>11.1.25.</t>
  </si>
  <si>
    <t>Строительство проезда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</si>
  <si>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11.1.26.</t>
  </si>
  <si>
    <t>11.1.27.</t>
  </si>
  <si>
    <t>Строительство проезда к земельному участку16/2 индивидуального жилищного строительства для льготных категорий граждан по ул. Бамовской гп. Пойковский Нефтеюганского района</t>
  </si>
  <si>
    <t>11.1.28.</t>
  </si>
  <si>
    <t>Строительство проезда к земельным участкам  индивидуального жилищного строительства для льготных категорий граждан по ул. Мира в гп.. Пойковский Нефтеюганского района</t>
  </si>
  <si>
    <t>11.1.29.</t>
  </si>
  <si>
    <t>11.1.30.</t>
  </si>
  <si>
    <t>11.1.31.</t>
  </si>
  <si>
    <t>Строительство проезда к земельным участкам  индивидуального жилищного строительства для льготных категорий граждан по ул. Энтузиастов в гп. Пойковский Нефтеюганского района</t>
  </si>
  <si>
    <t>Строительство проезда к земельным участкам  индивидуального жилищного строительства для льготных категорий гражданпо адресу: квартал 01:04:09, участки 1-101 в гп. Пойковский Нефтеюганского района</t>
  </si>
  <si>
    <t>Магистральный водопровод совмещенный с противопожарным по ул.Мира, проспекту Мечтателей, ул.Садовая, ул.Березовая в сп.Сингапай Нефтеюганского района</t>
  </si>
  <si>
    <t>11.1.1.</t>
  </si>
  <si>
    <t xml:space="preserve">Строительство сетей электроснабжения 0,4 кВ к  земельным участкам индивидуального жилищного строительства для льготных категорий граждан по ул. Дорожная в сп. Лемпино Нефтеюганского района (с.Лемпино, ул.Дорожная, участок 1; с.Лемпино, ул.Дорожная, участок 2; с.Лемпино, ул.Дорожная, участок 3; с.Лемпино, ул.Дорожная, участок 4) </t>
  </si>
  <si>
    <t>11.1.2.</t>
  </si>
  <si>
    <t xml:space="preserve">Строительство сетей электроснабжения 0,4 кВ к  земельным участкам 1-2 индивидуального жилищного строительства для льготных категорий граждан  в районе проезда между ул. Юбилейная и ул. Центральная в сп. Куть-Ях Нефтеюганского района </t>
  </si>
  <si>
    <t>Строительство сетей электроснабжения 0,4 кВ к  земельным участкам 2-6 индивидуального жилищного строительства для льготных категорий граждан участкам в сп. Сентябрьский Нефтеюганского района (участок 2 86:08:0020401:1171, участок 3 86:08:0020401:1170, участок 4 86:08:0020401:1172, участок 5 86:08:0020401:1173, участок 6 86:08:0020401:1174)</t>
  </si>
  <si>
    <t>11.1.4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</si>
  <si>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 по адресу: квартал 2-1, участки №42,№43 п. Усть-Юган Нефтеюганского района</t>
  </si>
  <si>
    <t>11.1.5</t>
  </si>
  <si>
    <t>11.1.6.</t>
  </si>
  <si>
    <t>Строительство сетей электроснабжения 0,4 кВ к земельным участкам жилищного строительства 2018г. для льготных категорий граждан по адресу: квартал 2-2, участки 1,2 п. Усть-Юган Нефтеюганского района</t>
  </si>
  <si>
    <t>11.1.7.</t>
  </si>
  <si>
    <t>Инженерная подготовка, строительство проездов к земельным участкам индивидуального жилищного строительства для льготных категорий граждан в п. Усть-Юган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</si>
  <si>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04, участки 67,68 по  ул. Лесная, в сп. Каркатеевы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</si>
  <si>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ул. Лесная в сп. Каркатеевы Нефтеюганского района</t>
  </si>
  <si>
    <t>Строительство проезда по ул. Лесная в сп. Каркатеевы Нефтеюганского района</t>
  </si>
  <si>
    <t>Строительство сетей электроснабжения 0,4 кВ к  земельным участкам 12-28 индивидуального жилищного строительства для льготных категорий граждан  по проспекту Мечтателей в сп. Сингапай Нефтеюганского района</t>
  </si>
  <si>
    <t>11.1.12.</t>
  </si>
  <si>
    <t>Проезд от федеральной автодороги до пр. Мечтателей в сп. Сингапай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</si>
  <si>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01:01:15, участки 1-5 в сп. Сингапай Нефтеюганского района</t>
  </si>
  <si>
    <t xml:space="preserve">Строительство сетей электроснабжения 0,4 кВ  по ул. Майская до земельного участка №33 в сп. Салым Нефтеюганского районак для льготных категорий граждан </t>
  </si>
  <si>
    <t>Реконструкция КТПН 10/0,4 кВ по ул. Транспортная и сети электроснабжения 0,4 по пр. Дружбы и пр. Радужный в сп. Салым Нефтеюганского района для льготной категории граждан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</si>
  <si>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02:03:08, участки 2-43 в сп. Салым Нефтеюганского района</t>
  </si>
  <si>
    <t>Строительство проезда к земельным участкам индивидуального жилищного строительства для льготных категорий граждан по адресу: квартал 02:03:08 участки 2-43 в сп. Салым Нефтеюганского района</t>
  </si>
  <si>
    <t xml:space="preserve">Строительство сетей электроснабжения 0,4 кВ по ул.Набережная до земельных участков № 33 и № 35  в сп. Салым Нефтеюганского района для льготных категорий граждан </t>
  </si>
  <si>
    <t>Строительство сетей электроснабжения  0,4 кВ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</si>
  <si>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гражданпо ул. Бамовская в пгт. Пойковский Нефтеюганского района (участки 16/1 и 16/2)</t>
  </si>
  <si>
    <t>Строительство сетей электроснабжения 0,4 кВ к земельному участку 29 индивидуального жилищного строительства для льготных категорий граждан по ул. Транспортников в гп. Пойковский Нефтеюганского района</t>
  </si>
  <si>
    <t>Строительство сетей электроснабжения 0,4 кВ к земельному участку 10а индивидуального жилищного строительства для льготных категорий граждан по ул. Энтузиастов в гп. Пойковский Нефтеюганского района</t>
  </si>
  <si>
    <t>Строительство сетей электроснабжения 0,4 кВ к земельным участкам  индивидуального жилищного строительства для льготных категорий граждан по адресу: квартал 01:04:09, участки 1-101 в гп. Пойковский Нефтеюганского района</t>
  </si>
  <si>
    <t xml:space="preserve">Ответственный исполнитель </t>
  </si>
  <si>
    <t>Соисполнитель</t>
  </si>
  <si>
    <t>Администрация сп.Каркатеевы</t>
  </si>
  <si>
    <t>Администрация сп.Куть-Ях</t>
  </si>
  <si>
    <t>Администрация сп.Лемпино</t>
  </si>
  <si>
    <t>Администрация сп.Усть-Юган</t>
  </si>
  <si>
    <t>прочие расходы</t>
  </si>
  <si>
    <t xml:space="preserve">инвестиции в объекты муниципальной собственности </t>
  </si>
  <si>
    <t>Администрация сп.Сентябрьский</t>
  </si>
  <si>
    <t>Проект застройки в части инженерного обеспечения земельных участков под жилищное строительство на территории гидронамыва с.Чеускино Нефтеюганкого района</t>
  </si>
  <si>
    <t>Подпрограмма III "Ликвидация и расселение приспособленных для проживания строений (балков)"</t>
  </si>
  <si>
    <t>Подпрограмма IV: «Выселение граждан из жилых домов, находящихся в зоне подтопления и (или) в зоне береговой линии, подверженной абразии»</t>
  </si>
  <si>
    <t>Выплата выкупной стоимости гражданам-собственникам жилых помещений находящихся в зоне подтопления береговой линии и (или) зоне подверженной абразии</t>
  </si>
  <si>
    <t>Снос  строений,  находящихся  в зоне подтопления береговой линии и (или) зоне подверженной абразии</t>
  </si>
  <si>
    <t>Задача:  Выселение граждан из жилых домов, находящихся в зоне подтопления и (или) в зоне береговой линии, подверженной абразии.</t>
  </si>
  <si>
    <t>Приобретение жилых помещений путем заключения муниципальных контрактов долевого участия в строительстве и купли-продажи на территории городского и сельских поселений Нефтеюганского района</t>
  </si>
  <si>
    <t>Уплата администрациями поселений выкупной цены собственникам непригодных для проживания расселяемых жилых помещений</t>
  </si>
  <si>
    <t>3.1.</t>
  </si>
  <si>
    <t>иные источники</t>
  </si>
  <si>
    <t>*</t>
  </si>
  <si>
    <t>Задача:    Создание условий и механизмов, способствующих развитию жилищного строительства на территории Нефтеюганского района</t>
  </si>
  <si>
    <t>3.1.1.</t>
  </si>
  <si>
    <t>3.1.2.</t>
  </si>
  <si>
    <t>Департамент имущественных отношений Нефтеюганского района/Администрация гп.Пойковский</t>
  </si>
  <si>
    <t>Предоставление субсидий (социальных выплат) отдельным категориям граждан</t>
  </si>
  <si>
    <t>сп.Усть-Юган (Юганская Обь)</t>
  </si>
  <si>
    <t>Всего  по Программе</t>
  </si>
  <si>
    <t xml:space="preserve"> </t>
  </si>
  <si>
    <t>Инженерная подготовка территории гидронамыва (сети электроснабжения, проезды) в с.Чеускино Нефтеюганского района (1 очередь)</t>
  </si>
  <si>
    <t>ДС и ЖКК НР/ "УКСиЖКК НР"</t>
  </si>
  <si>
    <t>1.5.</t>
  </si>
  <si>
    <t xml:space="preserve">Выплата субсидии  гражданам, зарегистрированным и фактически проживающим по настоящее время в строениях, приспособленных для проживания, не имеющим жилых помещений, принадлежащих им на праве собственности на территории Российской Федерации или предоставленных им на условиях договоров социального найма </t>
  </si>
  <si>
    <t>7.</t>
  </si>
  <si>
    <t>8.2.</t>
  </si>
  <si>
    <t>9.</t>
  </si>
  <si>
    <t>10.1.</t>
  </si>
  <si>
    <t>10.1.1.</t>
  </si>
  <si>
    <t>10.1.2.</t>
  </si>
  <si>
    <t>10.1.3.</t>
  </si>
  <si>
    <t>10.1.4.</t>
  </si>
  <si>
    <t>10.1.5.</t>
  </si>
  <si>
    <t>10.1.6.</t>
  </si>
  <si>
    <t>10.1.7.</t>
  </si>
  <si>
    <t>10.1.8.</t>
  </si>
  <si>
    <t>10.1.9.</t>
  </si>
  <si>
    <t>11.</t>
  </si>
  <si>
    <t>Снос расселенных многоквартирных  домов</t>
  </si>
  <si>
    <t>Цель:   Создание условий для увеличения объемов жилищного строительства</t>
  </si>
  <si>
    <t>Снос приспособленных для проживания строений (балков)</t>
  </si>
  <si>
    <t>Инженерная подготовка территории микрорайона Коржавино в гп.Пойковский Нефтеюганского района</t>
  </si>
  <si>
    <t>10.1.10</t>
  </si>
  <si>
    <t>ДС и ЖКК НР/МКУ "УКСиЖКК НР"/Администрация сп.Салым</t>
  </si>
  <si>
    <t>ДС и ЖКК НР/                "УКСиЖКК НР"</t>
  </si>
  <si>
    <t>ДС и ЖКК НР/МКУ "УКСиЖКК НР", Администрация сп.Салым</t>
  </si>
  <si>
    <t>Администрация Нефтеюганского района (Департамент градостроительства и землепользования),          МКУ «Управление по делам администрации Нефтеюганского района»</t>
  </si>
  <si>
    <t>Департамент имущественных отношениф Нефтеюганского района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</si>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</sst>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.00\ _р_._-;\-* #,##0.00\ _р_._-;_-* &quot;-&quot;??\ _р_._-;_-@_-"/>
    <numFmt numFmtId="165" formatCode="#,##0.00000"/>
    <numFmt numFmtId="167" formatCode="_-* #,##0.0_р_._-;\-* #,##0.0_р_._-;_-* &quot;-&quot;?_р_._-;_-@_-"/>
    <numFmt numFmtId="168" formatCode="#,##0.0_ ;\-#,##0.0\ "/>
    <numFmt numFmtId="173" formatCode="0.000000"/>
    <numFmt numFmtId="174" formatCode="_-* #,##0.00000\ _р_._-;\-* #,##0.00000\ _р_._-;_-* &quot;-&quot;??\ _р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80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7" fillId="0" borderId="3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4" fillId="2" borderId="0" xfId="0" applyFont="1" applyFill="1"/>
    <xf numFmtId="165" fontId="6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14" fontId="4" fillId="0" borderId="0" xfId="0" applyNumberFormat="1" applyFont="1" applyFill="1"/>
    <xf numFmtId="0" fontId="4" fillId="0" borderId="0" xfId="0" applyFont="1"/>
    <xf numFmtId="167" fontId="4" fillId="0" borderId="0" xfId="0" applyNumberFormat="1" applyFont="1" applyFill="1"/>
    <xf numFmtId="167" fontId="4" fillId="2" borderId="0" xfId="0" applyNumberFormat="1" applyFont="1" applyFill="1"/>
    <xf numFmtId="168" fontId="4" fillId="2" borderId="0" xfId="0" applyNumberFormat="1" applyFont="1" applyFill="1"/>
    <xf numFmtId="173" fontId="4" fillId="0" borderId="0" xfId="0" applyNumberFormat="1" applyFont="1" applyFill="1"/>
    <xf numFmtId="0" fontId="4" fillId="0" borderId="0" xfId="0" applyFont="1" applyBorder="1"/>
    <xf numFmtId="0" fontId="4" fillId="2" borderId="0" xfId="0" applyFont="1" applyFill="1" applyBorder="1"/>
    <xf numFmtId="4" fontId="4" fillId="0" borderId="0" xfId="0" applyNumberFormat="1" applyFont="1" applyBorder="1"/>
    <xf numFmtId="174" fontId="4" fillId="0" borderId="0" xfId="0" applyNumberFormat="1" applyFont="1" applyBorder="1"/>
    <xf numFmtId="164" fontId="7" fillId="2" borderId="2" xfId="1" applyNumberFormat="1" applyFont="1" applyFill="1" applyBorder="1" applyAlignment="1">
      <alignment horizontal="center" vertical="center" wrapText="1"/>
    </xf>
    <xf numFmtId="164" fontId="6" fillId="2" borderId="2" xfId="1" applyNumberFormat="1" applyFont="1" applyFill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164" fontId="1" fillId="2" borderId="2" xfId="1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Border="1"/>
    <xf numFmtId="164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vertical="center" wrapText="1"/>
    </xf>
    <xf numFmtId="164" fontId="6" fillId="2" borderId="2" xfId="0" applyNumberFormat="1" applyFont="1" applyFill="1" applyBorder="1" applyAlignment="1">
      <alignment horizontal="left" vertical="center" wrapText="1"/>
    </xf>
    <xf numFmtId="164" fontId="7" fillId="2" borderId="0" xfId="0" applyNumberFormat="1" applyFont="1" applyFill="1" applyBorder="1" applyAlignment="1">
      <alignment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164" fontId="6" fillId="2" borderId="2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0" fillId="2" borderId="2" xfId="1" applyNumberFormat="1" applyFont="1" applyFill="1" applyBorder="1" applyAlignment="1">
      <alignment horizontal="center" vertical="center" wrapText="1"/>
    </xf>
    <xf numFmtId="164" fontId="7" fillId="2" borderId="2" xfId="1" applyNumberFormat="1" applyFont="1" applyFill="1" applyBorder="1" applyAlignment="1">
      <alignment horizontal="center" wrapText="1"/>
    </xf>
    <xf numFmtId="164" fontId="6" fillId="2" borderId="2" xfId="1" applyNumberFormat="1" applyFont="1" applyFill="1" applyBorder="1" applyAlignment="1">
      <alignment horizontal="center" wrapText="1"/>
    </xf>
    <xf numFmtId="164" fontId="7" fillId="2" borderId="2" xfId="1" applyNumberFormat="1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vertical="center" wrapText="1"/>
    </xf>
    <xf numFmtId="164" fontId="4" fillId="2" borderId="2" xfId="0" applyNumberFormat="1" applyFont="1" applyFill="1" applyBorder="1"/>
    <xf numFmtId="164" fontId="4" fillId="2" borderId="2" xfId="0" applyNumberFormat="1" applyFont="1" applyFill="1" applyBorder="1" applyAlignment="1">
      <alignment wrapText="1"/>
    </xf>
    <xf numFmtId="164" fontId="7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justify" vertical="center" wrapText="1"/>
    </xf>
    <xf numFmtId="43" fontId="4" fillId="0" borderId="0" xfId="0" applyNumberFormat="1" applyFont="1" applyBorder="1"/>
    <xf numFmtId="164" fontId="6" fillId="2" borderId="4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  <xf numFmtId="164" fontId="7" fillId="2" borderId="11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 vertical="center" wrapText="1"/>
    </xf>
    <xf numFmtId="164" fontId="7" fillId="2" borderId="8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4" fontId="7" fillId="2" borderId="13" xfId="0" applyNumberFormat="1" applyFont="1" applyFill="1" applyBorder="1" applyAlignment="1">
      <alignment horizontal="center" vertical="center" wrapText="1"/>
    </xf>
    <xf numFmtId="164" fontId="7" fillId="2" borderId="9" xfId="0" applyNumberFormat="1" applyFont="1" applyFill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164" fontId="6" fillId="2" borderId="11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vertical="center" wrapText="1"/>
    </xf>
    <xf numFmtId="49" fontId="6" fillId="2" borderId="6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576"/>
  <sheetViews>
    <sheetView tabSelected="1" topLeftCell="A314" zoomScale="60" zoomScaleNormal="60" zoomScaleSheetLayoutView="70" workbookViewId="0">
      <selection activeCell="D526" sqref="D526:L530"/>
    </sheetView>
  </sheetViews>
  <sheetFormatPr defaultColWidth="9.28515625" defaultRowHeight="15" x14ac:dyDescent="0.25"/>
  <cols>
    <col min="1" max="1" width="7.85546875" style="1" customWidth="1"/>
    <col min="2" max="2" width="33.42578125" style="1" customWidth="1"/>
    <col min="3" max="3" width="23.7109375" style="1" customWidth="1"/>
    <col min="4" max="4" width="29.28515625" style="1" customWidth="1"/>
    <col min="5" max="5" width="18.7109375" style="1" customWidth="1"/>
    <col min="6" max="6" width="18.28515625" style="1" customWidth="1"/>
    <col min="7" max="7" width="19" style="1" customWidth="1"/>
    <col min="8" max="8" width="18.7109375" style="1" customWidth="1"/>
    <col min="9" max="9" width="18.42578125" style="1" customWidth="1"/>
    <col min="10" max="12" width="18.28515625" style="1" customWidth="1"/>
    <col min="13" max="13" width="9.7109375" style="14" customWidth="1"/>
    <col min="14" max="14" width="22.5703125" style="14" customWidth="1"/>
    <col min="15" max="15" width="11.42578125" style="14" bestFit="1" customWidth="1"/>
    <col min="16" max="49" width="9.28515625" style="14"/>
    <col min="50" max="16384" width="9.28515625" style="9"/>
  </cols>
  <sheetData>
    <row r="1" spans="1:13" ht="16.5" x14ac:dyDescent="0.25">
      <c r="J1" s="2"/>
    </row>
    <row r="4" spans="1:13" hidden="1" x14ac:dyDescent="0.25"/>
    <row r="5" spans="1:13" hidden="1" x14ac:dyDescent="0.25"/>
    <row r="6" spans="1:13" x14ac:dyDescent="0.25">
      <c r="K6" s="7" t="s">
        <v>77</v>
      </c>
      <c r="L6" s="8"/>
    </row>
    <row r="7" spans="1:13" ht="18.75" x14ac:dyDescent="0.25">
      <c r="A7" s="77" t="s">
        <v>44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</row>
    <row r="9" spans="1:13" x14ac:dyDescent="0.25">
      <c r="A9" s="49" t="s">
        <v>21</v>
      </c>
      <c r="B9" s="49" t="s">
        <v>0</v>
      </c>
      <c r="C9" s="49" t="s">
        <v>50</v>
      </c>
      <c r="D9" s="49" t="s">
        <v>1</v>
      </c>
      <c r="E9" s="50" t="s">
        <v>2</v>
      </c>
      <c r="F9" s="50"/>
      <c r="G9" s="50"/>
      <c r="H9" s="50"/>
      <c r="I9" s="50"/>
      <c r="J9" s="50"/>
      <c r="K9" s="50"/>
      <c r="L9" s="50"/>
      <c r="M9" s="22"/>
    </row>
    <row r="10" spans="1:13" x14ac:dyDescent="0.25">
      <c r="A10" s="49"/>
      <c r="B10" s="49"/>
      <c r="C10" s="49"/>
      <c r="D10" s="49"/>
      <c r="E10" s="49" t="s">
        <v>3</v>
      </c>
      <c r="F10" s="49" t="s">
        <v>4</v>
      </c>
      <c r="G10" s="49"/>
      <c r="H10" s="49"/>
      <c r="I10" s="49"/>
      <c r="J10" s="49"/>
      <c r="K10" s="49"/>
      <c r="L10" s="49"/>
      <c r="M10" s="22"/>
    </row>
    <row r="11" spans="1:13" x14ac:dyDescent="0.25">
      <c r="A11" s="49"/>
      <c r="B11" s="49"/>
      <c r="C11" s="49"/>
      <c r="D11" s="49"/>
      <c r="E11" s="49"/>
      <c r="F11" s="23" t="s">
        <v>5</v>
      </c>
      <c r="G11" s="23" t="s">
        <v>6</v>
      </c>
      <c r="H11" s="23" t="s">
        <v>7</v>
      </c>
      <c r="I11" s="23" t="s">
        <v>8</v>
      </c>
      <c r="J11" s="23" t="s">
        <v>9</v>
      </c>
      <c r="K11" s="23" t="s">
        <v>10</v>
      </c>
      <c r="L11" s="23" t="s">
        <v>11</v>
      </c>
      <c r="M11" s="22"/>
    </row>
    <row r="12" spans="1:13" ht="14.1" x14ac:dyDescent="0.3">
      <c r="A12" s="24">
        <v>1</v>
      </c>
      <c r="B12" s="24">
        <v>2</v>
      </c>
      <c r="C12" s="24">
        <v>3</v>
      </c>
      <c r="D12" s="24">
        <v>4</v>
      </c>
      <c r="E12" s="24">
        <v>5</v>
      </c>
      <c r="F12" s="24">
        <v>6</v>
      </c>
      <c r="G12" s="24">
        <v>7</v>
      </c>
      <c r="H12" s="24">
        <v>8</v>
      </c>
      <c r="I12" s="24">
        <v>9</v>
      </c>
      <c r="J12" s="24">
        <v>10</v>
      </c>
      <c r="K12" s="24">
        <v>11</v>
      </c>
      <c r="L12" s="24">
        <v>12</v>
      </c>
      <c r="M12" s="22"/>
    </row>
    <row r="13" spans="1:13" ht="41.65" customHeight="1" x14ac:dyDescent="0.25">
      <c r="A13" s="79" t="s">
        <v>45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22"/>
    </row>
    <row r="14" spans="1:13" ht="14.65" customHeight="1" x14ac:dyDescent="0.25">
      <c r="A14" s="69" t="s">
        <v>56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22"/>
    </row>
    <row r="15" spans="1:13" ht="27" customHeight="1" x14ac:dyDescent="0.25">
      <c r="A15" s="69" t="s">
        <v>46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22"/>
    </row>
    <row r="16" spans="1:13" x14ac:dyDescent="0.25">
      <c r="A16" s="47" t="s">
        <v>48</v>
      </c>
      <c r="B16" s="47" t="s">
        <v>12</v>
      </c>
      <c r="C16" s="47" t="s">
        <v>212</v>
      </c>
      <c r="D16" s="25" t="s">
        <v>3</v>
      </c>
      <c r="E16" s="18">
        <f>E17+E18+E19+E20+E21</f>
        <v>5424.62212</v>
      </c>
      <c r="F16" s="18">
        <f t="shared" ref="F16:L16" si="0">F17+F18+F19+F20+F21</f>
        <v>2813.90479</v>
      </c>
      <c r="G16" s="18">
        <f t="shared" si="0"/>
        <v>1123.2</v>
      </c>
      <c r="H16" s="18">
        <f t="shared" si="0"/>
        <v>1487.5173300000001</v>
      </c>
      <c r="I16" s="18">
        <f t="shared" si="0"/>
        <v>0</v>
      </c>
      <c r="J16" s="19">
        <f t="shared" si="0"/>
        <v>0</v>
      </c>
      <c r="K16" s="18">
        <f t="shared" si="0"/>
        <v>0</v>
      </c>
      <c r="L16" s="18">
        <f t="shared" si="0"/>
        <v>0</v>
      </c>
      <c r="M16" s="22"/>
    </row>
    <row r="17" spans="1:49" x14ac:dyDescent="0.25">
      <c r="A17" s="47"/>
      <c r="B17" s="47"/>
      <c r="C17" s="47"/>
      <c r="D17" s="25" t="s">
        <v>13</v>
      </c>
      <c r="E17" s="19">
        <f t="shared" ref="E17:L27" si="1">F17+G17+H17+I17+J17+K17+L17</f>
        <v>0</v>
      </c>
      <c r="F17" s="19">
        <f t="shared" si="1"/>
        <v>0</v>
      </c>
      <c r="G17" s="19">
        <f t="shared" si="1"/>
        <v>0</v>
      </c>
      <c r="H17" s="19">
        <f t="shared" si="1"/>
        <v>0</v>
      </c>
      <c r="I17" s="19">
        <f t="shared" si="1"/>
        <v>0</v>
      </c>
      <c r="J17" s="19">
        <f t="shared" si="1"/>
        <v>0</v>
      </c>
      <c r="K17" s="19">
        <f t="shared" si="1"/>
        <v>0</v>
      </c>
      <c r="L17" s="19">
        <f t="shared" si="1"/>
        <v>0</v>
      </c>
      <c r="M17" s="22"/>
    </row>
    <row r="18" spans="1:49" x14ac:dyDescent="0.25">
      <c r="A18" s="47"/>
      <c r="B18" s="47"/>
      <c r="C18" s="47"/>
      <c r="D18" s="25" t="s">
        <v>14</v>
      </c>
      <c r="E18" s="19">
        <f t="shared" si="1"/>
        <v>603.68700000000001</v>
      </c>
      <c r="F18" s="19">
        <v>0</v>
      </c>
      <c r="G18" s="19">
        <v>0</v>
      </c>
      <c r="H18" s="19">
        <f>1301.61733-697.93033</f>
        <v>603.68700000000001</v>
      </c>
      <c r="I18" s="19">
        <f t="shared" si="1"/>
        <v>0</v>
      </c>
      <c r="J18" s="19">
        <f t="shared" si="1"/>
        <v>0</v>
      </c>
      <c r="K18" s="19">
        <f t="shared" si="1"/>
        <v>0</v>
      </c>
      <c r="L18" s="19">
        <f t="shared" si="1"/>
        <v>0</v>
      </c>
      <c r="M18" s="22"/>
    </row>
    <row r="19" spans="1:49" x14ac:dyDescent="0.25">
      <c r="A19" s="47"/>
      <c r="B19" s="47"/>
      <c r="C19" s="47"/>
      <c r="D19" s="25" t="s">
        <v>15</v>
      </c>
      <c r="E19" s="19">
        <f t="shared" si="1"/>
        <v>4820.9351200000001</v>
      </c>
      <c r="F19" s="19">
        <v>2813.90479</v>
      </c>
      <c r="G19" s="19">
        <v>1123.2</v>
      </c>
      <c r="H19" s="19">
        <f>185.9+697.93033</f>
        <v>883.83033</v>
      </c>
      <c r="I19" s="19">
        <v>0</v>
      </c>
      <c r="J19" s="19">
        <v>0</v>
      </c>
      <c r="K19" s="19">
        <v>0</v>
      </c>
      <c r="L19" s="19">
        <v>0</v>
      </c>
      <c r="M19" s="22"/>
    </row>
    <row r="20" spans="1:49" ht="34.5" customHeight="1" x14ac:dyDescent="0.25">
      <c r="A20" s="47"/>
      <c r="B20" s="47"/>
      <c r="C20" s="47"/>
      <c r="D20" s="25" t="s">
        <v>79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22"/>
    </row>
    <row r="21" spans="1:49" ht="80.650000000000006" customHeight="1" x14ac:dyDescent="0.25">
      <c r="A21" s="47"/>
      <c r="B21" s="47"/>
      <c r="C21" s="47"/>
      <c r="D21" s="25" t="s">
        <v>176</v>
      </c>
      <c r="E21" s="19">
        <f t="shared" si="1"/>
        <v>0</v>
      </c>
      <c r="F21" s="19">
        <v>0</v>
      </c>
      <c r="G21" s="19">
        <v>0</v>
      </c>
      <c r="H21" s="19">
        <f>I21+J21+K21+L21+M21+N21+O21</f>
        <v>0</v>
      </c>
      <c r="I21" s="19">
        <f>J21+K21+L21+M21+N21+O21+P21</f>
        <v>0</v>
      </c>
      <c r="J21" s="19">
        <f>K21+L21+M21+N21+O21+P21+Q21</f>
        <v>0</v>
      </c>
      <c r="K21" s="19">
        <f>L21+M21+N21+O21+P21+Q21+R21</f>
        <v>0</v>
      </c>
      <c r="L21" s="19">
        <f>M21+N21+O21+P21+Q21+R21+S21</f>
        <v>0</v>
      </c>
      <c r="M21" s="22"/>
    </row>
    <row r="22" spans="1:49" ht="16.5" customHeight="1" x14ac:dyDescent="0.25">
      <c r="A22" s="47" t="s">
        <v>16</v>
      </c>
      <c r="B22" s="47" t="s">
        <v>92</v>
      </c>
      <c r="C22" s="47" t="s">
        <v>212</v>
      </c>
      <c r="D22" s="25" t="s">
        <v>3</v>
      </c>
      <c r="E22" s="18">
        <f t="shared" si="1"/>
        <v>11398.5813</v>
      </c>
      <c r="F22" s="18">
        <f>F23+F24+F25+F27</f>
        <v>10212</v>
      </c>
      <c r="G22" s="18">
        <f t="shared" ref="G22:L22" si="2">G23+G24+G25+G27</f>
        <v>628.90481999999997</v>
      </c>
      <c r="H22" s="18">
        <f t="shared" si="2"/>
        <v>557.67647999999997</v>
      </c>
      <c r="I22" s="18">
        <f t="shared" si="2"/>
        <v>0</v>
      </c>
      <c r="J22" s="19">
        <f t="shared" si="2"/>
        <v>0</v>
      </c>
      <c r="K22" s="18">
        <f t="shared" si="2"/>
        <v>0</v>
      </c>
      <c r="L22" s="18">
        <f t="shared" si="2"/>
        <v>0</v>
      </c>
      <c r="M22" s="22"/>
    </row>
    <row r="23" spans="1:49" ht="16.5" customHeight="1" x14ac:dyDescent="0.25">
      <c r="A23" s="47"/>
      <c r="B23" s="47"/>
      <c r="C23" s="47"/>
      <c r="D23" s="25" t="s">
        <v>13</v>
      </c>
      <c r="E23" s="19">
        <f t="shared" si="1"/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22"/>
    </row>
    <row r="24" spans="1:49" ht="18" customHeight="1" x14ac:dyDescent="0.25">
      <c r="A24" s="47"/>
      <c r="B24" s="47"/>
      <c r="C24" s="47"/>
      <c r="D24" s="25" t="s">
        <v>14</v>
      </c>
      <c r="E24" s="19">
        <f t="shared" si="1"/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22"/>
    </row>
    <row r="25" spans="1:49" ht="30" customHeight="1" x14ac:dyDescent="0.25">
      <c r="A25" s="47"/>
      <c r="B25" s="47"/>
      <c r="C25" s="47"/>
      <c r="D25" s="25" t="s">
        <v>15</v>
      </c>
      <c r="E25" s="19">
        <f t="shared" si="1"/>
        <v>1186.5812999999998</v>
      </c>
      <c r="F25" s="19">
        <v>0</v>
      </c>
      <c r="G25" s="19">
        <v>628.90481999999997</v>
      </c>
      <c r="H25" s="19">
        <f>111.53529+446.14119</f>
        <v>557.67647999999997</v>
      </c>
      <c r="I25" s="19">
        <v>0</v>
      </c>
      <c r="J25" s="19">
        <v>0</v>
      </c>
      <c r="K25" s="19">
        <v>0</v>
      </c>
      <c r="L25" s="19">
        <v>0</v>
      </c>
      <c r="M25" s="22"/>
    </row>
    <row r="26" spans="1:49" ht="30" customHeight="1" x14ac:dyDescent="0.25">
      <c r="A26" s="47"/>
      <c r="B26" s="47"/>
      <c r="C26" s="47"/>
      <c r="D26" s="25" t="s">
        <v>79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22"/>
    </row>
    <row r="27" spans="1:49" ht="21" customHeight="1" x14ac:dyDescent="0.25">
      <c r="A27" s="47"/>
      <c r="B27" s="47"/>
      <c r="C27" s="47"/>
      <c r="D27" s="25" t="s">
        <v>176</v>
      </c>
      <c r="E27" s="19">
        <f t="shared" si="1"/>
        <v>10212</v>
      </c>
      <c r="F27" s="19">
        <v>10212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22"/>
    </row>
    <row r="28" spans="1:49" s="5" customFormat="1" ht="13.9" customHeight="1" x14ac:dyDescent="0.25">
      <c r="A28" s="47" t="s">
        <v>17</v>
      </c>
      <c r="B28" s="47" t="s">
        <v>72</v>
      </c>
      <c r="C28" s="47" t="s">
        <v>43</v>
      </c>
      <c r="D28" s="25" t="s">
        <v>3</v>
      </c>
      <c r="E28" s="18">
        <f>F28+G28+H28+I28+J28+K28+L28</f>
        <v>33119.784800000001</v>
      </c>
      <c r="F28" s="18">
        <f t="shared" ref="F28:L28" si="3">F29+F30+F31+F32+F33</f>
        <v>11109.6</v>
      </c>
      <c r="G28" s="18">
        <f t="shared" si="3"/>
        <v>0</v>
      </c>
      <c r="H28" s="18">
        <f t="shared" si="3"/>
        <v>8831.5648000000001</v>
      </c>
      <c r="I28" s="18">
        <f t="shared" si="3"/>
        <v>8660.9500000000007</v>
      </c>
      <c r="J28" s="18">
        <f t="shared" si="3"/>
        <v>4517.67</v>
      </c>
      <c r="K28" s="18">
        <f t="shared" si="3"/>
        <v>0</v>
      </c>
      <c r="L28" s="18">
        <f t="shared" si="3"/>
        <v>0</v>
      </c>
      <c r="M28" s="22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</row>
    <row r="29" spans="1:49" s="5" customFormat="1" ht="28.15" customHeight="1" x14ac:dyDescent="0.25">
      <c r="A29" s="47"/>
      <c r="B29" s="47"/>
      <c r="C29" s="47"/>
      <c r="D29" s="25" t="s">
        <v>13</v>
      </c>
      <c r="E29" s="19">
        <f t="shared" ref="E29:E33" si="4">F29+G29+H29+I29+J29+K29+L29</f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22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</row>
    <row r="30" spans="1:49" s="5" customFormat="1" x14ac:dyDescent="0.25">
      <c r="A30" s="47"/>
      <c r="B30" s="47"/>
      <c r="C30" s="47"/>
      <c r="D30" s="25" t="s">
        <v>14</v>
      </c>
      <c r="E30" s="19">
        <f t="shared" si="4"/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22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</row>
    <row r="31" spans="1:49" s="5" customFormat="1" x14ac:dyDescent="0.25">
      <c r="A31" s="47"/>
      <c r="B31" s="47"/>
      <c r="C31" s="47"/>
      <c r="D31" s="25" t="s">
        <v>15</v>
      </c>
      <c r="E31" s="19">
        <f t="shared" si="4"/>
        <v>15476.5648</v>
      </c>
      <c r="F31" s="19">
        <v>0</v>
      </c>
      <c r="G31" s="19">
        <v>0</v>
      </c>
      <c r="H31" s="19">
        <v>8831.5648000000001</v>
      </c>
      <c r="I31" s="19">
        <v>6645</v>
      </c>
      <c r="J31" s="19">
        <v>0</v>
      </c>
      <c r="K31" s="19">
        <v>0</v>
      </c>
      <c r="L31" s="19">
        <v>0</v>
      </c>
      <c r="M31" s="22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</row>
    <row r="32" spans="1:49" s="5" customFormat="1" ht="25.5" x14ac:dyDescent="0.25">
      <c r="A32" s="47"/>
      <c r="B32" s="47"/>
      <c r="C32" s="47"/>
      <c r="D32" s="25" t="s">
        <v>79</v>
      </c>
      <c r="E32" s="19">
        <f t="shared" si="4"/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22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</row>
    <row r="33" spans="1:49" s="5" customFormat="1" ht="33.75" customHeight="1" x14ac:dyDescent="0.25">
      <c r="A33" s="47"/>
      <c r="B33" s="47"/>
      <c r="C33" s="47"/>
      <c r="D33" s="25" t="s">
        <v>176</v>
      </c>
      <c r="E33" s="19">
        <f t="shared" si="4"/>
        <v>17643.22</v>
      </c>
      <c r="F33" s="19">
        <v>11109.6</v>
      </c>
      <c r="G33" s="19">
        <v>0</v>
      </c>
      <c r="H33" s="19">
        <v>0</v>
      </c>
      <c r="I33" s="19">
        <v>2015.95</v>
      </c>
      <c r="J33" s="19">
        <v>4517.67</v>
      </c>
      <c r="K33" s="19">
        <v>0</v>
      </c>
      <c r="L33" s="19">
        <v>0</v>
      </c>
      <c r="M33" s="22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</row>
    <row r="34" spans="1:49" s="5" customFormat="1" ht="14.65" hidden="1" customHeight="1" x14ac:dyDescent="0.3">
      <c r="A34" s="47" t="s">
        <v>20</v>
      </c>
      <c r="B34" s="47" t="s">
        <v>73</v>
      </c>
      <c r="C34" s="47" t="s">
        <v>22</v>
      </c>
      <c r="D34" s="25" t="s">
        <v>3</v>
      </c>
      <c r="E34" s="18">
        <f t="shared" ref="E34:J34" si="5">E35+E36+E37+E39</f>
        <v>0</v>
      </c>
      <c r="F34" s="18">
        <f t="shared" si="5"/>
        <v>0</v>
      </c>
      <c r="G34" s="18">
        <f t="shared" si="5"/>
        <v>0</v>
      </c>
      <c r="H34" s="18">
        <f t="shared" si="5"/>
        <v>0</v>
      </c>
      <c r="I34" s="18">
        <f t="shared" si="5"/>
        <v>0</v>
      </c>
      <c r="J34" s="19">
        <f t="shared" si="5"/>
        <v>0</v>
      </c>
      <c r="K34" s="18">
        <v>0</v>
      </c>
      <c r="L34" s="18">
        <f>L35+L36+L37+L39</f>
        <v>0</v>
      </c>
      <c r="M34" s="22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</row>
    <row r="35" spans="1:49" s="5" customFormat="1" ht="14.65" hidden="1" customHeight="1" x14ac:dyDescent="0.3">
      <c r="A35" s="47"/>
      <c r="B35" s="47"/>
      <c r="C35" s="47"/>
      <c r="D35" s="25" t="s">
        <v>13</v>
      </c>
      <c r="E35" s="19">
        <f t="shared" ref="E35:E51" si="6">F35+G35+H35+I35+J35+K35+L35</f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22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</row>
    <row r="36" spans="1:49" s="5" customFormat="1" ht="14.65" hidden="1" customHeight="1" x14ac:dyDescent="0.3">
      <c r="A36" s="47"/>
      <c r="B36" s="47"/>
      <c r="C36" s="47"/>
      <c r="D36" s="25" t="s">
        <v>14</v>
      </c>
      <c r="E36" s="19">
        <f t="shared" si="6"/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22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</row>
    <row r="37" spans="1:49" s="5" customFormat="1" ht="14.65" hidden="1" customHeight="1" x14ac:dyDescent="0.3">
      <c r="A37" s="47"/>
      <c r="B37" s="47"/>
      <c r="C37" s="47"/>
      <c r="D37" s="25" t="s">
        <v>15</v>
      </c>
      <c r="E37" s="19">
        <f t="shared" si="6"/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22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</row>
    <row r="38" spans="1:49" s="5" customFormat="1" ht="32.1" hidden="1" customHeight="1" x14ac:dyDescent="0.3">
      <c r="A38" s="47"/>
      <c r="B38" s="47"/>
      <c r="C38" s="47"/>
      <c r="D38" s="25" t="s">
        <v>79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22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</row>
    <row r="39" spans="1:49" s="5" customFormat="1" ht="34.9" hidden="1" customHeight="1" x14ac:dyDescent="0.3">
      <c r="A39" s="47"/>
      <c r="B39" s="47"/>
      <c r="C39" s="47"/>
      <c r="D39" s="25" t="s">
        <v>176</v>
      </c>
      <c r="E39" s="19">
        <f t="shared" si="6"/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22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</row>
    <row r="40" spans="1:49" s="5" customFormat="1" ht="20.25" customHeight="1" x14ac:dyDescent="0.25">
      <c r="A40" s="44" t="s">
        <v>20</v>
      </c>
      <c r="B40" s="44" t="s">
        <v>73</v>
      </c>
      <c r="C40" s="44" t="s">
        <v>43</v>
      </c>
      <c r="D40" s="25" t="s">
        <v>3</v>
      </c>
      <c r="E40" s="19">
        <f>F40+G40+H40+I40+J40+K40+L40</f>
        <v>0</v>
      </c>
      <c r="F40" s="19">
        <f t="shared" ref="F40:L40" si="7">F41+F42+F43+F44</f>
        <v>0</v>
      </c>
      <c r="G40" s="19">
        <f t="shared" si="7"/>
        <v>0</v>
      </c>
      <c r="H40" s="19">
        <f t="shared" si="7"/>
        <v>0</v>
      </c>
      <c r="I40" s="19">
        <f t="shared" si="7"/>
        <v>0</v>
      </c>
      <c r="J40" s="19">
        <f t="shared" si="7"/>
        <v>0</v>
      </c>
      <c r="K40" s="19">
        <f t="shared" si="7"/>
        <v>0</v>
      </c>
      <c r="L40" s="19">
        <f t="shared" si="7"/>
        <v>0</v>
      </c>
      <c r="M40" s="22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</row>
    <row r="41" spans="1:49" s="5" customFormat="1" ht="20.25" customHeight="1" x14ac:dyDescent="0.25">
      <c r="A41" s="45"/>
      <c r="B41" s="45"/>
      <c r="C41" s="45"/>
      <c r="D41" s="25" t="s">
        <v>13</v>
      </c>
      <c r="E41" s="19">
        <f t="shared" ref="E41:E44" si="8">F41+G41+H41+I41+J41+K41+L41</f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22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</row>
    <row r="42" spans="1:49" s="5" customFormat="1" ht="20.25" customHeight="1" x14ac:dyDescent="0.25">
      <c r="A42" s="45"/>
      <c r="B42" s="45"/>
      <c r="C42" s="45"/>
      <c r="D42" s="25" t="s">
        <v>14</v>
      </c>
      <c r="E42" s="19">
        <f t="shared" si="8"/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22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</row>
    <row r="43" spans="1:49" s="5" customFormat="1" ht="20.25" customHeight="1" x14ac:dyDescent="0.25">
      <c r="A43" s="45"/>
      <c r="B43" s="45"/>
      <c r="C43" s="45"/>
      <c r="D43" s="25" t="s">
        <v>15</v>
      </c>
      <c r="E43" s="19">
        <f t="shared" si="8"/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22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</row>
    <row r="44" spans="1:49" s="5" customFormat="1" ht="25.5" x14ac:dyDescent="0.25">
      <c r="A44" s="45"/>
      <c r="B44" s="45"/>
      <c r="C44" s="45"/>
      <c r="D44" s="25" t="s">
        <v>79</v>
      </c>
      <c r="E44" s="19">
        <f t="shared" si="8"/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22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</row>
    <row r="45" spans="1:49" s="5" customFormat="1" x14ac:dyDescent="0.25">
      <c r="A45" s="46"/>
      <c r="B45" s="46"/>
      <c r="C45" s="46"/>
      <c r="D45" s="25" t="s">
        <v>176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22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</row>
    <row r="46" spans="1:49" ht="20.25" customHeight="1" x14ac:dyDescent="0.25">
      <c r="A46" s="47" t="s">
        <v>188</v>
      </c>
      <c r="B46" s="47" t="s">
        <v>49</v>
      </c>
      <c r="C46" s="47" t="s">
        <v>22</v>
      </c>
      <c r="D46" s="25" t="s">
        <v>3</v>
      </c>
      <c r="E46" s="18">
        <f t="shared" si="6"/>
        <v>8312</v>
      </c>
      <c r="F46" s="18">
        <f>F47+F48+F49+F51</f>
        <v>2467</v>
      </c>
      <c r="G46" s="18">
        <f>G47+G48+G49++G50+G51</f>
        <v>2467</v>
      </c>
      <c r="H46" s="18">
        <v>3378</v>
      </c>
      <c r="I46" s="18">
        <f>I47+I48+I49+I51</f>
        <v>0</v>
      </c>
      <c r="J46" s="19">
        <f>J47+J48+J49+J51</f>
        <v>0</v>
      </c>
      <c r="K46" s="18">
        <f>K47+K48+K49+K51</f>
        <v>0</v>
      </c>
      <c r="L46" s="18">
        <f>L47+L48+L49+L51</f>
        <v>0</v>
      </c>
      <c r="M46" s="22"/>
    </row>
    <row r="47" spans="1:49" ht="14.65" customHeight="1" x14ac:dyDescent="0.25">
      <c r="A47" s="47"/>
      <c r="B47" s="47"/>
      <c r="C47" s="47"/>
      <c r="D47" s="25" t="s">
        <v>13</v>
      </c>
      <c r="E47" s="19">
        <f t="shared" si="6"/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22"/>
    </row>
    <row r="48" spans="1:49" ht="14.65" customHeight="1" x14ac:dyDescent="0.25">
      <c r="A48" s="47"/>
      <c r="B48" s="47"/>
      <c r="C48" s="47"/>
      <c r="D48" s="25" t="s">
        <v>14</v>
      </c>
      <c r="E48" s="19">
        <f t="shared" si="6"/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22"/>
    </row>
    <row r="49" spans="1:49" ht="14.65" customHeight="1" x14ac:dyDescent="0.25">
      <c r="A49" s="47"/>
      <c r="B49" s="47"/>
      <c r="C49" s="47"/>
      <c r="D49" s="25" t="s">
        <v>15</v>
      </c>
      <c r="E49" s="19">
        <f t="shared" si="6"/>
        <v>8312</v>
      </c>
      <c r="F49" s="19">
        <v>2467</v>
      </c>
      <c r="G49" s="19">
        <v>2467</v>
      </c>
      <c r="H49" s="19">
        <v>3378</v>
      </c>
      <c r="I49" s="19">
        <v>0</v>
      </c>
      <c r="J49" s="19">
        <v>0</v>
      </c>
      <c r="K49" s="19">
        <v>0</v>
      </c>
      <c r="L49" s="19">
        <v>0</v>
      </c>
      <c r="M49" s="22"/>
    </row>
    <row r="50" spans="1:49" ht="29.65" customHeight="1" x14ac:dyDescent="0.25">
      <c r="A50" s="47"/>
      <c r="B50" s="47"/>
      <c r="C50" s="47"/>
      <c r="D50" s="25" t="s">
        <v>79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22"/>
    </row>
    <row r="51" spans="1:49" ht="97.5" customHeight="1" x14ac:dyDescent="0.25">
      <c r="A51" s="47"/>
      <c r="B51" s="47"/>
      <c r="C51" s="47"/>
      <c r="D51" s="25" t="s">
        <v>176</v>
      </c>
      <c r="E51" s="19">
        <f t="shared" si="6"/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22"/>
    </row>
    <row r="52" spans="1:49" ht="13.9" customHeight="1" x14ac:dyDescent="0.25">
      <c r="A52" s="47"/>
      <c r="B52" s="47" t="s">
        <v>18</v>
      </c>
      <c r="C52" s="47" t="s">
        <v>22</v>
      </c>
      <c r="D52" s="25" t="s">
        <v>3</v>
      </c>
      <c r="E52" s="21">
        <f t="shared" ref="E52:L57" si="9">E16+E22+E28+E34+E46</f>
        <v>58254.988219999999</v>
      </c>
      <c r="F52" s="21">
        <f t="shared" si="9"/>
        <v>26602.504789999999</v>
      </c>
      <c r="G52" s="21">
        <f t="shared" si="9"/>
        <v>4219.1048200000005</v>
      </c>
      <c r="H52" s="21">
        <f t="shared" si="9"/>
        <v>14254.758610000001</v>
      </c>
      <c r="I52" s="21">
        <f t="shared" si="9"/>
        <v>8660.9500000000007</v>
      </c>
      <c r="J52" s="18">
        <f t="shared" si="9"/>
        <v>4517.67</v>
      </c>
      <c r="K52" s="21">
        <f t="shared" si="9"/>
        <v>0</v>
      </c>
      <c r="L52" s="21">
        <f t="shared" si="9"/>
        <v>0</v>
      </c>
      <c r="M52" s="22"/>
    </row>
    <row r="53" spans="1:49" ht="14.65" customHeight="1" x14ac:dyDescent="0.25">
      <c r="A53" s="47"/>
      <c r="B53" s="47"/>
      <c r="C53" s="47"/>
      <c r="D53" s="25" t="s">
        <v>13</v>
      </c>
      <c r="E53" s="20">
        <f t="shared" si="9"/>
        <v>0</v>
      </c>
      <c r="F53" s="20">
        <f t="shared" si="9"/>
        <v>0</v>
      </c>
      <c r="G53" s="20">
        <f t="shared" si="9"/>
        <v>0</v>
      </c>
      <c r="H53" s="20">
        <f t="shared" si="9"/>
        <v>0</v>
      </c>
      <c r="I53" s="20">
        <f t="shared" si="9"/>
        <v>0</v>
      </c>
      <c r="J53" s="19">
        <f t="shared" si="9"/>
        <v>0</v>
      </c>
      <c r="K53" s="20">
        <f t="shared" si="9"/>
        <v>0</v>
      </c>
      <c r="L53" s="20">
        <f t="shared" si="9"/>
        <v>0</v>
      </c>
      <c r="M53" s="22"/>
    </row>
    <row r="54" spans="1:49" s="5" customFormat="1" ht="20.25" customHeight="1" x14ac:dyDescent="0.25">
      <c r="A54" s="47"/>
      <c r="B54" s="47"/>
      <c r="C54" s="47"/>
      <c r="D54" s="25" t="s">
        <v>14</v>
      </c>
      <c r="E54" s="20">
        <f t="shared" si="9"/>
        <v>603.68700000000001</v>
      </c>
      <c r="F54" s="20">
        <f t="shared" si="9"/>
        <v>0</v>
      </c>
      <c r="G54" s="20">
        <f t="shared" si="9"/>
        <v>0</v>
      </c>
      <c r="H54" s="20">
        <f t="shared" si="9"/>
        <v>603.68700000000001</v>
      </c>
      <c r="I54" s="20">
        <f t="shared" si="9"/>
        <v>0</v>
      </c>
      <c r="J54" s="19">
        <f t="shared" si="9"/>
        <v>0</v>
      </c>
      <c r="K54" s="20">
        <f t="shared" si="9"/>
        <v>0</v>
      </c>
      <c r="L54" s="20">
        <f t="shared" si="9"/>
        <v>0</v>
      </c>
      <c r="M54" s="22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</row>
    <row r="55" spans="1:49" s="5" customFormat="1" x14ac:dyDescent="0.25">
      <c r="A55" s="47"/>
      <c r="B55" s="47"/>
      <c r="C55" s="47"/>
      <c r="D55" s="25" t="s">
        <v>15</v>
      </c>
      <c r="E55" s="20">
        <f t="shared" si="9"/>
        <v>29796.08122</v>
      </c>
      <c r="F55" s="20">
        <f t="shared" si="9"/>
        <v>5280.9047900000005</v>
      </c>
      <c r="G55" s="20">
        <f t="shared" si="9"/>
        <v>4219.1048200000005</v>
      </c>
      <c r="H55" s="20">
        <f t="shared" si="9"/>
        <v>13651.071609999999</v>
      </c>
      <c r="I55" s="20">
        <f t="shared" si="9"/>
        <v>6645</v>
      </c>
      <c r="J55" s="19">
        <f t="shared" si="9"/>
        <v>0</v>
      </c>
      <c r="K55" s="20">
        <f t="shared" si="9"/>
        <v>0</v>
      </c>
      <c r="L55" s="20">
        <f t="shared" si="9"/>
        <v>0</v>
      </c>
      <c r="M55" s="22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</row>
    <row r="56" spans="1:49" s="5" customFormat="1" ht="25.5" x14ac:dyDescent="0.25">
      <c r="A56" s="47"/>
      <c r="B56" s="47"/>
      <c r="C56" s="47"/>
      <c r="D56" s="25" t="s">
        <v>79</v>
      </c>
      <c r="E56" s="20">
        <f t="shared" si="9"/>
        <v>0</v>
      </c>
      <c r="F56" s="20">
        <f t="shared" si="9"/>
        <v>0</v>
      </c>
      <c r="G56" s="20">
        <f t="shared" si="9"/>
        <v>0</v>
      </c>
      <c r="H56" s="20">
        <f t="shared" si="9"/>
        <v>0</v>
      </c>
      <c r="I56" s="20">
        <f t="shared" si="9"/>
        <v>0</v>
      </c>
      <c r="J56" s="19">
        <f t="shared" si="9"/>
        <v>0</v>
      </c>
      <c r="K56" s="20">
        <f t="shared" si="9"/>
        <v>0</v>
      </c>
      <c r="L56" s="20">
        <f t="shared" si="9"/>
        <v>0</v>
      </c>
      <c r="M56" s="22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</row>
    <row r="57" spans="1:49" s="5" customFormat="1" x14ac:dyDescent="0.25">
      <c r="A57" s="47"/>
      <c r="B57" s="47"/>
      <c r="C57" s="47"/>
      <c r="D57" s="25" t="s">
        <v>176</v>
      </c>
      <c r="E57" s="20">
        <f t="shared" si="9"/>
        <v>27855.22</v>
      </c>
      <c r="F57" s="20">
        <f t="shared" si="9"/>
        <v>21321.599999999999</v>
      </c>
      <c r="G57" s="20">
        <f t="shared" si="9"/>
        <v>0</v>
      </c>
      <c r="H57" s="20">
        <f t="shared" si="9"/>
        <v>0</v>
      </c>
      <c r="I57" s="20">
        <f t="shared" si="9"/>
        <v>2015.95</v>
      </c>
      <c r="J57" s="19">
        <f t="shared" si="9"/>
        <v>4517.67</v>
      </c>
      <c r="K57" s="20">
        <f t="shared" si="9"/>
        <v>0</v>
      </c>
      <c r="L57" s="20">
        <f t="shared" si="9"/>
        <v>0</v>
      </c>
      <c r="M57" s="22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</row>
    <row r="58" spans="1:49" s="3" customFormat="1" ht="30.75" customHeight="1" x14ac:dyDescent="0.25">
      <c r="A58" s="69" t="s">
        <v>75</v>
      </c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26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</row>
    <row r="59" spans="1:49" x14ac:dyDescent="0.25">
      <c r="A59" s="47" t="s">
        <v>19</v>
      </c>
      <c r="B59" s="47" t="s">
        <v>47</v>
      </c>
      <c r="C59" s="47" t="s">
        <v>22</v>
      </c>
      <c r="D59" s="25" t="s">
        <v>3</v>
      </c>
      <c r="E59" s="21">
        <f>E60+E61+E62+E64</f>
        <v>3668.7000000000003</v>
      </c>
      <c r="F59" s="21">
        <f t="shared" ref="F59:L59" si="10">F60+F61+F62+F64</f>
        <v>1100</v>
      </c>
      <c r="G59" s="21">
        <f t="shared" si="10"/>
        <v>353.7</v>
      </c>
      <c r="H59" s="21">
        <f t="shared" si="10"/>
        <v>500</v>
      </c>
      <c r="I59" s="21">
        <f t="shared" si="10"/>
        <v>1715</v>
      </c>
      <c r="J59" s="19">
        <f t="shared" si="10"/>
        <v>0</v>
      </c>
      <c r="K59" s="21">
        <f t="shared" si="10"/>
        <v>0</v>
      </c>
      <c r="L59" s="21">
        <f t="shared" si="10"/>
        <v>0</v>
      </c>
      <c r="M59" s="22"/>
    </row>
    <row r="60" spans="1:49" s="5" customFormat="1" ht="14.65" customHeight="1" x14ac:dyDescent="0.25">
      <c r="A60" s="47"/>
      <c r="B60" s="69"/>
      <c r="C60" s="47"/>
      <c r="D60" s="25" t="s">
        <v>13</v>
      </c>
      <c r="E60" s="20">
        <f>F60+G60+H60+I60+J60+K60+L60</f>
        <v>0</v>
      </c>
      <c r="F60" s="20">
        <v>0</v>
      </c>
      <c r="G60" s="20">
        <v>0</v>
      </c>
      <c r="H60" s="20">
        <v>0</v>
      </c>
      <c r="I60" s="20">
        <v>0</v>
      </c>
      <c r="J60" s="19">
        <v>0</v>
      </c>
      <c r="K60" s="20">
        <v>0</v>
      </c>
      <c r="L60" s="20">
        <v>0</v>
      </c>
      <c r="M60" s="22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</row>
    <row r="61" spans="1:49" s="5" customFormat="1" ht="20.25" customHeight="1" x14ac:dyDescent="0.25">
      <c r="A61" s="47"/>
      <c r="B61" s="69"/>
      <c r="C61" s="47"/>
      <c r="D61" s="25" t="s">
        <v>14</v>
      </c>
      <c r="E61" s="20">
        <f>F61+G61+H61+I61+J61+K61+L61</f>
        <v>1631.4</v>
      </c>
      <c r="F61" s="20">
        <v>0</v>
      </c>
      <c r="G61" s="20">
        <v>0</v>
      </c>
      <c r="H61" s="20">
        <v>0</v>
      </c>
      <c r="I61" s="20">
        <v>1631.4</v>
      </c>
      <c r="J61" s="19">
        <f>J49</f>
        <v>0</v>
      </c>
      <c r="K61" s="20">
        <f>K49</f>
        <v>0</v>
      </c>
      <c r="L61" s="20">
        <f>L49</f>
        <v>0</v>
      </c>
      <c r="M61" s="22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</row>
    <row r="62" spans="1:49" s="5" customFormat="1" x14ac:dyDescent="0.25">
      <c r="A62" s="47"/>
      <c r="B62" s="69"/>
      <c r="C62" s="47"/>
      <c r="D62" s="25" t="s">
        <v>15</v>
      </c>
      <c r="E62" s="20">
        <f>F62+G62+H62+I62+J62+K62+L62</f>
        <v>937.30000000000007</v>
      </c>
      <c r="F62" s="20">
        <v>0</v>
      </c>
      <c r="G62" s="20">
        <v>353.7</v>
      </c>
      <c r="H62" s="20">
        <v>500</v>
      </c>
      <c r="I62" s="20">
        <v>83.6</v>
      </c>
      <c r="J62" s="19">
        <f>J51</f>
        <v>0</v>
      </c>
      <c r="K62" s="20">
        <f>K51</f>
        <v>0</v>
      </c>
      <c r="L62" s="20">
        <f>L51</f>
        <v>0</v>
      </c>
      <c r="M62" s="22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</row>
    <row r="63" spans="1:49" s="5" customFormat="1" ht="25.5" x14ac:dyDescent="0.25">
      <c r="A63" s="47"/>
      <c r="B63" s="69"/>
      <c r="C63" s="47"/>
      <c r="D63" s="25" t="s">
        <v>79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19">
        <v>0</v>
      </c>
      <c r="K63" s="20">
        <v>0</v>
      </c>
      <c r="L63" s="20">
        <v>0</v>
      </c>
      <c r="M63" s="22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</row>
    <row r="64" spans="1:49" s="5" customFormat="1" x14ac:dyDescent="0.25">
      <c r="A64" s="47"/>
      <c r="B64" s="69"/>
      <c r="C64" s="47"/>
      <c r="D64" s="25" t="s">
        <v>176</v>
      </c>
      <c r="E64" s="20">
        <f>F64+G64+H64+I64+J64+K64+L64</f>
        <v>1100</v>
      </c>
      <c r="F64" s="20">
        <v>1100</v>
      </c>
      <c r="G64" s="20">
        <v>0</v>
      </c>
      <c r="H64" s="20">
        <v>0</v>
      </c>
      <c r="I64" s="20">
        <v>0</v>
      </c>
      <c r="J64" s="19">
        <v>0</v>
      </c>
      <c r="K64" s="20">
        <v>0</v>
      </c>
      <c r="L64" s="20">
        <v>0</v>
      </c>
      <c r="M64" s="22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</row>
    <row r="65" spans="1:49" s="5" customFormat="1" x14ac:dyDescent="0.25">
      <c r="A65" s="47"/>
      <c r="B65" s="47" t="s">
        <v>60</v>
      </c>
      <c r="C65" s="47" t="s">
        <v>22</v>
      </c>
      <c r="D65" s="25" t="s">
        <v>3</v>
      </c>
      <c r="E65" s="21">
        <f>E59</f>
        <v>3668.7000000000003</v>
      </c>
      <c r="F65" s="20">
        <f t="shared" ref="F65:L68" si="11">F59</f>
        <v>1100</v>
      </c>
      <c r="G65" s="20">
        <f t="shared" si="11"/>
        <v>353.7</v>
      </c>
      <c r="H65" s="20">
        <f t="shared" si="11"/>
        <v>500</v>
      </c>
      <c r="I65" s="20">
        <f t="shared" si="11"/>
        <v>1715</v>
      </c>
      <c r="J65" s="19">
        <f t="shared" si="11"/>
        <v>0</v>
      </c>
      <c r="K65" s="20">
        <f t="shared" si="11"/>
        <v>0</v>
      </c>
      <c r="L65" s="20">
        <f t="shared" si="11"/>
        <v>0</v>
      </c>
      <c r="M65" s="22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</row>
    <row r="66" spans="1:49" s="5" customFormat="1" ht="14.65" customHeight="1" x14ac:dyDescent="0.25">
      <c r="A66" s="47"/>
      <c r="B66" s="69"/>
      <c r="C66" s="47"/>
      <c r="D66" s="25" t="s">
        <v>13</v>
      </c>
      <c r="E66" s="20">
        <f>E60</f>
        <v>0</v>
      </c>
      <c r="F66" s="20">
        <f t="shared" si="11"/>
        <v>0</v>
      </c>
      <c r="G66" s="20">
        <f t="shared" si="11"/>
        <v>0</v>
      </c>
      <c r="H66" s="20">
        <f t="shared" si="11"/>
        <v>0</v>
      </c>
      <c r="I66" s="20">
        <f t="shared" si="11"/>
        <v>0</v>
      </c>
      <c r="J66" s="19">
        <f t="shared" si="11"/>
        <v>0</v>
      </c>
      <c r="K66" s="20">
        <f t="shared" si="11"/>
        <v>0</v>
      </c>
      <c r="L66" s="20">
        <f t="shared" si="11"/>
        <v>0</v>
      </c>
      <c r="M66" s="22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</row>
    <row r="67" spans="1:49" s="5" customFormat="1" ht="20.25" customHeight="1" x14ac:dyDescent="0.25">
      <c r="A67" s="47"/>
      <c r="B67" s="69"/>
      <c r="C67" s="47"/>
      <c r="D67" s="25" t="s">
        <v>14</v>
      </c>
      <c r="E67" s="20">
        <f>E61</f>
        <v>1631.4</v>
      </c>
      <c r="F67" s="20">
        <f t="shared" si="11"/>
        <v>0</v>
      </c>
      <c r="G67" s="20">
        <f t="shared" si="11"/>
        <v>0</v>
      </c>
      <c r="H67" s="20">
        <f t="shared" si="11"/>
        <v>0</v>
      </c>
      <c r="I67" s="20">
        <f t="shared" si="11"/>
        <v>1631.4</v>
      </c>
      <c r="J67" s="19">
        <f t="shared" si="11"/>
        <v>0</v>
      </c>
      <c r="K67" s="20">
        <f t="shared" si="11"/>
        <v>0</v>
      </c>
      <c r="L67" s="20">
        <f t="shared" si="11"/>
        <v>0</v>
      </c>
      <c r="M67" s="22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</row>
    <row r="68" spans="1:49" s="5" customFormat="1" x14ac:dyDescent="0.25">
      <c r="A68" s="47"/>
      <c r="B68" s="69"/>
      <c r="C68" s="47"/>
      <c r="D68" s="25" t="s">
        <v>15</v>
      </c>
      <c r="E68" s="20">
        <f>E62</f>
        <v>937.30000000000007</v>
      </c>
      <c r="F68" s="20">
        <f t="shared" si="11"/>
        <v>0</v>
      </c>
      <c r="G68" s="20">
        <f t="shared" si="11"/>
        <v>353.7</v>
      </c>
      <c r="H68" s="20">
        <f t="shared" si="11"/>
        <v>500</v>
      </c>
      <c r="I68" s="20">
        <f t="shared" si="11"/>
        <v>83.6</v>
      </c>
      <c r="J68" s="19">
        <f t="shared" si="11"/>
        <v>0</v>
      </c>
      <c r="K68" s="20">
        <f t="shared" si="11"/>
        <v>0</v>
      </c>
      <c r="L68" s="20">
        <f t="shared" si="11"/>
        <v>0</v>
      </c>
      <c r="M68" s="22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</row>
    <row r="69" spans="1:49" s="5" customFormat="1" ht="25.5" x14ac:dyDescent="0.25">
      <c r="A69" s="47"/>
      <c r="B69" s="69"/>
      <c r="C69" s="47"/>
      <c r="D69" s="25" t="s">
        <v>79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  <c r="J69" s="19">
        <v>0</v>
      </c>
      <c r="K69" s="20">
        <v>0</v>
      </c>
      <c r="L69" s="20">
        <v>0</v>
      </c>
      <c r="M69" s="22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</row>
    <row r="70" spans="1:49" s="5" customFormat="1" x14ac:dyDescent="0.25">
      <c r="A70" s="47"/>
      <c r="B70" s="69"/>
      <c r="C70" s="47"/>
      <c r="D70" s="25" t="s">
        <v>176</v>
      </c>
      <c r="E70" s="20">
        <f t="shared" ref="E70:L70" si="12">E64</f>
        <v>1100</v>
      </c>
      <c r="F70" s="20">
        <f t="shared" si="12"/>
        <v>1100</v>
      </c>
      <c r="G70" s="20">
        <f t="shared" si="12"/>
        <v>0</v>
      </c>
      <c r="H70" s="20">
        <f t="shared" si="12"/>
        <v>0</v>
      </c>
      <c r="I70" s="20">
        <f t="shared" si="12"/>
        <v>0</v>
      </c>
      <c r="J70" s="19">
        <f t="shared" si="12"/>
        <v>0</v>
      </c>
      <c r="K70" s="20">
        <f t="shared" si="12"/>
        <v>0</v>
      </c>
      <c r="L70" s="20">
        <f t="shared" si="12"/>
        <v>0</v>
      </c>
      <c r="M70" s="22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</row>
    <row r="71" spans="1:49" s="5" customFormat="1" ht="14.1" customHeight="1" x14ac:dyDescent="0.25">
      <c r="A71" s="54" t="s">
        <v>76</v>
      </c>
      <c r="B71" s="55"/>
      <c r="C71" s="56"/>
      <c r="D71" s="25" t="s">
        <v>3</v>
      </c>
      <c r="E71" s="21">
        <f>E52+E65</f>
        <v>61923.688219999996</v>
      </c>
      <c r="F71" s="21">
        <f t="shared" ref="F71:L72" si="13">F52+F65</f>
        <v>27702.504789999999</v>
      </c>
      <c r="G71" s="21">
        <f t="shared" si="13"/>
        <v>4572.8048200000003</v>
      </c>
      <c r="H71" s="21">
        <f t="shared" si="13"/>
        <v>14754.758610000001</v>
      </c>
      <c r="I71" s="21">
        <f t="shared" si="13"/>
        <v>10375.950000000001</v>
      </c>
      <c r="J71" s="18">
        <f>J52+J65</f>
        <v>4517.67</v>
      </c>
      <c r="K71" s="21">
        <f t="shared" si="13"/>
        <v>0</v>
      </c>
      <c r="L71" s="21">
        <f t="shared" si="13"/>
        <v>0</v>
      </c>
      <c r="M71" s="22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</row>
    <row r="72" spans="1:49" s="5" customFormat="1" ht="14.65" customHeight="1" x14ac:dyDescent="0.25">
      <c r="A72" s="57"/>
      <c r="B72" s="58"/>
      <c r="C72" s="59"/>
      <c r="D72" s="25" t="s">
        <v>13</v>
      </c>
      <c r="E72" s="20">
        <f>E53+E66</f>
        <v>0</v>
      </c>
      <c r="F72" s="20">
        <f t="shared" si="13"/>
        <v>0</v>
      </c>
      <c r="G72" s="20">
        <f t="shared" si="13"/>
        <v>0</v>
      </c>
      <c r="H72" s="20">
        <f t="shared" si="13"/>
        <v>0</v>
      </c>
      <c r="I72" s="20">
        <f t="shared" si="13"/>
        <v>0</v>
      </c>
      <c r="J72" s="19">
        <f t="shared" si="13"/>
        <v>0</v>
      </c>
      <c r="K72" s="20">
        <f t="shared" si="13"/>
        <v>0</v>
      </c>
      <c r="L72" s="20">
        <f t="shared" si="13"/>
        <v>0</v>
      </c>
      <c r="M72" s="22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</row>
    <row r="73" spans="1:49" s="5" customFormat="1" ht="20.25" customHeight="1" x14ac:dyDescent="0.25">
      <c r="A73" s="57"/>
      <c r="B73" s="58"/>
      <c r="C73" s="59"/>
      <c r="D73" s="25" t="s">
        <v>14</v>
      </c>
      <c r="E73" s="20">
        <f t="shared" ref="E73:L76" si="14">E54+E67</f>
        <v>2235.087</v>
      </c>
      <c r="F73" s="20">
        <f t="shared" si="14"/>
        <v>0</v>
      </c>
      <c r="G73" s="20">
        <f t="shared" si="14"/>
        <v>0</v>
      </c>
      <c r="H73" s="20">
        <f t="shared" si="14"/>
        <v>603.68700000000001</v>
      </c>
      <c r="I73" s="20">
        <f t="shared" si="14"/>
        <v>1631.4</v>
      </c>
      <c r="J73" s="19">
        <f t="shared" si="14"/>
        <v>0</v>
      </c>
      <c r="K73" s="20">
        <f t="shared" si="14"/>
        <v>0</v>
      </c>
      <c r="L73" s="20">
        <f t="shared" si="14"/>
        <v>0</v>
      </c>
      <c r="M73" s="22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</row>
    <row r="74" spans="1:49" s="5" customFormat="1" x14ac:dyDescent="0.25">
      <c r="A74" s="57"/>
      <c r="B74" s="58"/>
      <c r="C74" s="59"/>
      <c r="D74" s="25" t="s">
        <v>15</v>
      </c>
      <c r="E74" s="20">
        <f t="shared" si="14"/>
        <v>30733.381219999999</v>
      </c>
      <c r="F74" s="20">
        <f t="shared" si="14"/>
        <v>5280.9047900000005</v>
      </c>
      <c r="G74" s="20">
        <f t="shared" si="14"/>
        <v>4572.8048200000003</v>
      </c>
      <c r="H74" s="20">
        <f t="shared" si="14"/>
        <v>14151.071609999999</v>
      </c>
      <c r="I74" s="20">
        <f t="shared" si="14"/>
        <v>6728.6</v>
      </c>
      <c r="J74" s="19">
        <f t="shared" si="14"/>
        <v>0</v>
      </c>
      <c r="K74" s="20">
        <f t="shared" si="14"/>
        <v>0</v>
      </c>
      <c r="L74" s="20">
        <f t="shared" si="14"/>
        <v>0</v>
      </c>
      <c r="M74" s="22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</row>
    <row r="75" spans="1:49" s="5" customFormat="1" ht="25.5" x14ac:dyDescent="0.25">
      <c r="A75" s="57"/>
      <c r="B75" s="58"/>
      <c r="C75" s="59"/>
      <c r="D75" s="25" t="s">
        <v>79</v>
      </c>
      <c r="E75" s="20">
        <f t="shared" si="14"/>
        <v>0</v>
      </c>
      <c r="F75" s="20">
        <f t="shared" si="14"/>
        <v>0</v>
      </c>
      <c r="G75" s="20">
        <f t="shared" si="14"/>
        <v>0</v>
      </c>
      <c r="H75" s="20">
        <f t="shared" si="14"/>
        <v>0</v>
      </c>
      <c r="I75" s="20">
        <f t="shared" si="14"/>
        <v>0</v>
      </c>
      <c r="J75" s="19">
        <f t="shared" si="14"/>
        <v>0</v>
      </c>
      <c r="K75" s="20">
        <f t="shared" si="14"/>
        <v>0</v>
      </c>
      <c r="L75" s="20">
        <f t="shared" si="14"/>
        <v>0</v>
      </c>
      <c r="M75" s="22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</row>
    <row r="76" spans="1:49" s="5" customFormat="1" x14ac:dyDescent="0.25">
      <c r="A76" s="60"/>
      <c r="B76" s="61"/>
      <c r="C76" s="62"/>
      <c r="D76" s="25" t="s">
        <v>176</v>
      </c>
      <c r="E76" s="20">
        <f t="shared" si="14"/>
        <v>28955.22</v>
      </c>
      <c r="F76" s="20">
        <f t="shared" si="14"/>
        <v>22421.599999999999</v>
      </c>
      <c r="G76" s="20">
        <f t="shared" si="14"/>
        <v>0</v>
      </c>
      <c r="H76" s="20">
        <f t="shared" si="14"/>
        <v>0</v>
      </c>
      <c r="I76" s="20">
        <f t="shared" si="14"/>
        <v>2015.95</v>
      </c>
      <c r="J76" s="19">
        <f t="shared" si="14"/>
        <v>4517.67</v>
      </c>
      <c r="K76" s="20">
        <f t="shared" si="14"/>
        <v>0</v>
      </c>
      <c r="L76" s="20">
        <f t="shared" si="14"/>
        <v>0</v>
      </c>
      <c r="M76" s="22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</row>
    <row r="77" spans="1:49" s="5" customFormat="1" ht="21.75" customHeight="1" x14ac:dyDescent="0.25">
      <c r="A77" s="69" t="s">
        <v>31</v>
      </c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22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</row>
    <row r="78" spans="1:49" ht="23.25" customHeight="1" x14ac:dyDescent="0.25">
      <c r="A78" s="69" t="s">
        <v>30</v>
      </c>
      <c r="B78" s="69"/>
      <c r="C78" s="69"/>
      <c r="D78" s="69"/>
      <c r="E78" s="69"/>
      <c r="F78" s="69"/>
      <c r="G78" s="69"/>
      <c r="H78" s="69"/>
      <c r="I78" s="69"/>
      <c r="J78" s="69"/>
      <c r="K78" s="69"/>
      <c r="L78" s="69"/>
      <c r="M78" s="22"/>
    </row>
    <row r="79" spans="1:49" ht="37.5" customHeight="1" x14ac:dyDescent="0.25">
      <c r="A79" s="69" t="s">
        <v>178</v>
      </c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22"/>
      <c r="N79" s="16"/>
    </row>
    <row r="80" spans="1:49" x14ac:dyDescent="0.25">
      <c r="A80" s="47" t="s">
        <v>175</v>
      </c>
      <c r="B80" s="47" t="s">
        <v>173</v>
      </c>
      <c r="C80" s="47" t="s">
        <v>181</v>
      </c>
      <c r="D80" s="27" t="s">
        <v>3</v>
      </c>
      <c r="E80" s="18">
        <f>E86+E92</f>
        <v>6503773.0726499995</v>
      </c>
      <c r="F80" s="18">
        <f t="shared" ref="F80:L80" si="15">F86+F92</f>
        <v>1136218.3094500001</v>
      </c>
      <c r="G80" s="18">
        <f t="shared" si="15"/>
        <v>1531436.13925</v>
      </c>
      <c r="H80" s="18">
        <f t="shared" si="15"/>
        <v>696118.62395000015</v>
      </c>
      <c r="I80" s="18">
        <f t="shared" si="15"/>
        <v>785000</v>
      </c>
      <c r="J80" s="18">
        <f t="shared" si="15"/>
        <v>790000</v>
      </c>
      <c r="K80" s="18">
        <f t="shared" si="15"/>
        <v>780000</v>
      </c>
      <c r="L80" s="18">
        <f t="shared" si="15"/>
        <v>785000</v>
      </c>
      <c r="M80" s="22"/>
    </row>
    <row r="81" spans="1:14" x14ac:dyDescent="0.25">
      <c r="A81" s="47"/>
      <c r="B81" s="47"/>
      <c r="C81" s="47"/>
      <c r="D81" s="27" t="s">
        <v>13</v>
      </c>
      <c r="E81" s="19">
        <f t="shared" ref="E81:L85" si="16">E87+E93</f>
        <v>0</v>
      </c>
      <c r="F81" s="19">
        <f t="shared" si="16"/>
        <v>0</v>
      </c>
      <c r="G81" s="19">
        <f t="shared" si="16"/>
        <v>0</v>
      </c>
      <c r="H81" s="19">
        <f t="shared" si="16"/>
        <v>0</v>
      </c>
      <c r="I81" s="19">
        <f t="shared" si="16"/>
        <v>0</v>
      </c>
      <c r="J81" s="19">
        <f t="shared" si="16"/>
        <v>0</v>
      </c>
      <c r="K81" s="19">
        <f t="shared" si="16"/>
        <v>0</v>
      </c>
      <c r="L81" s="19">
        <f t="shared" si="16"/>
        <v>0</v>
      </c>
      <c r="M81" s="22"/>
    </row>
    <row r="82" spans="1:14" x14ac:dyDescent="0.25">
      <c r="A82" s="47"/>
      <c r="B82" s="47"/>
      <c r="C82" s="47"/>
      <c r="D82" s="27" t="s">
        <v>14</v>
      </c>
      <c r="E82" s="19">
        <f t="shared" si="16"/>
        <v>1188810.5630000001</v>
      </c>
      <c r="F82" s="19">
        <f t="shared" si="16"/>
        <v>344699</v>
      </c>
      <c r="G82" s="19">
        <f t="shared" si="16"/>
        <v>361846.3</v>
      </c>
      <c r="H82" s="19">
        <f>H88+H94</f>
        <v>461644.36300000007</v>
      </c>
      <c r="I82" s="19">
        <f t="shared" si="16"/>
        <v>20620.900000000001</v>
      </c>
      <c r="J82" s="19">
        <f t="shared" si="16"/>
        <v>0</v>
      </c>
      <c r="K82" s="19">
        <f t="shared" si="16"/>
        <v>0</v>
      </c>
      <c r="L82" s="19">
        <f t="shared" si="16"/>
        <v>0</v>
      </c>
      <c r="M82" s="22"/>
    </row>
    <row r="83" spans="1:14" x14ac:dyDescent="0.25">
      <c r="A83" s="47"/>
      <c r="B83" s="47"/>
      <c r="C83" s="47"/>
      <c r="D83" s="27" t="s">
        <v>15</v>
      </c>
      <c r="E83" s="19">
        <f t="shared" si="16"/>
        <v>372479.67313000001</v>
      </c>
      <c r="F83" s="19">
        <f t="shared" si="16"/>
        <v>12800.470799999999</v>
      </c>
      <c r="G83" s="19">
        <f t="shared" si="16"/>
        <v>122913.73027</v>
      </c>
      <c r="H83" s="19">
        <f t="shared" si="16"/>
        <v>234474.26095000003</v>
      </c>
      <c r="I83" s="19">
        <f t="shared" si="16"/>
        <v>2291.2111100000002</v>
      </c>
      <c r="J83" s="19">
        <f t="shared" si="16"/>
        <v>0</v>
      </c>
      <c r="K83" s="19">
        <f t="shared" si="16"/>
        <v>0</v>
      </c>
      <c r="L83" s="19">
        <f t="shared" si="16"/>
        <v>0</v>
      </c>
      <c r="M83" s="22" t="s">
        <v>177</v>
      </c>
    </row>
    <row r="84" spans="1:14" ht="25.5" x14ac:dyDescent="0.25">
      <c r="A84" s="47"/>
      <c r="B84" s="47"/>
      <c r="C84" s="47"/>
      <c r="D84" s="27" t="s">
        <v>79</v>
      </c>
      <c r="E84" s="19">
        <f t="shared" si="16"/>
        <v>805757.26832000003</v>
      </c>
      <c r="F84" s="19">
        <f t="shared" si="16"/>
        <v>348875.03944999998</v>
      </c>
      <c r="G84" s="19">
        <f t="shared" si="16"/>
        <v>456882.22886999999</v>
      </c>
      <c r="H84" s="19">
        <f t="shared" si="16"/>
        <v>0</v>
      </c>
      <c r="I84" s="19">
        <f t="shared" si="16"/>
        <v>0</v>
      </c>
      <c r="J84" s="19">
        <f t="shared" si="16"/>
        <v>0</v>
      </c>
      <c r="K84" s="19">
        <f t="shared" si="16"/>
        <v>0</v>
      </c>
      <c r="L84" s="19">
        <f t="shared" si="16"/>
        <v>0</v>
      </c>
      <c r="M84" s="22"/>
    </row>
    <row r="85" spans="1:14" x14ac:dyDescent="0.25">
      <c r="A85" s="47"/>
      <c r="B85" s="47"/>
      <c r="C85" s="47"/>
      <c r="D85" s="27" t="s">
        <v>176</v>
      </c>
      <c r="E85" s="19">
        <f t="shared" si="16"/>
        <v>4136725.5682000001</v>
      </c>
      <c r="F85" s="19">
        <f t="shared" si="16"/>
        <v>429843.79920000001</v>
      </c>
      <c r="G85" s="19">
        <f t="shared" si="16"/>
        <v>589793.88011000003</v>
      </c>
      <c r="H85" s="19">
        <f t="shared" si="16"/>
        <v>0</v>
      </c>
      <c r="I85" s="19">
        <f t="shared" si="16"/>
        <v>762087.88888999994</v>
      </c>
      <c r="J85" s="19">
        <f t="shared" si="16"/>
        <v>790000</v>
      </c>
      <c r="K85" s="19">
        <f t="shared" si="16"/>
        <v>780000</v>
      </c>
      <c r="L85" s="19">
        <f t="shared" si="16"/>
        <v>785000</v>
      </c>
      <c r="M85" s="22"/>
      <c r="N85" s="6"/>
    </row>
    <row r="86" spans="1:14" x14ac:dyDescent="0.25">
      <c r="A86" s="47" t="s">
        <v>179</v>
      </c>
      <c r="B86" s="47"/>
      <c r="C86" s="47" t="s">
        <v>32</v>
      </c>
      <c r="D86" s="27" t="s">
        <v>3</v>
      </c>
      <c r="E86" s="18">
        <f>F86+G86+H86+I86+J86+K86+L86</f>
        <v>6501332.3059799997</v>
      </c>
      <c r="F86" s="18">
        <f t="shared" ref="F86:L86" si="17">F87+F88+F89+F90+F91</f>
        <v>1136218.3094500001</v>
      </c>
      <c r="G86" s="18">
        <f t="shared" si="17"/>
        <v>1528995.37258</v>
      </c>
      <c r="H86" s="18">
        <f t="shared" si="17"/>
        <v>696118.62395000015</v>
      </c>
      <c r="I86" s="18">
        <f t="shared" si="17"/>
        <v>785000</v>
      </c>
      <c r="J86" s="19">
        <f t="shared" si="17"/>
        <v>790000</v>
      </c>
      <c r="K86" s="18">
        <f t="shared" si="17"/>
        <v>780000</v>
      </c>
      <c r="L86" s="18">
        <f t="shared" si="17"/>
        <v>785000</v>
      </c>
      <c r="M86" s="22"/>
      <c r="N86" s="6"/>
    </row>
    <row r="87" spans="1:14" x14ac:dyDescent="0.25">
      <c r="A87" s="47"/>
      <c r="B87" s="47"/>
      <c r="C87" s="47"/>
      <c r="D87" s="27" t="s">
        <v>13</v>
      </c>
      <c r="E87" s="19">
        <f t="shared" ref="E87:E91" si="18">F87+G87+H87+I87+J87+K87+L87</f>
        <v>0</v>
      </c>
      <c r="F87" s="18">
        <v>0</v>
      </c>
      <c r="G87" s="18">
        <v>0</v>
      </c>
      <c r="H87" s="18">
        <v>0</v>
      </c>
      <c r="I87" s="18">
        <v>0</v>
      </c>
      <c r="J87" s="19">
        <v>0</v>
      </c>
      <c r="K87" s="18">
        <v>0</v>
      </c>
      <c r="L87" s="18">
        <v>0</v>
      </c>
      <c r="M87" s="22"/>
      <c r="N87" s="6"/>
    </row>
    <row r="88" spans="1:14" x14ac:dyDescent="0.25">
      <c r="A88" s="47"/>
      <c r="B88" s="47"/>
      <c r="C88" s="47"/>
      <c r="D88" s="27" t="s">
        <v>14</v>
      </c>
      <c r="E88" s="19">
        <f t="shared" si="18"/>
        <v>1188810.5630000001</v>
      </c>
      <c r="F88" s="19">
        <v>344699</v>
      </c>
      <c r="G88" s="19">
        <v>361846.3</v>
      </c>
      <c r="H88" s="19">
        <f>182167.95+273779.9+4512.813+1183.7</f>
        <v>461644.36300000007</v>
      </c>
      <c r="I88" s="19">
        <v>20620.900000000001</v>
      </c>
      <c r="J88" s="19">
        <v>0</v>
      </c>
      <c r="K88" s="19">
        <v>0</v>
      </c>
      <c r="L88" s="19">
        <v>0</v>
      </c>
      <c r="M88" s="22"/>
      <c r="N88" s="6"/>
    </row>
    <row r="89" spans="1:14" x14ac:dyDescent="0.25">
      <c r="A89" s="47"/>
      <c r="B89" s="47"/>
      <c r="C89" s="47"/>
      <c r="D89" s="27" t="s">
        <v>15</v>
      </c>
      <c r="E89" s="19">
        <f t="shared" si="18"/>
        <v>370038.90646000003</v>
      </c>
      <c r="F89" s="19">
        <v>12800.470799999999</v>
      </c>
      <c r="G89" s="19">
        <f>122913.73027-G95</f>
        <v>120472.9636</v>
      </c>
      <c r="H89" s="19">
        <f>19204.82285+19243+5730.4784+10000+68017.1216+14138.9+39500+6290+1000+20000-146.3-14553-800+46849.2381</f>
        <v>234474.26095000003</v>
      </c>
      <c r="I89" s="19">
        <v>2291.2111100000002</v>
      </c>
      <c r="J89" s="19">
        <v>0</v>
      </c>
      <c r="K89" s="19">
        <v>0</v>
      </c>
      <c r="L89" s="19">
        <v>0</v>
      </c>
      <c r="M89" s="22"/>
      <c r="N89" s="6"/>
    </row>
    <row r="90" spans="1:14" ht="25.5" x14ac:dyDescent="0.25">
      <c r="A90" s="47"/>
      <c r="B90" s="47"/>
      <c r="C90" s="47"/>
      <c r="D90" s="27" t="s">
        <v>79</v>
      </c>
      <c r="E90" s="19">
        <f t="shared" si="18"/>
        <v>805757.26832000003</v>
      </c>
      <c r="F90" s="19">
        <v>348875.03944999998</v>
      </c>
      <c r="G90" s="19">
        <v>456882.22886999999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22"/>
      <c r="N90" s="6"/>
    </row>
    <row r="91" spans="1:14" x14ac:dyDescent="0.25">
      <c r="A91" s="47"/>
      <c r="B91" s="47"/>
      <c r="C91" s="47"/>
      <c r="D91" s="27" t="s">
        <v>176</v>
      </c>
      <c r="E91" s="19">
        <f t="shared" si="18"/>
        <v>4136725.5682000001</v>
      </c>
      <c r="F91" s="19">
        <v>429843.79920000001</v>
      </c>
      <c r="G91" s="19">
        <v>589793.88011000003</v>
      </c>
      <c r="H91" s="19">
        <v>0</v>
      </c>
      <c r="I91" s="19">
        <v>762087.88888999994</v>
      </c>
      <c r="J91" s="19">
        <v>790000</v>
      </c>
      <c r="K91" s="19">
        <v>780000</v>
      </c>
      <c r="L91" s="19">
        <v>785000</v>
      </c>
      <c r="M91" s="22"/>
      <c r="N91" s="6"/>
    </row>
    <row r="92" spans="1:14" x14ac:dyDescent="0.25">
      <c r="A92" s="47" t="s">
        <v>180</v>
      </c>
      <c r="B92" s="47"/>
      <c r="C92" s="47" t="s">
        <v>36</v>
      </c>
      <c r="D92" s="27" t="s">
        <v>3</v>
      </c>
      <c r="E92" s="18">
        <f>F92+G92+H92+I92+J92+K92+L92</f>
        <v>2440.76667</v>
      </c>
      <c r="F92" s="19">
        <v>0</v>
      </c>
      <c r="G92" s="19">
        <f>G93+G94+G95+G96+G97</f>
        <v>2440.76667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22"/>
      <c r="N92" s="6"/>
    </row>
    <row r="93" spans="1:14" x14ac:dyDescent="0.25">
      <c r="A93" s="47"/>
      <c r="B93" s="47"/>
      <c r="C93" s="47"/>
      <c r="D93" s="27" t="s">
        <v>13</v>
      </c>
      <c r="E93" s="18">
        <f t="shared" ref="E93:E97" si="19">F93+G93+H93+I93+J93+K93+L93</f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22"/>
      <c r="N93" s="6"/>
    </row>
    <row r="94" spans="1:14" x14ac:dyDescent="0.25">
      <c r="A94" s="47"/>
      <c r="B94" s="47"/>
      <c r="C94" s="47"/>
      <c r="D94" s="27" t="s">
        <v>14</v>
      </c>
      <c r="E94" s="18">
        <f t="shared" si="19"/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22"/>
      <c r="N94" s="6"/>
    </row>
    <row r="95" spans="1:14" x14ac:dyDescent="0.25">
      <c r="A95" s="47"/>
      <c r="B95" s="47"/>
      <c r="C95" s="47"/>
      <c r="D95" s="27" t="s">
        <v>15</v>
      </c>
      <c r="E95" s="18">
        <f t="shared" si="19"/>
        <v>2440.76667</v>
      </c>
      <c r="F95" s="19">
        <v>0</v>
      </c>
      <c r="G95" s="19">
        <v>2440.76667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22"/>
      <c r="N95" s="6"/>
    </row>
    <row r="96" spans="1:14" ht="25.5" x14ac:dyDescent="0.25">
      <c r="A96" s="47"/>
      <c r="B96" s="47"/>
      <c r="C96" s="47"/>
      <c r="D96" s="27" t="s">
        <v>79</v>
      </c>
      <c r="E96" s="18">
        <f t="shared" si="19"/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22"/>
      <c r="N96" s="6"/>
    </row>
    <row r="97" spans="1:14" x14ac:dyDescent="0.25">
      <c r="A97" s="47"/>
      <c r="B97" s="47"/>
      <c r="C97" s="47"/>
      <c r="D97" s="27" t="s">
        <v>176</v>
      </c>
      <c r="E97" s="18">
        <f t="shared" si="19"/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22"/>
      <c r="N97" s="6"/>
    </row>
    <row r="98" spans="1:14" ht="19.899999999999999" customHeight="1" x14ac:dyDescent="0.25">
      <c r="A98" s="47" t="s">
        <v>80</v>
      </c>
      <c r="B98" s="47" t="s">
        <v>174</v>
      </c>
      <c r="C98" s="47" t="s">
        <v>57</v>
      </c>
      <c r="D98" s="27" t="s">
        <v>3</v>
      </c>
      <c r="E98" s="18">
        <f t="shared" ref="E98:L103" si="20">E104+E110+E116+E122+E128+E134+E140+E146</f>
        <v>316322.60639999999</v>
      </c>
      <c r="F98" s="18">
        <f t="shared" ref="F98:L98" si="21">F99+F100+F101+F102+F103</f>
        <v>33988.729999999996</v>
      </c>
      <c r="G98" s="18">
        <f t="shared" si="21"/>
        <v>43176</v>
      </c>
      <c r="H98" s="18">
        <f t="shared" si="21"/>
        <v>99157.876400000008</v>
      </c>
      <c r="I98" s="18">
        <f t="shared" si="21"/>
        <v>35000</v>
      </c>
      <c r="J98" s="19">
        <f t="shared" si="21"/>
        <v>30000</v>
      </c>
      <c r="K98" s="18">
        <f t="shared" si="21"/>
        <v>40000</v>
      </c>
      <c r="L98" s="18">
        <f t="shared" si="21"/>
        <v>35000</v>
      </c>
      <c r="M98" s="22"/>
    </row>
    <row r="99" spans="1:14" ht="19.899999999999999" customHeight="1" x14ac:dyDescent="0.25">
      <c r="A99" s="47"/>
      <c r="B99" s="47"/>
      <c r="C99" s="47"/>
      <c r="D99" s="27" t="s">
        <v>13</v>
      </c>
      <c r="E99" s="18">
        <f t="shared" si="20"/>
        <v>0</v>
      </c>
      <c r="F99" s="19">
        <f t="shared" si="20"/>
        <v>0</v>
      </c>
      <c r="G99" s="19">
        <f t="shared" si="20"/>
        <v>0</v>
      </c>
      <c r="H99" s="19">
        <f t="shared" si="20"/>
        <v>0</v>
      </c>
      <c r="I99" s="19">
        <f t="shared" si="20"/>
        <v>0</v>
      </c>
      <c r="J99" s="19">
        <f t="shared" si="20"/>
        <v>0</v>
      </c>
      <c r="K99" s="19">
        <f t="shared" si="20"/>
        <v>0</v>
      </c>
      <c r="L99" s="19">
        <f t="shared" si="20"/>
        <v>0</v>
      </c>
      <c r="M99" s="22"/>
    </row>
    <row r="100" spans="1:14" ht="19.899999999999999" customHeight="1" x14ac:dyDescent="0.25">
      <c r="A100" s="47"/>
      <c r="B100" s="47"/>
      <c r="C100" s="47"/>
      <c r="D100" s="27" t="s">
        <v>14</v>
      </c>
      <c r="E100" s="18">
        <f t="shared" si="20"/>
        <v>0</v>
      </c>
      <c r="F100" s="19">
        <f t="shared" si="20"/>
        <v>0</v>
      </c>
      <c r="G100" s="19">
        <f t="shared" si="20"/>
        <v>0</v>
      </c>
      <c r="H100" s="19">
        <f t="shared" si="20"/>
        <v>0</v>
      </c>
      <c r="I100" s="19">
        <f t="shared" si="20"/>
        <v>0</v>
      </c>
      <c r="J100" s="19">
        <f t="shared" si="20"/>
        <v>0</v>
      </c>
      <c r="K100" s="19">
        <f t="shared" si="20"/>
        <v>0</v>
      </c>
      <c r="L100" s="19">
        <f t="shared" si="20"/>
        <v>0</v>
      </c>
      <c r="M100" s="22"/>
    </row>
    <row r="101" spans="1:14" ht="19.899999999999999" customHeight="1" x14ac:dyDescent="0.25">
      <c r="A101" s="47"/>
      <c r="B101" s="47"/>
      <c r="C101" s="47"/>
      <c r="D101" s="27" t="s">
        <v>15</v>
      </c>
      <c r="E101" s="18">
        <f t="shared" si="20"/>
        <v>112880.0414</v>
      </c>
      <c r="F101" s="19">
        <f t="shared" si="20"/>
        <v>0</v>
      </c>
      <c r="G101" s="19">
        <f t="shared" si="20"/>
        <v>13722.165000000001</v>
      </c>
      <c r="H101" s="19">
        <f>H107+H113+H119+H125+H131+H137+H143+H149</f>
        <v>99157.876400000008</v>
      </c>
      <c r="I101" s="19">
        <f t="shared" si="20"/>
        <v>0</v>
      </c>
      <c r="J101" s="19">
        <f t="shared" si="20"/>
        <v>0</v>
      </c>
      <c r="K101" s="19">
        <f t="shared" si="20"/>
        <v>0</v>
      </c>
      <c r="L101" s="19">
        <f t="shared" si="20"/>
        <v>0</v>
      </c>
      <c r="M101" s="22"/>
    </row>
    <row r="102" spans="1:14" ht="31.5" customHeight="1" x14ac:dyDescent="0.25">
      <c r="A102" s="47"/>
      <c r="B102" s="47"/>
      <c r="C102" s="47"/>
      <c r="D102" s="27" t="s">
        <v>79</v>
      </c>
      <c r="E102" s="18">
        <f t="shared" si="20"/>
        <v>0</v>
      </c>
      <c r="F102" s="19">
        <f t="shared" si="20"/>
        <v>0</v>
      </c>
      <c r="G102" s="19">
        <f t="shared" si="20"/>
        <v>0</v>
      </c>
      <c r="H102" s="19">
        <f t="shared" si="20"/>
        <v>0</v>
      </c>
      <c r="I102" s="19">
        <f t="shared" si="20"/>
        <v>0</v>
      </c>
      <c r="J102" s="19">
        <f t="shared" si="20"/>
        <v>0</v>
      </c>
      <c r="K102" s="19">
        <f t="shared" si="20"/>
        <v>0</v>
      </c>
      <c r="L102" s="19">
        <f t="shared" si="20"/>
        <v>0</v>
      </c>
      <c r="M102" s="22"/>
    </row>
    <row r="103" spans="1:14" x14ac:dyDescent="0.25">
      <c r="A103" s="47"/>
      <c r="B103" s="47"/>
      <c r="C103" s="47"/>
      <c r="D103" s="27" t="s">
        <v>176</v>
      </c>
      <c r="E103" s="18">
        <f t="shared" si="20"/>
        <v>203442.565</v>
      </c>
      <c r="F103" s="19">
        <f t="shared" si="20"/>
        <v>33988.729999999996</v>
      </c>
      <c r="G103" s="19">
        <f t="shared" si="20"/>
        <v>29453.834999999999</v>
      </c>
      <c r="H103" s="19">
        <f t="shared" si="20"/>
        <v>0</v>
      </c>
      <c r="I103" s="19">
        <f t="shared" si="20"/>
        <v>35000</v>
      </c>
      <c r="J103" s="19">
        <f t="shared" si="20"/>
        <v>30000</v>
      </c>
      <c r="K103" s="19">
        <f t="shared" si="20"/>
        <v>40000</v>
      </c>
      <c r="L103" s="19">
        <f t="shared" si="20"/>
        <v>35000</v>
      </c>
      <c r="M103" s="22"/>
    </row>
    <row r="104" spans="1:14" ht="14.65" hidden="1" customHeight="1" x14ac:dyDescent="0.3">
      <c r="A104" s="47" t="s">
        <v>81</v>
      </c>
      <c r="B104" s="47" t="s">
        <v>29</v>
      </c>
      <c r="C104" s="47" t="s">
        <v>58</v>
      </c>
      <c r="D104" s="27" t="s">
        <v>3</v>
      </c>
      <c r="E104" s="18">
        <f>F104+G104+H104+I104+J104+K104+L104</f>
        <v>59656.729999999996</v>
      </c>
      <c r="F104" s="18">
        <f t="shared" ref="F104:L104" si="22">F105+F106+F107+F108+F109</f>
        <v>8656.73</v>
      </c>
      <c r="G104" s="18">
        <f t="shared" si="22"/>
        <v>15000</v>
      </c>
      <c r="H104" s="18">
        <f t="shared" si="22"/>
        <v>0</v>
      </c>
      <c r="I104" s="18">
        <f t="shared" si="22"/>
        <v>5000</v>
      </c>
      <c r="J104" s="19">
        <f t="shared" si="22"/>
        <v>11000</v>
      </c>
      <c r="K104" s="18">
        <f t="shared" si="22"/>
        <v>7000</v>
      </c>
      <c r="L104" s="18">
        <f t="shared" si="22"/>
        <v>13000</v>
      </c>
      <c r="M104" s="22"/>
    </row>
    <row r="105" spans="1:14" ht="14.65" hidden="1" customHeight="1" x14ac:dyDescent="0.3">
      <c r="A105" s="47"/>
      <c r="B105" s="47"/>
      <c r="C105" s="47"/>
      <c r="D105" s="27" t="s">
        <v>13</v>
      </c>
      <c r="E105" s="19">
        <f t="shared" ref="E105:E146" si="23">F105+G105+H105+I105+J105+K105+L105</f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22"/>
    </row>
    <row r="106" spans="1:14" ht="14.65" hidden="1" customHeight="1" x14ac:dyDescent="0.3">
      <c r="A106" s="47"/>
      <c r="B106" s="47"/>
      <c r="C106" s="47"/>
      <c r="D106" s="27" t="s">
        <v>14</v>
      </c>
      <c r="E106" s="19">
        <f t="shared" si="23"/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22"/>
    </row>
    <row r="107" spans="1:14" ht="14.65" hidden="1" customHeight="1" x14ac:dyDescent="0.3">
      <c r="A107" s="47"/>
      <c r="B107" s="47"/>
      <c r="C107" s="47"/>
      <c r="D107" s="27" t="s">
        <v>15</v>
      </c>
      <c r="E107" s="19">
        <f t="shared" si="23"/>
        <v>12721.165000000001</v>
      </c>
      <c r="F107" s="19">
        <v>0</v>
      </c>
      <c r="G107" s="19">
        <f>11200+1521.165</f>
        <v>12721.165000000001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22"/>
    </row>
    <row r="108" spans="1:14" ht="29.1" hidden="1" customHeight="1" x14ac:dyDescent="0.3">
      <c r="A108" s="47"/>
      <c r="B108" s="47"/>
      <c r="C108" s="47"/>
      <c r="D108" s="27" t="s">
        <v>79</v>
      </c>
      <c r="E108" s="19">
        <f t="shared" si="23"/>
        <v>0</v>
      </c>
      <c r="F108" s="19">
        <f t="shared" ref="F108:L108" si="24">F107+F106</f>
        <v>0</v>
      </c>
      <c r="G108" s="19">
        <v>0</v>
      </c>
      <c r="H108" s="19">
        <f t="shared" si="24"/>
        <v>0</v>
      </c>
      <c r="I108" s="19">
        <f t="shared" si="24"/>
        <v>0</v>
      </c>
      <c r="J108" s="19">
        <f t="shared" si="24"/>
        <v>0</v>
      </c>
      <c r="K108" s="19">
        <f t="shared" si="24"/>
        <v>0</v>
      </c>
      <c r="L108" s="19">
        <f t="shared" si="24"/>
        <v>0</v>
      </c>
      <c r="M108" s="22"/>
    </row>
    <row r="109" spans="1:14" ht="14.65" hidden="1" customHeight="1" x14ac:dyDescent="0.3">
      <c r="A109" s="47"/>
      <c r="B109" s="47"/>
      <c r="C109" s="47"/>
      <c r="D109" s="27" t="s">
        <v>176</v>
      </c>
      <c r="E109" s="19">
        <f t="shared" si="23"/>
        <v>46935.565000000002</v>
      </c>
      <c r="F109" s="28">
        <v>8656.73</v>
      </c>
      <c r="G109" s="28">
        <f>15000-G107</f>
        <v>2278.8349999999991</v>
      </c>
      <c r="H109" s="28">
        <v>0</v>
      </c>
      <c r="I109" s="28">
        <v>5000</v>
      </c>
      <c r="J109" s="19">
        <v>11000</v>
      </c>
      <c r="K109" s="28">
        <v>7000</v>
      </c>
      <c r="L109" s="28">
        <v>13000</v>
      </c>
      <c r="M109" s="22"/>
    </row>
    <row r="110" spans="1:14" ht="14.65" hidden="1" customHeight="1" x14ac:dyDescent="0.3">
      <c r="A110" s="47" t="s">
        <v>82</v>
      </c>
      <c r="B110" s="47" t="s">
        <v>23</v>
      </c>
      <c r="C110" s="47" t="s">
        <v>36</v>
      </c>
      <c r="D110" s="27" t="s">
        <v>3</v>
      </c>
      <c r="E110" s="18">
        <f>F110+G110+H110+I110+J110+K110+L110</f>
        <v>99205</v>
      </c>
      <c r="F110" s="18">
        <f t="shared" ref="F110:L110" si="25">F111+F112+F113+F114+F115</f>
        <v>13000</v>
      </c>
      <c r="G110" s="18">
        <f t="shared" si="25"/>
        <v>10000</v>
      </c>
      <c r="H110" s="18">
        <f t="shared" si="25"/>
        <v>11205</v>
      </c>
      <c r="I110" s="18">
        <f t="shared" si="25"/>
        <v>15000</v>
      </c>
      <c r="J110" s="19">
        <f t="shared" si="25"/>
        <v>15000</v>
      </c>
      <c r="K110" s="18">
        <f t="shared" si="25"/>
        <v>20000</v>
      </c>
      <c r="L110" s="18">
        <f t="shared" si="25"/>
        <v>15000</v>
      </c>
      <c r="M110" s="22"/>
    </row>
    <row r="111" spans="1:14" ht="14.65" hidden="1" customHeight="1" x14ac:dyDescent="0.3">
      <c r="A111" s="47"/>
      <c r="B111" s="47"/>
      <c r="C111" s="47"/>
      <c r="D111" s="27" t="s">
        <v>13</v>
      </c>
      <c r="E111" s="19">
        <f t="shared" si="23"/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22"/>
    </row>
    <row r="112" spans="1:14" ht="14.65" hidden="1" customHeight="1" x14ac:dyDescent="0.3">
      <c r="A112" s="47"/>
      <c r="B112" s="47"/>
      <c r="C112" s="47"/>
      <c r="D112" s="27" t="s">
        <v>14</v>
      </c>
      <c r="E112" s="19">
        <f t="shared" si="23"/>
        <v>0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22"/>
    </row>
    <row r="113" spans="1:13" ht="14.65" hidden="1" customHeight="1" x14ac:dyDescent="0.3">
      <c r="A113" s="47"/>
      <c r="B113" s="47"/>
      <c r="C113" s="47"/>
      <c r="D113" s="27" t="s">
        <v>15</v>
      </c>
      <c r="E113" s="19">
        <f t="shared" si="23"/>
        <v>11205</v>
      </c>
      <c r="F113" s="19">
        <v>0</v>
      </c>
      <c r="G113" s="19">
        <v>0</v>
      </c>
      <c r="H113" s="19">
        <v>11205</v>
      </c>
      <c r="I113" s="19">
        <v>0</v>
      </c>
      <c r="J113" s="19">
        <v>0</v>
      </c>
      <c r="K113" s="19">
        <v>0</v>
      </c>
      <c r="L113" s="19">
        <v>0</v>
      </c>
      <c r="M113" s="22"/>
    </row>
    <row r="114" spans="1:13" ht="29.65" hidden="1" customHeight="1" x14ac:dyDescent="0.3">
      <c r="A114" s="47"/>
      <c r="B114" s="47"/>
      <c r="C114" s="47"/>
      <c r="D114" s="27" t="s">
        <v>79</v>
      </c>
      <c r="E114" s="19">
        <f t="shared" si="23"/>
        <v>0</v>
      </c>
      <c r="F114" s="19">
        <f t="shared" ref="F114:L114" si="26">F112+F113</f>
        <v>0</v>
      </c>
      <c r="G114" s="19">
        <f t="shared" si="26"/>
        <v>0</v>
      </c>
      <c r="H114" s="19">
        <v>0</v>
      </c>
      <c r="I114" s="19">
        <f t="shared" si="26"/>
        <v>0</v>
      </c>
      <c r="J114" s="19">
        <f t="shared" si="26"/>
        <v>0</v>
      </c>
      <c r="K114" s="19">
        <f t="shared" si="26"/>
        <v>0</v>
      </c>
      <c r="L114" s="19">
        <f t="shared" si="26"/>
        <v>0</v>
      </c>
      <c r="M114" s="22"/>
    </row>
    <row r="115" spans="1:13" ht="14.65" hidden="1" customHeight="1" x14ac:dyDescent="0.3">
      <c r="A115" s="47"/>
      <c r="B115" s="47"/>
      <c r="C115" s="47"/>
      <c r="D115" s="27" t="s">
        <v>176</v>
      </c>
      <c r="E115" s="19">
        <f t="shared" si="23"/>
        <v>88000</v>
      </c>
      <c r="F115" s="28">
        <v>13000</v>
      </c>
      <c r="G115" s="28">
        <v>10000</v>
      </c>
      <c r="H115" s="28">
        <v>0</v>
      </c>
      <c r="I115" s="28">
        <v>15000</v>
      </c>
      <c r="J115" s="19">
        <v>15000</v>
      </c>
      <c r="K115" s="28">
        <v>20000</v>
      </c>
      <c r="L115" s="28">
        <v>15000</v>
      </c>
      <c r="M115" s="22"/>
    </row>
    <row r="116" spans="1:13" ht="14.65" hidden="1" customHeight="1" x14ac:dyDescent="0.3">
      <c r="A116" s="47" t="s">
        <v>83</v>
      </c>
      <c r="B116" s="47" t="s">
        <v>24</v>
      </c>
      <c r="C116" s="47" t="s">
        <v>166</v>
      </c>
      <c r="D116" s="27" t="s">
        <v>3</v>
      </c>
      <c r="E116" s="18">
        <f t="shared" si="23"/>
        <v>34001.876400000001</v>
      </c>
      <c r="F116" s="18">
        <f t="shared" ref="F116:L116" si="27">F117+F118+F119+F120+F121</f>
        <v>4000</v>
      </c>
      <c r="G116" s="18">
        <f t="shared" si="27"/>
        <v>4000</v>
      </c>
      <c r="H116" s="18">
        <f t="shared" si="27"/>
        <v>22001.876400000001</v>
      </c>
      <c r="I116" s="18">
        <f t="shared" si="27"/>
        <v>0</v>
      </c>
      <c r="J116" s="19">
        <f t="shared" si="27"/>
        <v>4000</v>
      </c>
      <c r="K116" s="18">
        <f t="shared" si="27"/>
        <v>0</v>
      </c>
      <c r="L116" s="18">
        <f t="shared" si="27"/>
        <v>0</v>
      </c>
      <c r="M116" s="22"/>
    </row>
    <row r="117" spans="1:13" ht="14.65" hidden="1" customHeight="1" x14ac:dyDescent="0.3">
      <c r="A117" s="47"/>
      <c r="B117" s="47"/>
      <c r="C117" s="47"/>
      <c r="D117" s="27" t="s">
        <v>13</v>
      </c>
      <c r="E117" s="19">
        <f t="shared" si="23"/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22"/>
    </row>
    <row r="118" spans="1:13" ht="14.65" hidden="1" customHeight="1" x14ac:dyDescent="0.3">
      <c r="A118" s="47"/>
      <c r="B118" s="47"/>
      <c r="C118" s="47"/>
      <c r="D118" s="27" t="s">
        <v>14</v>
      </c>
      <c r="E118" s="19">
        <f t="shared" si="23"/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22"/>
    </row>
    <row r="119" spans="1:13" ht="14.65" hidden="1" customHeight="1" x14ac:dyDescent="0.3">
      <c r="A119" s="47"/>
      <c r="B119" s="47"/>
      <c r="C119" s="47"/>
      <c r="D119" s="27" t="s">
        <v>15</v>
      </c>
      <c r="E119" s="19">
        <f t="shared" si="23"/>
        <v>23002.876400000001</v>
      </c>
      <c r="F119" s="19">
        <v>0</v>
      </c>
      <c r="G119" s="19">
        <v>1001</v>
      </c>
      <c r="H119" s="19">
        <v>22001.876400000001</v>
      </c>
      <c r="I119" s="19">
        <v>0</v>
      </c>
      <c r="J119" s="19">
        <v>0</v>
      </c>
      <c r="K119" s="19">
        <v>0</v>
      </c>
      <c r="L119" s="19">
        <v>0</v>
      </c>
      <c r="M119" s="22"/>
    </row>
    <row r="120" spans="1:13" ht="29.65" hidden="1" customHeight="1" x14ac:dyDescent="0.3">
      <c r="A120" s="47"/>
      <c r="B120" s="47"/>
      <c r="C120" s="47"/>
      <c r="D120" s="27" t="s">
        <v>79</v>
      </c>
      <c r="E120" s="19">
        <f t="shared" si="23"/>
        <v>0</v>
      </c>
      <c r="F120" s="19">
        <f t="shared" ref="F120:L120" si="28">F118+F119</f>
        <v>0</v>
      </c>
      <c r="G120" s="19">
        <v>0</v>
      </c>
      <c r="H120" s="19">
        <v>0</v>
      </c>
      <c r="I120" s="19">
        <f t="shared" si="28"/>
        <v>0</v>
      </c>
      <c r="J120" s="19">
        <f t="shared" si="28"/>
        <v>0</v>
      </c>
      <c r="K120" s="19">
        <f t="shared" si="28"/>
        <v>0</v>
      </c>
      <c r="L120" s="19">
        <f t="shared" si="28"/>
        <v>0</v>
      </c>
      <c r="M120" s="22"/>
    </row>
    <row r="121" spans="1:13" ht="14.65" hidden="1" customHeight="1" x14ac:dyDescent="0.3">
      <c r="A121" s="47"/>
      <c r="B121" s="47"/>
      <c r="C121" s="47"/>
      <c r="D121" s="27" t="s">
        <v>176</v>
      </c>
      <c r="E121" s="19">
        <f t="shared" si="23"/>
        <v>10999</v>
      </c>
      <c r="F121" s="28">
        <v>4000</v>
      </c>
      <c r="G121" s="28">
        <f>4000-G119</f>
        <v>2999</v>
      </c>
      <c r="H121" s="29">
        <v>0</v>
      </c>
      <c r="I121" s="28">
        <v>0</v>
      </c>
      <c r="J121" s="19">
        <v>4000</v>
      </c>
      <c r="K121" s="28">
        <v>0</v>
      </c>
      <c r="L121" s="28">
        <v>0</v>
      </c>
      <c r="M121" s="22"/>
    </row>
    <row r="122" spans="1:13" ht="14.65" hidden="1" customHeight="1" x14ac:dyDescent="0.3">
      <c r="A122" s="47" t="s">
        <v>84</v>
      </c>
      <c r="B122" s="47" t="s">
        <v>27</v>
      </c>
      <c r="C122" s="47" t="s">
        <v>160</v>
      </c>
      <c r="D122" s="27" t="s">
        <v>3</v>
      </c>
      <c r="E122" s="18">
        <f t="shared" si="23"/>
        <v>57176</v>
      </c>
      <c r="F122" s="18">
        <f t="shared" ref="F122:L122" si="29">F123+F124+F125+F126+F127</f>
        <v>0</v>
      </c>
      <c r="G122" s="18">
        <f t="shared" si="29"/>
        <v>9176</v>
      </c>
      <c r="H122" s="18">
        <f t="shared" si="29"/>
        <v>39000</v>
      </c>
      <c r="I122" s="18">
        <f t="shared" si="29"/>
        <v>6000</v>
      </c>
      <c r="J122" s="19">
        <f t="shared" si="29"/>
        <v>0</v>
      </c>
      <c r="K122" s="18">
        <f t="shared" si="29"/>
        <v>3000</v>
      </c>
      <c r="L122" s="18">
        <f t="shared" si="29"/>
        <v>0</v>
      </c>
      <c r="M122" s="22"/>
    </row>
    <row r="123" spans="1:13" ht="14.65" hidden="1" customHeight="1" x14ac:dyDescent="0.3">
      <c r="A123" s="47"/>
      <c r="B123" s="47"/>
      <c r="C123" s="47"/>
      <c r="D123" s="27" t="s">
        <v>13</v>
      </c>
      <c r="E123" s="19">
        <f t="shared" si="23"/>
        <v>0</v>
      </c>
      <c r="F123" s="19">
        <v>0</v>
      </c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22"/>
    </row>
    <row r="124" spans="1:13" ht="14.65" hidden="1" customHeight="1" x14ac:dyDescent="0.3">
      <c r="A124" s="47"/>
      <c r="B124" s="47"/>
      <c r="C124" s="47"/>
      <c r="D124" s="27" t="s">
        <v>14</v>
      </c>
      <c r="E124" s="19">
        <f t="shared" si="23"/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22"/>
    </row>
    <row r="125" spans="1:13" ht="14.65" hidden="1" customHeight="1" x14ac:dyDescent="0.3">
      <c r="A125" s="47"/>
      <c r="B125" s="47"/>
      <c r="C125" s="47"/>
      <c r="D125" s="27" t="s">
        <v>15</v>
      </c>
      <c r="E125" s="19">
        <f t="shared" si="23"/>
        <v>39000</v>
      </c>
      <c r="F125" s="19">
        <v>0</v>
      </c>
      <c r="G125" s="19">
        <v>0</v>
      </c>
      <c r="H125" s="19">
        <f>28504+7276+3220</f>
        <v>39000</v>
      </c>
      <c r="I125" s="19">
        <v>0</v>
      </c>
      <c r="J125" s="19">
        <v>0</v>
      </c>
      <c r="K125" s="19">
        <v>0</v>
      </c>
      <c r="L125" s="19">
        <v>0</v>
      </c>
      <c r="M125" s="22"/>
    </row>
    <row r="126" spans="1:13" ht="29.1" hidden="1" customHeight="1" x14ac:dyDescent="0.3">
      <c r="A126" s="47"/>
      <c r="B126" s="47"/>
      <c r="C126" s="47"/>
      <c r="D126" s="27" t="s">
        <v>79</v>
      </c>
      <c r="E126" s="19">
        <f t="shared" si="23"/>
        <v>0</v>
      </c>
      <c r="F126" s="19">
        <f t="shared" ref="F126:L126" si="30">F124+F125</f>
        <v>0</v>
      </c>
      <c r="G126" s="19">
        <f t="shared" si="30"/>
        <v>0</v>
      </c>
      <c r="H126" s="19">
        <v>0</v>
      </c>
      <c r="I126" s="19">
        <f t="shared" si="30"/>
        <v>0</v>
      </c>
      <c r="J126" s="19">
        <f t="shared" si="30"/>
        <v>0</v>
      </c>
      <c r="K126" s="19">
        <f t="shared" si="30"/>
        <v>0</v>
      </c>
      <c r="L126" s="19">
        <f t="shared" si="30"/>
        <v>0</v>
      </c>
      <c r="M126" s="22"/>
    </row>
    <row r="127" spans="1:13" ht="14.65" hidden="1" customHeight="1" x14ac:dyDescent="0.3">
      <c r="A127" s="47"/>
      <c r="B127" s="47"/>
      <c r="C127" s="47"/>
      <c r="D127" s="27" t="s">
        <v>176</v>
      </c>
      <c r="E127" s="19">
        <f t="shared" si="23"/>
        <v>18176</v>
      </c>
      <c r="F127" s="28">
        <v>0</v>
      </c>
      <c r="G127" s="28">
        <v>9176</v>
      </c>
      <c r="H127" s="19">
        <v>0</v>
      </c>
      <c r="I127" s="28">
        <v>6000</v>
      </c>
      <c r="J127" s="19">
        <v>0</v>
      </c>
      <c r="K127" s="28">
        <v>3000</v>
      </c>
      <c r="L127" s="19">
        <v>0</v>
      </c>
      <c r="M127" s="22"/>
    </row>
    <row r="128" spans="1:13" ht="14.65" hidden="1" customHeight="1" x14ac:dyDescent="0.3">
      <c r="A128" s="47" t="s">
        <v>85</v>
      </c>
      <c r="B128" s="47" t="s">
        <v>28</v>
      </c>
      <c r="C128" s="47" t="s">
        <v>161</v>
      </c>
      <c r="D128" s="27" t="s">
        <v>3</v>
      </c>
      <c r="E128" s="18">
        <f t="shared" si="23"/>
        <v>13115</v>
      </c>
      <c r="F128" s="18">
        <f t="shared" ref="F128:L128" si="31">F129+F130+F131+F132+F133</f>
        <v>4000</v>
      </c>
      <c r="G128" s="18">
        <f t="shared" si="31"/>
        <v>0</v>
      </c>
      <c r="H128" s="18">
        <f t="shared" si="31"/>
        <v>5115</v>
      </c>
      <c r="I128" s="18">
        <f t="shared" si="31"/>
        <v>4000</v>
      </c>
      <c r="J128" s="19">
        <f t="shared" si="31"/>
        <v>0</v>
      </c>
      <c r="K128" s="18">
        <f t="shared" si="31"/>
        <v>0</v>
      </c>
      <c r="L128" s="18">
        <f t="shared" si="31"/>
        <v>0</v>
      </c>
      <c r="M128" s="22"/>
    </row>
    <row r="129" spans="1:13" ht="14.65" hidden="1" customHeight="1" x14ac:dyDescent="0.3">
      <c r="A129" s="47"/>
      <c r="B129" s="47"/>
      <c r="C129" s="47"/>
      <c r="D129" s="27" t="s">
        <v>13</v>
      </c>
      <c r="E129" s="19">
        <f t="shared" si="23"/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22"/>
    </row>
    <row r="130" spans="1:13" ht="14.65" hidden="1" customHeight="1" x14ac:dyDescent="0.3">
      <c r="A130" s="47"/>
      <c r="B130" s="47"/>
      <c r="C130" s="47"/>
      <c r="D130" s="27" t="s">
        <v>14</v>
      </c>
      <c r="E130" s="19">
        <f t="shared" si="23"/>
        <v>0</v>
      </c>
      <c r="F130" s="19">
        <v>0</v>
      </c>
      <c r="G130" s="19">
        <v>0</v>
      </c>
      <c r="H130" s="19">
        <v>0</v>
      </c>
      <c r="I130" s="19">
        <v>0</v>
      </c>
      <c r="J130" s="19">
        <v>0</v>
      </c>
      <c r="K130" s="19">
        <v>0</v>
      </c>
      <c r="L130" s="19">
        <v>0</v>
      </c>
      <c r="M130" s="22"/>
    </row>
    <row r="131" spans="1:13" ht="14.65" hidden="1" customHeight="1" x14ac:dyDescent="0.3">
      <c r="A131" s="47"/>
      <c r="B131" s="47"/>
      <c r="C131" s="47"/>
      <c r="D131" s="27" t="s">
        <v>15</v>
      </c>
      <c r="E131" s="19">
        <f t="shared" si="23"/>
        <v>5115</v>
      </c>
      <c r="F131" s="19">
        <v>0</v>
      </c>
      <c r="G131" s="19">
        <v>0</v>
      </c>
      <c r="H131" s="19">
        <v>5115</v>
      </c>
      <c r="I131" s="19">
        <v>0</v>
      </c>
      <c r="J131" s="19">
        <v>0</v>
      </c>
      <c r="K131" s="19">
        <v>0</v>
      </c>
      <c r="L131" s="19">
        <v>0</v>
      </c>
      <c r="M131" s="22"/>
    </row>
    <row r="132" spans="1:13" ht="29.1" hidden="1" customHeight="1" x14ac:dyDescent="0.3">
      <c r="A132" s="47"/>
      <c r="B132" s="47"/>
      <c r="C132" s="47"/>
      <c r="D132" s="27" t="s">
        <v>79</v>
      </c>
      <c r="E132" s="19">
        <f t="shared" si="23"/>
        <v>0</v>
      </c>
      <c r="F132" s="19">
        <f t="shared" ref="F132:L132" si="32">F130+F131</f>
        <v>0</v>
      </c>
      <c r="G132" s="19">
        <f t="shared" si="32"/>
        <v>0</v>
      </c>
      <c r="H132" s="19">
        <v>0</v>
      </c>
      <c r="I132" s="19">
        <f t="shared" si="32"/>
        <v>0</v>
      </c>
      <c r="J132" s="19">
        <f t="shared" si="32"/>
        <v>0</v>
      </c>
      <c r="K132" s="19">
        <f t="shared" si="32"/>
        <v>0</v>
      </c>
      <c r="L132" s="19">
        <f t="shared" si="32"/>
        <v>0</v>
      </c>
      <c r="M132" s="22"/>
    </row>
    <row r="133" spans="1:13" ht="14.65" hidden="1" customHeight="1" x14ac:dyDescent="0.3">
      <c r="A133" s="47"/>
      <c r="B133" s="47"/>
      <c r="C133" s="47"/>
      <c r="D133" s="27" t="s">
        <v>176</v>
      </c>
      <c r="E133" s="19">
        <f t="shared" si="23"/>
        <v>8000</v>
      </c>
      <c r="F133" s="28">
        <v>4000</v>
      </c>
      <c r="G133" s="28">
        <v>0</v>
      </c>
      <c r="H133" s="28">
        <v>0</v>
      </c>
      <c r="I133" s="28">
        <v>4000</v>
      </c>
      <c r="J133" s="19">
        <v>0</v>
      </c>
      <c r="K133" s="28">
        <v>0</v>
      </c>
      <c r="L133" s="28">
        <v>0</v>
      </c>
      <c r="M133" s="22"/>
    </row>
    <row r="134" spans="1:13" ht="14.65" hidden="1" customHeight="1" x14ac:dyDescent="0.3">
      <c r="A134" s="47" t="s">
        <v>86</v>
      </c>
      <c r="B134" s="47" t="s">
        <v>25</v>
      </c>
      <c r="C134" s="47" t="s">
        <v>41</v>
      </c>
      <c r="D134" s="27" t="s">
        <v>3</v>
      </c>
      <c r="E134" s="18">
        <f>F134+G134+H134+I134+J134+K134+L134</f>
        <v>48787</v>
      </c>
      <c r="F134" s="18">
        <f t="shared" ref="F134:L134" si="33">F135+F136+F137+F138+F139</f>
        <v>4332</v>
      </c>
      <c r="G134" s="18">
        <f t="shared" si="33"/>
        <v>5000</v>
      </c>
      <c r="H134" s="18">
        <f t="shared" si="33"/>
        <v>17455</v>
      </c>
      <c r="I134" s="18">
        <f t="shared" si="33"/>
        <v>5000</v>
      </c>
      <c r="J134" s="19">
        <f t="shared" si="33"/>
        <v>0</v>
      </c>
      <c r="K134" s="18">
        <f t="shared" si="33"/>
        <v>10000</v>
      </c>
      <c r="L134" s="18">
        <f t="shared" si="33"/>
        <v>7000</v>
      </c>
      <c r="M134" s="22"/>
    </row>
    <row r="135" spans="1:13" ht="14.65" hidden="1" customHeight="1" x14ac:dyDescent="0.3">
      <c r="A135" s="47"/>
      <c r="B135" s="47"/>
      <c r="C135" s="47"/>
      <c r="D135" s="27" t="s">
        <v>13</v>
      </c>
      <c r="E135" s="19">
        <f t="shared" si="23"/>
        <v>0</v>
      </c>
      <c r="F135" s="19">
        <v>0</v>
      </c>
      <c r="G135" s="19">
        <v>0</v>
      </c>
      <c r="H135" s="19">
        <v>0</v>
      </c>
      <c r="I135" s="19">
        <v>0</v>
      </c>
      <c r="J135" s="19">
        <v>0</v>
      </c>
      <c r="K135" s="19">
        <v>0</v>
      </c>
      <c r="L135" s="19">
        <v>0</v>
      </c>
      <c r="M135" s="22"/>
    </row>
    <row r="136" spans="1:13" ht="14.65" hidden="1" customHeight="1" x14ac:dyDescent="0.3">
      <c r="A136" s="47"/>
      <c r="B136" s="47"/>
      <c r="C136" s="47"/>
      <c r="D136" s="27" t="s">
        <v>14</v>
      </c>
      <c r="E136" s="19">
        <f t="shared" si="23"/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22"/>
    </row>
    <row r="137" spans="1:13" ht="14.65" hidden="1" customHeight="1" x14ac:dyDescent="0.3">
      <c r="A137" s="47"/>
      <c r="B137" s="47"/>
      <c r="C137" s="47"/>
      <c r="D137" s="27" t="s">
        <v>15</v>
      </c>
      <c r="E137" s="19">
        <f t="shared" si="23"/>
        <v>17455</v>
      </c>
      <c r="F137" s="19">
        <v>0</v>
      </c>
      <c r="G137" s="19">
        <v>0</v>
      </c>
      <c r="H137" s="19">
        <f>14602+2853</f>
        <v>17455</v>
      </c>
      <c r="I137" s="19">
        <v>0</v>
      </c>
      <c r="J137" s="19">
        <v>0</v>
      </c>
      <c r="K137" s="19">
        <v>0</v>
      </c>
      <c r="L137" s="19">
        <v>0</v>
      </c>
      <c r="M137" s="22"/>
    </row>
    <row r="138" spans="1:13" ht="29.1" hidden="1" customHeight="1" x14ac:dyDescent="0.3">
      <c r="A138" s="47"/>
      <c r="B138" s="47"/>
      <c r="C138" s="47"/>
      <c r="D138" s="27" t="s">
        <v>79</v>
      </c>
      <c r="E138" s="19">
        <f t="shared" si="23"/>
        <v>0</v>
      </c>
      <c r="F138" s="19">
        <f t="shared" ref="F138:L138" si="34">F136+F137</f>
        <v>0</v>
      </c>
      <c r="G138" s="19">
        <f t="shared" si="34"/>
        <v>0</v>
      </c>
      <c r="H138" s="19">
        <v>0</v>
      </c>
      <c r="I138" s="19">
        <f t="shared" si="34"/>
        <v>0</v>
      </c>
      <c r="J138" s="19">
        <f t="shared" si="34"/>
        <v>0</v>
      </c>
      <c r="K138" s="19">
        <f t="shared" si="34"/>
        <v>0</v>
      </c>
      <c r="L138" s="19">
        <f t="shared" si="34"/>
        <v>0</v>
      </c>
      <c r="M138" s="22"/>
    </row>
    <row r="139" spans="1:13" ht="14.65" hidden="1" customHeight="1" x14ac:dyDescent="0.3">
      <c r="A139" s="47"/>
      <c r="B139" s="47"/>
      <c r="C139" s="47"/>
      <c r="D139" s="27" t="s">
        <v>176</v>
      </c>
      <c r="E139" s="19">
        <f t="shared" si="23"/>
        <v>31332</v>
      </c>
      <c r="F139" s="28">
        <v>4332</v>
      </c>
      <c r="G139" s="28">
        <v>5000</v>
      </c>
      <c r="H139" s="28">
        <v>0</v>
      </c>
      <c r="I139" s="28">
        <v>5000</v>
      </c>
      <c r="J139" s="19">
        <v>0</v>
      </c>
      <c r="K139" s="28">
        <v>10000</v>
      </c>
      <c r="L139" s="28">
        <v>7000</v>
      </c>
      <c r="M139" s="22"/>
    </row>
    <row r="140" spans="1:13" ht="14.65" hidden="1" customHeight="1" x14ac:dyDescent="0.3">
      <c r="A140" s="47" t="s">
        <v>87</v>
      </c>
      <c r="B140" s="47" t="s">
        <v>183</v>
      </c>
      <c r="C140" s="47" t="s">
        <v>163</v>
      </c>
      <c r="D140" s="27" t="s">
        <v>3</v>
      </c>
      <c r="E140" s="18">
        <f t="shared" si="23"/>
        <v>4381</v>
      </c>
      <c r="F140" s="18">
        <f t="shared" ref="F140:L140" si="35">F141+F142+F143+F144+F145</f>
        <v>0</v>
      </c>
      <c r="G140" s="18">
        <f t="shared" si="35"/>
        <v>0</v>
      </c>
      <c r="H140" s="18">
        <f t="shared" si="35"/>
        <v>4381</v>
      </c>
      <c r="I140" s="18">
        <f t="shared" si="35"/>
        <v>0</v>
      </c>
      <c r="J140" s="19">
        <f t="shared" si="35"/>
        <v>0</v>
      </c>
      <c r="K140" s="18">
        <f t="shared" si="35"/>
        <v>0</v>
      </c>
      <c r="L140" s="18">
        <f t="shared" si="35"/>
        <v>0</v>
      </c>
      <c r="M140" s="22"/>
    </row>
    <row r="141" spans="1:13" ht="14.65" hidden="1" customHeight="1" x14ac:dyDescent="0.3">
      <c r="A141" s="47"/>
      <c r="B141" s="47"/>
      <c r="C141" s="47"/>
      <c r="D141" s="27" t="s">
        <v>13</v>
      </c>
      <c r="E141" s="19">
        <f t="shared" si="23"/>
        <v>0</v>
      </c>
      <c r="F141" s="19">
        <v>0</v>
      </c>
      <c r="G141" s="19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22"/>
    </row>
    <row r="142" spans="1:13" ht="14.65" hidden="1" customHeight="1" x14ac:dyDescent="0.3">
      <c r="A142" s="47"/>
      <c r="B142" s="47"/>
      <c r="C142" s="47"/>
      <c r="D142" s="27" t="s">
        <v>14</v>
      </c>
      <c r="E142" s="19">
        <f t="shared" si="23"/>
        <v>0</v>
      </c>
      <c r="F142" s="19">
        <v>0</v>
      </c>
      <c r="G142" s="19"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22"/>
    </row>
    <row r="143" spans="1:13" ht="14.65" hidden="1" customHeight="1" x14ac:dyDescent="0.3">
      <c r="A143" s="47"/>
      <c r="B143" s="47"/>
      <c r="C143" s="47"/>
      <c r="D143" s="27" t="s">
        <v>15</v>
      </c>
      <c r="E143" s="19">
        <f t="shared" si="23"/>
        <v>4381</v>
      </c>
      <c r="F143" s="19">
        <v>0</v>
      </c>
      <c r="G143" s="19">
        <v>0</v>
      </c>
      <c r="H143" s="19">
        <v>4381</v>
      </c>
      <c r="I143" s="19">
        <v>0</v>
      </c>
      <c r="J143" s="19">
        <v>0</v>
      </c>
      <c r="K143" s="19">
        <v>0</v>
      </c>
      <c r="L143" s="19">
        <v>0</v>
      </c>
      <c r="M143" s="22"/>
    </row>
    <row r="144" spans="1:13" ht="29.1" hidden="1" customHeight="1" x14ac:dyDescent="0.3">
      <c r="A144" s="47"/>
      <c r="B144" s="47"/>
      <c r="C144" s="47"/>
      <c r="D144" s="27" t="s">
        <v>79</v>
      </c>
      <c r="E144" s="19">
        <f t="shared" si="23"/>
        <v>0</v>
      </c>
      <c r="F144" s="19">
        <f t="shared" ref="F144:L144" si="36">F142+F143</f>
        <v>0</v>
      </c>
      <c r="G144" s="19">
        <f t="shared" si="36"/>
        <v>0</v>
      </c>
      <c r="H144" s="19">
        <v>0</v>
      </c>
      <c r="I144" s="19">
        <f t="shared" si="36"/>
        <v>0</v>
      </c>
      <c r="J144" s="19">
        <f t="shared" si="36"/>
        <v>0</v>
      </c>
      <c r="K144" s="19">
        <f t="shared" si="36"/>
        <v>0</v>
      </c>
      <c r="L144" s="19">
        <f t="shared" si="36"/>
        <v>0</v>
      </c>
      <c r="M144" s="22"/>
    </row>
    <row r="145" spans="1:13" ht="14.65" hidden="1" customHeight="1" x14ac:dyDescent="0.3">
      <c r="A145" s="47"/>
      <c r="B145" s="47"/>
      <c r="C145" s="47"/>
      <c r="D145" s="27" t="s">
        <v>176</v>
      </c>
      <c r="E145" s="19">
        <f t="shared" si="23"/>
        <v>0</v>
      </c>
      <c r="F145" s="19">
        <v>0</v>
      </c>
      <c r="G145" s="19">
        <v>0</v>
      </c>
      <c r="H145" s="20">
        <v>0</v>
      </c>
      <c r="I145" s="19">
        <v>0</v>
      </c>
      <c r="J145" s="19">
        <v>0</v>
      </c>
      <c r="K145" s="19">
        <v>0</v>
      </c>
      <c r="L145" s="19">
        <v>0</v>
      </c>
      <c r="M145" s="22"/>
    </row>
    <row r="146" spans="1:13" ht="14.65" hidden="1" customHeight="1" x14ac:dyDescent="0.3">
      <c r="A146" s="47" t="s">
        <v>88</v>
      </c>
      <c r="B146" s="47" t="s">
        <v>26</v>
      </c>
      <c r="C146" s="47" t="s">
        <v>162</v>
      </c>
      <c r="D146" s="27" t="s">
        <v>3</v>
      </c>
      <c r="E146" s="18">
        <f t="shared" si="23"/>
        <v>0</v>
      </c>
      <c r="F146" s="18">
        <f t="shared" ref="F146:L146" si="37">F147+F148+F149+F150+F151</f>
        <v>0</v>
      </c>
      <c r="G146" s="18">
        <f t="shared" si="37"/>
        <v>0</v>
      </c>
      <c r="H146" s="18">
        <f t="shared" si="37"/>
        <v>0</v>
      </c>
      <c r="I146" s="18">
        <f t="shared" si="37"/>
        <v>0</v>
      </c>
      <c r="J146" s="19">
        <f t="shared" si="37"/>
        <v>0</v>
      </c>
      <c r="K146" s="18">
        <f t="shared" si="37"/>
        <v>0</v>
      </c>
      <c r="L146" s="18">
        <f t="shared" si="37"/>
        <v>0</v>
      </c>
      <c r="M146" s="22"/>
    </row>
    <row r="147" spans="1:13" ht="14.65" hidden="1" customHeight="1" x14ac:dyDescent="0.3">
      <c r="A147" s="47"/>
      <c r="B147" s="47"/>
      <c r="C147" s="47"/>
      <c r="D147" s="27" t="s">
        <v>13</v>
      </c>
      <c r="E147" s="19">
        <f>F147+G147+H147+I147+J147+K147+L147</f>
        <v>0</v>
      </c>
      <c r="F147" s="19">
        <v>0</v>
      </c>
      <c r="G147" s="19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22"/>
    </row>
    <row r="148" spans="1:13" ht="14.65" hidden="1" customHeight="1" x14ac:dyDescent="0.3">
      <c r="A148" s="47"/>
      <c r="B148" s="47"/>
      <c r="C148" s="47"/>
      <c r="D148" s="27" t="s">
        <v>14</v>
      </c>
      <c r="E148" s="19">
        <f t="shared" ref="E148:E158" si="38">F148+G148+H148+I148+J148+K148+L148</f>
        <v>0</v>
      </c>
      <c r="F148" s="19">
        <v>0</v>
      </c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22"/>
    </row>
    <row r="149" spans="1:13" ht="14.65" hidden="1" customHeight="1" x14ac:dyDescent="0.3">
      <c r="A149" s="47"/>
      <c r="B149" s="47"/>
      <c r="C149" s="47"/>
      <c r="D149" s="27" t="s">
        <v>15</v>
      </c>
      <c r="E149" s="19">
        <f t="shared" si="38"/>
        <v>0</v>
      </c>
      <c r="F149" s="19">
        <v>0</v>
      </c>
      <c r="G149" s="19">
        <v>0</v>
      </c>
      <c r="H149" s="19">
        <v>0</v>
      </c>
      <c r="I149" s="19">
        <v>0</v>
      </c>
      <c r="J149" s="19">
        <v>0</v>
      </c>
      <c r="K149" s="19">
        <v>0</v>
      </c>
      <c r="L149" s="19">
        <v>0</v>
      </c>
      <c r="M149" s="22"/>
    </row>
    <row r="150" spans="1:13" ht="29.1" hidden="1" customHeight="1" x14ac:dyDescent="0.3">
      <c r="A150" s="47"/>
      <c r="B150" s="47"/>
      <c r="C150" s="47"/>
      <c r="D150" s="27" t="s">
        <v>79</v>
      </c>
      <c r="E150" s="19">
        <f t="shared" si="38"/>
        <v>0</v>
      </c>
      <c r="F150" s="19">
        <f t="shared" ref="F150:L150" si="39">F149+F148</f>
        <v>0</v>
      </c>
      <c r="G150" s="19">
        <f t="shared" si="39"/>
        <v>0</v>
      </c>
      <c r="H150" s="19">
        <f t="shared" si="39"/>
        <v>0</v>
      </c>
      <c r="I150" s="19">
        <f t="shared" si="39"/>
        <v>0</v>
      </c>
      <c r="J150" s="19">
        <f t="shared" si="39"/>
        <v>0</v>
      </c>
      <c r="K150" s="19">
        <f t="shared" si="39"/>
        <v>0</v>
      </c>
      <c r="L150" s="19">
        <f t="shared" si="39"/>
        <v>0</v>
      </c>
      <c r="M150" s="22"/>
    </row>
    <row r="151" spans="1:13" ht="14.65" hidden="1" customHeight="1" x14ac:dyDescent="0.3">
      <c r="A151" s="47"/>
      <c r="B151" s="47"/>
      <c r="C151" s="47"/>
      <c r="D151" s="27" t="s">
        <v>176</v>
      </c>
      <c r="E151" s="19">
        <f t="shared" si="38"/>
        <v>0</v>
      </c>
      <c r="F151" s="28">
        <v>0</v>
      </c>
      <c r="G151" s="28">
        <v>0</v>
      </c>
      <c r="H151" s="28">
        <v>0</v>
      </c>
      <c r="I151" s="28">
        <v>0</v>
      </c>
      <c r="J151" s="19">
        <v>0</v>
      </c>
      <c r="K151" s="28">
        <v>0</v>
      </c>
      <c r="L151" s="28">
        <v>0</v>
      </c>
      <c r="M151" s="22"/>
    </row>
    <row r="152" spans="1:13" ht="14.65" customHeight="1" x14ac:dyDescent="0.25">
      <c r="A152" s="44" t="s">
        <v>89</v>
      </c>
      <c r="B152" s="44" t="s">
        <v>204</v>
      </c>
      <c r="C152" s="44" t="s">
        <v>57</v>
      </c>
      <c r="D152" s="27" t="s">
        <v>3</v>
      </c>
      <c r="E152" s="18">
        <f>F152+G152+H152+I152+J152+K152+L152</f>
        <v>7860.9380000000001</v>
      </c>
      <c r="F152" s="30">
        <v>0</v>
      </c>
      <c r="G152" s="30">
        <v>0</v>
      </c>
      <c r="H152" s="30">
        <f>H153+H154+H155+H156+H157</f>
        <v>7860.9380000000001</v>
      </c>
      <c r="I152" s="30">
        <v>0</v>
      </c>
      <c r="J152" s="18">
        <v>0</v>
      </c>
      <c r="K152" s="30">
        <v>0</v>
      </c>
      <c r="L152" s="30">
        <v>0</v>
      </c>
      <c r="M152" s="22"/>
    </row>
    <row r="153" spans="1:13" ht="14.65" customHeight="1" x14ac:dyDescent="0.25">
      <c r="A153" s="45"/>
      <c r="B153" s="45"/>
      <c r="C153" s="45"/>
      <c r="D153" s="27" t="s">
        <v>13</v>
      </c>
      <c r="E153" s="18">
        <f t="shared" ref="E153:E157" si="40">F153+G153+H153+I153+J153+K153+L153</f>
        <v>0</v>
      </c>
      <c r="F153" s="28">
        <v>0</v>
      </c>
      <c r="G153" s="28">
        <v>0</v>
      </c>
      <c r="H153" s="28">
        <v>0</v>
      </c>
      <c r="I153" s="28">
        <v>0</v>
      </c>
      <c r="J153" s="19">
        <v>0</v>
      </c>
      <c r="K153" s="28">
        <v>0</v>
      </c>
      <c r="L153" s="28">
        <v>0</v>
      </c>
      <c r="M153" s="22"/>
    </row>
    <row r="154" spans="1:13" ht="14.65" customHeight="1" x14ac:dyDescent="0.25">
      <c r="A154" s="45"/>
      <c r="B154" s="45"/>
      <c r="C154" s="45"/>
      <c r="D154" s="27" t="s">
        <v>14</v>
      </c>
      <c r="E154" s="18">
        <f t="shared" si="40"/>
        <v>0</v>
      </c>
      <c r="F154" s="28">
        <v>0</v>
      </c>
      <c r="G154" s="28">
        <v>0</v>
      </c>
      <c r="H154" s="28">
        <v>0</v>
      </c>
      <c r="I154" s="28">
        <v>0</v>
      </c>
      <c r="J154" s="19">
        <v>0</v>
      </c>
      <c r="K154" s="28">
        <v>0</v>
      </c>
      <c r="L154" s="28">
        <v>0</v>
      </c>
      <c r="M154" s="22"/>
    </row>
    <row r="155" spans="1:13" ht="14.65" customHeight="1" x14ac:dyDescent="0.25">
      <c r="A155" s="45"/>
      <c r="B155" s="45"/>
      <c r="C155" s="45"/>
      <c r="D155" s="27" t="s">
        <v>15</v>
      </c>
      <c r="E155" s="18">
        <f t="shared" si="40"/>
        <v>7860.9380000000001</v>
      </c>
      <c r="F155" s="28">
        <v>0</v>
      </c>
      <c r="G155" s="28">
        <v>0</v>
      </c>
      <c r="H155" s="28">
        <f>1500+6360.938</f>
        <v>7860.9380000000001</v>
      </c>
      <c r="I155" s="28">
        <v>0</v>
      </c>
      <c r="J155" s="19">
        <v>0</v>
      </c>
      <c r="K155" s="28">
        <v>0</v>
      </c>
      <c r="L155" s="28">
        <v>0</v>
      </c>
      <c r="M155" s="22"/>
    </row>
    <row r="156" spans="1:13" ht="25.5" x14ac:dyDescent="0.25">
      <c r="A156" s="45"/>
      <c r="B156" s="45"/>
      <c r="C156" s="45"/>
      <c r="D156" s="27" t="s">
        <v>79</v>
      </c>
      <c r="E156" s="18">
        <f t="shared" si="40"/>
        <v>0</v>
      </c>
      <c r="F156" s="28">
        <v>0</v>
      </c>
      <c r="G156" s="28">
        <v>0</v>
      </c>
      <c r="H156" s="28">
        <v>0</v>
      </c>
      <c r="I156" s="28">
        <v>0</v>
      </c>
      <c r="J156" s="19">
        <v>0</v>
      </c>
      <c r="K156" s="28">
        <v>0</v>
      </c>
      <c r="L156" s="28">
        <v>0</v>
      </c>
      <c r="M156" s="22"/>
    </row>
    <row r="157" spans="1:13" ht="14.65" customHeight="1" x14ac:dyDescent="0.25">
      <c r="A157" s="46"/>
      <c r="B157" s="46"/>
      <c r="C157" s="46"/>
      <c r="D157" s="27" t="s">
        <v>176</v>
      </c>
      <c r="E157" s="18">
        <f t="shared" si="40"/>
        <v>0</v>
      </c>
      <c r="F157" s="28">
        <v>0</v>
      </c>
      <c r="G157" s="28">
        <v>0</v>
      </c>
      <c r="H157" s="28">
        <v>0</v>
      </c>
      <c r="I157" s="28">
        <v>0</v>
      </c>
      <c r="J157" s="19">
        <v>0</v>
      </c>
      <c r="K157" s="28">
        <v>0</v>
      </c>
      <c r="L157" s="28">
        <v>0</v>
      </c>
      <c r="M157" s="22"/>
    </row>
    <row r="158" spans="1:13" ht="14.65" customHeight="1" x14ac:dyDescent="0.25">
      <c r="A158" s="47"/>
      <c r="B158" s="47" t="s">
        <v>33</v>
      </c>
      <c r="C158" s="47" t="s">
        <v>32</v>
      </c>
      <c r="D158" s="27" t="s">
        <v>3</v>
      </c>
      <c r="E158" s="18">
        <f t="shared" si="38"/>
        <v>6820095.6790500004</v>
      </c>
      <c r="F158" s="18">
        <f t="shared" ref="F158:L158" si="41">F159+F160+F161+F162+F163</f>
        <v>1170207.03945</v>
      </c>
      <c r="G158" s="18">
        <f t="shared" si="41"/>
        <v>1574612.13925</v>
      </c>
      <c r="H158" s="18">
        <f t="shared" si="41"/>
        <v>795276.5003500001</v>
      </c>
      <c r="I158" s="18">
        <f t="shared" si="41"/>
        <v>820000</v>
      </c>
      <c r="J158" s="19">
        <f t="shared" si="41"/>
        <v>820000</v>
      </c>
      <c r="K158" s="18">
        <f t="shared" si="41"/>
        <v>820000</v>
      </c>
      <c r="L158" s="18">
        <f t="shared" si="41"/>
        <v>820000</v>
      </c>
      <c r="M158" s="22"/>
    </row>
    <row r="159" spans="1:13" ht="14.65" customHeight="1" x14ac:dyDescent="0.25">
      <c r="A159" s="47"/>
      <c r="B159" s="47"/>
      <c r="C159" s="47"/>
      <c r="D159" s="27" t="s">
        <v>13</v>
      </c>
      <c r="E159" s="19">
        <f>F159+G159+H159+I159+J159+K159+L159</f>
        <v>0</v>
      </c>
      <c r="F159" s="19">
        <f t="shared" ref="F159:L163" si="42">F81+F99</f>
        <v>0</v>
      </c>
      <c r="G159" s="19">
        <f t="shared" si="42"/>
        <v>0</v>
      </c>
      <c r="H159" s="19">
        <f t="shared" si="42"/>
        <v>0</v>
      </c>
      <c r="I159" s="19">
        <f t="shared" si="42"/>
        <v>0</v>
      </c>
      <c r="J159" s="19">
        <f t="shared" si="42"/>
        <v>0</v>
      </c>
      <c r="K159" s="19">
        <f t="shared" si="42"/>
        <v>0</v>
      </c>
      <c r="L159" s="19">
        <f t="shared" si="42"/>
        <v>0</v>
      </c>
      <c r="M159" s="22"/>
    </row>
    <row r="160" spans="1:13" ht="14.65" customHeight="1" x14ac:dyDescent="0.25">
      <c r="A160" s="47"/>
      <c r="B160" s="47"/>
      <c r="C160" s="47"/>
      <c r="D160" s="27" t="s">
        <v>14</v>
      </c>
      <c r="E160" s="19">
        <f t="shared" ref="E160:E163" si="43">F160+G160+H160+I160+J160+K160+L160</f>
        <v>1188810.5630000001</v>
      </c>
      <c r="F160" s="19">
        <f t="shared" si="42"/>
        <v>344699</v>
      </c>
      <c r="G160" s="19">
        <f t="shared" si="42"/>
        <v>361846.3</v>
      </c>
      <c r="H160" s="19">
        <f t="shared" si="42"/>
        <v>461644.36300000007</v>
      </c>
      <c r="I160" s="19">
        <f t="shared" si="42"/>
        <v>20620.900000000001</v>
      </c>
      <c r="J160" s="19">
        <f t="shared" si="42"/>
        <v>0</v>
      </c>
      <c r="K160" s="19">
        <f t="shared" si="42"/>
        <v>0</v>
      </c>
      <c r="L160" s="19">
        <f t="shared" si="42"/>
        <v>0</v>
      </c>
      <c r="M160" s="22"/>
    </row>
    <row r="161" spans="1:13" ht="14.65" customHeight="1" x14ac:dyDescent="0.25">
      <c r="A161" s="47"/>
      <c r="B161" s="47"/>
      <c r="C161" s="47"/>
      <c r="D161" s="27" t="s">
        <v>15</v>
      </c>
      <c r="E161" s="19">
        <f t="shared" si="43"/>
        <v>485359.71453000006</v>
      </c>
      <c r="F161" s="19">
        <f t="shared" si="42"/>
        <v>12800.470799999999</v>
      </c>
      <c r="G161" s="19">
        <f t="shared" si="42"/>
        <v>136635.89527000001</v>
      </c>
      <c r="H161" s="19">
        <f t="shared" si="42"/>
        <v>333632.13735000003</v>
      </c>
      <c r="I161" s="19">
        <f t="shared" si="42"/>
        <v>2291.2111100000002</v>
      </c>
      <c r="J161" s="19">
        <f t="shared" si="42"/>
        <v>0</v>
      </c>
      <c r="K161" s="19">
        <f t="shared" si="42"/>
        <v>0</v>
      </c>
      <c r="L161" s="19">
        <f t="shared" si="42"/>
        <v>0</v>
      </c>
      <c r="M161" s="22"/>
    </row>
    <row r="162" spans="1:13" ht="30" customHeight="1" x14ac:dyDescent="0.25">
      <c r="A162" s="47"/>
      <c r="B162" s="47"/>
      <c r="C162" s="47"/>
      <c r="D162" s="27" t="s">
        <v>79</v>
      </c>
      <c r="E162" s="19">
        <f t="shared" si="43"/>
        <v>805757.26832000003</v>
      </c>
      <c r="F162" s="19">
        <f t="shared" si="42"/>
        <v>348875.03944999998</v>
      </c>
      <c r="G162" s="19">
        <f t="shared" si="42"/>
        <v>456882.22886999999</v>
      </c>
      <c r="H162" s="19">
        <f t="shared" si="42"/>
        <v>0</v>
      </c>
      <c r="I162" s="19">
        <f t="shared" si="42"/>
        <v>0</v>
      </c>
      <c r="J162" s="19">
        <f t="shared" si="42"/>
        <v>0</v>
      </c>
      <c r="K162" s="19">
        <f t="shared" si="42"/>
        <v>0</v>
      </c>
      <c r="L162" s="19">
        <f t="shared" si="42"/>
        <v>0</v>
      </c>
      <c r="M162" s="22"/>
    </row>
    <row r="163" spans="1:13" ht="14.65" customHeight="1" x14ac:dyDescent="0.25">
      <c r="A163" s="47"/>
      <c r="B163" s="47"/>
      <c r="C163" s="47"/>
      <c r="D163" s="27" t="s">
        <v>176</v>
      </c>
      <c r="E163" s="19">
        <f t="shared" si="43"/>
        <v>4340168.1332</v>
      </c>
      <c r="F163" s="19">
        <f t="shared" si="42"/>
        <v>463832.52919999999</v>
      </c>
      <c r="G163" s="19">
        <f t="shared" si="42"/>
        <v>619247.71510999999</v>
      </c>
      <c r="H163" s="19">
        <f t="shared" si="42"/>
        <v>0</v>
      </c>
      <c r="I163" s="19">
        <f t="shared" si="42"/>
        <v>797087.88888999994</v>
      </c>
      <c r="J163" s="19">
        <f t="shared" si="42"/>
        <v>820000</v>
      </c>
      <c r="K163" s="19">
        <f t="shared" si="42"/>
        <v>820000</v>
      </c>
      <c r="L163" s="19">
        <f t="shared" si="42"/>
        <v>820000</v>
      </c>
      <c r="M163" s="22"/>
    </row>
    <row r="164" spans="1:13" ht="14.65" customHeight="1" x14ac:dyDescent="0.25">
      <c r="A164" s="54" t="s">
        <v>34</v>
      </c>
      <c r="B164" s="55"/>
      <c r="C164" s="56"/>
      <c r="D164" s="27" t="s">
        <v>3</v>
      </c>
      <c r="E164" s="18">
        <f>E152+E98+E80</f>
        <v>6827956.6170499995</v>
      </c>
      <c r="F164" s="18">
        <f t="shared" ref="F164:L164" si="44">F152+F98+F80</f>
        <v>1170207.03945</v>
      </c>
      <c r="G164" s="18">
        <f t="shared" si="44"/>
        <v>1574612.13925</v>
      </c>
      <c r="H164" s="18">
        <f t="shared" si="44"/>
        <v>803137.43835000019</v>
      </c>
      <c r="I164" s="18">
        <f t="shared" si="44"/>
        <v>820000</v>
      </c>
      <c r="J164" s="18">
        <f t="shared" si="44"/>
        <v>820000</v>
      </c>
      <c r="K164" s="18">
        <f t="shared" si="44"/>
        <v>820000</v>
      </c>
      <c r="L164" s="18">
        <f t="shared" si="44"/>
        <v>820000</v>
      </c>
      <c r="M164" s="22"/>
    </row>
    <row r="165" spans="1:13" ht="14.65" customHeight="1" x14ac:dyDescent="0.25">
      <c r="A165" s="57"/>
      <c r="B165" s="58"/>
      <c r="C165" s="59"/>
      <c r="D165" s="27" t="s">
        <v>13</v>
      </c>
      <c r="E165" s="19">
        <f t="shared" ref="E165:L169" si="45">E153+E99+E81</f>
        <v>0</v>
      </c>
      <c r="F165" s="19">
        <f t="shared" si="45"/>
        <v>0</v>
      </c>
      <c r="G165" s="19">
        <f t="shared" si="45"/>
        <v>0</v>
      </c>
      <c r="H165" s="19">
        <f t="shared" si="45"/>
        <v>0</v>
      </c>
      <c r="I165" s="19">
        <f t="shared" si="45"/>
        <v>0</v>
      </c>
      <c r="J165" s="19">
        <f t="shared" si="45"/>
        <v>0</v>
      </c>
      <c r="K165" s="19">
        <f t="shared" si="45"/>
        <v>0</v>
      </c>
      <c r="L165" s="19">
        <f t="shared" si="45"/>
        <v>0</v>
      </c>
      <c r="M165" s="22"/>
    </row>
    <row r="166" spans="1:13" ht="14.65" customHeight="1" x14ac:dyDescent="0.25">
      <c r="A166" s="57"/>
      <c r="B166" s="58"/>
      <c r="C166" s="59"/>
      <c r="D166" s="27" t="s">
        <v>14</v>
      </c>
      <c r="E166" s="19">
        <f t="shared" si="45"/>
        <v>1188810.5630000001</v>
      </c>
      <c r="F166" s="19">
        <f t="shared" si="45"/>
        <v>344699</v>
      </c>
      <c r="G166" s="19">
        <f t="shared" si="45"/>
        <v>361846.3</v>
      </c>
      <c r="H166" s="19">
        <f t="shared" si="45"/>
        <v>461644.36300000007</v>
      </c>
      <c r="I166" s="19">
        <f t="shared" si="45"/>
        <v>20620.900000000001</v>
      </c>
      <c r="J166" s="19">
        <f t="shared" si="45"/>
        <v>0</v>
      </c>
      <c r="K166" s="19">
        <f t="shared" si="45"/>
        <v>0</v>
      </c>
      <c r="L166" s="19">
        <f t="shared" si="45"/>
        <v>0</v>
      </c>
      <c r="M166" s="22"/>
    </row>
    <row r="167" spans="1:13" ht="21" customHeight="1" x14ac:dyDescent="0.25">
      <c r="A167" s="57"/>
      <c r="B167" s="58"/>
      <c r="C167" s="59"/>
      <c r="D167" s="27" t="s">
        <v>15</v>
      </c>
      <c r="E167" s="19">
        <f t="shared" si="45"/>
        <v>493220.65253000002</v>
      </c>
      <c r="F167" s="19">
        <f t="shared" si="45"/>
        <v>12800.470799999999</v>
      </c>
      <c r="G167" s="19">
        <f t="shared" si="45"/>
        <v>136635.89527000001</v>
      </c>
      <c r="H167" s="19">
        <f t="shared" si="45"/>
        <v>341493.07535000006</v>
      </c>
      <c r="I167" s="19">
        <f t="shared" si="45"/>
        <v>2291.2111100000002</v>
      </c>
      <c r="J167" s="19">
        <f t="shared" si="45"/>
        <v>0</v>
      </c>
      <c r="K167" s="19">
        <f t="shared" si="45"/>
        <v>0</v>
      </c>
      <c r="L167" s="19">
        <f t="shared" si="45"/>
        <v>0</v>
      </c>
      <c r="M167" s="22"/>
    </row>
    <row r="168" spans="1:13" ht="27.6" customHeight="1" x14ac:dyDescent="0.25">
      <c r="A168" s="57"/>
      <c r="B168" s="58"/>
      <c r="C168" s="59"/>
      <c r="D168" s="27" t="s">
        <v>79</v>
      </c>
      <c r="E168" s="19">
        <f t="shared" si="45"/>
        <v>805757.26832000003</v>
      </c>
      <c r="F168" s="19">
        <f t="shared" si="45"/>
        <v>348875.03944999998</v>
      </c>
      <c r="G168" s="19">
        <f t="shared" si="45"/>
        <v>456882.22886999999</v>
      </c>
      <c r="H168" s="19">
        <f t="shared" si="45"/>
        <v>0</v>
      </c>
      <c r="I168" s="19">
        <f t="shared" si="45"/>
        <v>0</v>
      </c>
      <c r="J168" s="19">
        <f t="shared" si="45"/>
        <v>0</v>
      </c>
      <c r="K168" s="19">
        <f t="shared" si="45"/>
        <v>0</v>
      </c>
      <c r="L168" s="19">
        <f t="shared" si="45"/>
        <v>0</v>
      </c>
      <c r="M168" s="22"/>
    </row>
    <row r="169" spans="1:13" ht="33" customHeight="1" x14ac:dyDescent="0.25">
      <c r="A169" s="60"/>
      <c r="B169" s="61"/>
      <c r="C169" s="62"/>
      <c r="D169" s="27" t="s">
        <v>176</v>
      </c>
      <c r="E169" s="19">
        <f t="shared" si="45"/>
        <v>4340168.1332</v>
      </c>
      <c r="F169" s="19">
        <f t="shared" si="45"/>
        <v>463832.52919999999</v>
      </c>
      <c r="G169" s="19">
        <f t="shared" si="45"/>
        <v>619247.71510999999</v>
      </c>
      <c r="H169" s="19">
        <f t="shared" si="45"/>
        <v>0</v>
      </c>
      <c r="I169" s="19">
        <f t="shared" si="45"/>
        <v>797087.88888999994</v>
      </c>
      <c r="J169" s="19">
        <f t="shared" si="45"/>
        <v>820000</v>
      </c>
      <c r="K169" s="19">
        <f t="shared" si="45"/>
        <v>820000</v>
      </c>
      <c r="L169" s="19">
        <f t="shared" si="45"/>
        <v>820000</v>
      </c>
      <c r="M169" s="22"/>
    </row>
    <row r="170" spans="1:13" x14ac:dyDescent="0.25">
      <c r="A170" s="69" t="s">
        <v>35</v>
      </c>
      <c r="B170" s="69"/>
      <c r="C170" s="69"/>
      <c r="D170" s="69"/>
      <c r="E170" s="69"/>
      <c r="F170" s="69"/>
      <c r="G170" s="69"/>
      <c r="H170" s="69"/>
      <c r="I170" s="69"/>
      <c r="J170" s="69"/>
      <c r="K170" s="69"/>
      <c r="L170" s="69"/>
      <c r="M170" s="22"/>
    </row>
    <row r="171" spans="1:13" x14ac:dyDescent="0.25">
      <c r="A171" s="69" t="s">
        <v>168</v>
      </c>
      <c r="B171" s="69"/>
      <c r="C171" s="69"/>
      <c r="D171" s="69"/>
      <c r="E171" s="69"/>
      <c r="F171" s="69"/>
      <c r="G171" s="69"/>
      <c r="H171" s="69"/>
      <c r="I171" s="69"/>
      <c r="J171" s="69"/>
      <c r="K171" s="69"/>
      <c r="L171" s="69"/>
      <c r="M171" s="22"/>
    </row>
    <row r="172" spans="1:13" x14ac:dyDescent="0.25">
      <c r="A172" s="69" t="s">
        <v>61</v>
      </c>
      <c r="B172" s="69"/>
      <c r="C172" s="69"/>
      <c r="D172" s="69"/>
      <c r="E172" s="69"/>
      <c r="F172" s="69"/>
      <c r="G172" s="69"/>
      <c r="H172" s="69"/>
      <c r="I172" s="69"/>
      <c r="J172" s="69"/>
      <c r="K172" s="69"/>
      <c r="L172" s="69"/>
      <c r="M172" s="22"/>
    </row>
    <row r="173" spans="1:13" ht="14.1" customHeight="1" x14ac:dyDescent="0.25">
      <c r="A173" s="44" t="s">
        <v>90</v>
      </c>
      <c r="B173" s="74" t="s">
        <v>189</v>
      </c>
      <c r="C173" s="47" t="s">
        <v>213</v>
      </c>
      <c r="D173" s="27" t="s">
        <v>3</v>
      </c>
      <c r="E173" s="31">
        <f>F173+G173+H173+I173+J173+K173+L173</f>
        <v>1517742.7650300001</v>
      </c>
      <c r="F173" s="31">
        <f>F174+F175+F176+F177+F178</f>
        <v>56082.95</v>
      </c>
      <c r="G173" s="31">
        <f t="shared" ref="G173:L173" si="46">G174+G175+G176+G177+G178</f>
        <v>287357.34458999999</v>
      </c>
      <c r="H173" s="31">
        <f t="shared" si="46"/>
        <v>196091.43043999997</v>
      </c>
      <c r="I173" s="31">
        <f t="shared" si="46"/>
        <v>257740.26</v>
      </c>
      <c r="J173" s="31">
        <f t="shared" si="46"/>
        <v>243490.26</v>
      </c>
      <c r="K173" s="31">
        <f t="shared" si="46"/>
        <v>243490.26</v>
      </c>
      <c r="L173" s="31">
        <f t="shared" si="46"/>
        <v>233490.26</v>
      </c>
      <c r="M173" s="22"/>
    </row>
    <row r="174" spans="1:13" ht="14.1" customHeight="1" x14ac:dyDescent="0.25">
      <c r="A174" s="72"/>
      <c r="B174" s="75"/>
      <c r="C174" s="47"/>
      <c r="D174" s="27" t="s">
        <v>13</v>
      </c>
      <c r="E174" s="32">
        <f t="shared" ref="E174:E178" si="47">F174+G174+H174+I174+J174+K174+L174</f>
        <v>0</v>
      </c>
      <c r="F174" s="32">
        <v>0</v>
      </c>
      <c r="G174" s="32">
        <v>0</v>
      </c>
      <c r="H174" s="32">
        <v>0</v>
      </c>
      <c r="I174" s="32">
        <v>0</v>
      </c>
      <c r="J174" s="32">
        <v>0</v>
      </c>
      <c r="K174" s="32">
        <v>0</v>
      </c>
      <c r="L174" s="32">
        <v>0</v>
      </c>
      <c r="M174" s="22"/>
    </row>
    <row r="175" spans="1:13" ht="25.5" customHeight="1" x14ac:dyDescent="0.25">
      <c r="A175" s="72"/>
      <c r="B175" s="75"/>
      <c r="C175" s="47"/>
      <c r="D175" s="27" t="s">
        <v>14</v>
      </c>
      <c r="E175" s="32">
        <f t="shared" si="47"/>
        <v>173450.90919999999</v>
      </c>
      <c r="F175" s="32">
        <v>0</v>
      </c>
      <c r="G175" s="32">
        <v>27910.774590000001</v>
      </c>
      <c r="H175" s="32">
        <f>146723.83461-1183.7</f>
        <v>145540.13460999998</v>
      </c>
      <c r="I175" s="32">
        <v>0</v>
      </c>
      <c r="J175" s="32">
        <v>0</v>
      </c>
      <c r="K175" s="32">
        <v>0</v>
      </c>
      <c r="L175" s="32">
        <v>0</v>
      </c>
      <c r="M175" s="22"/>
    </row>
    <row r="176" spans="1:13" ht="29.1" customHeight="1" x14ac:dyDescent="0.25">
      <c r="A176" s="72"/>
      <c r="B176" s="75"/>
      <c r="C176" s="47"/>
      <c r="D176" s="27" t="s">
        <v>15</v>
      </c>
      <c r="E176" s="32">
        <f t="shared" si="47"/>
        <v>53652.483700000004</v>
      </c>
      <c r="F176" s="32">
        <v>0</v>
      </c>
      <c r="G176" s="32">
        <v>3101.1878700000002</v>
      </c>
      <c r="H176" s="32">
        <f>27827.39835+19910.32328+800+2013.5742</f>
        <v>50551.295830000003</v>
      </c>
      <c r="I176" s="32">
        <v>0</v>
      </c>
      <c r="J176" s="32">
        <v>0</v>
      </c>
      <c r="K176" s="32">
        <v>0</v>
      </c>
      <c r="L176" s="32">
        <v>0</v>
      </c>
      <c r="M176" s="22"/>
    </row>
    <row r="177" spans="1:13" ht="39" customHeight="1" x14ac:dyDescent="0.25">
      <c r="A177" s="72"/>
      <c r="B177" s="75"/>
      <c r="C177" s="47"/>
      <c r="D177" s="27" t="s">
        <v>79</v>
      </c>
      <c r="E177" s="32">
        <f t="shared" si="47"/>
        <v>0</v>
      </c>
      <c r="F177" s="32">
        <v>0</v>
      </c>
      <c r="G177" s="32">
        <v>0</v>
      </c>
      <c r="H177" s="32">
        <v>0</v>
      </c>
      <c r="I177" s="32">
        <v>0</v>
      </c>
      <c r="J177" s="32">
        <v>0</v>
      </c>
      <c r="K177" s="32">
        <v>0</v>
      </c>
      <c r="L177" s="32">
        <v>0</v>
      </c>
      <c r="M177" s="22"/>
    </row>
    <row r="178" spans="1:13" x14ac:dyDescent="0.25">
      <c r="A178" s="73"/>
      <c r="B178" s="76"/>
      <c r="C178" s="47"/>
      <c r="D178" s="27" t="s">
        <v>176</v>
      </c>
      <c r="E178" s="32">
        <f t="shared" si="47"/>
        <v>1290639.37213</v>
      </c>
      <c r="F178" s="32">
        <v>56082.95</v>
      </c>
      <c r="G178" s="32">
        <v>256345.38213000001</v>
      </c>
      <c r="H178" s="32">
        <v>0</v>
      </c>
      <c r="I178" s="32">
        <v>257740.26</v>
      </c>
      <c r="J178" s="32">
        <v>243490.26</v>
      </c>
      <c r="K178" s="32">
        <v>243490.26</v>
      </c>
      <c r="L178" s="32">
        <v>233490.26</v>
      </c>
      <c r="M178" s="22"/>
    </row>
    <row r="179" spans="1:13" s="14" customFormat="1" ht="14.65" customHeight="1" x14ac:dyDescent="0.25">
      <c r="A179" s="47" t="s">
        <v>190</v>
      </c>
      <c r="B179" s="47" t="s">
        <v>206</v>
      </c>
      <c r="C179" s="47" t="s">
        <v>57</v>
      </c>
      <c r="D179" s="27" t="s">
        <v>3</v>
      </c>
      <c r="E179" s="18">
        <f>F179+G179+H179+I179+J179+K179+L179</f>
        <v>68784.645969999998</v>
      </c>
      <c r="F179" s="18">
        <f>F180+F181+F182+F183+F184</f>
        <v>1059.1199999999999</v>
      </c>
      <c r="G179" s="18">
        <f t="shared" ref="G179:L179" si="48">G180+G181+G182+G183+G184</f>
        <v>13076.42541</v>
      </c>
      <c r="H179" s="18">
        <f t="shared" si="48"/>
        <v>9454.4205600000005</v>
      </c>
      <c r="I179" s="18">
        <f t="shared" si="48"/>
        <v>11298.67</v>
      </c>
      <c r="J179" s="18">
        <f t="shared" si="48"/>
        <v>11298.67</v>
      </c>
      <c r="K179" s="18">
        <f t="shared" si="48"/>
        <v>11298.67</v>
      </c>
      <c r="L179" s="18">
        <f t="shared" si="48"/>
        <v>11298.67</v>
      </c>
      <c r="M179" s="22"/>
    </row>
    <row r="180" spans="1:13" s="14" customFormat="1" x14ac:dyDescent="0.25">
      <c r="A180" s="47"/>
      <c r="B180" s="47"/>
      <c r="C180" s="47"/>
      <c r="D180" s="27" t="s">
        <v>13</v>
      </c>
      <c r="E180" s="19">
        <f t="shared" ref="E180:E184" si="49">F180+G180+H180+I180+J180+K180+L180</f>
        <v>0</v>
      </c>
      <c r="F180" s="32">
        <v>0</v>
      </c>
      <c r="G180" s="32">
        <v>0</v>
      </c>
      <c r="H180" s="32">
        <v>0</v>
      </c>
      <c r="I180" s="32">
        <v>0</v>
      </c>
      <c r="J180" s="32">
        <v>0</v>
      </c>
      <c r="K180" s="32">
        <v>0</v>
      </c>
      <c r="L180" s="32">
        <v>0</v>
      </c>
      <c r="M180" s="22"/>
    </row>
    <row r="181" spans="1:13" s="14" customFormat="1" ht="14.45" customHeight="1" x14ac:dyDescent="0.25">
      <c r="A181" s="47"/>
      <c r="B181" s="47"/>
      <c r="C181" s="47"/>
      <c r="D181" s="27" t="s">
        <v>14</v>
      </c>
      <c r="E181" s="19">
        <f t="shared" si="49"/>
        <v>6787.4512700000005</v>
      </c>
      <c r="F181" s="32">
        <v>0</v>
      </c>
      <c r="G181" s="32">
        <v>416.02541000000002</v>
      </c>
      <c r="H181" s="32">
        <v>6371.4258600000003</v>
      </c>
      <c r="I181" s="32">
        <v>0</v>
      </c>
      <c r="J181" s="32">
        <v>0</v>
      </c>
      <c r="K181" s="32">
        <v>0</v>
      </c>
      <c r="L181" s="32">
        <v>0</v>
      </c>
      <c r="M181" s="22"/>
    </row>
    <row r="182" spans="1:13" s="14" customFormat="1" ht="14.45" customHeight="1" x14ac:dyDescent="0.25">
      <c r="A182" s="47"/>
      <c r="B182" s="47"/>
      <c r="C182" s="47"/>
      <c r="D182" s="27" t="s">
        <v>15</v>
      </c>
      <c r="E182" s="19">
        <f t="shared" si="49"/>
        <v>3129.2197499999997</v>
      </c>
      <c r="F182" s="32">
        <v>0</v>
      </c>
      <c r="G182" s="32">
        <v>46.225050000000003</v>
      </c>
      <c r="H182" s="32">
        <f>2288.037+794.9577</f>
        <v>3082.9946999999997</v>
      </c>
      <c r="I182" s="32">
        <v>0</v>
      </c>
      <c r="J182" s="32">
        <v>0</v>
      </c>
      <c r="K182" s="32">
        <v>0</v>
      </c>
      <c r="L182" s="32">
        <v>0</v>
      </c>
      <c r="M182" s="22"/>
    </row>
    <row r="183" spans="1:13" s="14" customFormat="1" ht="29.1" customHeight="1" x14ac:dyDescent="0.25">
      <c r="A183" s="47"/>
      <c r="B183" s="47"/>
      <c r="C183" s="47"/>
      <c r="D183" s="27" t="s">
        <v>79</v>
      </c>
      <c r="E183" s="19">
        <f t="shared" si="49"/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>
        <v>0</v>
      </c>
      <c r="M183" s="22"/>
    </row>
    <row r="184" spans="1:13" s="14" customFormat="1" ht="14.65" customHeight="1" x14ac:dyDescent="0.25">
      <c r="A184" s="47"/>
      <c r="B184" s="47"/>
      <c r="C184" s="47"/>
      <c r="D184" s="27" t="s">
        <v>176</v>
      </c>
      <c r="E184" s="19">
        <f t="shared" si="49"/>
        <v>58867.974949999996</v>
      </c>
      <c r="F184" s="32">
        <v>1059.1199999999999</v>
      </c>
      <c r="G184" s="32">
        <v>12614.174950000001</v>
      </c>
      <c r="H184" s="32">
        <v>0</v>
      </c>
      <c r="I184" s="32">
        <v>11298.67</v>
      </c>
      <c r="J184" s="32">
        <v>11298.67</v>
      </c>
      <c r="K184" s="32">
        <v>11298.67</v>
      </c>
      <c r="L184" s="32">
        <v>11298.67</v>
      </c>
      <c r="M184" s="22"/>
    </row>
    <row r="185" spans="1:13" s="14" customFormat="1" ht="14.65" customHeight="1" x14ac:dyDescent="0.25">
      <c r="A185" s="47"/>
      <c r="B185" s="47" t="s">
        <v>37</v>
      </c>
      <c r="C185" s="47" t="s">
        <v>59</v>
      </c>
      <c r="D185" s="27" t="s">
        <v>3</v>
      </c>
      <c r="E185" s="18">
        <f>E173+E179</f>
        <v>1586527.4110000001</v>
      </c>
      <c r="F185" s="18">
        <f t="shared" ref="F185:L185" si="50">F173+F179</f>
        <v>57142.07</v>
      </c>
      <c r="G185" s="18">
        <f t="shared" si="50"/>
        <v>300433.77</v>
      </c>
      <c r="H185" s="18">
        <f t="shared" si="50"/>
        <v>205545.85099999997</v>
      </c>
      <c r="I185" s="18">
        <f t="shared" si="50"/>
        <v>269038.93</v>
      </c>
      <c r="J185" s="18">
        <f t="shared" si="50"/>
        <v>254788.93000000002</v>
      </c>
      <c r="K185" s="18">
        <f t="shared" si="50"/>
        <v>254788.93000000002</v>
      </c>
      <c r="L185" s="18">
        <f t="shared" si="50"/>
        <v>244788.93000000002</v>
      </c>
      <c r="M185" s="22"/>
    </row>
    <row r="186" spans="1:13" s="14" customFormat="1" ht="14.65" customHeight="1" x14ac:dyDescent="0.25">
      <c r="A186" s="47"/>
      <c r="B186" s="47"/>
      <c r="C186" s="47"/>
      <c r="D186" s="27" t="s">
        <v>13</v>
      </c>
      <c r="E186" s="19">
        <f t="shared" ref="E186:L190" si="51">E174+E180</f>
        <v>0</v>
      </c>
      <c r="F186" s="19">
        <f t="shared" si="51"/>
        <v>0</v>
      </c>
      <c r="G186" s="19">
        <f t="shared" si="51"/>
        <v>0</v>
      </c>
      <c r="H186" s="19">
        <f t="shared" si="51"/>
        <v>0</v>
      </c>
      <c r="I186" s="19">
        <f t="shared" si="51"/>
        <v>0</v>
      </c>
      <c r="J186" s="19">
        <f t="shared" si="51"/>
        <v>0</v>
      </c>
      <c r="K186" s="19">
        <f t="shared" si="51"/>
        <v>0</v>
      </c>
      <c r="L186" s="19">
        <f t="shared" si="51"/>
        <v>0</v>
      </c>
      <c r="M186" s="22"/>
    </row>
    <row r="187" spans="1:13" s="14" customFormat="1" ht="14.65" customHeight="1" x14ac:dyDescent="0.25">
      <c r="A187" s="47"/>
      <c r="B187" s="47"/>
      <c r="C187" s="47"/>
      <c r="D187" s="27" t="s">
        <v>14</v>
      </c>
      <c r="E187" s="19">
        <f t="shared" si="51"/>
        <v>180238.36046999999</v>
      </c>
      <c r="F187" s="19">
        <f t="shared" si="51"/>
        <v>0</v>
      </c>
      <c r="G187" s="19">
        <f t="shared" si="51"/>
        <v>28326.799999999999</v>
      </c>
      <c r="H187" s="19">
        <f t="shared" si="51"/>
        <v>151911.56046999997</v>
      </c>
      <c r="I187" s="19">
        <f t="shared" si="51"/>
        <v>0</v>
      </c>
      <c r="J187" s="19">
        <f t="shared" si="51"/>
        <v>0</v>
      </c>
      <c r="K187" s="19">
        <f t="shared" si="51"/>
        <v>0</v>
      </c>
      <c r="L187" s="19">
        <f t="shared" si="51"/>
        <v>0</v>
      </c>
      <c r="M187" s="22"/>
    </row>
    <row r="188" spans="1:13" s="14" customFormat="1" ht="14.65" customHeight="1" x14ac:dyDescent="0.25">
      <c r="A188" s="47"/>
      <c r="B188" s="47"/>
      <c r="C188" s="47"/>
      <c r="D188" s="27" t="s">
        <v>15</v>
      </c>
      <c r="E188" s="19">
        <f t="shared" si="51"/>
        <v>56781.703450000001</v>
      </c>
      <c r="F188" s="19">
        <f t="shared" si="51"/>
        <v>0</v>
      </c>
      <c r="G188" s="19">
        <f t="shared" si="51"/>
        <v>3147.4129200000002</v>
      </c>
      <c r="H188" s="19">
        <f t="shared" si="51"/>
        <v>53634.290530000006</v>
      </c>
      <c r="I188" s="19">
        <f t="shared" si="51"/>
        <v>0</v>
      </c>
      <c r="J188" s="19">
        <f t="shared" si="51"/>
        <v>0</v>
      </c>
      <c r="K188" s="19">
        <f t="shared" si="51"/>
        <v>0</v>
      </c>
      <c r="L188" s="19">
        <f t="shared" si="51"/>
        <v>0</v>
      </c>
      <c r="M188" s="22"/>
    </row>
    <row r="189" spans="1:13" s="14" customFormat="1" ht="29.1" customHeight="1" x14ac:dyDescent="0.25">
      <c r="A189" s="47"/>
      <c r="B189" s="47"/>
      <c r="C189" s="47"/>
      <c r="D189" s="27" t="s">
        <v>79</v>
      </c>
      <c r="E189" s="19">
        <f t="shared" si="51"/>
        <v>0</v>
      </c>
      <c r="F189" s="19">
        <f t="shared" si="51"/>
        <v>0</v>
      </c>
      <c r="G189" s="19">
        <f t="shared" si="51"/>
        <v>0</v>
      </c>
      <c r="H189" s="19">
        <f t="shared" si="51"/>
        <v>0</v>
      </c>
      <c r="I189" s="19">
        <f t="shared" si="51"/>
        <v>0</v>
      </c>
      <c r="J189" s="19">
        <f t="shared" si="51"/>
        <v>0</v>
      </c>
      <c r="K189" s="19">
        <f t="shared" si="51"/>
        <v>0</v>
      </c>
      <c r="L189" s="19">
        <f t="shared" si="51"/>
        <v>0</v>
      </c>
      <c r="M189" s="22"/>
    </row>
    <row r="190" spans="1:13" s="14" customFormat="1" ht="14.65" customHeight="1" x14ac:dyDescent="0.25">
      <c r="A190" s="47"/>
      <c r="B190" s="47"/>
      <c r="C190" s="47"/>
      <c r="D190" s="27" t="s">
        <v>176</v>
      </c>
      <c r="E190" s="19">
        <f t="shared" si="51"/>
        <v>1349507.34708</v>
      </c>
      <c r="F190" s="19">
        <f t="shared" si="51"/>
        <v>57142.07</v>
      </c>
      <c r="G190" s="19">
        <f t="shared" si="51"/>
        <v>268959.55708</v>
      </c>
      <c r="H190" s="19">
        <f t="shared" si="51"/>
        <v>0</v>
      </c>
      <c r="I190" s="19">
        <f t="shared" si="51"/>
        <v>269038.93</v>
      </c>
      <c r="J190" s="19">
        <f t="shared" si="51"/>
        <v>254788.93000000002</v>
      </c>
      <c r="K190" s="19">
        <f t="shared" si="51"/>
        <v>254788.93000000002</v>
      </c>
      <c r="L190" s="19">
        <f t="shared" si="51"/>
        <v>244788.93000000002</v>
      </c>
      <c r="M190" s="22"/>
    </row>
    <row r="191" spans="1:13" s="14" customFormat="1" ht="14.1" customHeight="1" x14ac:dyDescent="0.25">
      <c r="A191" s="54" t="s">
        <v>38</v>
      </c>
      <c r="B191" s="55"/>
      <c r="C191" s="56"/>
      <c r="D191" s="27" t="s">
        <v>3</v>
      </c>
      <c r="E191" s="18">
        <f>E185</f>
        <v>1586527.4110000001</v>
      </c>
      <c r="F191" s="18">
        <f t="shared" ref="F191:L191" si="52">F185</f>
        <v>57142.07</v>
      </c>
      <c r="G191" s="18">
        <f t="shared" si="52"/>
        <v>300433.77</v>
      </c>
      <c r="H191" s="18">
        <f t="shared" si="52"/>
        <v>205545.85099999997</v>
      </c>
      <c r="I191" s="18">
        <f t="shared" si="52"/>
        <v>269038.93</v>
      </c>
      <c r="J191" s="18">
        <f t="shared" si="52"/>
        <v>254788.93000000002</v>
      </c>
      <c r="K191" s="18">
        <f t="shared" si="52"/>
        <v>254788.93000000002</v>
      </c>
      <c r="L191" s="18">
        <f t="shared" si="52"/>
        <v>244788.93000000002</v>
      </c>
      <c r="M191" s="22"/>
    </row>
    <row r="192" spans="1:13" s="14" customFormat="1" x14ac:dyDescent="0.25">
      <c r="A192" s="57"/>
      <c r="B192" s="58"/>
      <c r="C192" s="59"/>
      <c r="D192" s="27" t="s">
        <v>13</v>
      </c>
      <c r="E192" s="19">
        <f t="shared" ref="E192:L196" si="53">E186</f>
        <v>0</v>
      </c>
      <c r="F192" s="19">
        <f t="shared" si="53"/>
        <v>0</v>
      </c>
      <c r="G192" s="19">
        <f t="shared" si="53"/>
        <v>0</v>
      </c>
      <c r="H192" s="19">
        <f t="shared" si="53"/>
        <v>0</v>
      </c>
      <c r="I192" s="19">
        <f t="shared" si="53"/>
        <v>0</v>
      </c>
      <c r="J192" s="19">
        <f t="shared" si="53"/>
        <v>0</v>
      </c>
      <c r="K192" s="19">
        <f t="shared" si="53"/>
        <v>0</v>
      </c>
      <c r="L192" s="19">
        <f t="shared" si="53"/>
        <v>0</v>
      </c>
      <c r="M192" s="22"/>
    </row>
    <row r="193" spans="1:13" s="14" customFormat="1" x14ac:dyDescent="0.25">
      <c r="A193" s="57"/>
      <c r="B193" s="58"/>
      <c r="C193" s="59"/>
      <c r="D193" s="27" t="s">
        <v>14</v>
      </c>
      <c r="E193" s="19">
        <f t="shared" si="53"/>
        <v>180238.36046999999</v>
      </c>
      <c r="F193" s="19">
        <f t="shared" si="53"/>
        <v>0</v>
      </c>
      <c r="G193" s="19">
        <f t="shared" si="53"/>
        <v>28326.799999999999</v>
      </c>
      <c r="H193" s="19">
        <f t="shared" si="53"/>
        <v>151911.56046999997</v>
      </c>
      <c r="I193" s="19">
        <f t="shared" si="53"/>
        <v>0</v>
      </c>
      <c r="J193" s="19">
        <f t="shared" si="53"/>
        <v>0</v>
      </c>
      <c r="K193" s="19">
        <f t="shared" si="53"/>
        <v>0</v>
      </c>
      <c r="L193" s="19">
        <f t="shared" si="53"/>
        <v>0</v>
      </c>
      <c r="M193" s="22"/>
    </row>
    <row r="194" spans="1:13" s="14" customFormat="1" x14ac:dyDescent="0.25">
      <c r="A194" s="57"/>
      <c r="B194" s="58"/>
      <c r="C194" s="59"/>
      <c r="D194" s="27" t="s">
        <v>15</v>
      </c>
      <c r="E194" s="19">
        <f t="shared" si="53"/>
        <v>56781.703450000001</v>
      </c>
      <c r="F194" s="19">
        <f t="shared" si="53"/>
        <v>0</v>
      </c>
      <c r="G194" s="19">
        <f t="shared" si="53"/>
        <v>3147.4129200000002</v>
      </c>
      <c r="H194" s="19">
        <f t="shared" si="53"/>
        <v>53634.290530000006</v>
      </c>
      <c r="I194" s="19">
        <f t="shared" si="53"/>
        <v>0</v>
      </c>
      <c r="J194" s="19">
        <f t="shared" si="53"/>
        <v>0</v>
      </c>
      <c r="K194" s="19">
        <f t="shared" si="53"/>
        <v>0</v>
      </c>
      <c r="L194" s="19">
        <f t="shared" si="53"/>
        <v>0</v>
      </c>
      <c r="M194" s="22"/>
    </row>
    <row r="195" spans="1:13" s="14" customFormat="1" ht="25.5" x14ac:dyDescent="0.25">
      <c r="A195" s="57"/>
      <c r="B195" s="58"/>
      <c r="C195" s="59"/>
      <c r="D195" s="27" t="s">
        <v>79</v>
      </c>
      <c r="E195" s="19">
        <f t="shared" si="53"/>
        <v>0</v>
      </c>
      <c r="F195" s="19">
        <f t="shared" si="53"/>
        <v>0</v>
      </c>
      <c r="G195" s="19">
        <f t="shared" si="53"/>
        <v>0</v>
      </c>
      <c r="H195" s="19">
        <f t="shared" si="53"/>
        <v>0</v>
      </c>
      <c r="I195" s="19">
        <f t="shared" si="53"/>
        <v>0</v>
      </c>
      <c r="J195" s="19">
        <f t="shared" si="53"/>
        <v>0</v>
      </c>
      <c r="K195" s="19">
        <f t="shared" si="53"/>
        <v>0</v>
      </c>
      <c r="L195" s="19">
        <f t="shared" si="53"/>
        <v>0</v>
      </c>
      <c r="M195" s="22"/>
    </row>
    <row r="196" spans="1:13" s="14" customFormat="1" x14ac:dyDescent="0.25">
      <c r="A196" s="60"/>
      <c r="B196" s="61"/>
      <c r="C196" s="62"/>
      <c r="D196" s="27" t="s">
        <v>176</v>
      </c>
      <c r="E196" s="19">
        <f t="shared" si="53"/>
        <v>1349507.34708</v>
      </c>
      <c r="F196" s="19">
        <f t="shared" si="53"/>
        <v>57142.07</v>
      </c>
      <c r="G196" s="19">
        <f t="shared" si="53"/>
        <v>268959.55708</v>
      </c>
      <c r="H196" s="19">
        <f t="shared" si="53"/>
        <v>0</v>
      </c>
      <c r="I196" s="19">
        <f t="shared" si="53"/>
        <v>269038.93</v>
      </c>
      <c r="J196" s="19">
        <f t="shared" si="53"/>
        <v>254788.93000000002</v>
      </c>
      <c r="K196" s="19">
        <f t="shared" si="53"/>
        <v>254788.93000000002</v>
      </c>
      <c r="L196" s="19">
        <f t="shared" si="53"/>
        <v>244788.93000000002</v>
      </c>
      <c r="M196" s="22"/>
    </row>
    <row r="197" spans="1:13" s="14" customFormat="1" x14ac:dyDescent="0.25">
      <c r="A197" s="69" t="s">
        <v>39</v>
      </c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22"/>
    </row>
    <row r="198" spans="1:13" s="14" customFormat="1" x14ac:dyDescent="0.25">
      <c r="A198" s="69" t="s">
        <v>169</v>
      </c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22"/>
    </row>
    <row r="199" spans="1:13" s="14" customFormat="1" x14ac:dyDescent="0.25">
      <c r="A199" s="69" t="s">
        <v>172</v>
      </c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22"/>
    </row>
    <row r="200" spans="1:13" s="14" customFormat="1" ht="31.9" customHeight="1" x14ac:dyDescent="0.25">
      <c r="A200" s="47" t="s">
        <v>91</v>
      </c>
      <c r="B200" s="47" t="s">
        <v>170</v>
      </c>
      <c r="C200" s="47" t="s">
        <v>53</v>
      </c>
      <c r="D200" s="27" t="s">
        <v>3</v>
      </c>
      <c r="E200" s="18">
        <f t="shared" ref="E200:E212" si="54">F200+G200+H200+I200+J200+K200+L200</f>
        <v>49226.736000000004</v>
      </c>
      <c r="F200" s="18">
        <f t="shared" ref="F200:L200" si="55">F201+F202+F203+F205</f>
        <v>0</v>
      </c>
      <c r="G200" s="18">
        <f t="shared" si="55"/>
        <v>0</v>
      </c>
      <c r="H200" s="18">
        <f>H201+H202+H203+H205</f>
        <v>9226.7360000000008</v>
      </c>
      <c r="I200" s="18">
        <f>I201+I202+I203+I205</f>
        <v>40000</v>
      </c>
      <c r="J200" s="19">
        <f t="shared" si="55"/>
        <v>0</v>
      </c>
      <c r="K200" s="18">
        <f t="shared" si="55"/>
        <v>0</v>
      </c>
      <c r="L200" s="18">
        <f t="shared" si="55"/>
        <v>0</v>
      </c>
      <c r="M200" s="22"/>
    </row>
    <row r="201" spans="1:13" s="14" customFormat="1" ht="28.9" customHeight="1" x14ac:dyDescent="0.25">
      <c r="A201" s="47"/>
      <c r="B201" s="47"/>
      <c r="C201" s="47"/>
      <c r="D201" s="27" t="s">
        <v>13</v>
      </c>
      <c r="E201" s="19">
        <f t="shared" si="54"/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22"/>
    </row>
    <row r="202" spans="1:13" s="14" customFormat="1" ht="25.15" customHeight="1" x14ac:dyDescent="0.25">
      <c r="A202" s="47"/>
      <c r="B202" s="47"/>
      <c r="C202" s="47"/>
      <c r="D202" s="27" t="s">
        <v>14</v>
      </c>
      <c r="E202" s="19">
        <f t="shared" si="54"/>
        <v>8211.5080400000006</v>
      </c>
      <c r="F202" s="19">
        <v>0</v>
      </c>
      <c r="G202" s="19">
        <v>0</v>
      </c>
      <c r="H202" s="19">
        <v>8211.5080400000006</v>
      </c>
      <c r="I202" s="19">
        <v>0</v>
      </c>
      <c r="J202" s="19">
        <v>0</v>
      </c>
      <c r="K202" s="19">
        <v>0</v>
      </c>
      <c r="L202" s="19">
        <v>0</v>
      </c>
      <c r="M202" s="22"/>
    </row>
    <row r="203" spans="1:13" s="14" customFormat="1" ht="27.6" customHeight="1" x14ac:dyDescent="0.25">
      <c r="A203" s="47"/>
      <c r="B203" s="47"/>
      <c r="C203" s="47"/>
      <c r="D203" s="27" t="s">
        <v>15</v>
      </c>
      <c r="E203" s="19">
        <f t="shared" si="54"/>
        <v>1015.2279600000001</v>
      </c>
      <c r="F203" s="19">
        <v>0</v>
      </c>
      <c r="G203" s="19">
        <v>0</v>
      </c>
      <c r="H203" s="19">
        <v>1015.2279600000001</v>
      </c>
      <c r="I203" s="19">
        <v>0</v>
      </c>
      <c r="J203" s="19">
        <v>0</v>
      </c>
      <c r="K203" s="19">
        <v>0</v>
      </c>
      <c r="L203" s="19">
        <v>0</v>
      </c>
      <c r="M203" s="22"/>
    </row>
    <row r="204" spans="1:13" s="14" customFormat="1" ht="27.6" customHeight="1" x14ac:dyDescent="0.25">
      <c r="A204" s="47"/>
      <c r="B204" s="47"/>
      <c r="C204" s="47"/>
      <c r="D204" s="27" t="s">
        <v>79</v>
      </c>
      <c r="E204" s="19">
        <v>0</v>
      </c>
      <c r="F204" s="19">
        <v>0</v>
      </c>
      <c r="G204" s="19">
        <v>0</v>
      </c>
      <c r="H204" s="19">
        <v>0</v>
      </c>
      <c r="I204" s="19">
        <v>0</v>
      </c>
      <c r="J204" s="19">
        <v>0</v>
      </c>
      <c r="K204" s="19">
        <v>0</v>
      </c>
      <c r="L204" s="19">
        <v>0</v>
      </c>
      <c r="M204" s="22"/>
    </row>
    <row r="205" spans="1:13" s="14" customFormat="1" ht="34.15" customHeight="1" x14ac:dyDescent="0.25">
      <c r="A205" s="47"/>
      <c r="B205" s="47"/>
      <c r="C205" s="47"/>
      <c r="D205" s="27" t="s">
        <v>176</v>
      </c>
      <c r="E205" s="19">
        <f t="shared" si="54"/>
        <v>40000</v>
      </c>
      <c r="F205" s="19">
        <v>0</v>
      </c>
      <c r="G205" s="19">
        <v>0</v>
      </c>
      <c r="H205" s="19">
        <v>0</v>
      </c>
      <c r="I205" s="19">
        <v>40000</v>
      </c>
      <c r="J205" s="19">
        <v>0</v>
      </c>
      <c r="K205" s="19">
        <v>0</v>
      </c>
      <c r="L205" s="19">
        <v>0</v>
      </c>
      <c r="M205" s="22"/>
    </row>
    <row r="206" spans="1:13" s="14" customFormat="1" x14ac:dyDescent="0.25">
      <c r="A206" s="47" t="s">
        <v>191</v>
      </c>
      <c r="B206" s="47" t="s">
        <v>171</v>
      </c>
      <c r="C206" s="47" t="s">
        <v>41</v>
      </c>
      <c r="D206" s="27" t="s">
        <v>3</v>
      </c>
      <c r="E206" s="18">
        <f t="shared" si="54"/>
        <v>2061.5639999999999</v>
      </c>
      <c r="F206" s="18">
        <f t="shared" ref="F206:L206" si="56">F207+F208+F209+F211</f>
        <v>0</v>
      </c>
      <c r="G206" s="18">
        <f t="shared" si="56"/>
        <v>0</v>
      </c>
      <c r="H206" s="18">
        <f>H207+H208+H209+H211</f>
        <v>61.564</v>
      </c>
      <c r="I206" s="18">
        <f t="shared" si="56"/>
        <v>2000</v>
      </c>
      <c r="J206" s="19">
        <f t="shared" si="56"/>
        <v>0</v>
      </c>
      <c r="K206" s="18">
        <f t="shared" si="56"/>
        <v>0</v>
      </c>
      <c r="L206" s="18">
        <f t="shared" si="56"/>
        <v>0</v>
      </c>
      <c r="M206" s="22"/>
    </row>
    <row r="207" spans="1:13" s="14" customFormat="1" x14ac:dyDescent="0.25">
      <c r="A207" s="47"/>
      <c r="B207" s="47"/>
      <c r="C207" s="47"/>
      <c r="D207" s="27" t="s">
        <v>13</v>
      </c>
      <c r="E207" s="19">
        <f t="shared" si="54"/>
        <v>0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22"/>
    </row>
    <row r="208" spans="1:13" s="14" customFormat="1" x14ac:dyDescent="0.25">
      <c r="A208" s="47"/>
      <c r="B208" s="47"/>
      <c r="C208" s="47"/>
      <c r="D208" s="27" t="s">
        <v>14</v>
      </c>
      <c r="E208" s="19">
        <f t="shared" si="54"/>
        <v>54.791960000000003</v>
      </c>
      <c r="F208" s="19">
        <v>0</v>
      </c>
      <c r="G208" s="19">
        <v>0</v>
      </c>
      <c r="H208" s="19">
        <v>54.791960000000003</v>
      </c>
      <c r="I208" s="19">
        <v>0</v>
      </c>
      <c r="J208" s="19">
        <v>0</v>
      </c>
      <c r="K208" s="19">
        <v>0</v>
      </c>
      <c r="L208" s="19">
        <v>0</v>
      </c>
      <c r="M208" s="22"/>
    </row>
    <row r="209" spans="1:13" s="14" customFormat="1" x14ac:dyDescent="0.25">
      <c r="A209" s="47"/>
      <c r="B209" s="47"/>
      <c r="C209" s="47"/>
      <c r="D209" s="27" t="s">
        <v>15</v>
      </c>
      <c r="E209" s="19">
        <f t="shared" si="54"/>
        <v>6.7720399999999996</v>
      </c>
      <c r="F209" s="19">
        <v>0</v>
      </c>
      <c r="G209" s="19">
        <v>0</v>
      </c>
      <c r="H209" s="19">
        <v>6.7720399999999996</v>
      </c>
      <c r="I209" s="19">
        <v>0</v>
      </c>
      <c r="J209" s="19">
        <v>0</v>
      </c>
      <c r="K209" s="19">
        <v>0</v>
      </c>
      <c r="L209" s="19">
        <v>0</v>
      </c>
      <c r="M209" s="22"/>
    </row>
    <row r="210" spans="1:13" s="14" customFormat="1" ht="25.5" x14ac:dyDescent="0.25">
      <c r="A210" s="47"/>
      <c r="B210" s="47"/>
      <c r="C210" s="47"/>
      <c r="D210" s="27" t="s">
        <v>79</v>
      </c>
      <c r="E210" s="19">
        <v>0</v>
      </c>
      <c r="F210" s="19">
        <v>0</v>
      </c>
      <c r="G210" s="19">
        <v>0</v>
      </c>
      <c r="H210" s="19">
        <v>0</v>
      </c>
      <c r="I210" s="19">
        <v>0</v>
      </c>
      <c r="J210" s="19">
        <v>0</v>
      </c>
      <c r="K210" s="19">
        <v>0</v>
      </c>
      <c r="L210" s="19">
        <v>0</v>
      </c>
      <c r="M210" s="22"/>
    </row>
    <row r="211" spans="1:13" s="14" customFormat="1" x14ac:dyDescent="0.25">
      <c r="A211" s="47"/>
      <c r="B211" s="47"/>
      <c r="C211" s="47"/>
      <c r="D211" s="27" t="s">
        <v>176</v>
      </c>
      <c r="E211" s="19">
        <f t="shared" si="54"/>
        <v>2000</v>
      </c>
      <c r="F211" s="19">
        <v>0</v>
      </c>
      <c r="G211" s="19">
        <v>0</v>
      </c>
      <c r="H211" s="19">
        <v>0</v>
      </c>
      <c r="I211" s="19">
        <v>2000</v>
      </c>
      <c r="J211" s="19">
        <v>0</v>
      </c>
      <c r="K211" s="19">
        <v>0</v>
      </c>
      <c r="L211" s="19">
        <v>0</v>
      </c>
      <c r="M211" s="22"/>
    </row>
    <row r="212" spans="1:13" s="14" customFormat="1" x14ac:dyDescent="0.25">
      <c r="A212" s="47"/>
      <c r="B212" s="47" t="s">
        <v>37</v>
      </c>
      <c r="C212" s="47" t="s">
        <v>54</v>
      </c>
      <c r="D212" s="27" t="s">
        <v>3</v>
      </c>
      <c r="E212" s="18">
        <f t="shared" si="54"/>
        <v>51288.3</v>
      </c>
      <c r="F212" s="18">
        <f t="shared" ref="F212:L212" si="57">F213+F214+F215+F217</f>
        <v>0</v>
      </c>
      <c r="G212" s="18">
        <f t="shared" si="57"/>
        <v>0</v>
      </c>
      <c r="H212" s="18">
        <f>H213+H214+H215+H217</f>
        <v>9288.3000000000011</v>
      </c>
      <c r="I212" s="18">
        <f t="shared" si="57"/>
        <v>42000</v>
      </c>
      <c r="J212" s="19">
        <f t="shared" si="57"/>
        <v>0</v>
      </c>
      <c r="K212" s="18">
        <f t="shared" si="57"/>
        <v>0</v>
      </c>
      <c r="L212" s="18">
        <f t="shared" si="57"/>
        <v>0</v>
      </c>
      <c r="M212" s="22"/>
    </row>
    <row r="213" spans="1:13" s="14" customFormat="1" x14ac:dyDescent="0.25">
      <c r="A213" s="47"/>
      <c r="B213" s="47"/>
      <c r="C213" s="47"/>
      <c r="D213" s="27" t="s">
        <v>13</v>
      </c>
      <c r="E213" s="19">
        <f>E207+E201</f>
        <v>0</v>
      </c>
      <c r="F213" s="19">
        <f t="shared" ref="F213:L215" si="58">F207+F201</f>
        <v>0</v>
      </c>
      <c r="G213" s="19">
        <f t="shared" si="58"/>
        <v>0</v>
      </c>
      <c r="H213" s="19">
        <f t="shared" si="58"/>
        <v>0</v>
      </c>
      <c r="I213" s="19">
        <f t="shared" si="58"/>
        <v>0</v>
      </c>
      <c r="J213" s="19">
        <f t="shared" si="58"/>
        <v>0</v>
      </c>
      <c r="K213" s="19">
        <f t="shared" si="58"/>
        <v>0</v>
      </c>
      <c r="L213" s="19">
        <f t="shared" si="58"/>
        <v>0</v>
      </c>
      <c r="M213" s="22"/>
    </row>
    <row r="214" spans="1:13" s="14" customFormat="1" x14ac:dyDescent="0.25">
      <c r="A214" s="47"/>
      <c r="B214" s="47"/>
      <c r="C214" s="47"/>
      <c r="D214" s="27" t="s">
        <v>14</v>
      </c>
      <c r="E214" s="19">
        <f>E208+E202</f>
        <v>8266.3000000000011</v>
      </c>
      <c r="F214" s="19">
        <f t="shared" si="58"/>
        <v>0</v>
      </c>
      <c r="G214" s="19">
        <f t="shared" si="58"/>
        <v>0</v>
      </c>
      <c r="H214" s="19">
        <f t="shared" si="58"/>
        <v>8266.3000000000011</v>
      </c>
      <c r="I214" s="19">
        <f t="shared" si="58"/>
        <v>0</v>
      </c>
      <c r="J214" s="19">
        <f t="shared" si="58"/>
        <v>0</v>
      </c>
      <c r="K214" s="19">
        <f t="shared" si="58"/>
        <v>0</v>
      </c>
      <c r="L214" s="19">
        <f t="shared" si="58"/>
        <v>0</v>
      </c>
      <c r="M214" s="22"/>
    </row>
    <row r="215" spans="1:13" s="14" customFormat="1" x14ac:dyDescent="0.25">
      <c r="A215" s="47"/>
      <c r="B215" s="47"/>
      <c r="C215" s="47"/>
      <c r="D215" s="27" t="s">
        <v>15</v>
      </c>
      <c r="E215" s="19">
        <f>E209+E203</f>
        <v>1022</v>
      </c>
      <c r="F215" s="19">
        <f t="shared" si="58"/>
        <v>0</v>
      </c>
      <c r="G215" s="19">
        <f t="shared" si="58"/>
        <v>0</v>
      </c>
      <c r="H215" s="19">
        <f t="shared" si="58"/>
        <v>1022</v>
      </c>
      <c r="I215" s="19">
        <f t="shared" si="58"/>
        <v>0</v>
      </c>
      <c r="J215" s="19">
        <f t="shared" si="58"/>
        <v>0</v>
      </c>
      <c r="K215" s="19">
        <f t="shared" si="58"/>
        <v>0</v>
      </c>
      <c r="L215" s="19">
        <f t="shared" si="58"/>
        <v>0</v>
      </c>
      <c r="M215" s="22"/>
    </row>
    <row r="216" spans="1:13" s="14" customFormat="1" ht="25.5" x14ac:dyDescent="0.25">
      <c r="A216" s="47"/>
      <c r="B216" s="47"/>
      <c r="C216" s="47"/>
      <c r="D216" s="27" t="s">
        <v>79</v>
      </c>
      <c r="E216" s="19">
        <v>0</v>
      </c>
      <c r="F216" s="19">
        <v>0</v>
      </c>
      <c r="G216" s="19">
        <v>0</v>
      </c>
      <c r="H216" s="19">
        <v>0</v>
      </c>
      <c r="I216" s="19">
        <v>0</v>
      </c>
      <c r="J216" s="19">
        <v>0</v>
      </c>
      <c r="K216" s="19">
        <v>0</v>
      </c>
      <c r="L216" s="19">
        <v>0</v>
      </c>
      <c r="M216" s="22"/>
    </row>
    <row r="217" spans="1:13" s="14" customFormat="1" x14ac:dyDescent="0.25">
      <c r="A217" s="47"/>
      <c r="B217" s="47"/>
      <c r="C217" s="47"/>
      <c r="D217" s="27" t="s">
        <v>176</v>
      </c>
      <c r="E217" s="19">
        <f>E211+E205</f>
        <v>42000</v>
      </c>
      <c r="F217" s="19">
        <f t="shared" ref="F217:L217" si="59">F211+F205</f>
        <v>0</v>
      </c>
      <c r="G217" s="19">
        <f t="shared" si="59"/>
        <v>0</v>
      </c>
      <c r="H217" s="19">
        <f>H211+H205</f>
        <v>0</v>
      </c>
      <c r="I217" s="19">
        <f t="shared" si="59"/>
        <v>42000</v>
      </c>
      <c r="J217" s="19">
        <f t="shared" si="59"/>
        <v>0</v>
      </c>
      <c r="K217" s="19">
        <f t="shared" si="59"/>
        <v>0</v>
      </c>
      <c r="L217" s="19">
        <f t="shared" si="59"/>
        <v>0</v>
      </c>
      <c r="M217" s="22"/>
    </row>
    <row r="218" spans="1:13" s="14" customFormat="1" ht="14.1" customHeight="1" x14ac:dyDescent="0.25">
      <c r="A218" s="54" t="s">
        <v>40</v>
      </c>
      <c r="B218" s="55"/>
      <c r="C218" s="56"/>
      <c r="D218" s="27" t="s">
        <v>3</v>
      </c>
      <c r="E218" s="18">
        <f>F218+G218+H218+I218+J218+K218+L218</f>
        <v>51288.3</v>
      </c>
      <c r="F218" s="18">
        <f t="shared" ref="F218:L218" si="60">F219+F220+F221+F223</f>
        <v>0</v>
      </c>
      <c r="G218" s="18">
        <f t="shared" si="60"/>
        <v>0</v>
      </c>
      <c r="H218" s="18">
        <f>H219+H220+H221+H223</f>
        <v>9288.3000000000011</v>
      </c>
      <c r="I218" s="18">
        <f t="shared" si="60"/>
        <v>42000</v>
      </c>
      <c r="J218" s="19">
        <f t="shared" si="60"/>
        <v>0</v>
      </c>
      <c r="K218" s="18">
        <f t="shared" si="60"/>
        <v>0</v>
      </c>
      <c r="L218" s="18">
        <f t="shared" si="60"/>
        <v>0</v>
      </c>
      <c r="M218" s="22"/>
    </row>
    <row r="219" spans="1:13" s="14" customFormat="1" x14ac:dyDescent="0.25">
      <c r="A219" s="57"/>
      <c r="B219" s="58"/>
      <c r="C219" s="59"/>
      <c r="D219" s="27" t="s">
        <v>13</v>
      </c>
      <c r="E219" s="19">
        <f>E213</f>
        <v>0</v>
      </c>
      <c r="F219" s="19">
        <f t="shared" ref="F219:L219" si="61">F213</f>
        <v>0</v>
      </c>
      <c r="G219" s="19">
        <f t="shared" si="61"/>
        <v>0</v>
      </c>
      <c r="H219" s="19">
        <f t="shared" si="61"/>
        <v>0</v>
      </c>
      <c r="I219" s="19">
        <f t="shared" si="61"/>
        <v>0</v>
      </c>
      <c r="J219" s="19">
        <f t="shared" si="61"/>
        <v>0</v>
      </c>
      <c r="K219" s="19">
        <f t="shared" si="61"/>
        <v>0</v>
      </c>
      <c r="L219" s="19">
        <f t="shared" si="61"/>
        <v>0</v>
      </c>
      <c r="M219" s="22"/>
    </row>
    <row r="220" spans="1:13" s="14" customFormat="1" x14ac:dyDescent="0.25">
      <c r="A220" s="57"/>
      <c r="B220" s="58"/>
      <c r="C220" s="59"/>
      <c r="D220" s="27" t="s">
        <v>14</v>
      </c>
      <c r="E220" s="19">
        <f t="shared" ref="E220:L223" si="62">E214</f>
        <v>8266.3000000000011</v>
      </c>
      <c r="F220" s="19">
        <f t="shared" si="62"/>
        <v>0</v>
      </c>
      <c r="G220" s="19">
        <f t="shared" si="62"/>
        <v>0</v>
      </c>
      <c r="H220" s="19">
        <f t="shared" si="62"/>
        <v>8266.3000000000011</v>
      </c>
      <c r="I220" s="19">
        <f t="shared" si="62"/>
        <v>0</v>
      </c>
      <c r="J220" s="19">
        <f t="shared" si="62"/>
        <v>0</v>
      </c>
      <c r="K220" s="19">
        <f t="shared" si="62"/>
        <v>0</v>
      </c>
      <c r="L220" s="19">
        <f t="shared" si="62"/>
        <v>0</v>
      </c>
      <c r="M220" s="22"/>
    </row>
    <row r="221" spans="1:13" s="14" customFormat="1" x14ac:dyDescent="0.25">
      <c r="A221" s="57"/>
      <c r="B221" s="58"/>
      <c r="C221" s="59"/>
      <c r="D221" s="27" t="s">
        <v>15</v>
      </c>
      <c r="E221" s="19">
        <f t="shared" si="62"/>
        <v>1022</v>
      </c>
      <c r="F221" s="19">
        <f t="shared" si="62"/>
        <v>0</v>
      </c>
      <c r="G221" s="19">
        <f t="shared" si="62"/>
        <v>0</v>
      </c>
      <c r="H221" s="19">
        <f t="shared" si="62"/>
        <v>1022</v>
      </c>
      <c r="I221" s="19">
        <f t="shared" si="62"/>
        <v>0</v>
      </c>
      <c r="J221" s="19">
        <f t="shared" si="62"/>
        <v>0</v>
      </c>
      <c r="K221" s="19">
        <f t="shared" si="62"/>
        <v>0</v>
      </c>
      <c r="L221" s="19">
        <f t="shared" si="62"/>
        <v>0</v>
      </c>
      <c r="M221" s="22"/>
    </row>
    <row r="222" spans="1:13" s="14" customFormat="1" ht="25.5" x14ac:dyDescent="0.25">
      <c r="A222" s="57"/>
      <c r="B222" s="58"/>
      <c r="C222" s="59"/>
      <c r="D222" s="27" t="s">
        <v>79</v>
      </c>
      <c r="E222" s="19">
        <f t="shared" si="62"/>
        <v>0</v>
      </c>
      <c r="F222" s="19">
        <f t="shared" si="62"/>
        <v>0</v>
      </c>
      <c r="G222" s="19">
        <f t="shared" si="62"/>
        <v>0</v>
      </c>
      <c r="H222" s="19">
        <f t="shared" si="62"/>
        <v>0</v>
      </c>
      <c r="I222" s="19">
        <f t="shared" si="62"/>
        <v>0</v>
      </c>
      <c r="J222" s="19">
        <f t="shared" si="62"/>
        <v>0</v>
      </c>
      <c r="K222" s="19">
        <f t="shared" si="62"/>
        <v>0</v>
      </c>
      <c r="L222" s="19">
        <f t="shared" si="62"/>
        <v>0</v>
      </c>
      <c r="M222" s="22"/>
    </row>
    <row r="223" spans="1:13" s="14" customFormat="1" x14ac:dyDescent="0.25">
      <c r="A223" s="60"/>
      <c r="B223" s="61"/>
      <c r="C223" s="62"/>
      <c r="D223" s="27" t="s">
        <v>176</v>
      </c>
      <c r="E223" s="19">
        <f t="shared" si="62"/>
        <v>42000</v>
      </c>
      <c r="F223" s="19">
        <f t="shared" si="62"/>
        <v>0</v>
      </c>
      <c r="G223" s="19">
        <f t="shared" si="62"/>
        <v>0</v>
      </c>
      <c r="H223" s="19">
        <f t="shared" si="62"/>
        <v>0</v>
      </c>
      <c r="I223" s="19">
        <f t="shared" si="62"/>
        <v>42000</v>
      </c>
      <c r="J223" s="19">
        <f t="shared" si="62"/>
        <v>0</v>
      </c>
      <c r="K223" s="19">
        <f t="shared" si="62"/>
        <v>0</v>
      </c>
      <c r="L223" s="19">
        <f t="shared" si="62"/>
        <v>0</v>
      </c>
      <c r="M223" s="22"/>
    </row>
    <row r="224" spans="1:13" s="14" customFormat="1" x14ac:dyDescent="0.25">
      <c r="A224" s="69" t="s">
        <v>39</v>
      </c>
      <c r="B224" s="71"/>
      <c r="C224" s="71"/>
      <c r="D224" s="71"/>
      <c r="E224" s="71"/>
      <c r="F224" s="71"/>
      <c r="G224" s="71"/>
      <c r="H224" s="71"/>
      <c r="I224" s="71"/>
      <c r="J224" s="71"/>
      <c r="K224" s="71"/>
      <c r="L224" s="71"/>
      <c r="M224" s="22"/>
    </row>
    <row r="225" spans="1:13" s="14" customFormat="1" ht="25.5" customHeight="1" x14ac:dyDescent="0.25">
      <c r="A225" s="69" t="s">
        <v>55</v>
      </c>
      <c r="B225" s="71"/>
      <c r="C225" s="71"/>
      <c r="D225" s="71"/>
      <c r="E225" s="71"/>
      <c r="F225" s="71"/>
      <c r="G225" s="71"/>
      <c r="H225" s="71"/>
      <c r="I225" s="71"/>
      <c r="J225" s="71"/>
      <c r="K225" s="71"/>
      <c r="L225" s="71"/>
      <c r="M225" s="22"/>
    </row>
    <row r="226" spans="1:13" s="14" customFormat="1" ht="30" customHeight="1" x14ac:dyDescent="0.25">
      <c r="A226" s="69" t="s">
        <v>62</v>
      </c>
      <c r="B226" s="71"/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22"/>
    </row>
    <row r="227" spans="1:13" s="14" customFormat="1" x14ac:dyDescent="0.25">
      <c r="A227" s="47" t="s">
        <v>192</v>
      </c>
      <c r="B227" s="47" t="s">
        <v>182</v>
      </c>
      <c r="C227" s="47" t="s">
        <v>32</v>
      </c>
      <c r="D227" s="27" t="s">
        <v>3</v>
      </c>
      <c r="E227" s="18">
        <f t="shared" ref="E227:E233" si="63">F227+G227+H227+I227+J227+K227+L227</f>
        <v>178405.36579999997</v>
      </c>
      <c r="F227" s="18">
        <f t="shared" ref="F227:L227" si="64">F228+F229+F230+F232</f>
        <v>12495.926000000001</v>
      </c>
      <c r="G227" s="18">
        <f t="shared" si="64"/>
        <v>10432.432999999999</v>
      </c>
      <c r="H227" s="18">
        <f t="shared" si="64"/>
        <v>8384.8919999999998</v>
      </c>
      <c r="I227" s="18">
        <f t="shared" si="64"/>
        <v>147092.11479999998</v>
      </c>
      <c r="J227" s="19">
        <f t="shared" si="64"/>
        <v>0</v>
      </c>
      <c r="K227" s="18">
        <f t="shared" si="64"/>
        <v>0</v>
      </c>
      <c r="L227" s="18">
        <f t="shared" si="64"/>
        <v>0</v>
      </c>
      <c r="M227" s="22"/>
    </row>
    <row r="228" spans="1:13" s="14" customFormat="1" x14ac:dyDescent="0.25">
      <c r="A228" s="47"/>
      <c r="B228" s="47"/>
      <c r="C228" s="47"/>
      <c r="D228" s="27" t="s">
        <v>13</v>
      </c>
      <c r="E228" s="19">
        <f t="shared" si="63"/>
        <v>54062.942029999998</v>
      </c>
      <c r="F228" s="19">
        <v>12485.502</v>
      </c>
      <c r="G228" s="19">
        <f>14093.82-3708.9-741.78+77.10803</f>
        <v>9720.2480299999988</v>
      </c>
      <c r="H228" s="19">
        <f>7596.72+759.672</f>
        <v>8356.3919999999998</v>
      </c>
      <c r="I228" s="19">
        <v>23500.799999999999</v>
      </c>
      <c r="J228" s="19">
        <v>0</v>
      </c>
      <c r="K228" s="19">
        <v>0</v>
      </c>
      <c r="L228" s="19">
        <v>0</v>
      </c>
      <c r="M228" s="22"/>
    </row>
    <row r="229" spans="1:13" s="14" customFormat="1" x14ac:dyDescent="0.25">
      <c r="A229" s="47"/>
      <c r="B229" s="47"/>
      <c r="C229" s="47"/>
      <c r="D229" s="27" t="s">
        <v>14</v>
      </c>
      <c r="E229" s="19">
        <f t="shared" si="63"/>
        <v>1122.66552</v>
      </c>
      <c r="F229" s="19">
        <v>10.423999999999999</v>
      </c>
      <c r="G229" s="19">
        <f>662.81752+10.424</f>
        <v>673.24151999999992</v>
      </c>
      <c r="H229" s="19">
        <f>28.5</f>
        <v>28.5</v>
      </c>
      <c r="I229" s="19">
        <v>410.5</v>
      </c>
      <c r="J229" s="19">
        <v>0</v>
      </c>
      <c r="K229" s="19">
        <v>0</v>
      </c>
      <c r="L229" s="19">
        <v>0</v>
      </c>
      <c r="M229" s="22"/>
    </row>
    <row r="230" spans="1:13" s="14" customFormat="1" x14ac:dyDescent="0.25">
      <c r="A230" s="47"/>
      <c r="B230" s="47"/>
      <c r="C230" s="47"/>
      <c r="D230" s="27" t="s">
        <v>15</v>
      </c>
      <c r="E230" s="19">
        <f t="shared" si="63"/>
        <v>38.943449999999999</v>
      </c>
      <c r="F230" s="19">
        <v>0</v>
      </c>
      <c r="G230" s="19">
        <f>38.556+0.38745</f>
        <v>38.943449999999999</v>
      </c>
      <c r="H230" s="19">
        <v>0</v>
      </c>
      <c r="I230" s="19">
        <v>0</v>
      </c>
      <c r="J230" s="19">
        <v>0</v>
      </c>
      <c r="K230" s="19">
        <v>0</v>
      </c>
      <c r="L230" s="19">
        <v>0</v>
      </c>
      <c r="M230" s="22"/>
    </row>
    <row r="231" spans="1:13" s="14" customFormat="1" ht="25.5" x14ac:dyDescent="0.25">
      <c r="A231" s="47"/>
      <c r="B231" s="47"/>
      <c r="C231" s="47"/>
      <c r="D231" s="27" t="s">
        <v>79</v>
      </c>
      <c r="E231" s="19">
        <f t="shared" si="63"/>
        <v>0</v>
      </c>
      <c r="F231" s="19">
        <v>0</v>
      </c>
      <c r="G231" s="19">
        <v>0</v>
      </c>
      <c r="H231" s="19">
        <v>0</v>
      </c>
      <c r="I231" s="19">
        <v>0</v>
      </c>
      <c r="J231" s="19">
        <v>0</v>
      </c>
      <c r="K231" s="19">
        <v>0</v>
      </c>
      <c r="L231" s="19">
        <v>0</v>
      </c>
      <c r="M231" s="22"/>
    </row>
    <row r="232" spans="1:13" s="14" customFormat="1" x14ac:dyDescent="0.25">
      <c r="A232" s="47"/>
      <c r="B232" s="47"/>
      <c r="C232" s="47"/>
      <c r="D232" s="27" t="s">
        <v>176</v>
      </c>
      <c r="E232" s="19">
        <f t="shared" si="63"/>
        <v>123180.81479999999</v>
      </c>
      <c r="F232" s="29">
        <v>0</v>
      </c>
      <c r="G232" s="29">
        <v>0</v>
      </c>
      <c r="H232" s="19">
        <v>0</v>
      </c>
      <c r="I232" s="19">
        <v>123180.81479999999</v>
      </c>
      <c r="J232" s="19">
        <v>0</v>
      </c>
      <c r="K232" s="19">
        <v>0</v>
      </c>
      <c r="L232" s="19">
        <v>0</v>
      </c>
      <c r="M232" s="22"/>
    </row>
    <row r="233" spans="1:13" s="14" customFormat="1" x14ac:dyDescent="0.25">
      <c r="A233" s="47"/>
      <c r="B233" s="47" t="s">
        <v>37</v>
      </c>
      <c r="C233" s="47" t="s">
        <v>52</v>
      </c>
      <c r="D233" s="27" t="s">
        <v>3</v>
      </c>
      <c r="E233" s="18">
        <f t="shared" si="63"/>
        <v>178405.36579999997</v>
      </c>
      <c r="F233" s="18">
        <f t="shared" ref="F233:L233" si="65">F234+F235+F236+F238</f>
        <v>12495.926000000001</v>
      </c>
      <c r="G233" s="18">
        <f t="shared" si="65"/>
        <v>10432.432999999999</v>
      </c>
      <c r="H233" s="18">
        <f t="shared" si="65"/>
        <v>8384.8919999999998</v>
      </c>
      <c r="I233" s="18">
        <f>I234+I235+I236+I232</f>
        <v>147092.11479999998</v>
      </c>
      <c r="J233" s="19">
        <v>0</v>
      </c>
      <c r="K233" s="18">
        <f t="shared" si="65"/>
        <v>0</v>
      </c>
      <c r="L233" s="18">
        <f t="shared" si="65"/>
        <v>0</v>
      </c>
      <c r="M233" s="22"/>
    </row>
    <row r="234" spans="1:13" s="14" customFormat="1" x14ac:dyDescent="0.25">
      <c r="A234" s="47"/>
      <c r="B234" s="47"/>
      <c r="C234" s="47"/>
      <c r="D234" s="27" t="s">
        <v>13</v>
      </c>
      <c r="E234" s="19">
        <f>E228</f>
        <v>54062.942029999998</v>
      </c>
      <c r="F234" s="19">
        <f t="shared" ref="F234:L234" si="66">F228</f>
        <v>12485.502</v>
      </c>
      <c r="G234" s="19">
        <f t="shared" si="66"/>
        <v>9720.2480299999988</v>
      </c>
      <c r="H234" s="19">
        <f t="shared" si="66"/>
        <v>8356.3919999999998</v>
      </c>
      <c r="I234" s="19">
        <f t="shared" si="66"/>
        <v>23500.799999999999</v>
      </c>
      <c r="J234" s="19">
        <f t="shared" si="66"/>
        <v>0</v>
      </c>
      <c r="K234" s="19">
        <f t="shared" si="66"/>
        <v>0</v>
      </c>
      <c r="L234" s="19">
        <f t="shared" si="66"/>
        <v>0</v>
      </c>
      <c r="M234" s="22"/>
    </row>
    <row r="235" spans="1:13" s="14" customFormat="1" x14ac:dyDescent="0.25">
      <c r="A235" s="47"/>
      <c r="B235" s="47"/>
      <c r="C235" s="47"/>
      <c r="D235" s="27" t="s">
        <v>14</v>
      </c>
      <c r="E235" s="19">
        <f t="shared" ref="E235:L242" si="67">E229</f>
        <v>1122.66552</v>
      </c>
      <c r="F235" s="19">
        <f t="shared" si="67"/>
        <v>10.423999999999999</v>
      </c>
      <c r="G235" s="19">
        <f t="shared" si="67"/>
        <v>673.24151999999992</v>
      </c>
      <c r="H235" s="19">
        <f t="shared" si="67"/>
        <v>28.5</v>
      </c>
      <c r="I235" s="19">
        <f t="shared" si="67"/>
        <v>410.5</v>
      </c>
      <c r="J235" s="19">
        <f t="shared" si="67"/>
        <v>0</v>
      </c>
      <c r="K235" s="19">
        <f t="shared" si="67"/>
        <v>0</v>
      </c>
      <c r="L235" s="19">
        <f t="shared" si="67"/>
        <v>0</v>
      </c>
      <c r="M235" s="22"/>
    </row>
    <row r="236" spans="1:13" s="14" customFormat="1" x14ac:dyDescent="0.25">
      <c r="A236" s="47"/>
      <c r="B236" s="47"/>
      <c r="C236" s="47"/>
      <c r="D236" s="27" t="s">
        <v>15</v>
      </c>
      <c r="E236" s="19">
        <f t="shared" si="67"/>
        <v>38.943449999999999</v>
      </c>
      <c r="F236" s="19">
        <f t="shared" si="67"/>
        <v>0</v>
      </c>
      <c r="G236" s="19">
        <f t="shared" si="67"/>
        <v>38.943449999999999</v>
      </c>
      <c r="H236" s="19">
        <f t="shared" si="67"/>
        <v>0</v>
      </c>
      <c r="I236" s="19">
        <f t="shared" si="67"/>
        <v>0</v>
      </c>
      <c r="J236" s="19">
        <f t="shared" si="67"/>
        <v>0</v>
      </c>
      <c r="K236" s="19">
        <f t="shared" si="67"/>
        <v>0</v>
      </c>
      <c r="L236" s="19">
        <f t="shared" si="67"/>
        <v>0</v>
      </c>
      <c r="M236" s="22"/>
    </row>
    <row r="237" spans="1:13" s="14" customFormat="1" ht="25.5" x14ac:dyDescent="0.25">
      <c r="A237" s="47"/>
      <c r="B237" s="47"/>
      <c r="C237" s="47"/>
      <c r="D237" s="27" t="s">
        <v>79</v>
      </c>
      <c r="E237" s="19">
        <f t="shared" si="67"/>
        <v>0</v>
      </c>
      <c r="F237" s="19">
        <f t="shared" si="67"/>
        <v>0</v>
      </c>
      <c r="G237" s="19">
        <f t="shared" si="67"/>
        <v>0</v>
      </c>
      <c r="H237" s="19">
        <f t="shared" si="67"/>
        <v>0</v>
      </c>
      <c r="I237" s="19">
        <f t="shared" si="67"/>
        <v>0</v>
      </c>
      <c r="J237" s="19">
        <f t="shared" si="67"/>
        <v>0</v>
      </c>
      <c r="K237" s="19">
        <f t="shared" si="67"/>
        <v>0</v>
      </c>
      <c r="L237" s="19">
        <f t="shared" si="67"/>
        <v>0</v>
      </c>
      <c r="M237" s="22"/>
    </row>
    <row r="238" spans="1:13" s="14" customFormat="1" x14ac:dyDescent="0.25">
      <c r="A238" s="47"/>
      <c r="B238" s="47"/>
      <c r="C238" s="47"/>
      <c r="D238" s="27" t="s">
        <v>176</v>
      </c>
      <c r="E238" s="19">
        <f t="shared" si="67"/>
        <v>123180.81479999999</v>
      </c>
      <c r="F238" s="19">
        <f t="shared" si="67"/>
        <v>0</v>
      </c>
      <c r="G238" s="19">
        <f t="shared" si="67"/>
        <v>0</v>
      </c>
      <c r="H238" s="33"/>
      <c r="I238" s="19">
        <f t="shared" si="67"/>
        <v>123180.81479999999</v>
      </c>
      <c r="J238" s="19" t="s">
        <v>185</v>
      </c>
      <c r="K238" s="19">
        <f t="shared" si="67"/>
        <v>0</v>
      </c>
      <c r="L238" s="19">
        <f t="shared" si="67"/>
        <v>0</v>
      </c>
      <c r="M238" s="22"/>
    </row>
    <row r="239" spans="1:13" s="14" customFormat="1" ht="14.1" customHeight="1" x14ac:dyDescent="0.25">
      <c r="A239" s="54" t="s">
        <v>42</v>
      </c>
      <c r="B239" s="55"/>
      <c r="C239" s="56"/>
      <c r="D239" s="27" t="s">
        <v>3</v>
      </c>
      <c r="E239" s="18">
        <f>E233</f>
        <v>178405.36579999997</v>
      </c>
      <c r="F239" s="18">
        <f t="shared" si="67"/>
        <v>12495.926000000001</v>
      </c>
      <c r="G239" s="18">
        <f t="shared" si="67"/>
        <v>10432.432999999999</v>
      </c>
      <c r="H239" s="21">
        <f t="shared" si="67"/>
        <v>8384.8919999999998</v>
      </c>
      <c r="I239" s="18">
        <f t="shared" si="67"/>
        <v>147092.11479999998</v>
      </c>
      <c r="J239" s="19">
        <v>0</v>
      </c>
      <c r="K239" s="18">
        <f t="shared" si="67"/>
        <v>0</v>
      </c>
      <c r="L239" s="18">
        <f t="shared" si="67"/>
        <v>0</v>
      </c>
      <c r="M239" s="22"/>
    </row>
    <row r="240" spans="1:13" s="14" customFormat="1" x14ac:dyDescent="0.25">
      <c r="A240" s="57"/>
      <c r="B240" s="58"/>
      <c r="C240" s="59"/>
      <c r="D240" s="27" t="s">
        <v>13</v>
      </c>
      <c r="E240" s="19">
        <f>E234</f>
        <v>54062.942029999998</v>
      </c>
      <c r="F240" s="19">
        <f t="shared" si="67"/>
        <v>12485.502</v>
      </c>
      <c r="G240" s="19">
        <f t="shared" si="67"/>
        <v>9720.2480299999988</v>
      </c>
      <c r="H240" s="19">
        <f t="shared" si="67"/>
        <v>8356.3919999999998</v>
      </c>
      <c r="I240" s="19">
        <f t="shared" si="67"/>
        <v>23500.799999999999</v>
      </c>
      <c r="J240" s="19">
        <f t="shared" si="67"/>
        <v>0</v>
      </c>
      <c r="K240" s="19">
        <f t="shared" si="67"/>
        <v>0</v>
      </c>
      <c r="L240" s="19">
        <f t="shared" si="67"/>
        <v>0</v>
      </c>
      <c r="M240" s="22"/>
    </row>
    <row r="241" spans="1:13" s="14" customFormat="1" x14ac:dyDescent="0.25">
      <c r="A241" s="57"/>
      <c r="B241" s="58"/>
      <c r="C241" s="59"/>
      <c r="D241" s="27" t="s">
        <v>14</v>
      </c>
      <c r="E241" s="19">
        <f>E235</f>
        <v>1122.66552</v>
      </c>
      <c r="F241" s="19">
        <f t="shared" si="67"/>
        <v>10.423999999999999</v>
      </c>
      <c r="G241" s="19">
        <f t="shared" si="67"/>
        <v>673.24151999999992</v>
      </c>
      <c r="H241" s="19">
        <f t="shared" si="67"/>
        <v>28.5</v>
      </c>
      <c r="I241" s="19">
        <f t="shared" si="67"/>
        <v>410.5</v>
      </c>
      <c r="J241" s="19">
        <f t="shared" si="67"/>
        <v>0</v>
      </c>
      <c r="K241" s="19">
        <f t="shared" si="67"/>
        <v>0</v>
      </c>
      <c r="L241" s="19">
        <f t="shared" si="67"/>
        <v>0</v>
      </c>
      <c r="M241" s="22"/>
    </row>
    <row r="242" spans="1:13" s="14" customFormat="1" x14ac:dyDescent="0.25">
      <c r="A242" s="57"/>
      <c r="B242" s="58"/>
      <c r="C242" s="59"/>
      <c r="D242" s="27" t="s">
        <v>15</v>
      </c>
      <c r="E242" s="19">
        <f>E236</f>
        <v>38.943449999999999</v>
      </c>
      <c r="F242" s="19">
        <f t="shared" si="67"/>
        <v>0</v>
      </c>
      <c r="G242" s="19">
        <f t="shared" si="67"/>
        <v>38.943449999999999</v>
      </c>
      <c r="H242" s="19">
        <f t="shared" si="67"/>
        <v>0</v>
      </c>
      <c r="I242" s="19">
        <f t="shared" si="67"/>
        <v>0</v>
      </c>
      <c r="J242" s="19">
        <f t="shared" si="67"/>
        <v>0</v>
      </c>
      <c r="K242" s="19">
        <f t="shared" si="67"/>
        <v>0</v>
      </c>
      <c r="L242" s="19">
        <f t="shared" si="67"/>
        <v>0</v>
      </c>
      <c r="M242" s="22"/>
    </row>
    <row r="243" spans="1:13" s="14" customFormat="1" ht="25.5" x14ac:dyDescent="0.25">
      <c r="A243" s="57"/>
      <c r="B243" s="58"/>
      <c r="C243" s="59"/>
      <c r="D243" s="27" t="s">
        <v>79</v>
      </c>
      <c r="E243" s="19">
        <v>0</v>
      </c>
      <c r="F243" s="19">
        <v>0</v>
      </c>
      <c r="G243" s="19">
        <v>0</v>
      </c>
      <c r="H243" s="19">
        <v>0</v>
      </c>
      <c r="I243" s="19">
        <v>0</v>
      </c>
      <c r="J243" s="19">
        <v>0</v>
      </c>
      <c r="K243" s="19">
        <v>0</v>
      </c>
      <c r="L243" s="19">
        <v>0</v>
      </c>
      <c r="M243" s="22"/>
    </row>
    <row r="244" spans="1:13" s="14" customFormat="1" x14ac:dyDescent="0.25">
      <c r="A244" s="60"/>
      <c r="B244" s="61"/>
      <c r="C244" s="62"/>
      <c r="D244" s="27" t="s">
        <v>176</v>
      </c>
      <c r="E244" s="19">
        <f t="shared" ref="E244:L244" si="68">E238</f>
        <v>123180.81479999999</v>
      </c>
      <c r="F244" s="19">
        <f t="shared" si="68"/>
        <v>0</v>
      </c>
      <c r="G244" s="19">
        <f t="shared" si="68"/>
        <v>0</v>
      </c>
      <c r="H244" s="20">
        <f t="shared" si="68"/>
        <v>0</v>
      </c>
      <c r="I244" s="19">
        <f>I232</f>
        <v>123180.81479999999</v>
      </c>
      <c r="J244" s="19">
        <v>0</v>
      </c>
      <c r="K244" s="19">
        <f t="shared" si="68"/>
        <v>0</v>
      </c>
      <c r="L244" s="19">
        <f t="shared" si="68"/>
        <v>0</v>
      </c>
      <c r="M244" s="22"/>
    </row>
    <row r="245" spans="1:13" s="14" customFormat="1" ht="19.5" customHeight="1" x14ac:dyDescent="0.25">
      <c r="A245" s="70" t="s">
        <v>205</v>
      </c>
      <c r="B245" s="47"/>
      <c r="C245" s="47"/>
      <c r="D245" s="47"/>
      <c r="E245" s="47"/>
      <c r="F245" s="47"/>
      <c r="G245" s="47"/>
      <c r="H245" s="47"/>
      <c r="I245" s="47"/>
      <c r="J245" s="47"/>
      <c r="K245" s="47"/>
      <c r="L245" s="47"/>
      <c r="M245" s="22"/>
    </row>
    <row r="246" spans="1:13" s="14" customFormat="1" ht="18" customHeight="1" x14ac:dyDescent="0.25">
      <c r="A246" s="69" t="s">
        <v>63</v>
      </c>
      <c r="B246" s="47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22"/>
    </row>
    <row r="247" spans="1:13" s="14" customFormat="1" ht="20.25" customHeight="1" x14ac:dyDescent="0.25">
      <c r="A247" s="69" t="s">
        <v>64</v>
      </c>
      <c r="B247" s="47"/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22"/>
    </row>
    <row r="248" spans="1:13" s="14" customFormat="1" ht="18" customHeight="1" x14ac:dyDescent="0.25">
      <c r="A248" s="47" t="s">
        <v>193</v>
      </c>
      <c r="B248" s="47" t="s">
        <v>65</v>
      </c>
      <c r="C248" s="47" t="s">
        <v>187</v>
      </c>
      <c r="D248" s="27" t="s">
        <v>3</v>
      </c>
      <c r="E248" s="18">
        <f>E254+E260+E266+E272+E278+E284+E290+E296+E302+E308</f>
        <v>237026.02828</v>
      </c>
      <c r="F248" s="18">
        <f t="shared" ref="F248:L248" si="69">F254+F260+F266+F272+F278+F284+F290+F296+F302+F308</f>
        <v>44762.897130000005</v>
      </c>
      <c r="G248" s="18">
        <f t="shared" si="69"/>
        <v>18877.209329999998</v>
      </c>
      <c r="H248" s="18">
        <f t="shared" si="69"/>
        <v>37518.803930000002</v>
      </c>
      <c r="I248" s="18">
        <f t="shared" si="69"/>
        <v>78667.117890000009</v>
      </c>
      <c r="J248" s="18">
        <f t="shared" si="69"/>
        <v>0</v>
      </c>
      <c r="K248" s="18">
        <f t="shared" si="69"/>
        <v>28600</v>
      </c>
      <c r="L248" s="18">
        <f t="shared" si="69"/>
        <v>28600</v>
      </c>
      <c r="M248" s="22"/>
    </row>
    <row r="249" spans="1:13" s="14" customFormat="1" ht="18" customHeight="1" x14ac:dyDescent="0.25">
      <c r="A249" s="47"/>
      <c r="B249" s="47"/>
      <c r="C249" s="47"/>
      <c r="D249" s="27" t="s">
        <v>13</v>
      </c>
      <c r="E249" s="19">
        <f t="shared" ref="E249:L253" si="70">E255+E261+E267+E273+E279+E285+E291+E297+E303+E309</f>
        <v>0</v>
      </c>
      <c r="F249" s="19">
        <f t="shared" si="70"/>
        <v>0</v>
      </c>
      <c r="G249" s="19">
        <f t="shared" si="70"/>
        <v>0</v>
      </c>
      <c r="H249" s="19">
        <f t="shared" si="70"/>
        <v>0</v>
      </c>
      <c r="I249" s="19">
        <f t="shared" si="70"/>
        <v>0</v>
      </c>
      <c r="J249" s="19">
        <f t="shared" si="70"/>
        <v>0</v>
      </c>
      <c r="K249" s="19">
        <f t="shared" si="70"/>
        <v>0</v>
      </c>
      <c r="L249" s="19">
        <f t="shared" si="70"/>
        <v>0</v>
      </c>
      <c r="M249" s="22"/>
    </row>
    <row r="250" spans="1:13" s="14" customFormat="1" ht="21.75" customHeight="1" x14ac:dyDescent="0.25">
      <c r="A250" s="47"/>
      <c r="B250" s="47"/>
      <c r="C250" s="47"/>
      <c r="D250" s="27" t="s">
        <v>14</v>
      </c>
      <c r="E250" s="19">
        <f t="shared" si="70"/>
        <v>79395.100000000006</v>
      </c>
      <c r="F250" s="19">
        <f t="shared" si="70"/>
        <v>40286</v>
      </c>
      <c r="G250" s="19">
        <f t="shared" si="70"/>
        <v>9987</v>
      </c>
      <c r="H250" s="19">
        <f t="shared" si="70"/>
        <v>18772.099999999999</v>
      </c>
      <c r="I250" s="19">
        <f t="shared" si="70"/>
        <v>10350</v>
      </c>
      <c r="J250" s="19">
        <f t="shared" si="70"/>
        <v>0</v>
      </c>
      <c r="K250" s="19">
        <f t="shared" si="70"/>
        <v>0</v>
      </c>
      <c r="L250" s="19">
        <f t="shared" si="70"/>
        <v>0</v>
      </c>
      <c r="M250" s="22"/>
    </row>
    <row r="251" spans="1:13" s="14" customFormat="1" ht="21.75" customHeight="1" x14ac:dyDescent="0.25">
      <c r="A251" s="47"/>
      <c r="B251" s="47"/>
      <c r="C251" s="47"/>
      <c r="D251" s="27" t="s">
        <v>15</v>
      </c>
      <c r="E251" s="19">
        <f t="shared" si="70"/>
        <v>40105.688280000002</v>
      </c>
      <c r="F251" s="19">
        <f t="shared" si="70"/>
        <v>4476.8971300000003</v>
      </c>
      <c r="G251" s="19">
        <f t="shared" si="70"/>
        <v>8890.2093299999997</v>
      </c>
      <c r="H251" s="19">
        <f t="shared" si="70"/>
        <v>18746.703930000003</v>
      </c>
      <c r="I251" s="19">
        <f t="shared" si="70"/>
        <v>7991.8778899999998</v>
      </c>
      <c r="J251" s="19">
        <f t="shared" si="70"/>
        <v>0</v>
      </c>
      <c r="K251" s="19">
        <f t="shared" si="70"/>
        <v>0</v>
      </c>
      <c r="L251" s="19">
        <f t="shared" si="70"/>
        <v>0</v>
      </c>
      <c r="M251" s="22"/>
    </row>
    <row r="252" spans="1:13" s="14" customFormat="1" ht="27" customHeight="1" x14ac:dyDescent="0.25">
      <c r="A252" s="47"/>
      <c r="B252" s="47"/>
      <c r="C252" s="47"/>
      <c r="D252" s="27" t="s">
        <v>79</v>
      </c>
      <c r="E252" s="19">
        <f t="shared" si="70"/>
        <v>0</v>
      </c>
      <c r="F252" s="19">
        <f t="shared" si="70"/>
        <v>0</v>
      </c>
      <c r="G252" s="19">
        <f t="shared" si="70"/>
        <v>0</v>
      </c>
      <c r="H252" s="19">
        <f t="shared" si="70"/>
        <v>0</v>
      </c>
      <c r="I252" s="19">
        <f t="shared" si="70"/>
        <v>0</v>
      </c>
      <c r="J252" s="19">
        <f t="shared" si="70"/>
        <v>0</v>
      </c>
      <c r="K252" s="19">
        <f t="shared" si="70"/>
        <v>0</v>
      </c>
      <c r="L252" s="19">
        <f t="shared" si="70"/>
        <v>0</v>
      </c>
      <c r="M252" s="22"/>
    </row>
    <row r="253" spans="1:13" s="14" customFormat="1" ht="27" customHeight="1" x14ac:dyDescent="0.25">
      <c r="A253" s="47"/>
      <c r="B253" s="47"/>
      <c r="C253" s="47"/>
      <c r="D253" s="27" t="s">
        <v>176</v>
      </c>
      <c r="E253" s="19">
        <f t="shared" si="70"/>
        <v>117525.24</v>
      </c>
      <c r="F253" s="19">
        <f t="shared" si="70"/>
        <v>0</v>
      </c>
      <c r="G253" s="19">
        <f t="shared" si="70"/>
        <v>0</v>
      </c>
      <c r="H253" s="19">
        <f t="shared" si="70"/>
        <v>0</v>
      </c>
      <c r="I253" s="19">
        <f t="shared" si="70"/>
        <v>60325.240000000005</v>
      </c>
      <c r="J253" s="19">
        <f t="shared" si="70"/>
        <v>0</v>
      </c>
      <c r="K253" s="19">
        <f t="shared" si="70"/>
        <v>28600</v>
      </c>
      <c r="L253" s="19">
        <f t="shared" si="70"/>
        <v>28600</v>
      </c>
      <c r="M253" s="22"/>
    </row>
    <row r="254" spans="1:13" s="14" customFormat="1" ht="20.25" customHeight="1" x14ac:dyDescent="0.25">
      <c r="A254" s="47" t="s">
        <v>194</v>
      </c>
      <c r="B254" s="47" t="s">
        <v>67</v>
      </c>
      <c r="C254" s="47" t="s">
        <v>187</v>
      </c>
      <c r="D254" s="27" t="s">
        <v>3</v>
      </c>
      <c r="E254" s="34">
        <f t="shared" ref="E254:E260" si="71">F254+G254+H254+I254+J254+K254+L254</f>
        <v>64078.598300000005</v>
      </c>
      <c r="F254" s="30">
        <f t="shared" ref="F254:L254" si="72">F255+F256+F257+F259</f>
        <v>5449.42</v>
      </c>
      <c r="G254" s="30">
        <f t="shared" si="72"/>
        <v>482</v>
      </c>
      <c r="H254" s="30">
        <f t="shared" si="72"/>
        <v>2071.3782999999999</v>
      </c>
      <c r="I254" s="30">
        <f t="shared" si="72"/>
        <v>56075.8</v>
      </c>
      <c r="J254" s="19">
        <f t="shared" si="72"/>
        <v>0</v>
      </c>
      <c r="K254" s="30">
        <f t="shared" si="72"/>
        <v>0</v>
      </c>
      <c r="L254" s="30">
        <f t="shared" si="72"/>
        <v>0</v>
      </c>
      <c r="M254" s="22"/>
    </row>
    <row r="255" spans="1:13" s="14" customFormat="1" x14ac:dyDescent="0.25">
      <c r="A255" s="47"/>
      <c r="B255" s="47"/>
      <c r="C255" s="47"/>
      <c r="D255" s="27" t="s">
        <v>13</v>
      </c>
      <c r="E255" s="35">
        <f t="shared" si="71"/>
        <v>0</v>
      </c>
      <c r="F255" s="28">
        <v>0</v>
      </c>
      <c r="G255" s="28">
        <v>0</v>
      </c>
      <c r="H255" s="28">
        <v>0</v>
      </c>
      <c r="I255" s="28">
        <v>0</v>
      </c>
      <c r="J255" s="19">
        <v>0</v>
      </c>
      <c r="K255" s="28">
        <v>0</v>
      </c>
      <c r="L255" s="28">
        <v>0</v>
      </c>
      <c r="M255" s="22"/>
    </row>
    <row r="256" spans="1:13" s="14" customFormat="1" ht="18" customHeight="1" x14ac:dyDescent="0.25">
      <c r="A256" s="47"/>
      <c r="B256" s="47"/>
      <c r="C256" s="47"/>
      <c r="D256" s="27" t="s">
        <v>14</v>
      </c>
      <c r="E256" s="35">
        <f t="shared" si="71"/>
        <v>5789</v>
      </c>
      <c r="F256" s="28">
        <v>4854</v>
      </c>
      <c r="G256" s="28">
        <v>434</v>
      </c>
      <c r="H256" s="28">
        <f>1758-1758</f>
        <v>0</v>
      </c>
      <c r="I256" s="28">
        <v>501</v>
      </c>
      <c r="J256" s="19">
        <v>0</v>
      </c>
      <c r="K256" s="28">
        <v>0</v>
      </c>
      <c r="L256" s="28">
        <v>0</v>
      </c>
      <c r="M256" s="22"/>
    </row>
    <row r="257" spans="1:13" s="14" customFormat="1" ht="18.75" customHeight="1" x14ac:dyDescent="0.25">
      <c r="A257" s="47"/>
      <c r="B257" s="47"/>
      <c r="C257" s="47"/>
      <c r="D257" s="27" t="s">
        <v>15</v>
      </c>
      <c r="E257" s="35">
        <f t="shared" si="71"/>
        <v>2839.7982999999999</v>
      </c>
      <c r="F257" s="28">
        <v>595.41999999999996</v>
      </c>
      <c r="G257" s="28">
        <v>48</v>
      </c>
      <c r="H257" s="28">
        <f>439.5+1758-126.1217</f>
        <v>2071.3782999999999</v>
      </c>
      <c r="I257" s="28">
        <v>125</v>
      </c>
      <c r="J257" s="19">
        <v>0</v>
      </c>
      <c r="K257" s="28">
        <v>0</v>
      </c>
      <c r="L257" s="28">
        <v>0</v>
      </c>
      <c r="M257" s="22"/>
    </row>
    <row r="258" spans="1:13" s="14" customFormat="1" ht="27.6" customHeight="1" x14ac:dyDescent="0.25">
      <c r="A258" s="47"/>
      <c r="B258" s="47"/>
      <c r="C258" s="47"/>
      <c r="D258" s="27" t="s">
        <v>79</v>
      </c>
      <c r="E258" s="19">
        <v>0</v>
      </c>
      <c r="F258" s="29">
        <v>0</v>
      </c>
      <c r="G258" s="29">
        <v>0</v>
      </c>
      <c r="H258" s="29">
        <v>0</v>
      </c>
      <c r="I258" s="29">
        <v>0</v>
      </c>
      <c r="J258" s="19">
        <v>0</v>
      </c>
      <c r="K258" s="29">
        <v>0</v>
      </c>
      <c r="L258" s="29">
        <v>0</v>
      </c>
      <c r="M258" s="22"/>
    </row>
    <row r="259" spans="1:13" s="14" customFormat="1" ht="24" customHeight="1" x14ac:dyDescent="0.25">
      <c r="A259" s="47"/>
      <c r="B259" s="47"/>
      <c r="C259" s="47"/>
      <c r="D259" s="27" t="s">
        <v>176</v>
      </c>
      <c r="E259" s="19">
        <f t="shared" si="71"/>
        <v>55449.8</v>
      </c>
      <c r="F259" s="29">
        <v>0</v>
      </c>
      <c r="G259" s="29">
        <v>0</v>
      </c>
      <c r="H259" s="29">
        <v>0</v>
      </c>
      <c r="I259" s="29">
        <v>55449.8</v>
      </c>
      <c r="J259" s="19">
        <v>0</v>
      </c>
      <c r="K259" s="29">
        <v>0</v>
      </c>
      <c r="L259" s="29">
        <v>0</v>
      </c>
      <c r="M259" s="22"/>
    </row>
    <row r="260" spans="1:13" s="14" customFormat="1" ht="13.9" customHeight="1" x14ac:dyDescent="0.25">
      <c r="A260" s="47" t="s">
        <v>195</v>
      </c>
      <c r="B260" s="47" t="s">
        <v>71</v>
      </c>
      <c r="C260" s="47" t="s">
        <v>187</v>
      </c>
      <c r="D260" s="27" t="s">
        <v>3</v>
      </c>
      <c r="E260" s="18">
        <f t="shared" si="71"/>
        <v>8981.1</v>
      </c>
      <c r="F260" s="30">
        <f>F261+F262+F263+F265</f>
        <v>8981.1</v>
      </c>
      <c r="G260" s="30">
        <v>0</v>
      </c>
      <c r="H260" s="30">
        <v>0</v>
      </c>
      <c r="I260" s="30">
        <v>0</v>
      </c>
      <c r="J260" s="19">
        <v>0</v>
      </c>
      <c r="K260" s="30">
        <v>0</v>
      </c>
      <c r="L260" s="30">
        <v>0</v>
      </c>
      <c r="M260" s="22"/>
    </row>
    <row r="261" spans="1:13" s="14" customFormat="1" x14ac:dyDescent="0.25">
      <c r="A261" s="47"/>
      <c r="B261" s="47"/>
      <c r="C261" s="47"/>
      <c r="D261" s="27" t="s">
        <v>13</v>
      </c>
      <c r="E261" s="19">
        <v>0</v>
      </c>
      <c r="F261" s="28">
        <v>0</v>
      </c>
      <c r="G261" s="28">
        <v>0</v>
      </c>
      <c r="H261" s="28">
        <v>0</v>
      </c>
      <c r="I261" s="28">
        <v>0</v>
      </c>
      <c r="J261" s="19">
        <v>0</v>
      </c>
      <c r="K261" s="28">
        <v>0</v>
      </c>
      <c r="L261" s="28">
        <v>0</v>
      </c>
      <c r="M261" s="22"/>
    </row>
    <row r="262" spans="1:13" s="14" customFormat="1" x14ac:dyDescent="0.25">
      <c r="A262" s="47"/>
      <c r="B262" s="47"/>
      <c r="C262" s="47"/>
      <c r="D262" s="27" t="s">
        <v>14</v>
      </c>
      <c r="E262" s="19">
        <f>F262</f>
        <v>8083</v>
      </c>
      <c r="F262" s="28">
        <v>8083</v>
      </c>
      <c r="G262" s="28">
        <v>0</v>
      </c>
      <c r="H262" s="28">
        <v>0</v>
      </c>
      <c r="I262" s="28">
        <v>0</v>
      </c>
      <c r="J262" s="19">
        <v>0</v>
      </c>
      <c r="K262" s="28">
        <v>0</v>
      </c>
      <c r="L262" s="28">
        <v>0</v>
      </c>
      <c r="M262" s="22"/>
    </row>
    <row r="263" spans="1:13" s="14" customFormat="1" x14ac:dyDescent="0.25">
      <c r="A263" s="47"/>
      <c r="B263" s="47"/>
      <c r="C263" s="47"/>
      <c r="D263" s="27" t="s">
        <v>15</v>
      </c>
      <c r="E263" s="19">
        <f>F263</f>
        <v>898.1</v>
      </c>
      <c r="F263" s="28">
        <v>898.1</v>
      </c>
      <c r="G263" s="28">
        <v>0</v>
      </c>
      <c r="H263" s="28">
        <v>0</v>
      </c>
      <c r="I263" s="28">
        <v>0</v>
      </c>
      <c r="J263" s="19">
        <v>0</v>
      </c>
      <c r="K263" s="28">
        <v>0</v>
      </c>
      <c r="L263" s="28">
        <v>0</v>
      </c>
      <c r="M263" s="22"/>
    </row>
    <row r="264" spans="1:13" s="14" customFormat="1" ht="25.5" x14ac:dyDescent="0.25">
      <c r="A264" s="47"/>
      <c r="B264" s="47"/>
      <c r="C264" s="47"/>
      <c r="D264" s="27" t="s">
        <v>79</v>
      </c>
      <c r="E264" s="19">
        <v>0</v>
      </c>
      <c r="F264" s="29">
        <v>0</v>
      </c>
      <c r="G264" s="29">
        <v>0</v>
      </c>
      <c r="H264" s="29">
        <v>0</v>
      </c>
      <c r="I264" s="29">
        <v>0</v>
      </c>
      <c r="J264" s="19">
        <v>0</v>
      </c>
      <c r="K264" s="29">
        <v>0</v>
      </c>
      <c r="L264" s="29">
        <v>0</v>
      </c>
      <c r="M264" s="22"/>
    </row>
    <row r="265" spans="1:13" s="14" customFormat="1" x14ac:dyDescent="0.25">
      <c r="A265" s="47"/>
      <c r="B265" s="47"/>
      <c r="C265" s="47"/>
      <c r="D265" s="27" t="s">
        <v>176</v>
      </c>
      <c r="E265" s="19">
        <f>F265</f>
        <v>0</v>
      </c>
      <c r="F265" s="28">
        <v>0</v>
      </c>
      <c r="G265" s="28">
        <v>0</v>
      </c>
      <c r="H265" s="28">
        <v>0</v>
      </c>
      <c r="I265" s="28">
        <v>0</v>
      </c>
      <c r="J265" s="19">
        <v>0</v>
      </c>
      <c r="K265" s="28">
        <v>0</v>
      </c>
      <c r="L265" s="28">
        <v>0</v>
      </c>
      <c r="M265" s="22"/>
    </row>
    <row r="266" spans="1:13" s="14" customFormat="1" ht="33.6" customHeight="1" x14ac:dyDescent="0.25">
      <c r="A266" s="47" t="s">
        <v>196</v>
      </c>
      <c r="B266" s="47" t="s">
        <v>69</v>
      </c>
      <c r="C266" s="47" t="s">
        <v>187</v>
      </c>
      <c r="D266" s="27" t="s">
        <v>3</v>
      </c>
      <c r="E266" s="18">
        <f>E267+E268+E269+E271</f>
        <v>26108.811000000002</v>
      </c>
      <c r="F266" s="36">
        <f>F267+F268+F269+F271</f>
        <v>24026</v>
      </c>
      <c r="G266" s="36">
        <f>G267+G268+G269+G271</f>
        <v>354.33899999999994</v>
      </c>
      <c r="H266" s="36">
        <f>H267+H268+H269+H271</f>
        <v>1728.472</v>
      </c>
      <c r="I266" s="36">
        <v>0</v>
      </c>
      <c r="J266" s="19">
        <v>0</v>
      </c>
      <c r="K266" s="36">
        <v>0</v>
      </c>
      <c r="L266" s="36">
        <v>0</v>
      </c>
      <c r="M266" s="22"/>
    </row>
    <row r="267" spans="1:13" s="14" customFormat="1" ht="33.6" customHeight="1" x14ac:dyDescent="0.25">
      <c r="A267" s="47"/>
      <c r="B267" s="47"/>
      <c r="C267" s="47"/>
      <c r="D267" s="27" t="s">
        <v>13</v>
      </c>
      <c r="E267" s="19">
        <f t="shared" ref="E267:E277" si="73">F267+G267+H267</f>
        <v>0</v>
      </c>
      <c r="F267" s="29">
        <v>0</v>
      </c>
      <c r="G267" s="29">
        <v>0</v>
      </c>
      <c r="H267" s="29">
        <v>0</v>
      </c>
      <c r="I267" s="29">
        <v>0</v>
      </c>
      <c r="J267" s="19">
        <v>0</v>
      </c>
      <c r="K267" s="29">
        <v>0</v>
      </c>
      <c r="L267" s="29">
        <v>0</v>
      </c>
      <c r="M267" s="22"/>
    </row>
    <row r="268" spans="1:13" s="14" customFormat="1" ht="39" customHeight="1" x14ac:dyDescent="0.25">
      <c r="A268" s="47"/>
      <c r="B268" s="47"/>
      <c r="C268" s="47"/>
      <c r="D268" s="27" t="s">
        <v>14</v>
      </c>
      <c r="E268" s="19">
        <f t="shared" si="73"/>
        <v>21674</v>
      </c>
      <c r="F268" s="29">
        <v>21674</v>
      </c>
      <c r="G268" s="29">
        <f>9553-9553</f>
        <v>0</v>
      </c>
      <c r="H268" s="29">
        <v>0</v>
      </c>
      <c r="I268" s="29">
        <v>0</v>
      </c>
      <c r="J268" s="19">
        <v>0</v>
      </c>
      <c r="K268" s="29">
        <v>0</v>
      </c>
      <c r="L268" s="29">
        <v>0</v>
      </c>
      <c r="M268" s="22"/>
    </row>
    <row r="269" spans="1:13" s="14" customFormat="1" ht="30" customHeight="1" x14ac:dyDescent="0.25">
      <c r="A269" s="47"/>
      <c r="B269" s="47"/>
      <c r="C269" s="47"/>
      <c r="D269" s="27" t="s">
        <v>15</v>
      </c>
      <c r="E269" s="19">
        <f t="shared" si="73"/>
        <v>4434.8109999999997</v>
      </c>
      <c r="F269" s="29">
        <v>2352</v>
      </c>
      <c r="G269" s="29">
        <f>1415.339-1061</f>
        <v>354.33899999999994</v>
      </c>
      <c r="H269" s="29">
        <f>454.44617+1274.02583</f>
        <v>1728.472</v>
      </c>
      <c r="I269" s="29">
        <v>0</v>
      </c>
      <c r="J269" s="19">
        <v>0</v>
      </c>
      <c r="K269" s="29">
        <v>0</v>
      </c>
      <c r="L269" s="29">
        <v>0</v>
      </c>
      <c r="M269" s="22"/>
    </row>
    <row r="270" spans="1:13" s="14" customFormat="1" ht="30" customHeight="1" x14ac:dyDescent="0.25">
      <c r="A270" s="47"/>
      <c r="B270" s="47"/>
      <c r="C270" s="47"/>
      <c r="D270" s="27" t="s">
        <v>79</v>
      </c>
      <c r="E270" s="19">
        <v>0</v>
      </c>
      <c r="F270" s="29">
        <v>0</v>
      </c>
      <c r="G270" s="29">
        <v>0</v>
      </c>
      <c r="H270" s="29">
        <v>0</v>
      </c>
      <c r="I270" s="29">
        <v>0</v>
      </c>
      <c r="J270" s="19">
        <v>0</v>
      </c>
      <c r="K270" s="29">
        <v>0</v>
      </c>
      <c r="L270" s="29">
        <v>0</v>
      </c>
      <c r="M270" s="22"/>
    </row>
    <row r="271" spans="1:13" s="14" customFormat="1" ht="27" customHeight="1" x14ac:dyDescent="0.25">
      <c r="A271" s="47"/>
      <c r="B271" s="47"/>
      <c r="C271" s="47"/>
      <c r="D271" s="27" t="s">
        <v>176</v>
      </c>
      <c r="E271" s="19">
        <f t="shared" si="73"/>
        <v>0</v>
      </c>
      <c r="F271" s="29">
        <v>0</v>
      </c>
      <c r="G271" s="29">
        <v>0</v>
      </c>
      <c r="H271" s="29">
        <v>0</v>
      </c>
      <c r="I271" s="29">
        <v>0</v>
      </c>
      <c r="J271" s="19">
        <v>0</v>
      </c>
      <c r="K271" s="29">
        <v>0</v>
      </c>
      <c r="L271" s="29">
        <v>0</v>
      </c>
      <c r="M271" s="22"/>
    </row>
    <row r="272" spans="1:13" s="14" customFormat="1" ht="24" customHeight="1" x14ac:dyDescent="0.25">
      <c r="A272" s="47" t="s">
        <v>197</v>
      </c>
      <c r="B272" s="47" t="s">
        <v>70</v>
      </c>
      <c r="C272" s="47" t="s">
        <v>187</v>
      </c>
      <c r="D272" s="27" t="s">
        <v>3</v>
      </c>
      <c r="E272" s="18">
        <f>F272+G272+H272+I272+J272+K272+L272</f>
        <v>6306.3771299999999</v>
      </c>
      <c r="F272" s="36">
        <f>F273+F274+F275+F277</f>
        <v>6306.3771299999999</v>
      </c>
      <c r="G272" s="36">
        <f>G273+G274+G275+G277</f>
        <v>0</v>
      </c>
      <c r="H272" s="36">
        <f>H273+H274+H275+H277</f>
        <v>0</v>
      </c>
      <c r="I272" s="36">
        <f>SUM(I273:I277)</f>
        <v>0</v>
      </c>
      <c r="J272" s="19">
        <f>SUM(J273:J277)</f>
        <v>0</v>
      </c>
      <c r="K272" s="36">
        <v>0</v>
      </c>
      <c r="L272" s="36">
        <v>0</v>
      </c>
      <c r="M272" s="22"/>
    </row>
    <row r="273" spans="1:13" s="14" customFormat="1" ht="22.5" customHeight="1" x14ac:dyDescent="0.25">
      <c r="A273" s="47"/>
      <c r="B273" s="47"/>
      <c r="C273" s="47"/>
      <c r="D273" s="27" t="s">
        <v>13</v>
      </c>
      <c r="E273" s="19">
        <f t="shared" si="73"/>
        <v>0</v>
      </c>
      <c r="F273" s="29">
        <v>0</v>
      </c>
      <c r="G273" s="29">
        <v>0</v>
      </c>
      <c r="H273" s="29">
        <v>0</v>
      </c>
      <c r="I273" s="29">
        <v>0</v>
      </c>
      <c r="J273" s="19">
        <v>0</v>
      </c>
      <c r="K273" s="29">
        <v>0</v>
      </c>
      <c r="L273" s="29">
        <v>0</v>
      </c>
      <c r="M273" s="22"/>
    </row>
    <row r="274" spans="1:13" s="14" customFormat="1" ht="21.75" customHeight="1" x14ac:dyDescent="0.25">
      <c r="A274" s="47"/>
      <c r="B274" s="47"/>
      <c r="C274" s="47"/>
      <c r="D274" s="27" t="s">
        <v>14</v>
      </c>
      <c r="E274" s="19">
        <f>F274+G274+H274+I274+J274+K274+L274</f>
        <v>5675</v>
      </c>
      <c r="F274" s="29">
        <v>5675</v>
      </c>
      <c r="G274" s="29">
        <v>0</v>
      </c>
      <c r="H274" s="29">
        <v>0</v>
      </c>
      <c r="I274" s="29">
        <v>0</v>
      </c>
      <c r="J274" s="19">
        <v>0</v>
      </c>
      <c r="K274" s="29">
        <v>0</v>
      </c>
      <c r="L274" s="29">
        <v>0</v>
      </c>
      <c r="M274" s="22"/>
    </row>
    <row r="275" spans="1:13" s="14" customFormat="1" ht="23.25" customHeight="1" x14ac:dyDescent="0.25">
      <c r="A275" s="47"/>
      <c r="B275" s="47"/>
      <c r="C275" s="47"/>
      <c r="D275" s="27" t="s">
        <v>15</v>
      </c>
      <c r="E275" s="19">
        <f>F275+G275+H275+I275+J275+K275+L275</f>
        <v>631.37712999999997</v>
      </c>
      <c r="F275" s="29">
        <v>631.37712999999997</v>
      </c>
      <c r="G275" s="29">
        <v>0</v>
      </c>
      <c r="H275" s="29">
        <v>0</v>
      </c>
      <c r="I275" s="29">
        <v>0</v>
      </c>
      <c r="J275" s="19">
        <v>0</v>
      </c>
      <c r="K275" s="29">
        <v>0</v>
      </c>
      <c r="L275" s="29">
        <v>0</v>
      </c>
      <c r="M275" s="22"/>
    </row>
    <row r="276" spans="1:13" s="14" customFormat="1" ht="31.15" customHeight="1" x14ac:dyDescent="0.25">
      <c r="A276" s="47"/>
      <c r="B276" s="47"/>
      <c r="C276" s="47"/>
      <c r="D276" s="27" t="s">
        <v>79</v>
      </c>
      <c r="E276" s="19">
        <v>0</v>
      </c>
      <c r="F276" s="29">
        <v>0</v>
      </c>
      <c r="G276" s="29">
        <v>0</v>
      </c>
      <c r="H276" s="29">
        <v>0</v>
      </c>
      <c r="I276" s="29">
        <v>0</v>
      </c>
      <c r="J276" s="19">
        <v>0</v>
      </c>
      <c r="K276" s="29">
        <v>0</v>
      </c>
      <c r="L276" s="29">
        <v>0</v>
      </c>
      <c r="M276" s="22"/>
    </row>
    <row r="277" spans="1:13" s="14" customFormat="1" ht="27.6" customHeight="1" x14ac:dyDescent="0.25">
      <c r="A277" s="47"/>
      <c r="B277" s="47"/>
      <c r="C277" s="47"/>
      <c r="D277" s="27" t="s">
        <v>176</v>
      </c>
      <c r="E277" s="19">
        <f t="shared" si="73"/>
        <v>0</v>
      </c>
      <c r="F277" s="29">
        <v>0</v>
      </c>
      <c r="G277" s="29">
        <v>0</v>
      </c>
      <c r="H277" s="29">
        <v>0</v>
      </c>
      <c r="I277" s="29">
        <v>0</v>
      </c>
      <c r="J277" s="19">
        <v>0</v>
      </c>
      <c r="K277" s="29">
        <v>0</v>
      </c>
      <c r="L277" s="29">
        <v>0</v>
      </c>
      <c r="M277" s="22"/>
    </row>
    <row r="278" spans="1:13" s="14" customFormat="1" ht="24.75" customHeight="1" x14ac:dyDescent="0.25">
      <c r="A278" s="47" t="s">
        <v>198</v>
      </c>
      <c r="B278" s="47" t="s">
        <v>74</v>
      </c>
      <c r="C278" s="47" t="s">
        <v>187</v>
      </c>
      <c r="D278" s="27" t="s">
        <v>3</v>
      </c>
      <c r="E278" s="18">
        <f t="shared" ref="E278:L278" si="74">E279+E280+E281+E283</f>
        <v>60258.612049999996</v>
      </c>
      <c r="F278" s="36">
        <f t="shared" si="74"/>
        <v>0</v>
      </c>
      <c r="G278" s="36">
        <f t="shared" si="74"/>
        <v>18040.870329999998</v>
      </c>
      <c r="H278" s="36">
        <f t="shared" si="74"/>
        <v>24501.863829999998</v>
      </c>
      <c r="I278" s="36">
        <f t="shared" si="74"/>
        <v>17715.87789</v>
      </c>
      <c r="J278" s="19">
        <f t="shared" si="74"/>
        <v>0</v>
      </c>
      <c r="K278" s="36">
        <f t="shared" si="74"/>
        <v>0</v>
      </c>
      <c r="L278" s="36">
        <f t="shared" si="74"/>
        <v>0</v>
      </c>
      <c r="M278" s="22"/>
    </row>
    <row r="279" spans="1:13" s="14" customFormat="1" ht="24.75" customHeight="1" x14ac:dyDescent="0.25">
      <c r="A279" s="47"/>
      <c r="B279" s="47"/>
      <c r="C279" s="47"/>
      <c r="D279" s="27" t="s">
        <v>13</v>
      </c>
      <c r="E279" s="19">
        <f>F279+G279+H279+I279+J279+K279+L279</f>
        <v>0</v>
      </c>
      <c r="F279" s="29">
        <v>0</v>
      </c>
      <c r="G279" s="29">
        <v>0</v>
      </c>
      <c r="H279" s="29">
        <v>0</v>
      </c>
      <c r="I279" s="29">
        <v>0</v>
      </c>
      <c r="J279" s="19">
        <v>0</v>
      </c>
      <c r="K279" s="29">
        <v>0</v>
      </c>
      <c r="L279" s="29">
        <v>0</v>
      </c>
      <c r="M279" s="22"/>
    </row>
    <row r="280" spans="1:13" s="14" customFormat="1" ht="24.75" customHeight="1" x14ac:dyDescent="0.25">
      <c r="A280" s="47"/>
      <c r="B280" s="47"/>
      <c r="C280" s="47"/>
      <c r="D280" s="27" t="s">
        <v>14</v>
      </c>
      <c r="E280" s="19">
        <f>F280+G280+H280+I280+J280+K280+L280</f>
        <v>38174.1</v>
      </c>
      <c r="F280" s="29">
        <v>0</v>
      </c>
      <c r="G280" s="29">
        <f>363-363+9553</f>
        <v>9553</v>
      </c>
      <c r="H280" s="29">
        <f>17014.1+1758</f>
        <v>18772.099999999999</v>
      </c>
      <c r="I280" s="29">
        <v>9849</v>
      </c>
      <c r="J280" s="19">
        <v>0</v>
      </c>
      <c r="K280" s="29">
        <v>0</v>
      </c>
      <c r="L280" s="29">
        <v>0</v>
      </c>
      <c r="M280" s="22"/>
    </row>
    <row r="281" spans="1:13" s="14" customFormat="1" ht="24.75" customHeight="1" x14ac:dyDescent="0.25">
      <c r="A281" s="47"/>
      <c r="B281" s="47"/>
      <c r="C281" s="47"/>
      <c r="D281" s="27" t="s">
        <v>15</v>
      </c>
      <c r="E281" s="19">
        <f>F281+G281+H281+I281+J281+K281+L281</f>
        <v>22084.512050000001</v>
      </c>
      <c r="F281" s="29">
        <v>0</v>
      </c>
      <c r="G281" s="29">
        <f>12214.29111-4787.42078+1061</f>
        <v>8487.8703299999997</v>
      </c>
      <c r="H281" s="29">
        <f>6150.95689+1791.25311-1758-454.44617</f>
        <v>5729.7638300000008</v>
      </c>
      <c r="I281" s="29">
        <v>7866.8778899999998</v>
      </c>
      <c r="J281" s="19">
        <v>0</v>
      </c>
      <c r="K281" s="29">
        <v>0</v>
      </c>
      <c r="L281" s="29">
        <v>0</v>
      </c>
      <c r="M281" s="22"/>
    </row>
    <row r="282" spans="1:13" s="14" customFormat="1" ht="29.65" customHeight="1" x14ac:dyDescent="0.25">
      <c r="A282" s="47"/>
      <c r="B282" s="47"/>
      <c r="C282" s="47"/>
      <c r="D282" s="27" t="s">
        <v>79</v>
      </c>
      <c r="E282" s="19">
        <v>0</v>
      </c>
      <c r="F282" s="29">
        <v>0</v>
      </c>
      <c r="G282" s="29">
        <v>0</v>
      </c>
      <c r="H282" s="29">
        <v>0</v>
      </c>
      <c r="I282" s="29">
        <v>0</v>
      </c>
      <c r="J282" s="19">
        <v>0</v>
      </c>
      <c r="K282" s="29">
        <v>0</v>
      </c>
      <c r="L282" s="29">
        <v>0</v>
      </c>
      <c r="M282" s="22"/>
    </row>
    <row r="283" spans="1:13" s="14" customFormat="1" ht="33.6" customHeight="1" x14ac:dyDescent="0.25">
      <c r="A283" s="47"/>
      <c r="B283" s="47"/>
      <c r="C283" s="47"/>
      <c r="D283" s="27" t="s">
        <v>176</v>
      </c>
      <c r="E283" s="19">
        <f>F283+G283+H283+I283+J283+K283+L283</f>
        <v>0</v>
      </c>
      <c r="F283" s="29">
        <v>0</v>
      </c>
      <c r="G283" s="29">
        <v>0</v>
      </c>
      <c r="H283" s="29">
        <v>0</v>
      </c>
      <c r="I283" s="29">
        <v>0</v>
      </c>
      <c r="J283" s="19">
        <v>0</v>
      </c>
      <c r="K283" s="29">
        <v>0</v>
      </c>
      <c r="L283" s="29">
        <v>0</v>
      </c>
      <c r="M283" s="22"/>
    </row>
    <row r="284" spans="1:13" s="14" customFormat="1" ht="22.15" customHeight="1" x14ac:dyDescent="0.25">
      <c r="A284" s="47" t="s">
        <v>199</v>
      </c>
      <c r="B284" s="47" t="s">
        <v>78</v>
      </c>
      <c r="C284" s="47" t="s">
        <v>187</v>
      </c>
      <c r="D284" s="27" t="s">
        <v>3</v>
      </c>
      <c r="E284" s="18">
        <f>F284+G284+H284+I284+J284+K284+L284</f>
        <v>34075.440000000002</v>
      </c>
      <c r="F284" s="36">
        <f>F285+F286+F287+F288+F289</f>
        <v>0</v>
      </c>
      <c r="G284" s="36">
        <f t="shared" ref="G284:L284" si="75">G285+G286+G287+G289</f>
        <v>0</v>
      </c>
      <c r="H284" s="36">
        <f t="shared" si="75"/>
        <v>0</v>
      </c>
      <c r="I284" s="36">
        <f t="shared" si="75"/>
        <v>4875.4399999999996</v>
      </c>
      <c r="J284" s="19">
        <f t="shared" si="75"/>
        <v>0</v>
      </c>
      <c r="K284" s="36">
        <f t="shared" si="75"/>
        <v>14600</v>
      </c>
      <c r="L284" s="36">
        <f t="shared" si="75"/>
        <v>14600</v>
      </c>
      <c r="M284" s="22"/>
    </row>
    <row r="285" spans="1:13" s="14" customFormat="1" ht="22.15" customHeight="1" x14ac:dyDescent="0.25">
      <c r="A285" s="47"/>
      <c r="B285" s="47"/>
      <c r="C285" s="47"/>
      <c r="D285" s="27" t="s">
        <v>13</v>
      </c>
      <c r="E285" s="19">
        <f t="shared" ref="E285:E307" si="76">F285+G285+H285+I285+J285+K285+L285</f>
        <v>0</v>
      </c>
      <c r="F285" s="29">
        <v>0</v>
      </c>
      <c r="G285" s="29">
        <v>0</v>
      </c>
      <c r="H285" s="29">
        <v>0</v>
      </c>
      <c r="I285" s="29">
        <v>0</v>
      </c>
      <c r="J285" s="19">
        <v>0</v>
      </c>
      <c r="K285" s="29">
        <v>0</v>
      </c>
      <c r="L285" s="29">
        <v>0</v>
      </c>
      <c r="M285" s="22"/>
    </row>
    <row r="286" spans="1:13" s="14" customFormat="1" ht="22.15" customHeight="1" x14ac:dyDescent="0.25">
      <c r="A286" s="47"/>
      <c r="B286" s="47"/>
      <c r="C286" s="47"/>
      <c r="D286" s="27" t="s">
        <v>14</v>
      </c>
      <c r="E286" s="19">
        <f t="shared" si="76"/>
        <v>0</v>
      </c>
      <c r="F286" s="29">
        <v>0</v>
      </c>
      <c r="G286" s="29">
        <v>0</v>
      </c>
      <c r="H286" s="29">
        <v>0</v>
      </c>
      <c r="I286" s="29">
        <v>0</v>
      </c>
      <c r="J286" s="19">
        <v>0</v>
      </c>
      <c r="K286" s="29">
        <v>0</v>
      </c>
      <c r="L286" s="29">
        <v>0</v>
      </c>
      <c r="M286" s="22"/>
    </row>
    <row r="287" spans="1:13" s="14" customFormat="1" ht="22.15" customHeight="1" x14ac:dyDescent="0.25">
      <c r="A287" s="47"/>
      <c r="B287" s="47"/>
      <c r="C287" s="47"/>
      <c r="D287" s="27" t="s">
        <v>15</v>
      </c>
      <c r="E287" s="19">
        <f t="shared" si="76"/>
        <v>0</v>
      </c>
      <c r="F287" s="29">
        <v>0</v>
      </c>
      <c r="G287" s="29">
        <v>0</v>
      </c>
      <c r="H287" s="29">
        <v>0</v>
      </c>
      <c r="I287" s="29">
        <v>0</v>
      </c>
      <c r="J287" s="19">
        <v>0</v>
      </c>
      <c r="K287" s="29">
        <v>0</v>
      </c>
      <c r="L287" s="29">
        <v>0</v>
      </c>
      <c r="M287" s="22"/>
    </row>
    <row r="288" spans="1:13" ht="29.65" customHeight="1" x14ac:dyDescent="0.25">
      <c r="A288" s="47"/>
      <c r="B288" s="47"/>
      <c r="C288" s="47"/>
      <c r="D288" s="27" t="s">
        <v>79</v>
      </c>
      <c r="E288" s="19">
        <v>0</v>
      </c>
      <c r="F288" s="29">
        <v>0</v>
      </c>
      <c r="G288" s="29">
        <v>0</v>
      </c>
      <c r="H288" s="29">
        <v>0</v>
      </c>
      <c r="I288" s="29">
        <v>0</v>
      </c>
      <c r="J288" s="19">
        <v>0</v>
      </c>
      <c r="K288" s="29">
        <v>0</v>
      </c>
      <c r="L288" s="29">
        <v>0</v>
      </c>
      <c r="M288" s="22"/>
    </row>
    <row r="289" spans="1:13" ht="22.15" customHeight="1" x14ac:dyDescent="0.25">
      <c r="A289" s="47"/>
      <c r="B289" s="47"/>
      <c r="C289" s="47"/>
      <c r="D289" s="27" t="s">
        <v>176</v>
      </c>
      <c r="E289" s="19">
        <f t="shared" si="76"/>
        <v>34075.440000000002</v>
      </c>
      <c r="F289" s="29">
        <v>0</v>
      </c>
      <c r="G289" s="29">
        <v>0</v>
      </c>
      <c r="H289" s="29">
        <v>0</v>
      </c>
      <c r="I289" s="29">
        <v>4875.4399999999996</v>
      </c>
      <c r="J289" s="19">
        <v>0</v>
      </c>
      <c r="K289" s="29">
        <v>14600</v>
      </c>
      <c r="L289" s="29">
        <v>14600</v>
      </c>
      <c r="M289" s="22"/>
    </row>
    <row r="290" spans="1:13" ht="22.15" customHeight="1" x14ac:dyDescent="0.25">
      <c r="A290" s="47" t="s">
        <v>200</v>
      </c>
      <c r="B290" s="47" t="s">
        <v>128</v>
      </c>
      <c r="C290" s="47" t="s">
        <v>187</v>
      </c>
      <c r="D290" s="27" t="s">
        <v>3</v>
      </c>
      <c r="E290" s="18">
        <f t="shared" si="76"/>
        <v>28000</v>
      </c>
      <c r="F290" s="36">
        <f>F291+F292+F293+F295</f>
        <v>0</v>
      </c>
      <c r="G290" s="36">
        <f t="shared" ref="G290:L290" si="77">G291+G292+G293+G295</f>
        <v>0</v>
      </c>
      <c r="H290" s="36">
        <f t="shared" si="77"/>
        <v>0</v>
      </c>
      <c r="I290" s="36">
        <f t="shared" si="77"/>
        <v>0</v>
      </c>
      <c r="J290" s="19">
        <f t="shared" si="77"/>
        <v>0</v>
      </c>
      <c r="K290" s="36">
        <f t="shared" si="77"/>
        <v>14000</v>
      </c>
      <c r="L290" s="36">
        <f t="shared" si="77"/>
        <v>14000</v>
      </c>
      <c r="M290" s="22"/>
    </row>
    <row r="291" spans="1:13" ht="22.15" customHeight="1" x14ac:dyDescent="0.25">
      <c r="A291" s="47"/>
      <c r="B291" s="47"/>
      <c r="C291" s="47"/>
      <c r="D291" s="27" t="s">
        <v>13</v>
      </c>
      <c r="E291" s="19">
        <f t="shared" si="76"/>
        <v>0</v>
      </c>
      <c r="F291" s="29">
        <v>0</v>
      </c>
      <c r="G291" s="29">
        <v>0</v>
      </c>
      <c r="H291" s="29">
        <v>0</v>
      </c>
      <c r="I291" s="29">
        <v>0</v>
      </c>
      <c r="J291" s="19">
        <v>0</v>
      </c>
      <c r="K291" s="29">
        <v>0</v>
      </c>
      <c r="L291" s="29">
        <v>0</v>
      </c>
      <c r="M291" s="22"/>
    </row>
    <row r="292" spans="1:13" ht="22.15" customHeight="1" x14ac:dyDescent="0.25">
      <c r="A292" s="47"/>
      <c r="B292" s="47"/>
      <c r="C292" s="47"/>
      <c r="D292" s="27" t="s">
        <v>14</v>
      </c>
      <c r="E292" s="19">
        <f t="shared" si="76"/>
        <v>0</v>
      </c>
      <c r="F292" s="29">
        <v>0</v>
      </c>
      <c r="G292" s="29">
        <v>0</v>
      </c>
      <c r="H292" s="29">
        <v>0</v>
      </c>
      <c r="I292" s="29">
        <v>0</v>
      </c>
      <c r="J292" s="19">
        <v>0</v>
      </c>
      <c r="K292" s="29">
        <v>0</v>
      </c>
      <c r="L292" s="29">
        <v>0</v>
      </c>
      <c r="M292" s="22"/>
    </row>
    <row r="293" spans="1:13" ht="22.15" customHeight="1" x14ac:dyDescent="0.25">
      <c r="A293" s="47"/>
      <c r="B293" s="47"/>
      <c r="C293" s="47"/>
      <c r="D293" s="27" t="s">
        <v>15</v>
      </c>
      <c r="E293" s="19">
        <f t="shared" si="76"/>
        <v>0</v>
      </c>
      <c r="F293" s="29">
        <v>0</v>
      </c>
      <c r="G293" s="29">
        <v>0</v>
      </c>
      <c r="H293" s="29">
        <v>0</v>
      </c>
      <c r="I293" s="29">
        <v>0</v>
      </c>
      <c r="J293" s="19">
        <v>0</v>
      </c>
      <c r="K293" s="29">
        <v>0</v>
      </c>
      <c r="L293" s="29">
        <v>0</v>
      </c>
      <c r="M293" s="22"/>
    </row>
    <row r="294" spans="1:13" ht="31.5" customHeight="1" x14ac:dyDescent="0.25">
      <c r="A294" s="47"/>
      <c r="B294" s="47"/>
      <c r="C294" s="47"/>
      <c r="D294" s="27" t="s">
        <v>79</v>
      </c>
      <c r="E294" s="19">
        <v>0</v>
      </c>
      <c r="F294" s="29">
        <v>0</v>
      </c>
      <c r="G294" s="29">
        <v>0</v>
      </c>
      <c r="H294" s="29">
        <v>0</v>
      </c>
      <c r="I294" s="29">
        <v>0</v>
      </c>
      <c r="J294" s="19">
        <v>0</v>
      </c>
      <c r="K294" s="29">
        <v>0</v>
      </c>
      <c r="L294" s="29">
        <v>0</v>
      </c>
      <c r="M294" s="22"/>
    </row>
    <row r="295" spans="1:13" ht="30" customHeight="1" x14ac:dyDescent="0.25">
      <c r="A295" s="47"/>
      <c r="B295" s="47"/>
      <c r="C295" s="47"/>
      <c r="D295" s="27" t="s">
        <v>176</v>
      </c>
      <c r="E295" s="19">
        <f t="shared" si="76"/>
        <v>28000</v>
      </c>
      <c r="F295" s="29">
        <v>0</v>
      </c>
      <c r="G295" s="29">
        <v>0</v>
      </c>
      <c r="H295" s="29">
        <v>0</v>
      </c>
      <c r="I295" s="29">
        <v>0</v>
      </c>
      <c r="J295" s="19">
        <v>0</v>
      </c>
      <c r="K295" s="29">
        <v>14000</v>
      </c>
      <c r="L295" s="29">
        <v>14000</v>
      </c>
      <c r="M295" s="22"/>
    </row>
    <row r="296" spans="1:13" ht="30" customHeight="1" x14ac:dyDescent="0.25">
      <c r="A296" s="47" t="s">
        <v>201</v>
      </c>
      <c r="B296" s="47" t="s">
        <v>167</v>
      </c>
      <c r="C296" s="47" t="s">
        <v>187</v>
      </c>
      <c r="D296" s="27" t="s">
        <v>3</v>
      </c>
      <c r="E296" s="18">
        <f t="shared" si="76"/>
        <v>1371.0297999999998</v>
      </c>
      <c r="F296" s="36">
        <f t="shared" ref="F296:L296" si="78">F297+F298+F299+F300+F301</f>
        <v>0</v>
      </c>
      <c r="G296" s="36">
        <f t="shared" si="78"/>
        <v>0</v>
      </c>
      <c r="H296" s="36">
        <f t="shared" si="78"/>
        <v>1371.0297999999998</v>
      </c>
      <c r="I296" s="36">
        <f t="shared" si="78"/>
        <v>0</v>
      </c>
      <c r="J296" s="18">
        <f t="shared" si="78"/>
        <v>0</v>
      </c>
      <c r="K296" s="36">
        <f t="shared" si="78"/>
        <v>0</v>
      </c>
      <c r="L296" s="36">
        <f t="shared" si="78"/>
        <v>0</v>
      </c>
      <c r="M296" s="22"/>
    </row>
    <row r="297" spans="1:13" ht="30" customHeight="1" x14ac:dyDescent="0.25">
      <c r="A297" s="47"/>
      <c r="B297" s="47"/>
      <c r="C297" s="47"/>
      <c r="D297" s="27" t="s">
        <v>13</v>
      </c>
      <c r="E297" s="19">
        <f t="shared" si="76"/>
        <v>0</v>
      </c>
      <c r="F297" s="29">
        <v>0</v>
      </c>
      <c r="G297" s="29">
        <v>0</v>
      </c>
      <c r="H297" s="29">
        <v>0</v>
      </c>
      <c r="I297" s="29">
        <v>0</v>
      </c>
      <c r="J297" s="19">
        <v>0</v>
      </c>
      <c r="K297" s="29">
        <v>0</v>
      </c>
      <c r="L297" s="29">
        <v>0</v>
      </c>
      <c r="M297" s="22"/>
    </row>
    <row r="298" spans="1:13" ht="30" customHeight="1" x14ac:dyDescent="0.25">
      <c r="A298" s="47"/>
      <c r="B298" s="47"/>
      <c r="C298" s="47"/>
      <c r="D298" s="27" t="s">
        <v>14</v>
      </c>
      <c r="E298" s="19">
        <f t="shared" si="76"/>
        <v>0</v>
      </c>
      <c r="F298" s="29">
        <v>0</v>
      </c>
      <c r="G298" s="29">
        <v>0</v>
      </c>
      <c r="H298" s="29">
        <v>0</v>
      </c>
      <c r="I298" s="29">
        <v>0</v>
      </c>
      <c r="J298" s="19">
        <v>0</v>
      </c>
      <c r="K298" s="29">
        <v>0</v>
      </c>
      <c r="L298" s="29">
        <v>0</v>
      </c>
      <c r="M298" s="22"/>
    </row>
    <row r="299" spans="1:13" ht="30" customHeight="1" x14ac:dyDescent="0.25">
      <c r="A299" s="47"/>
      <c r="B299" s="47"/>
      <c r="C299" s="47"/>
      <c r="D299" s="27" t="s">
        <v>15</v>
      </c>
      <c r="E299" s="19">
        <f t="shared" si="76"/>
        <v>1371.0297999999998</v>
      </c>
      <c r="F299" s="29">
        <v>0</v>
      </c>
      <c r="G299" s="29">
        <v>0</v>
      </c>
      <c r="H299" s="29">
        <f>4900-3528.9702</f>
        <v>1371.0297999999998</v>
      </c>
      <c r="I299" s="29">
        <v>0</v>
      </c>
      <c r="J299" s="19">
        <v>0</v>
      </c>
      <c r="K299" s="29">
        <v>0</v>
      </c>
      <c r="L299" s="29">
        <v>0</v>
      </c>
      <c r="M299" s="22"/>
    </row>
    <row r="300" spans="1:13" ht="30" customHeight="1" x14ac:dyDescent="0.25">
      <c r="A300" s="47"/>
      <c r="B300" s="47"/>
      <c r="C300" s="47"/>
      <c r="D300" s="27" t="s">
        <v>79</v>
      </c>
      <c r="E300" s="19">
        <f t="shared" si="76"/>
        <v>0</v>
      </c>
      <c r="F300" s="19">
        <v>0</v>
      </c>
      <c r="G300" s="19">
        <v>0</v>
      </c>
      <c r="H300" s="19">
        <v>0</v>
      </c>
      <c r="I300" s="19">
        <v>0</v>
      </c>
      <c r="J300" s="19">
        <v>0</v>
      </c>
      <c r="K300" s="19">
        <v>0</v>
      </c>
      <c r="L300" s="19">
        <v>0</v>
      </c>
      <c r="M300" s="22"/>
    </row>
    <row r="301" spans="1:13" ht="30" customHeight="1" x14ac:dyDescent="0.25">
      <c r="A301" s="47"/>
      <c r="B301" s="47"/>
      <c r="C301" s="47"/>
      <c r="D301" s="27" t="s">
        <v>176</v>
      </c>
      <c r="E301" s="19">
        <f t="shared" si="76"/>
        <v>0</v>
      </c>
      <c r="F301" s="29">
        <v>0</v>
      </c>
      <c r="G301" s="29">
        <v>0</v>
      </c>
      <c r="H301" s="29">
        <v>0</v>
      </c>
      <c r="I301" s="29">
        <v>0</v>
      </c>
      <c r="J301" s="19">
        <v>0</v>
      </c>
      <c r="K301" s="29">
        <v>0</v>
      </c>
      <c r="L301" s="29">
        <v>0</v>
      </c>
      <c r="M301" s="22"/>
    </row>
    <row r="302" spans="1:13" ht="30" customHeight="1" x14ac:dyDescent="0.25">
      <c r="A302" s="47" t="s">
        <v>202</v>
      </c>
      <c r="B302" s="44" t="s">
        <v>186</v>
      </c>
      <c r="C302" s="47" t="s">
        <v>187</v>
      </c>
      <c r="D302" s="27" t="s">
        <v>3</v>
      </c>
      <c r="E302" s="18">
        <f t="shared" si="76"/>
        <v>2843.06</v>
      </c>
      <c r="F302" s="36">
        <f t="shared" ref="F302:L302" si="79">F303+F304+F305+F306+F307</f>
        <v>0</v>
      </c>
      <c r="G302" s="36">
        <f t="shared" si="79"/>
        <v>0</v>
      </c>
      <c r="H302" s="36">
        <f t="shared" si="79"/>
        <v>2843.06</v>
      </c>
      <c r="I302" s="36">
        <f t="shared" si="79"/>
        <v>0</v>
      </c>
      <c r="J302" s="18">
        <f t="shared" si="79"/>
        <v>0</v>
      </c>
      <c r="K302" s="36">
        <f t="shared" si="79"/>
        <v>0</v>
      </c>
      <c r="L302" s="36">
        <f t="shared" si="79"/>
        <v>0</v>
      </c>
      <c r="M302" s="22"/>
    </row>
    <row r="303" spans="1:13" ht="30" customHeight="1" x14ac:dyDescent="0.25">
      <c r="A303" s="47"/>
      <c r="B303" s="45"/>
      <c r="C303" s="47"/>
      <c r="D303" s="27" t="s">
        <v>13</v>
      </c>
      <c r="E303" s="19">
        <f t="shared" si="76"/>
        <v>0</v>
      </c>
      <c r="F303" s="29">
        <v>0</v>
      </c>
      <c r="G303" s="29">
        <v>0</v>
      </c>
      <c r="H303" s="29">
        <v>0</v>
      </c>
      <c r="I303" s="29">
        <v>0</v>
      </c>
      <c r="J303" s="19">
        <v>0</v>
      </c>
      <c r="K303" s="29">
        <v>0</v>
      </c>
      <c r="L303" s="29">
        <v>0</v>
      </c>
      <c r="M303" s="22"/>
    </row>
    <row r="304" spans="1:13" ht="30" customHeight="1" x14ac:dyDescent="0.25">
      <c r="A304" s="47"/>
      <c r="B304" s="45"/>
      <c r="C304" s="47"/>
      <c r="D304" s="27" t="s">
        <v>14</v>
      </c>
      <c r="E304" s="19">
        <f t="shared" si="76"/>
        <v>0</v>
      </c>
      <c r="F304" s="29">
        <v>0</v>
      </c>
      <c r="G304" s="29">
        <v>0</v>
      </c>
      <c r="H304" s="29">
        <v>0</v>
      </c>
      <c r="I304" s="29">
        <v>0</v>
      </c>
      <c r="J304" s="19">
        <v>0</v>
      </c>
      <c r="K304" s="29">
        <v>0</v>
      </c>
      <c r="L304" s="29">
        <v>0</v>
      </c>
      <c r="M304" s="22"/>
    </row>
    <row r="305" spans="1:13" ht="30" customHeight="1" x14ac:dyDescent="0.25">
      <c r="A305" s="47"/>
      <c r="B305" s="45"/>
      <c r="C305" s="47"/>
      <c r="D305" s="27" t="s">
        <v>15</v>
      </c>
      <c r="E305" s="19">
        <f t="shared" si="76"/>
        <v>2843.06</v>
      </c>
      <c r="F305" s="29">
        <v>0</v>
      </c>
      <c r="G305" s="29">
        <v>0</v>
      </c>
      <c r="H305" s="29">
        <v>2843.06</v>
      </c>
      <c r="I305" s="29">
        <v>0</v>
      </c>
      <c r="J305" s="19">
        <v>0</v>
      </c>
      <c r="K305" s="29">
        <v>0</v>
      </c>
      <c r="L305" s="29">
        <v>0</v>
      </c>
      <c r="M305" s="22"/>
    </row>
    <row r="306" spans="1:13" ht="30" customHeight="1" x14ac:dyDescent="0.25">
      <c r="A306" s="47"/>
      <c r="B306" s="45"/>
      <c r="C306" s="47"/>
      <c r="D306" s="27" t="s">
        <v>79</v>
      </c>
      <c r="E306" s="19">
        <f t="shared" si="76"/>
        <v>0</v>
      </c>
      <c r="F306" s="29">
        <v>0</v>
      </c>
      <c r="G306" s="29">
        <v>0</v>
      </c>
      <c r="H306" s="29">
        <v>0</v>
      </c>
      <c r="I306" s="29">
        <v>0</v>
      </c>
      <c r="J306" s="19">
        <v>0</v>
      </c>
      <c r="K306" s="29">
        <v>0</v>
      </c>
      <c r="L306" s="29">
        <v>0</v>
      </c>
      <c r="M306" s="22"/>
    </row>
    <row r="307" spans="1:13" ht="30" customHeight="1" x14ac:dyDescent="0.25">
      <c r="A307" s="47"/>
      <c r="B307" s="46"/>
      <c r="C307" s="47"/>
      <c r="D307" s="27" t="s">
        <v>176</v>
      </c>
      <c r="E307" s="19">
        <f t="shared" si="76"/>
        <v>0</v>
      </c>
      <c r="F307" s="29">
        <v>0</v>
      </c>
      <c r="G307" s="29">
        <v>0</v>
      </c>
      <c r="H307" s="29">
        <v>0</v>
      </c>
      <c r="I307" s="29">
        <v>0</v>
      </c>
      <c r="J307" s="19">
        <v>0</v>
      </c>
      <c r="K307" s="29">
        <v>0</v>
      </c>
      <c r="L307" s="29">
        <v>0</v>
      </c>
      <c r="M307" s="22"/>
    </row>
    <row r="308" spans="1:13" ht="30" customHeight="1" x14ac:dyDescent="0.25">
      <c r="A308" s="44" t="s">
        <v>208</v>
      </c>
      <c r="B308" s="44" t="s">
        <v>207</v>
      </c>
      <c r="C308" s="47" t="s">
        <v>210</v>
      </c>
      <c r="D308" s="27" t="s">
        <v>3</v>
      </c>
      <c r="E308" s="18">
        <f t="shared" ref="E308:E313" si="80">F308+G308+H308+I308+J308+K308+L308</f>
        <v>5003</v>
      </c>
      <c r="F308" s="36">
        <f>F309+F310+F311+F312+F313</f>
        <v>0</v>
      </c>
      <c r="G308" s="36">
        <f>G309+G310+G311+G312+G313</f>
        <v>0</v>
      </c>
      <c r="H308" s="36">
        <f>H309+H310+H311+H312+H313</f>
        <v>5003</v>
      </c>
      <c r="I308" s="36">
        <f>I309+I310+I311+I312+I313</f>
        <v>0</v>
      </c>
      <c r="J308" s="18">
        <f>J309+J310+J311+J312+J313</f>
        <v>0</v>
      </c>
      <c r="K308" s="36">
        <f>K309+K310+K312+K313</f>
        <v>0</v>
      </c>
      <c r="L308" s="36">
        <f>L309+L310+L311+L312+L313</f>
        <v>0</v>
      </c>
      <c r="M308" s="22"/>
    </row>
    <row r="309" spans="1:13" ht="30" customHeight="1" x14ac:dyDescent="0.25">
      <c r="A309" s="45"/>
      <c r="B309" s="45"/>
      <c r="C309" s="47"/>
      <c r="D309" s="27" t="s">
        <v>13</v>
      </c>
      <c r="E309" s="19">
        <f t="shared" si="80"/>
        <v>0</v>
      </c>
      <c r="F309" s="29">
        <v>0</v>
      </c>
      <c r="G309" s="29">
        <v>0</v>
      </c>
      <c r="H309" s="29">
        <v>0</v>
      </c>
      <c r="I309" s="29">
        <v>0</v>
      </c>
      <c r="J309" s="19">
        <v>0</v>
      </c>
      <c r="K309" s="29">
        <v>0</v>
      </c>
      <c r="L309" s="29">
        <v>0</v>
      </c>
      <c r="M309" s="22"/>
    </row>
    <row r="310" spans="1:13" ht="30" customHeight="1" x14ac:dyDescent="0.25">
      <c r="A310" s="45"/>
      <c r="B310" s="45"/>
      <c r="C310" s="47"/>
      <c r="D310" s="27" t="s">
        <v>14</v>
      </c>
      <c r="E310" s="19">
        <f t="shared" si="80"/>
        <v>0</v>
      </c>
      <c r="F310" s="29">
        <v>0</v>
      </c>
      <c r="G310" s="29">
        <v>0</v>
      </c>
      <c r="H310" s="29">
        <v>0</v>
      </c>
      <c r="I310" s="29">
        <v>0</v>
      </c>
      <c r="J310" s="19">
        <v>0</v>
      </c>
      <c r="K310" s="29">
        <v>0</v>
      </c>
      <c r="L310" s="29">
        <v>0</v>
      </c>
      <c r="M310" s="22"/>
    </row>
    <row r="311" spans="1:13" ht="30" customHeight="1" x14ac:dyDescent="0.25">
      <c r="A311" s="45"/>
      <c r="B311" s="45"/>
      <c r="C311" s="47"/>
      <c r="D311" s="27" t="s">
        <v>15</v>
      </c>
      <c r="E311" s="19">
        <f t="shared" si="80"/>
        <v>5003</v>
      </c>
      <c r="F311" s="29">
        <v>0</v>
      </c>
      <c r="G311" s="29">
        <v>0</v>
      </c>
      <c r="H311" s="29">
        <v>5003</v>
      </c>
      <c r="I311" s="29">
        <v>0</v>
      </c>
      <c r="J311" s="19">
        <v>0</v>
      </c>
      <c r="K311" s="29">
        <v>0</v>
      </c>
      <c r="L311" s="29">
        <v>0</v>
      </c>
      <c r="M311" s="22"/>
    </row>
    <row r="312" spans="1:13" ht="30" customHeight="1" x14ac:dyDescent="0.25">
      <c r="A312" s="45"/>
      <c r="B312" s="45"/>
      <c r="C312" s="47"/>
      <c r="D312" s="27" t="s">
        <v>79</v>
      </c>
      <c r="E312" s="19">
        <f t="shared" si="80"/>
        <v>0</v>
      </c>
      <c r="F312" s="29">
        <v>0</v>
      </c>
      <c r="G312" s="29">
        <v>0</v>
      </c>
      <c r="H312" s="29">
        <v>0</v>
      </c>
      <c r="I312" s="29">
        <v>0</v>
      </c>
      <c r="J312" s="19">
        <v>0</v>
      </c>
      <c r="K312" s="29">
        <v>0</v>
      </c>
      <c r="L312" s="29">
        <v>0</v>
      </c>
      <c r="M312" s="22"/>
    </row>
    <row r="313" spans="1:13" ht="30" customHeight="1" x14ac:dyDescent="0.25">
      <c r="A313" s="46"/>
      <c r="B313" s="46"/>
      <c r="C313" s="47"/>
      <c r="D313" s="27" t="s">
        <v>176</v>
      </c>
      <c r="E313" s="19">
        <f t="shared" si="80"/>
        <v>0</v>
      </c>
      <c r="F313" s="29">
        <v>0</v>
      </c>
      <c r="G313" s="29">
        <v>0</v>
      </c>
      <c r="H313" s="29">
        <v>0</v>
      </c>
      <c r="I313" s="29">
        <v>0</v>
      </c>
      <c r="J313" s="19">
        <v>0</v>
      </c>
      <c r="K313" s="29">
        <v>0</v>
      </c>
      <c r="L313" s="29">
        <v>0</v>
      </c>
      <c r="M313" s="22"/>
    </row>
    <row r="314" spans="1:13" ht="27" customHeight="1" x14ac:dyDescent="0.25">
      <c r="A314" s="47"/>
      <c r="B314" s="52" t="s">
        <v>37</v>
      </c>
      <c r="C314" s="47" t="s">
        <v>66</v>
      </c>
      <c r="D314" s="27" t="s">
        <v>3</v>
      </c>
      <c r="E314" s="18">
        <f>E308+E302+E296+E290+E284+E278+E272+E266+E260+E254</f>
        <v>237026.02828000006</v>
      </c>
      <c r="F314" s="18">
        <f t="shared" ref="F314:L314" si="81">F308+F302+F296+F290+F284+F278+F272+F266+F260+F254</f>
        <v>44762.897129999998</v>
      </c>
      <c r="G314" s="18">
        <f t="shared" si="81"/>
        <v>18877.209329999998</v>
      </c>
      <c r="H314" s="18">
        <f t="shared" si="81"/>
        <v>37518.803929999995</v>
      </c>
      <c r="I314" s="18">
        <f t="shared" si="81"/>
        <v>78667.117889999994</v>
      </c>
      <c r="J314" s="18">
        <f t="shared" si="81"/>
        <v>0</v>
      </c>
      <c r="K314" s="18">
        <f t="shared" si="81"/>
        <v>28600</v>
      </c>
      <c r="L314" s="18">
        <f t="shared" si="81"/>
        <v>28600</v>
      </c>
      <c r="M314" s="22"/>
    </row>
    <row r="315" spans="1:13" ht="27" customHeight="1" x14ac:dyDescent="0.25">
      <c r="A315" s="47"/>
      <c r="B315" s="52"/>
      <c r="C315" s="47"/>
      <c r="D315" s="27" t="s">
        <v>13</v>
      </c>
      <c r="E315" s="19">
        <f t="shared" ref="E315:L319" si="82">E309+E303+E297+E291+E285+E279+E273+E267+E261+E255</f>
        <v>0</v>
      </c>
      <c r="F315" s="19">
        <f t="shared" si="82"/>
        <v>0</v>
      </c>
      <c r="G315" s="19">
        <f t="shared" si="82"/>
        <v>0</v>
      </c>
      <c r="H315" s="19">
        <f t="shared" si="82"/>
        <v>0</v>
      </c>
      <c r="I315" s="19">
        <f t="shared" si="82"/>
        <v>0</v>
      </c>
      <c r="J315" s="19">
        <f t="shared" si="82"/>
        <v>0</v>
      </c>
      <c r="K315" s="19">
        <f t="shared" si="82"/>
        <v>0</v>
      </c>
      <c r="L315" s="19">
        <f t="shared" si="82"/>
        <v>0</v>
      </c>
      <c r="M315" s="22"/>
    </row>
    <row r="316" spans="1:13" ht="27" customHeight="1" x14ac:dyDescent="0.25">
      <c r="A316" s="47"/>
      <c r="B316" s="52"/>
      <c r="C316" s="47"/>
      <c r="D316" s="27" t="s">
        <v>14</v>
      </c>
      <c r="E316" s="19">
        <f t="shared" si="82"/>
        <v>79395.100000000006</v>
      </c>
      <c r="F316" s="19">
        <f t="shared" si="82"/>
        <v>40286</v>
      </c>
      <c r="G316" s="19">
        <f t="shared" si="82"/>
        <v>9987</v>
      </c>
      <c r="H316" s="19">
        <f t="shared" si="82"/>
        <v>18772.099999999999</v>
      </c>
      <c r="I316" s="19">
        <f t="shared" si="82"/>
        <v>10350</v>
      </c>
      <c r="J316" s="19">
        <f t="shared" si="82"/>
        <v>0</v>
      </c>
      <c r="K316" s="19">
        <f t="shared" si="82"/>
        <v>0</v>
      </c>
      <c r="L316" s="19">
        <f t="shared" si="82"/>
        <v>0</v>
      </c>
      <c r="M316" s="22"/>
    </row>
    <row r="317" spans="1:13" ht="27" customHeight="1" x14ac:dyDescent="0.25">
      <c r="A317" s="47"/>
      <c r="B317" s="52"/>
      <c r="C317" s="47"/>
      <c r="D317" s="27" t="s">
        <v>15</v>
      </c>
      <c r="E317" s="19">
        <f t="shared" si="82"/>
        <v>40105.688280000002</v>
      </c>
      <c r="F317" s="19">
        <f t="shared" si="82"/>
        <v>4476.8971299999994</v>
      </c>
      <c r="G317" s="19">
        <f t="shared" si="82"/>
        <v>8890.2093299999997</v>
      </c>
      <c r="H317" s="19">
        <f t="shared" si="82"/>
        <v>18746.703930000003</v>
      </c>
      <c r="I317" s="19">
        <f t="shared" si="82"/>
        <v>7991.8778899999998</v>
      </c>
      <c r="J317" s="19">
        <f t="shared" si="82"/>
        <v>0</v>
      </c>
      <c r="K317" s="19">
        <f t="shared" si="82"/>
        <v>0</v>
      </c>
      <c r="L317" s="19">
        <f t="shared" si="82"/>
        <v>0</v>
      </c>
      <c r="M317" s="22"/>
    </row>
    <row r="318" spans="1:13" ht="27" customHeight="1" x14ac:dyDescent="0.25">
      <c r="A318" s="47"/>
      <c r="B318" s="52"/>
      <c r="C318" s="47"/>
      <c r="D318" s="27" t="s">
        <v>79</v>
      </c>
      <c r="E318" s="19">
        <f t="shared" si="82"/>
        <v>0</v>
      </c>
      <c r="F318" s="19">
        <f t="shared" si="82"/>
        <v>0</v>
      </c>
      <c r="G318" s="19">
        <f t="shared" si="82"/>
        <v>0</v>
      </c>
      <c r="H318" s="19">
        <f t="shared" si="82"/>
        <v>0</v>
      </c>
      <c r="I318" s="19">
        <f t="shared" si="82"/>
        <v>0</v>
      </c>
      <c r="J318" s="19">
        <f t="shared" si="82"/>
        <v>0</v>
      </c>
      <c r="K318" s="19">
        <f t="shared" si="82"/>
        <v>0</v>
      </c>
      <c r="L318" s="19">
        <f t="shared" si="82"/>
        <v>0</v>
      </c>
      <c r="M318" s="22"/>
    </row>
    <row r="319" spans="1:13" ht="27" customHeight="1" x14ac:dyDescent="0.25">
      <c r="A319" s="47"/>
      <c r="B319" s="52"/>
      <c r="C319" s="47"/>
      <c r="D319" s="27" t="s">
        <v>176</v>
      </c>
      <c r="E319" s="19">
        <f t="shared" si="82"/>
        <v>117525.24</v>
      </c>
      <c r="F319" s="19">
        <f t="shared" si="82"/>
        <v>0</v>
      </c>
      <c r="G319" s="19">
        <f t="shared" si="82"/>
        <v>0</v>
      </c>
      <c r="H319" s="19">
        <f t="shared" si="82"/>
        <v>0</v>
      </c>
      <c r="I319" s="19">
        <f t="shared" si="82"/>
        <v>60325.240000000005</v>
      </c>
      <c r="J319" s="19">
        <f t="shared" si="82"/>
        <v>0</v>
      </c>
      <c r="K319" s="19">
        <f t="shared" si="82"/>
        <v>28600</v>
      </c>
      <c r="L319" s="19">
        <f t="shared" si="82"/>
        <v>28600</v>
      </c>
      <c r="M319" s="22"/>
    </row>
    <row r="320" spans="1:13" ht="27" customHeight="1" x14ac:dyDescent="0.25">
      <c r="A320" s="69" t="s">
        <v>93</v>
      </c>
      <c r="B320" s="47"/>
      <c r="C320" s="47"/>
      <c r="D320" s="47"/>
      <c r="E320" s="47"/>
      <c r="F320" s="47"/>
      <c r="G320" s="47"/>
      <c r="H320" s="47"/>
      <c r="I320" s="47"/>
      <c r="J320" s="47"/>
      <c r="K320" s="47"/>
      <c r="L320" s="47"/>
      <c r="M320" s="22"/>
    </row>
    <row r="321" spans="1:13" ht="27" customHeight="1" x14ac:dyDescent="0.25">
      <c r="A321" s="52" t="s">
        <v>203</v>
      </c>
      <c r="B321" s="47" t="s">
        <v>94</v>
      </c>
      <c r="C321" s="47" t="s">
        <v>209</v>
      </c>
      <c r="D321" s="27" t="s">
        <v>3</v>
      </c>
      <c r="E321" s="31">
        <f>F321+G321+H321+I321+J321+K321+L321</f>
        <v>324150.47408000001</v>
      </c>
      <c r="F321" s="31">
        <f t="shared" ref="F321:L326" si="83">F327+F333+F339+F345+F351+F357+F363+F369+F375+F381+F387+F393+F399+F405+F411+F417+F423+F429+F435+F441+F447+F453+F459+F465+F471+F477+F483+F489+F495+F501+F507</f>
        <v>0</v>
      </c>
      <c r="G321" s="31">
        <f t="shared" si="83"/>
        <v>0</v>
      </c>
      <c r="H321" s="31">
        <f>H322+H323+H324+H325+H326</f>
        <v>25948.664079999999</v>
      </c>
      <c r="I321" s="31">
        <f>I326</f>
        <v>72586.137499999997</v>
      </c>
      <c r="J321" s="19">
        <f>J326</f>
        <v>151513.9425</v>
      </c>
      <c r="K321" s="31">
        <f>K326</f>
        <v>50291.147499999999</v>
      </c>
      <c r="L321" s="31">
        <f>L326</f>
        <v>23810.5825</v>
      </c>
      <c r="M321" s="22"/>
    </row>
    <row r="322" spans="1:13" ht="27" customHeight="1" x14ac:dyDescent="0.25">
      <c r="A322" s="52"/>
      <c r="B322" s="47"/>
      <c r="C322" s="47"/>
      <c r="D322" s="27" t="s">
        <v>13</v>
      </c>
      <c r="E322" s="32">
        <f t="shared" ref="E322:E326" si="84">F322+G322+H322+I322+J322+K322+L322</f>
        <v>0</v>
      </c>
      <c r="F322" s="32">
        <f t="shared" si="83"/>
        <v>0</v>
      </c>
      <c r="G322" s="32">
        <f t="shared" si="83"/>
        <v>0</v>
      </c>
      <c r="H322" s="32">
        <f t="shared" si="83"/>
        <v>0</v>
      </c>
      <c r="I322" s="32">
        <f t="shared" si="83"/>
        <v>0</v>
      </c>
      <c r="J322" s="19">
        <f t="shared" si="83"/>
        <v>0</v>
      </c>
      <c r="K322" s="32">
        <f t="shared" si="83"/>
        <v>0</v>
      </c>
      <c r="L322" s="32">
        <f t="shared" si="83"/>
        <v>0</v>
      </c>
      <c r="M322" s="22"/>
    </row>
    <row r="323" spans="1:13" ht="27" customHeight="1" x14ac:dyDescent="0.25">
      <c r="A323" s="52"/>
      <c r="B323" s="47"/>
      <c r="C323" s="47"/>
      <c r="D323" s="27" t="s">
        <v>14</v>
      </c>
      <c r="E323" s="32">
        <f t="shared" si="84"/>
        <v>818.28359999999998</v>
      </c>
      <c r="F323" s="32">
        <f t="shared" si="83"/>
        <v>0</v>
      </c>
      <c r="G323" s="32">
        <f t="shared" si="83"/>
        <v>0</v>
      </c>
      <c r="H323" s="19">
        <v>818.28359999999998</v>
      </c>
      <c r="I323" s="32">
        <f t="shared" si="83"/>
        <v>0</v>
      </c>
      <c r="J323" s="19">
        <f t="shared" si="83"/>
        <v>0</v>
      </c>
      <c r="K323" s="32">
        <f t="shared" si="83"/>
        <v>0</v>
      </c>
      <c r="L323" s="32">
        <f t="shared" si="83"/>
        <v>0</v>
      </c>
      <c r="M323" s="22"/>
    </row>
    <row r="324" spans="1:13" ht="27" customHeight="1" x14ac:dyDescent="0.25">
      <c r="A324" s="52"/>
      <c r="B324" s="47"/>
      <c r="C324" s="47"/>
      <c r="D324" s="27" t="s">
        <v>15</v>
      </c>
      <c r="E324" s="32">
        <f t="shared" si="84"/>
        <v>25130.38048</v>
      </c>
      <c r="F324" s="32">
        <f t="shared" si="83"/>
        <v>0</v>
      </c>
      <c r="G324" s="32">
        <f t="shared" si="83"/>
        <v>0</v>
      </c>
      <c r="H324" s="19">
        <f>10577.38048-1274.02583+14553+1147.90413+126.1217</f>
        <v>25130.38048</v>
      </c>
      <c r="I324" s="32">
        <f t="shared" si="83"/>
        <v>0</v>
      </c>
      <c r="J324" s="19">
        <f t="shared" si="83"/>
        <v>0</v>
      </c>
      <c r="K324" s="32">
        <f t="shared" si="83"/>
        <v>0</v>
      </c>
      <c r="L324" s="32">
        <f t="shared" si="83"/>
        <v>0</v>
      </c>
      <c r="M324" s="22"/>
    </row>
    <row r="325" spans="1:13" ht="27" customHeight="1" x14ac:dyDescent="0.25">
      <c r="A325" s="52"/>
      <c r="B325" s="47"/>
      <c r="C325" s="47"/>
      <c r="D325" s="27" t="s">
        <v>79</v>
      </c>
      <c r="E325" s="32">
        <f t="shared" si="84"/>
        <v>0</v>
      </c>
      <c r="F325" s="32">
        <f t="shared" si="83"/>
        <v>0</v>
      </c>
      <c r="G325" s="32">
        <f t="shared" si="83"/>
        <v>0</v>
      </c>
      <c r="H325" s="32">
        <f t="shared" si="83"/>
        <v>0</v>
      </c>
      <c r="I325" s="32">
        <f t="shared" si="83"/>
        <v>0</v>
      </c>
      <c r="J325" s="19">
        <f t="shared" si="83"/>
        <v>0</v>
      </c>
      <c r="K325" s="32">
        <f t="shared" si="83"/>
        <v>0</v>
      </c>
      <c r="L325" s="32">
        <f t="shared" si="83"/>
        <v>0</v>
      </c>
      <c r="M325" s="22"/>
    </row>
    <row r="326" spans="1:13" s="14" customFormat="1" ht="27" customHeight="1" x14ac:dyDescent="0.25">
      <c r="A326" s="52"/>
      <c r="B326" s="47"/>
      <c r="C326" s="47"/>
      <c r="D326" s="27" t="s">
        <v>176</v>
      </c>
      <c r="E326" s="32">
        <f t="shared" si="84"/>
        <v>298201.81000000006</v>
      </c>
      <c r="F326" s="32">
        <f t="shared" si="83"/>
        <v>0</v>
      </c>
      <c r="G326" s="32">
        <f t="shared" si="83"/>
        <v>0</v>
      </c>
      <c r="H326" s="32">
        <v>0</v>
      </c>
      <c r="I326" s="32">
        <v>72586.137499999997</v>
      </c>
      <c r="J326" s="19">
        <v>151513.9425</v>
      </c>
      <c r="K326" s="32">
        <v>50291.147499999999</v>
      </c>
      <c r="L326" s="32">
        <v>23810.5825</v>
      </c>
      <c r="M326" s="22"/>
    </row>
    <row r="327" spans="1:13" s="14" customFormat="1" ht="14.1" hidden="1" customHeight="1" x14ac:dyDescent="0.3">
      <c r="A327" s="47" t="s">
        <v>129</v>
      </c>
      <c r="B327" s="47" t="s">
        <v>130</v>
      </c>
      <c r="C327" s="47"/>
      <c r="D327" s="27" t="s">
        <v>3</v>
      </c>
      <c r="E327" s="18">
        <f t="shared" ref="E327:L327" si="85">SUM(E328:E332)</f>
        <v>5533.3</v>
      </c>
      <c r="F327" s="18">
        <f t="shared" si="85"/>
        <v>0</v>
      </c>
      <c r="G327" s="18">
        <f t="shared" si="85"/>
        <v>0</v>
      </c>
      <c r="H327" s="18">
        <f t="shared" si="85"/>
        <v>0</v>
      </c>
      <c r="I327" s="18">
        <f t="shared" si="85"/>
        <v>0</v>
      </c>
      <c r="J327" s="19">
        <f t="shared" si="85"/>
        <v>553.33000000000004</v>
      </c>
      <c r="K327" s="18">
        <f t="shared" si="85"/>
        <v>4979.97</v>
      </c>
      <c r="L327" s="18">
        <f t="shared" si="85"/>
        <v>0</v>
      </c>
      <c r="M327" s="22"/>
    </row>
    <row r="328" spans="1:13" s="14" customFormat="1" ht="13.9" hidden="1" customHeight="1" x14ac:dyDescent="0.3">
      <c r="A328" s="47"/>
      <c r="B328" s="47"/>
      <c r="C328" s="47"/>
      <c r="D328" s="27" t="s">
        <v>13</v>
      </c>
      <c r="E328" s="19">
        <v>0</v>
      </c>
      <c r="F328" s="19">
        <v>0</v>
      </c>
      <c r="G328" s="19">
        <v>0</v>
      </c>
      <c r="H328" s="19">
        <v>0</v>
      </c>
      <c r="I328" s="19">
        <v>0</v>
      </c>
      <c r="J328" s="19">
        <v>0</v>
      </c>
      <c r="K328" s="19">
        <v>0</v>
      </c>
      <c r="L328" s="19">
        <v>0</v>
      </c>
      <c r="M328" s="22"/>
    </row>
    <row r="329" spans="1:13" s="14" customFormat="1" ht="13.9" hidden="1" customHeight="1" x14ac:dyDescent="0.3">
      <c r="A329" s="47"/>
      <c r="B329" s="47"/>
      <c r="C329" s="47"/>
      <c r="D329" s="27" t="s">
        <v>14</v>
      </c>
      <c r="E329" s="19">
        <v>0</v>
      </c>
      <c r="F329" s="19">
        <v>0</v>
      </c>
      <c r="G329" s="19">
        <v>0</v>
      </c>
      <c r="H329" s="19">
        <v>0</v>
      </c>
      <c r="I329" s="19">
        <v>0</v>
      </c>
      <c r="J329" s="19">
        <v>0</v>
      </c>
      <c r="K329" s="19">
        <v>0</v>
      </c>
      <c r="L329" s="19">
        <v>0</v>
      </c>
      <c r="M329" s="22"/>
    </row>
    <row r="330" spans="1:13" s="14" customFormat="1" ht="13.9" hidden="1" customHeight="1" x14ac:dyDescent="0.3">
      <c r="A330" s="47"/>
      <c r="B330" s="47"/>
      <c r="C330" s="47"/>
      <c r="D330" s="27" t="s">
        <v>15</v>
      </c>
      <c r="E330" s="19">
        <v>0</v>
      </c>
      <c r="F330" s="19">
        <v>0</v>
      </c>
      <c r="G330" s="19">
        <v>0</v>
      </c>
      <c r="H330" s="19">
        <v>0</v>
      </c>
      <c r="I330" s="19">
        <v>0</v>
      </c>
      <c r="J330" s="19">
        <v>0</v>
      </c>
      <c r="K330" s="19">
        <v>0</v>
      </c>
      <c r="L330" s="19">
        <v>0</v>
      </c>
      <c r="M330" s="22"/>
    </row>
    <row r="331" spans="1:13" s="14" customFormat="1" ht="34.5" hidden="1" customHeight="1" x14ac:dyDescent="0.3">
      <c r="A331" s="47"/>
      <c r="B331" s="47"/>
      <c r="C331" s="47"/>
      <c r="D331" s="27" t="s">
        <v>79</v>
      </c>
      <c r="E331" s="19">
        <v>0</v>
      </c>
      <c r="F331" s="19">
        <v>0</v>
      </c>
      <c r="G331" s="19">
        <v>0</v>
      </c>
      <c r="H331" s="19">
        <v>0</v>
      </c>
      <c r="I331" s="19">
        <v>0</v>
      </c>
      <c r="J331" s="19">
        <v>0</v>
      </c>
      <c r="K331" s="19">
        <v>0</v>
      </c>
      <c r="L331" s="19">
        <v>0</v>
      </c>
      <c r="M331" s="22"/>
    </row>
    <row r="332" spans="1:13" s="14" customFormat="1" ht="114" hidden="1" customHeight="1" x14ac:dyDescent="0.3">
      <c r="A332" s="47"/>
      <c r="B332" s="47"/>
      <c r="C332" s="47"/>
      <c r="D332" s="27" t="s">
        <v>176</v>
      </c>
      <c r="E332" s="19">
        <f>F332+G332+H332+I332+J332+K332+L332</f>
        <v>5533.3</v>
      </c>
      <c r="F332" s="19">
        <v>0</v>
      </c>
      <c r="G332" s="19">
        <v>0</v>
      </c>
      <c r="H332" s="19">
        <v>0</v>
      </c>
      <c r="I332" s="29">
        <v>0</v>
      </c>
      <c r="J332" s="19">
        <v>553.33000000000004</v>
      </c>
      <c r="K332" s="19">
        <v>4979.97</v>
      </c>
      <c r="L332" s="19">
        <v>0</v>
      </c>
      <c r="M332" s="22"/>
    </row>
    <row r="333" spans="1:13" s="14" customFormat="1" ht="14.1" hidden="1" customHeight="1" x14ac:dyDescent="0.3">
      <c r="A333" s="47" t="s">
        <v>131</v>
      </c>
      <c r="B333" s="47" t="s">
        <v>132</v>
      </c>
      <c r="C333" s="47"/>
      <c r="D333" s="27" t="s">
        <v>3</v>
      </c>
      <c r="E333" s="18">
        <f t="shared" ref="E333:L333" si="86">SUM(E334:E338)</f>
        <v>5547.5</v>
      </c>
      <c r="F333" s="18">
        <f t="shared" si="86"/>
        <v>0</v>
      </c>
      <c r="G333" s="18">
        <f t="shared" si="86"/>
        <v>0</v>
      </c>
      <c r="H333" s="18">
        <f t="shared" si="86"/>
        <v>554.75</v>
      </c>
      <c r="I333" s="18">
        <f t="shared" si="86"/>
        <v>4992.75</v>
      </c>
      <c r="J333" s="19">
        <f t="shared" si="86"/>
        <v>0</v>
      </c>
      <c r="K333" s="18">
        <f t="shared" si="86"/>
        <v>0</v>
      </c>
      <c r="L333" s="18">
        <f t="shared" si="86"/>
        <v>0</v>
      </c>
      <c r="M333" s="22"/>
    </row>
    <row r="334" spans="1:13" s="14" customFormat="1" ht="13.9" hidden="1" customHeight="1" x14ac:dyDescent="0.3">
      <c r="A334" s="47"/>
      <c r="B334" s="47"/>
      <c r="C334" s="47"/>
      <c r="D334" s="27" t="s">
        <v>13</v>
      </c>
      <c r="E334" s="19">
        <v>0</v>
      </c>
      <c r="F334" s="19">
        <v>0</v>
      </c>
      <c r="G334" s="19">
        <v>0</v>
      </c>
      <c r="H334" s="19">
        <v>0</v>
      </c>
      <c r="I334" s="19">
        <v>0</v>
      </c>
      <c r="J334" s="19">
        <v>0</v>
      </c>
      <c r="K334" s="19">
        <v>0</v>
      </c>
      <c r="L334" s="19">
        <v>0</v>
      </c>
      <c r="M334" s="22"/>
    </row>
    <row r="335" spans="1:13" s="14" customFormat="1" ht="13.9" hidden="1" customHeight="1" x14ac:dyDescent="0.3">
      <c r="A335" s="47"/>
      <c r="B335" s="47"/>
      <c r="C335" s="47"/>
      <c r="D335" s="27" t="s">
        <v>14</v>
      </c>
      <c r="E335" s="19">
        <f>H335+I335+J335+K335+L335</f>
        <v>549.20249999999999</v>
      </c>
      <c r="F335" s="19">
        <v>0</v>
      </c>
      <c r="G335" s="19">
        <v>0</v>
      </c>
      <c r="H335" s="19">
        <v>549.20249999999999</v>
      </c>
      <c r="I335" s="19">
        <v>0</v>
      </c>
      <c r="J335" s="19">
        <v>0</v>
      </c>
      <c r="K335" s="19">
        <v>0</v>
      </c>
      <c r="L335" s="19">
        <v>0</v>
      </c>
      <c r="M335" s="22"/>
    </row>
    <row r="336" spans="1:13" s="14" customFormat="1" ht="13.9" hidden="1" customHeight="1" x14ac:dyDescent="0.3">
      <c r="A336" s="47"/>
      <c r="B336" s="47"/>
      <c r="C336" s="47"/>
      <c r="D336" s="27" t="s">
        <v>15</v>
      </c>
      <c r="E336" s="19">
        <f>H336+I336+J336+K336+L336</f>
        <v>5.5475000000000003</v>
      </c>
      <c r="F336" s="19">
        <v>0</v>
      </c>
      <c r="G336" s="19">
        <v>0</v>
      </c>
      <c r="H336" s="19">
        <v>5.5475000000000003</v>
      </c>
      <c r="I336" s="19">
        <v>0</v>
      </c>
      <c r="J336" s="19">
        <v>0</v>
      </c>
      <c r="K336" s="19">
        <v>0</v>
      </c>
      <c r="L336" s="19">
        <v>0</v>
      </c>
      <c r="M336" s="22"/>
    </row>
    <row r="337" spans="1:13" s="14" customFormat="1" ht="26.45" hidden="1" customHeight="1" x14ac:dyDescent="0.3">
      <c r="A337" s="47"/>
      <c r="B337" s="47"/>
      <c r="C337" s="47"/>
      <c r="D337" s="27" t="s">
        <v>79</v>
      </c>
      <c r="E337" s="19">
        <v>0</v>
      </c>
      <c r="F337" s="19">
        <v>0</v>
      </c>
      <c r="G337" s="19">
        <v>0</v>
      </c>
      <c r="H337" s="19">
        <v>0</v>
      </c>
      <c r="I337" s="19">
        <v>0</v>
      </c>
      <c r="J337" s="19">
        <v>0</v>
      </c>
      <c r="K337" s="19">
        <v>0</v>
      </c>
      <c r="L337" s="19">
        <v>0</v>
      </c>
      <c r="M337" s="22"/>
    </row>
    <row r="338" spans="1:13" s="14" customFormat="1" ht="48.75" hidden="1" customHeight="1" x14ac:dyDescent="0.3">
      <c r="A338" s="47"/>
      <c r="B338" s="47"/>
      <c r="C338" s="47"/>
      <c r="D338" s="27" t="s">
        <v>176</v>
      </c>
      <c r="E338" s="19">
        <f>F338+G338+H338+I338+J338+K338+L338</f>
        <v>4992.75</v>
      </c>
      <c r="F338" s="19">
        <v>0</v>
      </c>
      <c r="G338" s="19">
        <v>0</v>
      </c>
      <c r="H338" s="29">
        <v>0</v>
      </c>
      <c r="I338" s="19">
        <v>4992.75</v>
      </c>
      <c r="J338" s="19">
        <v>0</v>
      </c>
      <c r="K338" s="19">
        <v>0</v>
      </c>
      <c r="L338" s="19">
        <v>0</v>
      </c>
      <c r="M338" s="22"/>
    </row>
    <row r="339" spans="1:13" s="14" customFormat="1" ht="14.1" hidden="1" customHeight="1" x14ac:dyDescent="0.3">
      <c r="A339" s="47" t="s">
        <v>95</v>
      </c>
      <c r="B339" s="47" t="s">
        <v>133</v>
      </c>
      <c r="C339" s="47"/>
      <c r="D339" s="27" t="s">
        <v>3</v>
      </c>
      <c r="E339" s="18">
        <f t="shared" ref="E339:L339" si="87">SUM(E340:E344)</f>
        <v>5807.9</v>
      </c>
      <c r="F339" s="18">
        <f t="shared" si="87"/>
        <v>0</v>
      </c>
      <c r="G339" s="18">
        <f t="shared" si="87"/>
        <v>0</v>
      </c>
      <c r="H339" s="18">
        <f t="shared" si="87"/>
        <v>0</v>
      </c>
      <c r="I339" s="18">
        <f t="shared" si="87"/>
        <v>0</v>
      </c>
      <c r="J339" s="19">
        <f t="shared" si="87"/>
        <v>580.79</v>
      </c>
      <c r="K339" s="18">
        <f t="shared" si="87"/>
        <v>5227.1099999999997</v>
      </c>
      <c r="L339" s="18">
        <f t="shared" si="87"/>
        <v>0</v>
      </c>
      <c r="M339" s="22"/>
    </row>
    <row r="340" spans="1:13" s="14" customFormat="1" ht="13.9" hidden="1" customHeight="1" x14ac:dyDescent="0.3">
      <c r="A340" s="47"/>
      <c r="B340" s="47"/>
      <c r="C340" s="47"/>
      <c r="D340" s="27" t="s">
        <v>13</v>
      </c>
      <c r="E340" s="19">
        <v>0</v>
      </c>
      <c r="F340" s="19">
        <v>0</v>
      </c>
      <c r="G340" s="19">
        <v>0</v>
      </c>
      <c r="H340" s="19">
        <v>0</v>
      </c>
      <c r="I340" s="19">
        <v>0</v>
      </c>
      <c r="J340" s="19">
        <v>0</v>
      </c>
      <c r="K340" s="19">
        <v>0</v>
      </c>
      <c r="L340" s="19">
        <v>0</v>
      </c>
      <c r="M340" s="22"/>
    </row>
    <row r="341" spans="1:13" s="14" customFormat="1" ht="13.9" hidden="1" customHeight="1" x14ac:dyDescent="0.3">
      <c r="A341" s="47"/>
      <c r="B341" s="47"/>
      <c r="C341" s="47"/>
      <c r="D341" s="27" t="s">
        <v>14</v>
      </c>
      <c r="E341" s="19">
        <v>0</v>
      </c>
      <c r="F341" s="19">
        <v>0</v>
      </c>
      <c r="G341" s="19">
        <v>0</v>
      </c>
      <c r="H341" s="19">
        <v>0</v>
      </c>
      <c r="I341" s="19">
        <v>0</v>
      </c>
      <c r="J341" s="19">
        <v>0</v>
      </c>
      <c r="K341" s="19">
        <v>0</v>
      </c>
      <c r="L341" s="19">
        <v>0</v>
      </c>
      <c r="M341" s="22"/>
    </row>
    <row r="342" spans="1:13" s="14" customFormat="1" ht="13.9" hidden="1" customHeight="1" x14ac:dyDescent="0.3">
      <c r="A342" s="47"/>
      <c r="B342" s="47"/>
      <c r="C342" s="47"/>
      <c r="D342" s="27" t="s">
        <v>15</v>
      </c>
      <c r="E342" s="19">
        <v>0</v>
      </c>
      <c r="F342" s="19">
        <v>0</v>
      </c>
      <c r="G342" s="19">
        <v>0</v>
      </c>
      <c r="H342" s="19">
        <v>0</v>
      </c>
      <c r="I342" s="19">
        <v>0</v>
      </c>
      <c r="J342" s="19">
        <v>0</v>
      </c>
      <c r="K342" s="19">
        <v>0</v>
      </c>
      <c r="L342" s="19">
        <v>0</v>
      </c>
      <c r="M342" s="22"/>
    </row>
    <row r="343" spans="1:13" s="14" customFormat="1" ht="26.45" hidden="1" customHeight="1" x14ac:dyDescent="0.3">
      <c r="A343" s="47"/>
      <c r="B343" s="47"/>
      <c r="C343" s="47"/>
      <c r="D343" s="27" t="s">
        <v>79</v>
      </c>
      <c r="E343" s="19">
        <v>0</v>
      </c>
      <c r="F343" s="19">
        <v>0</v>
      </c>
      <c r="G343" s="19">
        <v>0</v>
      </c>
      <c r="H343" s="19">
        <v>0</v>
      </c>
      <c r="I343" s="19">
        <v>0</v>
      </c>
      <c r="J343" s="19">
        <v>0</v>
      </c>
      <c r="K343" s="19">
        <v>0</v>
      </c>
      <c r="L343" s="19">
        <v>0</v>
      </c>
      <c r="M343" s="22"/>
    </row>
    <row r="344" spans="1:13" s="14" customFormat="1" ht="115.15" hidden="1" customHeight="1" x14ac:dyDescent="0.3">
      <c r="A344" s="47"/>
      <c r="B344" s="47"/>
      <c r="C344" s="47"/>
      <c r="D344" s="27" t="s">
        <v>176</v>
      </c>
      <c r="E344" s="19">
        <f>F344+G344+H344+I344+J344+K344+L344</f>
        <v>5807.9</v>
      </c>
      <c r="F344" s="19">
        <v>0</v>
      </c>
      <c r="G344" s="19">
        <v>0</v>
      </c>
      <c r="H344" s="19">
        <v>0</v>
      </c>
      <c r="I344" s="29">
        <v>0</v>
      </c>
      <c r="J344" s="19">
        <v>580.79</v>
      </c>
      <c r="K344" s="19">
        <v>5227.1099999999997</v>
      </c>
      <c r="L344" s="19">
        <v>0</v>
      </c>
      <c r="M344" s="22"/>
    </row>
    <row r="345" spans="1:13" s="14" customFormat="1" ht="14.1" hidden="1" customHeight="1" x14ac:dyDescent="0.3">
      <c r="A345" s="47" t="s">
        <v>134</v>
      </c>
      <c r="B345" s="47" t="s">
        <v>135</v>
      </c>
      <c r="C345" s="47"/>
      <c r="D345" s="27" t="s">
        <v>3</v>
      </c>
      <c r="E345" s="18">
        <f t="shared" ref="E345:L345" si="88">SUM(E346:E350)</f>
        <v>5476.5</v>
      </c>
      <c r="F345" s="18">
        <f t="shared" si="88"/>
        <v>0</v>
      </c>
      <c r="G345" s="18">
        <f t="shared" si="88"/>
        <v>0</v>
      </c>
      <c r="H345" s="18">
        <f t="shared" si="88"/>
        <v>547.65</v>
      </c>
      <c r="I345" s="18">
        <f t="shared" si="88"/>
        <v>4928.8500000000004</v>
      </c>
      <c r="J345" s="19">
        <f t="shared" si="88"/>
        <v>0</v>
      </c>
      <c r="K345" s="18">
        <f t="shared" si="88"/>
        <v>0</v>
      </c>
      <c r="L345" s="18">
        <f t="shared" si="88"/>
        <v>0</v>
      </c>
      <c r="M345" s="22"/>
    </row>
    <row r="346" spans="1:13" s="14" customFormat="1" ht="13.9" hidden="1" customHeight="1" x14ac:dyDescent="0.3">
      <c r="A346" s="47"/>
      <c r="B346" s="47"/>
      <c r="C346" s="47"/>
      <c r="D346" s="27" t="s">
        <v>13</v>
      </c>
      <c r="E346" s="19">
        <v>0</v>
      </c>
      <c r="F346" s="19">
        <v>0</v>
      </c>
      <c r="G346" s="19">
        <v>0</v>
      </c>
      <c r="H346" s="29">
        <v>0</v>
      </c>
      <c r="I346" s="29">
        <v>0</v>
      </c>
      <c r="J346" s="19">
        <v>0</v>
      </c>
      <c r="K346" s="29">
        <v>0</v>
      </c>
      <c r="L346" s="29">
        <v>0</v>
      </c>
      <c r="M346" s="22"/>
    </row>
    <row r="347" spans="1:13" s="14" customFormat="1" ht="13.9" hidden="1" customHeight="1" x14ac:dyDescent="0.3">
      <c r="A347" s="47"/>
      <c r="B347" s="47"/>
      <c r="C347" s="47"/>
      <c r="D347" s="27" t="s">
        <v>14</v>
      </c>
      <c r="E347" s="19">
        <f>H347+I347+J347+K347+L347</f>
        <v>542.17349999999999</v>
      </c>
      <c r="F347" s="19">
        <v>0</v>
      </c>
      <c r="G347" s="19">
        <v>0</v>
      </c>
      <c r="H347" s="29">
        <v>542.17349999999999</v>
      </c>
      <c r="I347" s="29">
        <v>0</v>
      </c>
      <c r="J347" s="19">
        <v>0</v>
      </c>
      <c r="K347" s="29">
        <v>0</v>
      </c>
      <c r="L347" s="29">
        <v>0</v>
      </c>
      <c r="M347" s="22"/>
    </row>
    <row r="348" spans="1:13" s="14" customFormat="1" ht="13.9" hidden="1" customHeight="1" x14ac:dyDescent="0.3">
      <c r="A348" s="47"/>
      <c r="B348" s="47"/>
      <c r="C348" s="47"/>
      <c r="D348" s="27" t="s">
        <v>15</v>
      </c>
      <c r="E348" s="19">
        <f>H348+I348+J348+K348+L348</f>
        <v>5.4764999999999997</v>
      </c>
      <c r="F348" s="19">
        <v>0</v>
      </c>
      <c r="G348" s="19">
        <v>0</v>
      </c>
      <c r="H348" s="29">
        <v>5.4764999999999997</v>
      </c>
      <c r="I348" s="29">
        <v>0</v>
      </c>
      <c r="J348" s="19">
        <v>0</v>
      </c>
      <c r="K348" s="29">
        <v>0</v>
      </c>
      <c r="L348" s="29">
        <v>0</v>
      </c>
      <c r="M348" s="22"/>
    </row>
    <row r="349" spans="1:13" s="14" customFormat="1" ht="26.45" hidden="1" customHeight="1" x14ac:dyDescent="0.3">
      <c r="A349" s="47"/>
      <c r="B349" s="47"/>
      <c r="C349" s="47"/>
      <c r="D349" s="27" t="s">
        <v>79</v>
      </c>
      <c r="E349" s="19">
        <v>0</v>
      </c>
      <c r="F349" s="19">
        <v>0</v>
      </c>
      <c r="G349" s="19">
        <v>0</v>
      </c>
      <c r="H349" s="29">
        <v>0</v>
      </c>
      <c r="I349" s="29">
        <v>0</v>
      </c>
      <c r="J349" s="19">
        <v>0</v>
      </c>
      <c r="K349" s="29">
        <v>0</v>
      </c>
      <c r="L349" s="29">
        <v>0</v>
      </c>
      <c r="M349" s="22"/>
    </row>
    <row r="350" spans="1:13" s="14" customFormat="1" ht="43.9" hidden="1" customHeight="1" x14ac:dyDescent="0.3">
      <c r="A350" s="47"/>
      <c r="B350" s="47"/>
      <c r="C350" s="47"/>
      <c r="D350" s="27" t="s">
        <v>176</v>
      </c>
      <c r="E350" s="19">
        <f>F350+G350+H350+I350+J350+K350+L350</f>
        <v>4928.8500000000004</v>
      </c>
      <c r="F350" s="19">
        <v>0</v>
      </c>
      <c r="G350" s="19">
        <v>0</v>
      </c>
      <c r="H350" s="29">
        <v>0</v>
      </c>
      <c r="I350" s="29">
        <v>4928.8500000000004</v>
      </c>
      <c r="J350" s="19">
        <v>0</v>
      </c>
      <c r="K350" s="29">
        <v>0</v>
      </c>
      <c r="L350" s="29">
        <v>0</v>
      </c>
      <c r="M350" s="22"/>
    </row>
    <row r="351" spans="1:13" s="14" customFormat="1" ht="14.1" hidden="1" customHeight="1" x14ac:dyDescent="0.3">
      <c r="A351" s="47" t="s">
        <v>136</v>
      </c>
      <c r="B351" s="47" t="s">
        <v>96</v>
      </c>
      <c r="C351" s="47"/>
      <c r="D351" s="27" t="s">
        <v>3</v>
      </c>
      <c r="E351" s="18">
        <f t="shared" ref="E351:L351" si="89">SUM(E352:E356)</f>
        <v>16849.3</v>
      </c>
      <c r="F351" s="18">
        <f t="shared" si="89"/>
        <v>0</v>
      </c>
      <c r="G351" s="18">
        <f t="shared" si="89"/>
        <v>0</v>
      </c>
      <c r="H351" s="18">
        <f t="shared" si="89"/>
        <v>1684.93</v>
      </c>
      <c r="I351" s="18">
        <f t="shared" si="89"/>
        <v>15164.37</v>
      </c>
      <c r="J351" s="19">
        <f t="shared" si="89"/>
        <v>0</v>
      </c>
      <c r="K351" s="18">
        <f t="shared" si="89"/>
        <v>0</v>
      </c>
      <c r="L351" s="18">
        <f t="shared" si="89"/>
        <v>0</v>
      </c>
      <c r="M351" s="22"/>
    </row>
    <row r="352" spans="1:13" s="14" customFormat="1" ht="13.9" hidden="1" customHeight="1" x14ac:dyDescent="0.3">
      <c r="A352" s="47"/>
      <c r="B352" s="47"/>
      <c r="C352" s="47"/>
      <c r="D352" s="27" t="s">
        <v>13</v>
      </c>
      <c r="E352" s="19">
        <v>0</v>
      </c>
      <c r="F352" s="19">
        <v>0</v>
      </c>
      <c r="G352" s="19">
        <v>0</v>
      </c>
      <c r="H352" s="19">
        <v>0</v>
      </c>
      <c r="I352" s="19">
        <v>0</v>
      </c>
      <c r="J352" s="19">
        <v>0</v>
      </c>
      <c r="K352" s="19">
        <v>0</v>
      </c>
      <c r="L352" s="19">
        <v>0</v>
      </c>
      <c r="M352" s="22"/>
    </row>
    <row r="353" spans="1:13" s="14" customFormat="1" ht="13.9" hidden="1" customHeight="1" x14ac:dyDescent="0.3">
      <c r="A353" s="47"/>
      <c r="B353" s="47"/>
      <c r="C353" s="47"/>
      <c r="D353" s="27" t="s">
        <v>14</v>
      </c>
      <c r="E353" s="19">
        <f>H353+I353+J353+K353+L353</f>
        <v>1668.0807</v>
      </c>
      <c r="F353" s="19">
        <v>0</v>
      </c>
      <c r="G353" s="19">
        <v>0</v>
      </c>
      <c r="H353" s="19">
        <v>1668.0807</v>
      </c>
      <c r="I353" s="19">
        <v>0</v>
      </c>
      <c r="J353" s="19">
        <v>0</v>
      </c>
      <c r="K353" s="19">
        <v>0</v>
      </c>
      <c r="L353" s="19">
        <v>0</v>
      </c>
      <c r="M353" s="22"/>
    </row>
    <row r="354" spans="1:13" s="14" customFormat="1" ht="13.9" hidden="1" customHeight="1" x14ac:dyDescent="0.3">
      <c r="A354" s="47"/>
      <c r="B354" s="47"/>
      <c r="C354" s="47"/>
      <c r="D354" s="27" t="s">
        <v>15</v>
      </c>
      <c r="E354" s="19">
        <f>H354+I354+J354+K354+L354</f>
        <v>16.849299999999999</v>
      </c>
      <c r="F354" s="19">
        <v>0</v>
      </c>
      <c r="G354" s="19">
        <v>0</v>
      </c>
      <c r="H354" s="19">
        <v>16.849299999999999</v>
      </c>
      <c r="I354" s="19">
        <v>0</v>
      </c>
      <c r="J354" s="19">
        <v>0</v>
      </c>
      <c r="K354" s="19">
        <v>0</v>
      </c>
      <c r="L354" s="19">
        <v>0</v>
      </c>
      <c r="M354" s="22"/>
    </row>
    <row r="355" spans="1:13" s="14" customFormat="1" ht="26.45" hidden="1" customHeight="1" x14ac:dyDescent="0.3">
      <c r="A355" s="47"/>
      <c r="B355" s="47"/>
      <c r="C355" s="47"/>
      <c r="D355" s="27" t="s">
        <v>79</v>
      </c>
      <c r="E355" s="19">
        <v>0</v>
      </c>
      <c r="F355" s="19">
        <v>0</v>
      </c>
      <c r="G355" s="19">
        <v>0</v>
      </c>
      <c r="H355" s="19">
        <v>0</v>
      </c>
      <c r="I355" s="19">
        <v>0</v>
      </c>
      <c r="J355" s="19">
        <v>0</v>
      </c>
      <c r="K355" s="19">
        <v>0</v>
      </c>
      <c r="L355" s="19">
        <v>0</v>
      </c>
      <c r="M355" s="22"/>
    </row>
    <row r="356" spans="1:13" s="14" customFormat="1" ht="41.65" hidden="1" customHeight="1" x14ac:dyDescent="0.3">
      <c r="A356" s="47"/>
      <c r="B356" s="47"/>
      <c r="C356" s="47"/>
      <c r="D356" s="27" t="s">
        <v>176</v>
      </c>
      <c r="E356" s="19">
        <f>F356+G356+H356+I356+J356+K356+L356</f>
        <v>15164.37</v>
      </c>
      <c r="F356" s="19">
        <v>0</v>
      </c>
      <c r="G356" s="19">
        <v>0</v>
      </c>
      <c r="H356" s="29">
        <v>0</v>
      </c>
      <c r="I356" s="19">
        <v>15164.37</v>
      </c>
      <c r="J356" s="19">
        <v>0</v>
      </c>
      <c r="K356" s="19">
        <v>0</v>
      </c>
      <c r="L356" s="19">
        <v>0</v>
      </c>
      <c r="M356" s="22"/>
    </row>
    <row r="357" spans="1:13" s="14" customFormat="1" ht="14.1" hidden="1" customHeight="1" x14ac:dyDescent="0.3">
      <c r="A357" s="47" t="s">
        <v>137</v>
      </c>
      <c r="B357" s="47" t="s">
        <v>138</v>
      </c>
      <c r="C357" s="47"/>
      <c r="D357" s="27" t="s">
        <v>3</v>
      </c>
      <c r="E357" s="18">
        <f t="shared" ref="E357:L357" si="90">SUM(E358:E362)</f>
        <v>5504.9</v>
      </c>
      <c r="F357" s="18">
        <f t="shared" si="90"/>
        <v>0</v>
      </c>
      <c r="G357" s="18">
        <f t="shared" si="90"/>
        <v>0</v>
      </c>
      <c r="H357" s="18">
        <f t="shared" si="90"/>
        <v>0</v>
      </c>
      <c r="I357" s="18">
        <f t="shared" si="90"/>
        <v>0</v>
      </c>
      <c r="J357" s="19">
        <f t="shared" si="90"/>
        <v>550.49</v>
      </c>
      <c r="K357" s="18">
        <f t="shared" si="90"/>
        <v>4954.41</v>
      </c>
      <c r="L357" s="18">
        <f t="shared" si="90"/>
        <v>0</v>
      </c>
      <c r="M357" s="22"/>
    </row>
    <row r="358" spans="1:13" s="14" customFormat="1" ht="13.9" hidden="1" customHeight="1" x14ac:dyDescent="0.3">
      <c r="A358" s="47"/>
      <c r="B358" s="47"/>
      <c r="C358" s="47"/>
      <c r="D358" s="27" t="s">
        <v>13</v>
      </c>
      <c r="E358" s="19">
        <v>0</v>
      </c>
      <c r="F358" s="19">
        <v>0</v>
      </c>
      <c r="G358" s="19">
        <v>0</v>
      </c>
      <c r="H358" s="29">
        <v>0</v>
      </c>
      <c r="I358" s="29">
        <v>0</v>
      </c>
      <c r="J358" s="19">
        <v>0</v>
      </c>
      <c r="K358" s="29">
        <v>0</v>
      </c>
      <c r="L358" s="29">
        <v>0</v>
      </c>
      <c r="M358" s="22"/>
    </row>
    <row r="359" spans="1:13" s="14" customFormat="1" ht="13.9" hidden="1" customHeight="1" x14ac:dyDescent="0.3">
      <c r="A359" s="47"/>
      <c r="B359" s="47"/>
      <c r="C359" s="47"/>
      <c r="D359" s="27" t="s">
        <v>14</v>
      </c>
      <c r="E359" s="19">
        <v>0</v>
      </c>
      <c r="F359" s="19">
        <v>0</v>
      </c>
      <c r="G359" s="19">
        <v>0</v>
      </c>
      <c r="H359" s="29">
        <v>0</v>
      </c>
      <c r="I359" s="29">
        <v>0</v>
      </c>
      <c r="J359" s="19">
        <v>0</v>
      </c>
      <c r="K359" s="29">
        <v>0</v>
      </c>
      <c r="L359" s="29">
        <v>0</v>
      </c>
      <c r="M359" s="22"/>
    </row>
    <row r="360" spans="1:13" s="14" customFormat="1" ht="13.9" hidden="1" customHeight="1" x14ac:dyDescent="0.3">
      <c r="A360" s="47"/>
      <c r="B360" s="47"/>
      <c r="C360" s="47"/>
      <c r="D360" s="27" t="s">
        <v>15</v>
      </c>
      <c r="E360" s="19">
        <v>0</v>
      </c>
      <c r="F360" s="19">
        <v>0</v>
      </c>
      <c r="G360" s="19">
        <v>0</v>
      </c>
      <c r="H360" s="29">
        <v>0</v>
      </c>
      <c r="I360" s="29">
        <v>0</v>
      </c>
      <c r="J360" s="19">
        <v>0</v>
      </c>
      <c r="K360" s="29">
        <v>0</v>
      </c>
      <c r="L360" s="29">
        <v>0</v>
      </c>
      <c r="M360" s="22"/>
    </row>
    <row r="361" spans="1:13" s="14" customFormat="1" ht="26.45" hidden="1" customHeight="1" x14ac:dyDescent="0.3">
      <c r="A361" s="47"/>
      <c r="B361" s="47"/>
      <c r="C361" s="47"/>
      <c r="D361" s="27" t="s">
        <v>79</v>
      </c>
      <c r="E361" s="19">
        <v>0</v>
      </c>
      <c r="F361" s="19">
        <v>0</v>
      </c>
      <c r="G361" s="19">
        <v>0</v>
      </c>
      <c r="H361" s="29">
        <v>0</v>
      </c>
      <c r="I361" s="29">
        <v>0</v>
      </c>
      <c r="J361" s="19">
        <v>0</v>
      </c>
      <c r="K361" s="29">
        <v>0</v>
      </c>
      <c r="L361" s="29">
        <v>0</v>
      </c>
      <c r="M361" s="22"/>
    </row>
    <row r="362" spans="1:13" s="14" customFormat="1" ht="50.65" hidden="1" customHeight="1" x14ac:dyDescent="0.3">
      <c r="A362" s="47"/>
      <c r="B362" s="47"/>
      <c r="C362" s="47"/>
      <c r="D362" s="27" t="s">
        <v>176</v>
      </c>
      <c r="E362" s="19">
        <f>F362+G362+H362+I362+J362+K362+L362</f>
        <v>5504.9</v>
      </c>
      <c r="F362" s="19">
        <v>0</v>
      </c>
      <c r="G362" s="19">
        <v>0</v>
      </c>
      <c r="H362" s="29">
        <v>0</v>
      </c>
      <c r="I362" s="29">
        <v>0</v>
      </c>
      <c r="J362" s="19">
        <v>550.49</v>
      </c>
      <c r="K362" s="29">
        <v>4954.41</v>
      </c>
      <c r="L362" s="29">
        <v>0</v>
      </c>
      <c r="M362" s="22"/>
    </row>
    <row r="363" spans="1:13" s="14" customFormat="1" ht="14.1" hidden="1" customHeight="1" x14ac:dyDescent="0.3">
      <c r="A363" s="47" t="s">
        <v>139</v>
      </c>
      <c r="B363" s="47" t="s">
        <v>140</v>
      </c>
      <c r="C363" s="47"/>
      <c r="D363" s="27" t="s">
        <v>3</v>
      </c>
      <c r="E363" s="18">
        <f t="shared" ref="E363:L363" si="91">SUM(E364:E368)</f>
        <v>17052.5</v>
      </c>
      <c r="F363" s="18">
        <f t="shared" si="91"/>
        <v>0</v>
      </c>
      <c r="G363" s="18">
        <f t="shared" si="91"/>
        <v>0</v>
      </c>
      <c r="H363" s="18">
        <f t="shared" si="91"/>
        <v>0</v>
      </c>
      <c r="I363" s="18">
        <f t="shared" si="91"/>
        <v>0</v>
      </c>
      <c r="J363" s="19">
        <f t="shared" si="91"/>
        <v>1705.25</v>
      </c>
      <c r="K363" s="18">
        <f t="shared" si="91"/>
        <v>15347.25</v>
      </c>
      <c r="L363" s="18">
        <f t="shared" si="91"/>
        <v>0</v>
      </c>
      <c r="M363" s="22"/>
    </row>
    <row r="364" spans="1:13" s="14" customFormat="1" ht="13.9" hidden="1" customHeight="1" x14ac:dyDescent="0.3">
      <c r="A364" s="47"/>
      <c r="B364" s="47"/>
      <c r="C364" s="47"/>
      <c r="D364" s="27" t="s">
        <v>13</v>
      </c>
      <c r="E364" s="19">
        <v>0</v>
      </c>
      <c r="F364" s="19">
        <v>0</v>
      </c>
      <c r="G364" s="19">
        <v>0</v>
      </c>
      <c r="H364" s="19">
        <v>0</v>
      </c>
      <c r="I364" s="19">
        <v>0</v>
      </c>
      <c r="J364" s="19">
        <v>0</v>
      </c>
      <c r="K364" s="19">
        <v>0</v>
      </c>
      <c r="L364" s="19">
        <v>0</v>
      </c>
      <c r="M364" s="22"/>
    </row>
    <row r="365" spans="1:13" s="14" customFormat="1" ht="13.9" hidden="1" customHeight="1" x14ac:dyDescent="0.3">
      <c r="A365" s="47"/>
      <c r="B365" s="47"/>
      <c r="C365" s="47"/>
      <c r="D365" s="27" t="s">
        <v>14</v>
      </c>
      <c r="E365" s="19">
        <v>0</v>
      </c>
      <c r="F365" s="19">
        <v>0</v>
      </c>
      <c r="G365" s="19">
        <v>0</v>
      </c>
      <c r="H365" s="19">
        <v>0</v>
      </c>
      <c r="I365" s="19">
        <v>0</v>
      </c>
      <c r="J365" s="19">
        <v>0</v>
      </c>
      <c r="K365" s="19">
        <v>0</v>
      </c>
      <c r="L365" s="19">
        <v>0</v>
      </c>
      <c r="M365" s="22"/>
    </row>
    <row r="366" spans="1:13" s="14" customFormat="1" ht="13.9" hidden="1" customHeight="1" x14ac:dyDescent="0.3">
      <c r="A366" s="47"/>
      <c r="B366" s="47"/>
      <c r="C366" s="47"/>
      <c r="D366" s="27" t="s">
        <v>15</v>
      </c>
      <c r="E366" s="19">
        <v>0</v>
      </c>
      <c r="F366" s="19">
        <v>0</v>
      </c>
      <c r="G366" s="19">
        <v>0</v>
      </c>
      <c r="H366" s="19">
        <v>0</v>
      </c>
      <c r="I366" s="19">
        <v>0</v>
      </c>
      <c r="J366" s="19">
        <v>0</v>
      </c>
      <c r="K366" s="19">
        <v>0</v>
      </c>
      <c r="L366" s="19">
        <v>0</v>
      </c>
      <c r="M366" s="22"/>
    </row>
    <row r="367" spans="1:13" s="14" customFormat="1" ht="26.45" hidden="1" customHeight="1" x14ac:dyDescent="0.3">
      <c r="A367" s="47"/>
      <c r="B367" s="47"/>
      <c r="C367" s="47"/>
      <c r="D367" s="27" t="s">
        <v>79</v>
      </c>
      <c r="E367" s="19">
        <v>0</v>
      </c>
      <c r="F367" s="19">
        <v>0</v>
      </c>
      <c r="G367" s="19">
        <v>0</v>
      </c>
      <c r="H367" s="19">
        <v>0</v>
      </c>
      <c r="I367" s="19">
        <v>0</v>
      </c>
      <c r="J367" s="19">
        <v>0</v>
      </c>
      <c r="K367" s="19">
        <v>0</v>
      </c>
      <c r="L367" s="19">
        <v>0</v>
      </c>
      <c r="M367" s="22"/>
    </row>
    <row r="368" spans="1:13" s="14" customFormat="1" ht="26.65" hidden="1" customHeight="1" x14ac:dyDescent="0.3">
      <c r="A368" s="47"/>
      <c r="B368" s="47"/>
      <c r="C368" s="47"/>
      <c r="D368" s="27" t="s">
        <v>176</v>
      </c>
      <c r="E368" s="19">
        <f>F368+G368+H368+I368+J368+K368+L368</f>
        <v>17052.5</v>
      </c>
      <c r="F368" s="19">
        <v>0</v>
      </c>
      <c r="G368" s="19">
        <v>0</v>
      </c>
      <c r="H368" s="19">
        <v>0</v>
      </c>
      <c r="I368" s="19">
        <v>0</v>
      </c>
      <c r="J368" s="19">
        <v>1705.25</v>
      </c>
      <c r="K368" s="19">
        <v>15347.25</v>
      </c>
      <c r="L368" s="19">
        <v>0</v>
      </c>
      <c r="M368" s="22"/>
    </row>
    <row r="369" spans="1:13" s="14" customFormat="1" ht="14.1" hidden="1" customHeight="1" x14ac:dyDescent="0.3">
      <c r="A369" s="47" t="s">
        <v>97</v>
      </c>
      <c r="B369" s="47" t="s">
        <v>141</v>
      </c>
      <c r="C369" s="47"/>
      <c r="D369" s="27" t="s">
        <v>3</v>
      </c>
      <c r="E369" s="18">
        <f t="shared" ref="E369:L369" si="92">SUM(E370:E374)</f>
        <v>5628.5</v>
      </c>
      <c r="F369" s="18">
        <f t="shared" si="92"/>
        <v>0</v>
      </c>
      <c r="G369" s="18">
        <f t="shared" si="92"/>
        <v>0</v>
      </c>
      <c r="H369" s="18">
        <f t="shared" si="92"/>
        <v>562.85</v>
      </c>
      <c r="I369" s="18">
        <f t="shared" si="92"/>
        <v>5065.6499999999996</v>
      </c>
      <c r="J369" s="19">
        <f t="shared" si="92"/>
        <v>0</v>
      </c>
      <c r="K369" s="18">
        <f t="shared" si="92"/>
        <v>0</v>
      </c>
      <c r="L369" s="18">
        <f t="shared" si="92"/>
        <v>0</v>
      </c>
      <c r="M369" s="22"/>
    </row>
    <row r="370" spans="1:13" s="14" customFormat="1" ht="13.9" hidden="1" customHeight="1" x14ac:dyDescent="0.3">
      <c r="A370" s="47"/>
      <c r="B370" s="47"/>
      <c r="C370" s="47"/>
      <c r="D370" s="27" t="s">
        <v>13</v>
      </c>
      <c r="E370" s="19">
        <v>0</v>
      </c>
      <c r="F370" s="19">
        <v>0</v>
      </c>
      <c r="G370" s="19">
        <v>0</v>
      </c>
      <c r="H370" s="29">
        <v>0</v>
      </c>
      <c r="I370" s="29">
        <v>0</v>
      </c>
      <c r="J370" s="19">
        <v>0</v>
      </c>
      <c r="K370" s="29">
        <v>0</v>
      </c>
      <c r="L370" s="29">
        <v>0</v>
      </c>
      <c r="M370" s="22"/>
    </row>
    <row r="371" spans="1:13" s="14" customFormat="1" ht="13.9" hidden="1" customHeight="1" x14ac:dyDescent="0.3">
      <c r="A371" s="47"/>
      <c r="B371" s="47"/>
      <c r="C371" s="47"/>
      <c r="D371" s="27" t="s">
        <v>14</v>
      </c>
      <c r="E371" s="19">
        <f>H371+I371+J371+K371+L371</f>
        <v>557.22149999999999</v>
      </c>
      <c r="F371" s="19">
        <v>0</v>
      </c>
      <c r="G371" s="19">
        <v>0</v>
      </c>
      <c r="H371" s="29">
        <v>557.22149999999999</v>
      </c>
      <c r="I371" s="29">
        <v>0</v>
      </c>
      <c r="J371" s="19">
        <v>0</v>
      </c>
      <c r="K371" s="29">
        <v>0</v>
      </c>
      <c r="L371" s="29">
        <v>0</v>
      </c>
      <c r="M371" s="22"/>
    </row>
    <row r="372" spans="1:13" s="14" customFormat="1" ht="27" hidden="1" customHeight="1" x14ac:dyDescent="0.3">
      <c r="A372" s="47"/>
      <c r="B372" s="47"/>
      <c r="C372" s="47"/>
      <c r="D372" s="27" t="s">
        <v>15</v>
      </c>
      <c r="E372" s="19">
        <f>H372+I372+J372+K372+L372</f>
        <v>5.6284999999999998</v>
      </c>
      <c r="F372" s="19">
        <v>0</v>
      </c>
      <c r="G372" s="19">
        <v>0</v>
      </c>
      <c r="H372" s="29">
        <v>5.6284999999999998</v>
      </c>
      <c r="I372" s="29">
        <v>0</v>
      </c>
      <c r="J372" s="19">
        <v>0</v>
      </c>
      <c r="K372" s="29">
        <v>0</v>
      </c>
      <c r="L372" s="29">
        <v>0</v>
      </c>
      <c r="M372" s="22"/>
    </row>
    <row r="373" spans="1:13" s="14" customFormat="1" ht="26.45" hidden="1" customHeight="1" x14ac:dyDescent="0.3">
      <c r="A373" s="47"/>
      <c r="B373" s="47"/>
      <c r="C373" s="47"/>
      <c r="D373" s="27" t="s">
        <v>79</v>
      </c>
      <c r="E373" s="19">
        <v>0</v>
      </c>
      <c r="F373" s="19">
        <v>0</v>
      </c>
      <c r="G373" s="19">
        <v>0</v>
      </c>
      <c r="H373" s="29">
        <v>0</v>
      </c>
      <c r="I373" s="29">
        <v>0</v>
      </c>
      <c r="J373" s="19">
        <v>0</v>
      </c>
      <c r="K373" s="29">
        <v>0</v>
      </c>
      <c r="L373" s="29">
        <v>0</v>
      </c>
      <c r="M373" s="22"/>
    </row>
    <row r="374" spans="1:13" s="14" customFormat="1" ht="13.9" hidden="1" customHeight="1" x14ac:dyDescent="0.3">
      <c r="A374" s="47"/>
      <c r="B374" s="47"/>
      <c r="C374" s="47"/>
      <c r="D374" s="27" t="s">
        <v>176</v>
      </c>
      <c r="E374" s="19">
        <f>F374+G374+H374+I374+J374+K374+L374</f>
        <v>5065.6499999999996</v>
      </c>
      <c r="F374" s="19">
        <v>0</v>
      </c>
      <c r="G374" s="19">
        <v>0</v>
      </c>
      <c r="H374" s="29">
        <v>0</v>
      </c>
      <c r="I374" s="29">
        <v>5065.6499999999996</v>
      </c>
      <c r="J374" s="19">
        <v>0</v>
      </c>
      <c r="K374" s="29">
        <v>0</v>
      </c>
      <c r="L374" s="29">
        <v>0</v>
      </c>
      <c r="M374" s="22"/>
    </row>
    <row r="375" spans="1:13" s="14" customFormat="1" ht="14.1" hidden="1" customHeight="1" x14ac:dyDescent="0.3">
      <c r="A375" s="47" t="s">
        <v>98</v>
      </c>
      <c r="B375" s="47" t="s">
        <v>142</v>
      </c>
      <c r="C375" s="47"/>
      <c r="D375" s="27" t="s">
        <v>3</v>
      </c>
      <c r="E375" s="18">
        <f t="shared" ref="E375:L375" si="93">SUM(E376:E380)</f>
        <v>5514.4</v>
      </c>
      <c r="F375" s="18">
        <f t="shared" si="93"/>
        <v>0</v>
      </c>
      <c r="G375" s="18">
        <f t="shared" si="93"/>
        <v>0</v>
      </c>
      <c r="H375" s="18">
        <f t="shared" si="93"/>
        <v>0</v>
      </c>
      <c r="I375" s="18">
        <f t="shared" si="93"/>
        <v>551.44000000000005</v>
      </c>
      <c r="J375" s="19">
        <f t="shared" si="93"/>
        <v>4962.96</v>
      </c>
      <c r="K375" s="18">
        <f t="shared" si="93"/>
        <v>0</v>
      </c>
      <c r="L375" s="18">
        <f t="shared" si="93"/>
        <v>0</v>
      </c>
      <c r="M375" s="22"/>
    </row>
    <row r="376" spans="1:13" s="14" customFormat="1" ht="13.9" hidden="1" customHeight="1" x14ac:dyDescent="0.3">
      <c r="A376" s="47"/>
      <c r="B376" s="47"/>
      <c r="C376" s="47"/>
      <c r="D376" s="27" t="s">
        <v>13</v>
      </c>
      <c r="E376" s="19">
        <v>0</v>
      </c>
      <c r="F376" s="19">
        <v>0</v>
      </c>
      <c r="G376" s="19">
        <v>0</v>
      </c>
      <c r="H376" s="29">
        <v>0</v>
      </c>
      <c r="I376" s="29">
        <v>0</v>
      </c>
      <c r="J376" s="19">
        <v>0</v>
      </c>
      <c r="K376" s="29">
        <v>0</v>
      </c>
      <c r="L376" s="29">
        <v>0</v>
      </c>
      <c r="M376" s="22"/>
    </row>
    <row r="377" spans="1:13" s="14" customFormat="1" ht="13.9" hidden="1" customHeight="1" x14ac:dyDescent="0.3">
      <c r="A377" s="47"/>
      <c r="B377" s="47"/>
      <c r="C377" s="47"/>
      <c r="D377" s="27" t="s">
        <v>14</v>
      </c>
      <c r="E377" s="19">
        <v>0</v>
      </c>
      <c r="F377" s="19">
        <v>0</v>
      </c>
      <c r="G377" s="19">
        <v>0</v>
      </c>
      <c r="H377" s="29">
        <v>0</v>
      </c>
      <c r="I377" s="29">
        <v>0</v>
      </c>
      <c r="J377" s="19">
        <v>0</v>
      </c>
      <c r="K377" s="29">
        <v>0</v>
      </c>
      <c r="L377" s="29">
        <v>0</v>
      </c>
      <c r="M377" s="22"/>
    </row>
    <row r="378" spans="1:13" s="14" customFormat="1" ht="13.9" hidden="1" customHeight="1" x14ac:dyDescent="0.3">
      <c r="A378" s="47"/>
      <c r="B378" s="47"/>
      <c r="C378" s="47"/>
      <c r="D378" s="27" t="s">
        <v>15</v>
      </c>
      <c r="E378" s="19">
        <v>0</v>
      </c>
      <c r="F378" s="19">
        <v>0</v>
      </c>
      <c r="G378" s="19">
        <v>0</v>
      </c>
      <c r="H378" s="29">
        <v>0</v>
      </c>
      <c r="I378" s="29">
        <v>0</v>
      </c>
      <c r="J378" s="19">
        <v>0</v>
      </c>
      <c r="K378" s="29">
        <v>0</v>
      </c>
      <c r="L378" s="29">
        <v>0</v>
      </c>
      <c r="M378" s="22"/>
    </row>
    <row r="379" spans="1:13" s="14" customFormat="1" ht="26.45" hidden="1" customHeight="1" x14ac:dyDescent="0.3">
      <c r="A379" s="47"/>
      <c r="B379" s="47"/>
      <c r="C379" s="47"/>
      <c r="D379" s="27" t="s">
        <v>79</v>
      </c>
      <c r="E379" s="19">
        <v>0</v>
      </c>
      <c r="F379" s="19">
        <v>0</v>
      </c>
      <c r="G379" s="19">
        <v>0</v>
      </c>
      <c r="H379" s="29">
        <v>0</v>
      </c>
      <c r="I379" s="29">
        <v>0</v>
      </c>
      <c r="J379" s="19">
        <v>0</v>
      </c>
      <c r="K379" s="29">
        <v>0</v>
      </c>
      <c r="L379" s="29">
        <v>0</v>
      </c>
      <c r="M379" s="22"/>
    </row>
    <row r="380" spans="1:13" s="14" customFormat="1" ht="25.5" hidden="1" customHeight="1" x14ac:dyDescent="0.3">
      <c r="A380" s="47"/>
      <c r="B380" s="47"/>
      <c r="C380" s="47"/>
      <c r="D380" s="27" t="s">
        <v>176</v>
      </c>
      <c r="E380" s="19">
        <f>F380+G380+H380+I380+J380+K380+L380</f>
        <v>5514.4</v>
      </c>
      <c r="F380" s="19">
        <v>0</v>
      </c>
      <c r="G380" s="19">
        <v>0</v>
      </c>
      <c r="H380" s="29">
        <v>0</v>
      </c>
      <c r="I380" s="29">
        <v>551.44000000000005</v>
      </c>
      <c r="J380" s="19">
        <v>4962.96</v>
      </c>
      <c r="K380" s="29">
        <v>0</v>
      </c>
      <c r="L380" s="29">
        <v>0</v>
      </c>
      <c r="M380" s="22"/>
    </row>
    <row r="381" spans="1:13" s="14" customFormat="1" ht="14.1" hidden="1" customHeight="1" x14ac:dyDescent="0.3">
      <c r="A381" s="47" t="s">
        <v>99</v>
      </c>
      <c r="B381" s="47" t="s">
        <v>143</v>
      </c>
      <c r="C381" s="47"/>
      <c r="D381" s="27" t="s">
        <v>3</v>
      </c>
      <c r="E381" s="18">
        <f t="shared" ref="E381:L381" si="94">SUM(E382:E386)</f>
        <v>36579.700000000004</v>
      </c>
      <c r="F381" s="18">
        <f t="shared" si="94"/>
        <v>0</v>
      </c>
      <c r="G381" s="18">
        <f t="shared" si="94"/>
        <v>0</v>
      </c>
      <c r="H381" s="18">
        <f t="shared" si="94"/>
        <v>0</v>
      </c>
      <c r="I381" s="18">
        <f t="shared" si="94"/>
        <v>3657.97</v>
      </c>
      <c r="J381" s="19">
        <f t="shared" si="94"/>
        <v>32921.730000000003</v>
      </c>
      <c r="K381" s="18">
        <f t="shared" si="94"/>
        <v>0</v>
      </c>
      <c r="L381" s="18">
        <f t="shared" si="94"/>
        <v>0</v>
      </c>
      <c r="M381" s="22"/>
    </row>
    <row r="382" spans="1:13" s="14" customFormat="1" ht="13.9" hidden="1" customHeight="1" x14ac:dyDescent="0.3">
      <c r="A382" s="47"/>
      <c r="B382" s="47"/>
      <c r="C382" s="47"/>
      <c r="D382" s="27" t="s">
        <v>13</v>
      </c>
      <c r="E382" s="19">
        <v>0</v>
      </c>
      <c r="F382" s="19">
        <v>0</v>
      </c>
      <c r="G382" s="19">
        <v>0</v>
      </c>
      <c r="H382" s="29">
        <v>0</v>
      </c>
      <c r="I382" s="29">
        <v>0</v>
      </c>
      <c r="J382" s="19">
        <v>0</v>
      </c>
      <c r="K382" s="29">
        <v>0</v>
      </c>
      <c r="L382" s="29">
        <v>0</v>
      </c>
      <c r="M382" s="22"/>
    </row>
    <row r="383" spans="1:13" s="14" customFormat="1" ht="13.9" hidden="1" customHeight="1" x14ac:dyDescent="0.3">
      <c r="A383" s="47"/>
      <c r="B383" s="47"/>
      <c r="C383" s="47"/>
      <c r="D383" s="27" t="s">
        <v>14</v>
      </c>
      <c r="E383" s="19">
        <v>0</v>
      </c>
      <c r="F383" s="19">
        <v>0</v>
      </c>
      <c r="G383" s="19">
        <v>0</v>
      </c>
      <c r="H383" s="29">
        <v>0</v>
      </c>
      <c r="I383" s="29">
        <v>0</v>
      </c>
      <c r="J383" s="19">
        <v>0</v>
      </c>
      <c r="K383" s="29">
        <v>0</v>
      </c>
      <c r="L383" s="29">
        <v>0</v>
      </c>
      <c r="M383" s="22"/>
    </row>
    <row r="384" spans="1:13" s="14" customFormat="1" ht="13.9" hidden="1" customHeight="1" x14ac:dyDescent="0.3">
      <c r="A384" s="47"/>
      <c r="B384" s="47"/>
      <c r="C384" s="47"/>
      <c r="D384" s="27" t="s">
        <v>15</v>
      </c>
      <c r="E384" s="19">
        <v>0</v>
      </c>
      <c r="F384" s="19">
        <v>0</v>
      </c>
      <c r="G384" s="19">
        <v>0</v>
      </c>
      <c r="H384" s="29">
        <v>0</v>
      </c>
      <c r="I384" s="29">
        <v>0</v>
      </c>
      <c r="J384" s="19">
        <v>0</v>
      </c>
      <c r="K384" s="29">
        <v>0</v>
      </c>
      <c r="L384" s="29">
        <v>0</v>
      </c>
      <c r="M384" s="22"/>
    </row>
    <row r="385" spans="1:13" s="14" customFormat="1" ht="26.45" hidden="1" customHeight="1" x14ac:dyDescent="0.3">
      <c r="A385" s="47"/>
      <c r="B385" s="47"/>
      <c r="C385" s="47"/>
      <c r="D385" s="27" t="s">
        <v>79</v>
      </c>
      <c r="E385" s="19">
        <v>0</v>
      </c>
      <c r="F385" s="19">
        <v>0</v>
      </c>
      <c r="G385" s="19">
        <v>0</v>
      </c>
      <c r="H385" s="29">
        <v>0</v>
      </c>
      <c r="I385" s="29">
        <v>0</v>
      </c>
      <c r="J385" s="19">
        <v>0</v>
      </c>
      <c r="K385" s="29">
        <v>0</v>
      </c>
      <c r="L385" s="29">
        <v>0</v>
      </c>
      <c r="M385" s="22"/>
    </row>
    <row r="386" spans="1:13" s="14" customFormat="1" ht="39.6" hidden="1" customHeight="1" x14ac:dyDescent="0.3">
      <c r="A386" s="47"/>
      <c r="B386" s="47"/>
      <c r="C386" s="47"/>
      <c r="D386" s="27" t="s">
        <v>176</v>
      </c>
      <c r="E386" s="19">
        <f>F386+G386+H386+I386+J386+K386+L386</f>
        <v>36579.700000000004</v>
      </c>
      <c r="F386" s="19">
        <v>0</v>
      </c>
      <c r="G386" s="19">
        <v>0</v>
      </c>
      <c r="H386" s="29">
        <v>0</v>
      </c>
      <c r="I386" s="29">
        <v>3657.97</v>
      </c>
      <c r="J386" s="19">
        <v>32921.730000000003</v>
      </c>
      <c r="K386" s="29">
        <v>0</v>
      </c>
      <c r="L386" s="29">
        <v>0</v>
      </c>
      <c r="M386" s="22"/>
    </row>
    <row r="387" spans="1:13" s="14" customFormat="1" ht="14.1" hidden="1" customHeight="1" x14ac:dyDescent="0.3">
      <c r="A387" s="47" t="s">
        <v>100</v>
      </c>
      <c r="B387" s="47" t="s">
        <v>144</v>
      </c>
      <c r="C387" s="47"/>
      <c r="D387" s="27" t="s">
        <v>3</v>
      </c>
      <c r="E387" s="18">
        <f t="shared" ref="E387:L387" si="95">SUM(E388:E392)</f>
        <v>5807.6</v>
      </c>
      <c r="F387" s="18">
        <f t="shared" si="95"/>
        <v>0</v>
      </c>
      <c r="G387" s="18">
        <f t="shared" si="95"/>
        <v>0</v>
      </c>
      <c r="H387" s="18">
        <f t="shared" si="95"/>
        <v>0</v>
      </c>
      <c r="I387" s="18">
        <f t="shared" si="95"/>
        <v>580.76</v>
      </c>
      <c r="J387" s="19">
        <f t="shared" si="95"/>
        <v>5226.84</v>
      </c>
      <c r="K387" s="18">
        <f t="shared" si="95"/>
        <v>0</v>
      </c>
      <c r="L387" s="18">
        <f t="shared" si="95"/>
        <v>0</v>
      </c>
      <c r="M387" s="22"/>
    </row>
    <row r="388" spans="1:13" s="14" customFormat="1" ht="13.9" hidden="1" customHeight="1" x14ac:dyDescent="0.3">
      <c r="A388" s="47"/>
      <c r="B388" s="47"/>
      <c r="C388" s="47"/>
      <c r="D388" s="27" t="s">
        <v>13</v>
      </c>
      <c r="E388" s="19">
        <v>0</v>
      </c>
      <c r="F388" s="19">
        <v>0</v>
      </c>
      <c r="G388" s="19">
        <v>0</v>
      </c>
      <c r="H388" s="29">
        <v>0</v>
      </c>
      <c r="I388" s="29">
        <v>0</v>
      </c>
      <c r="J388" s="19">
        <v>0</v>
      </c>
      <c r="K388" s="29">
        <v>0</v>
      </c>
      <c r="L388" s="29">
        <v>0</v>
      </c>
      <c r="M388" s="22"/>
    </row>
    <row r="389" spans="1:13" s="14" customFormat="1" ht="13.9" hidden="1" customHeight="1" x14ac:dyDescent="0.3">
      <c r="A389" s="47"/>
      <c r="B389" s="47"/>
      <c r="C389" s="47"/>
      <c r="D389" s="27" t="s">
        <v>14</v>
      </c>
      <c r="E389" s="19">
        <v>0</v>
      </c>
      <c r="F389" s="19">
        <v>0</v>
      </c>
      <c r="G389" s="19">
        <v>0</v>
      </c>
      <c r="H389" s="29">
        <v>0</v>
      </c>
      <c r="I389" s="29">
        <v>0</v>
      </c>
      <c r="J389" s="19">
        <v>0</v>
      </c>
      <c r="K389" s="29">
        <v>0</v>
      </c>
      <c r="L389" s="29">
        <v>0</v>
      </c>
      <c r="M389" s="22"/>
    </row>
    <row r="390" spans="1:13" s="14" customFormat="1" ht="13.9" hidden="1" customHeight="1" x14ac:dyDescent="0.3">
      <c r="A390" s="47"/>
      <c r="B390" s="47"/>
      <c r="C390" s="47"/>
      <c r="D390" s="27" t="s">
        <v>15</v>
      </c>
      <c r="E390" s="19">
        <v>0</v>
      </c>
      <c r="F390" s="19">
        <v>0</v>
      </c>
      <c r="G390" s="19">
        <v>0</v>
      </c>
      <c r="H390" s="29">
        <v>0</v>
      </c>
      <c r="I390" s="29">
        <v>0</v>
      </c>
      <c r="J390" s="19">
        <v>0</v>
      </c>
      <c r="K390" s="29">
        <v>0</v>
      </c>
      <c r="L390" s="29">
        <v>0</v>
      </c>
      <c r="M390" s="22"/>
    </row>
    <row r="391" spans="1:13" s="14" customFormat="1" ht="26.45" hidden="1" customHeight="1" x14ac:dyDescent="0.3">
      <c r="A391" s="47"/>
      <c r="B391" s="47"/>
      <c r="C391" s="47"/>
      <c r="D391" s="27" t="s">
        <v>79</v>
      </c>
      <c r="E391" s="19">
        <v>0</v>
      </c>
      <c r="F391" s="19">
        <v>0</v>
      </c>
      <c r="G391" s="19">
        <v>0</v>
      </c>
      <c r="H391" s="29">
        <v>0</v>
      </c>
      <c r="I391" s="29">
        <v>0</v>
      </c>
      <c r="J391" s="19">
        <v>0</v>
      </c>
      <c r="K391" s="29">
        <v>0</v>
      </c>
      <c r="L391" s="29">
        <v>0</v>
      </c>
      <c r="M391" s="22"/>
    </row>
    <row r="392" spans="1:13" s="14" customFormat="1" ht="42" hidden="1" customHeight="1" x14ac:dyDescent="0.3">
      <c r="A392" s="47"/>
      <c r="B392" s="47"/>
      <c r="C392" s="47"/>
      <c r="D392" s="27" t="s">
        <v>176</v>
      </c>
      <c r="E392" s="19">
        <f>F392+G392+H392+I392+J392+K392+L392</f>
        <v>5807.6</v>
      </c>
      <c r="F392" s="19">
        <v>0</v>
      </c>
      <c r="G392" s="19">
        <v>0</v>
      </c>
      <c r="H392" s="29">
        <v>0</v>
      </c>
      <c r="I392" s="29">
        <v>580.76</v>
      </c>
      <c r="J392" s="19">
        <v>5226.84</v>
      </c>
      <c r="K392" s="29">
        <v>0</v>
      </c>
      <c r="L392" s="29">
        <v>0</v>
      </c>
      <c r="M392" s="22"/>
    </row>
    <row r="393" spans="1:13" s="14" customFormat="1" ht="14.1" hidden="1" customHeight="1" x14ac:dyDescent="0.3">
      <c r="A393" s="47" t="s">
        <v>145</v>
      </c>
      <c r="B393" s="47" t="s">
        <v>146</v>
      </c>
      <c r="C393" s="47"/>
      <c r="D393" s="27" t="s">
        <v>3</v>
      </c>
      <c r="E393" s="18">
        <f t="shared" ref="E393:L393" si="96">SUM(E394:E398)</f>
        <v>20268.600000000002</v>
      </c>
      <c r="F393" s="18">
        <f t="shared" si="96"/>
        <v>0</v>
      </c>
      <c r="G393" s="18">
        <f t="shared" si="96"/>
        <v>0</v>
      </c>
      <c r="H393" s="37">
        <f t="shared" si="96"/>
        <v>0</v>
      </c>
      <c r="I393" s="18">
        <f t="shared" si="96"/>
        <v>0</v>
      </c>
      <c r="J393" s="19">
        <f t="shared" si="96"/>
        <v>0</v>
      </c>
      <c r="K393" s="18">
        <f t="shared" si="96"/>
        <v>2026.86</v>
      </c>
      <c r="L393" s="18">
        <f t="shared" si="96"/>
        <v>18241.740000000002</v>
      </c>
      <c r="M393" s="22"/>
    </row>
    <row r="394" spans="1:13" s="14" customFormat="1" ht="13.9" hidden="1" customHeight="1" x14ac:dyDescent="0.3">
      <c r="A394" s="47"/>
      <c r="B394" s="47"/>
      <c r="C394" s="47"/>
      <c r="D394" s="27" t="s">
        <v>13</v>
      </c>
      <c r="E394" s="19">
        <v>0</v>
      </c>
      <c r="F394" s="19">
        <v>0</v>
      </c>
      <c r="G394" s="19">
        <v>0</v>
      </c>
      <c r="H394" s="29">
        <v>0</v>
      </c>
      <c r="I394" s="29">
        <v>0</v>
      </c>
      <c r="J394" s="19">
        <v>0</v>
      </c>
      <c r="K394" s="29">
        <v>0</v>
      </c>
      <c r="L394" s="29">
        <v>0</v>
      </c>
      <c r="M394" s="22"/>
    </row>
    <row r="395" spans="1:13" s="14" customFormat="1" ht="13.9" hidden="1" customHeight="1" x14ac:dyDescent="0.3">
      <c r="A395" s="47"/>
      <c r="B395" s="47"/>
      <c r="C395" s="47"/>
      <c r="D395" s="27" t="s">
        <v>14</v>
      </c>
      <c r="E395" s="19">
        <v>0</v>
      </c>
      <c r="F395" s="19">
        <v>0</v>
      </c>
      <c r="G395" s="19">
        <v>0</v>
      </c>
      <c r="H395" s="29">
        <v>0</v>
      </c>
      <c r="I395" s="29">
        <v>0</v>
      </c>
      <c r="J395" s="19">
        <v>0</v>
      </c>
      <c r="K395" s="29">
        <v>0</v>
      </c>
      <c r="L395" s="29">
        <v>0</v>
      </c>
      <c r="M395" s="22"/>
    </row>
    <row r="396" spans="1:13" s="14" customFormat="1" ht="13.9" hidden="1" customHeight="1" x14ac:dyDescent="0.3">
      <c r="A396" s="47"/>
      <c r="B396" s="47"/>
      <c r="C396" s="47"/>
      <c r="D396" s="27" t="s">
        <v>15</v>
      </c>
      <c r="E396" s="19">
        <v>0</v>
      </c>
      <c r="F396" s="19">
        <v>0</v>
      </c>
      <c r="G396" s="19">
        <v>0</v>
      </c>
      <c r="H396" s="29">
        <v>0</v>
      </c>
      <c r="I396" s="29">
        <v>0</v>
      </c>
      <c r="J396" s="19">
        <v>0</v>
      </c>
      <c r="K396" s="29">
        <v>0</v>
      </c>
      <c r="L396" s="29">
        <v>0</v>
      </c>
      <c r="M396" s="22"/>
    </row>
    <row r="397" spans="1:13" s="14" customFormat="1" ht="26.45" hidden="1" customHeight="1" x14ac:dyDescent="0.3">
      <c r="A397" s="47"/>
      <c r="B397" s="47"/>
      <c r="C397" s="47"/>
      <c r="D397" s="27" t="s">
        <v>79</v>
      </c>
      <c r="E397" s="19">
        <v>0</v>
      </c>
      <c r="F397" s="19">
        <v>0</v>
      </c>
      <c r="G397" s="19">
        <v>0</v>
      </c>
      <c r="H397" s="29">
        <v>0</v>
      </c>
      <c r="I397" s="29">
        <v>0</v>
      </c>
      <c r="J397" s="19">
        <v>0</v>
      </c>
      <c r="K397" s="29">
        <v>0</v>
      </c>
      <c r="L397" s="29">
        <v>0</v>
      </c>
      <c r="M397" s="22"/>
    </row>
    <row r="398" spans="1:13" s="14" customFormat="1" ht="13.9" hidden="1" customHeight="1" x14ac:dyDescent="0.3">
      <c r="A398" s="47"/>
      <c r="B398" s="47"/>
      <c r="C398" s="47"/>
      <c r="D398" s="27" t="s">
        <v>176</v>
      </c>
      <c r="E398" s="19">
        <f>F398+G398+H398+I398+J398+K398+L398</f>
        <v>20268.600000000002</v>
      </c>
      <c r="F398" s="19">
        <v>0</v>
      </c>
      <c r="G398" s="19">
        <v>0</v>
      </c>
      <c r="H398" s="29">
        <v>0</v>
      </c>
      <c r="I398" s="29">
        <v>0</v>
      </c>
      <c r="J398" s="19">
        <v>0</v>
      </c>
      <c r="K398" s="29">
        <v>2026.86</v>
      </c>
      <c r="L398" s="29">
        <v>18241.740000000002</v>
      </c>
      <c r="M398" s="22"/>
    </row>
    <row r="399" spans="1:13" s="14" customFormat="1" ht="14.1" hidden="1" customHeight="1" x14ac:dyDescent="0.3">
      <c r="A399" s="47" t="s">
        <v>101</v>
      </c>
      <c r="B399" s="47" t="s">
        <v>147</v>
      </c>
      <c r="C399" s="47"/>
      <c r="D399" s="27" t="s">
        <v>3</v>
      </c>
      <c r="E399" s="18">
        <f t="shared" ref="E399:L399" si="97">SUM(E400:E404)</f>
        <v>18549.019999999997</v>
      </c>
      <c r="F399" s="18">
        <f t="shared" si="97"/>
        <v>0</v>
      </c>
      <c r="G399" s="18">
        <f t="shared" si="97"/>
        <v>0</v>
      </c>
      <c r="H399" s="18">
        <f t="shared" si="97"/>
        <v>1006.67</v>
      </c>
      <c r="I399" s="18">
        <f t="shared" si="97"/>
        <v>17542.349999999999</v>
      </c>
      <c r="J399" s="19">
        <f t="shared" si="97"/>
        <v>0</v>
      </c>
      <c r="K399" s="18">
        <f t="shared" si="97"/>
        <v>0</v>
      </c>
      <c r="L399" s="18">
        <f t="shared" si="97"/>
        <v>0</v>
      </c>
      <c r="M399" s="22"/>
    </row>
    <row r="400" spans="1:13" s="14" customFormat="1" ht="13.9" hidden="1" customHeight="1" x14ac:dyDescent="0.3">
      <c r="A400" s="47"/>
      <c r="B400" s="47"/>
      <c r="C400" s="47"/>
      <c r="D400" s="27" t="s">
        <v>13</v>
      </c>
      <c r="E400" s="19">
        <v>0</v>
      </c>
      <c r="F400" s="19">
        <v>0</v>
      </c>
      <c r="G400" s="19">
        <v>0</v>
      </c>
      <c r="H400" s="29">
        <v>0</v>
      </c>
      <c r="I400" s="29">
        <v>0</v>
      </c>
      <c r="J400" s="19">
        <v>0</v>
      </c>
      <c r="K400" s="29">
        <v>0</v>
      </c>
      <c r="L400" s="29">
        <v>0</v>
      </c>
      <c r="M400" s="22"/>
    </row>
    <row r="401" spans="1:13" s="14" customFormat="1" ht="13.9" hidden="1" customHeight="1" x14ac:dyDescent="0.3">
      <c r="A401" s="47"/>
      <c r="B401" s="47"/>
      <c r="C401" s="47"/>
      <c r="D401" s="27" t="s">
        <v>14</v>
      </c>
      <c r="E401" s="19">
        <v>0</v>
      </c>
      <c r="F401" s="19">
        <v>0</v>
      </c>
      <c r="G401" s="19">
        <v>0</v>
      </c>
      <c r="H401" s="29">
        <v>0</v>
      </c>
      <c r="I401" s="29">
        <v>0</v>
      </c>
      <c r="J401" s="19">
        <v>0</v>
      </c>
      <c r="K401" s="29">
        <v>0</v>
      </c>
      <c r="L401" s="29">
        <v>0</v>
      </c>
      <c r="M401" s="22"/>
    </row>
    <row r="402" spans="1:13" s="14" customFormat="1" ht="13.9" hidden="1" customHeight="1" x14ac:dyDescent="0.3">
      <c r="A402" s="47"/>
      <c r="B402" s="47"/>
      <c r="C402" s="47"/>
      <c r="D402" s="27" t="s">
        <v>15</v>
      </c>
      <c r="E402" s="19">
        <f>SUM(F402:L402)</f>
        <v>1006.67</v>
      </c>
      <c r="F402" s="19">
        <v>0</v>
      </c>
      <c r="G402" s="19">
        <v>0</v>
      </c>
      <c r="H402" s="29">
        <v>1006.67</v>
      </c>
      <c r="I402" s="29">
        <v>0</v>
      </c>
      <c r="J402" s="19">
        <v>0</v>
      </c>
      <c r="K402" s="29">
        <v>0</v>
      </c>
      <c r="L402" s="29">
        <v>0</v>
      </c>
      <c r="M402" s="22"/>
    </row>
    <row r="403" spans="1:13" s="14" customFormat="1" ht="26.45" hidden="1" customHeight="1" x14ac:dyDescent="0.3">
      <c r="A403" s="47"/>
      <c r="B403" s="47"/>
      <c r="C403" s="47"/>
      <c r="D403" s="27" t="s">
        <v>79</v>
      </c>
      <c r="E403" s="19">
        <v>0</v>
      </c>
      <c r="F403" s="19">
        <v>0</v>
      </c>
      <c r="G403" s="19">
        <v>0</v>
      </c>
      <c r="H403" s="29">
        <v>0</v>
      </c>
      <c r="I403" s="29">
        <v>0</v>
      </c>
      <c r="J403" s="19">
        <v>0</v>
      </c>
      <c r="K403" s="29">
        <v>0</v>
      </c>
      <c r="L403" s="29">
        <v>0</v>
      </c>
      <c r="M403" s="22"/>
    </row>
    <row r="404" spans="1:13" s="14" customFormat="1" ht="37.15" hidden="1" customHeight="1" x14ac:dyDescent="0.3">
      <c r="A404" s="47"/>
      <c r="B404" s="47"/>
      <c r="C404" s="47"/>
      <c r="D404" s="27" t="s">
        <v>176</v>
      </c>
      <c r="E404" s="19">
        <f>F404+G404+H404+I404+J404+K404+L404</f>
        <v>17542.349999999999</v>
      </c>
      <c r="F404" s="19">
        <v>0</v>
      </c>
      <c r="G404" s="19">
        <v>0</v>
      </c>
      <c r="H404" s="29">
        <v>0</v>
      </c>
      <c r="I404" s="29">
        <v>17542.349999999999</v>
      </c>
      <c r="J404" s="19">
        <v>0</v>
      </c>
      <c r="K404" s="29">
        <v>0</v>
      </c>
      <c r="L404" s="29">
        <v>0</v>
      </c>
      <c r="M404" s="22"/>
    </row>
    <row r="405" spans="1:13" s="14" customFormat="1" ht="14.1" hidden="1" customHeight="1" x14ac:dyDescent="0.3">
      <c r="A405" s="47" t="s">
        <v>102</v>
      </c>
      <c r="B405" s="47" t="s">
        <v>106</v>
      </c>
      <c r="C405" s="47"/>
      <c r="D405" s="27" t="s">
        <v>3</v>
      </c>
      <c r="E405" s="18">
        <f t="shared" ref="E405:L405" si="98">SUM(E406:E410)</f>
        <v>17425.5</v>
      </c>
      <c r="F405" s="18">
        <f t="shared" si="98"/>
        <v>0</v>
      </c>
      <c r="G405" s="18">
        <f t="shared" si="98"/>
        <v>0</v>
      </c>
      <c r="H405" s="18">
        <f t="shared" si="98"/>
        <v>1742.55</v>
      </c>
      <c r="I405" s="18">
        <f t="shared" si="98"/>
        <v>15682.95</v>
      </c>
      <c r="J405" s="19">
        <f t="shared" si="98"/>
        <v>0</v>
      </c>
      <c r="K405" s="18">
        <f t="shared" si="98"/>
        <v>0</v>
      </c>
      <c r="L405" s="18">
        <f t="shared" si="98"/>
        <v>0</v>
      </c>
      <c r="M405" s="22"/>
    </row>
    <row r="406" spans="1:13" s="14" customFormat="1" ht="13.9" hidden="1" customHeight="1" x14ac:dyDescent="0.3">
      <c r="A406" s="47"/>
      <c r="B406" s="47"/>
      <c r="C406" s="47"/>
      <c r="D406" s="27" t="s">
        <v>13</v>
      </c>
      <c r="E406" s="19">
        <v>0</v>
      </c>
      <c r="F406" s="19">
        <v>0</v>
      </c>
      <c r="G406" s="19">
        <v>0</v>
      </c>
      <c r="H406" s="29">
        <v>0</v>
      </c>
      <c r="I406" s="29">
        <v>0</v>
      </c>
      <c r="J406" s="19">
        <v>0</v>
      </c>
      <c r="K406" s="29">
        <v>0</v>
      </c>
      <c r="L406" s="29">
        <v>0</v>
      </c>
      <c r="M406" s="22"/>
    </row>
    <row r="407" spans="1:13" s="14" customFormat="1" ht="13.9" hidden="1" customHeight="1" x14ac:dyDescent="0.3">
      <c r="A407" s="47"/>
      <c r="B407" s="47"/>
      <c r="C407" s="47"/>
      <c r="D407" s="27" t="s">
        <v>14</v>
      </c>
      <c r="E407" s="19">
        <f>H407+I407+J407+K407+L407</f>
        <v>1725.1244999999999</v>
      </c>
      <c r="F407" s="19">
        <v>0</v>
      </c>
      <c r="G407" s="19">
        <v>0</v>
      </c>
      <c r="H407" s="29">
        <v>1725.1244999999999</v>
      </c>
      <c r="I407" s="29">
        <v>0</v>
      </c>
      <c r="J407" s="19">
        <v>0</v>
      </c>
      <c r="K407" s="29">
        <v>0</v>
      </c>
      <c r="L407" s="29">
        <v>0</v>
      </c>
      <c r="M407" s="22"/>
    </row>
    <row r="408" spans="1:13" s="14" customFormat="1" ht="13.9" hidden="1" customHeight="1" x14ac:dyDescent="0.3">
      <c r="A408" s="47"/>
      <c r="B408" s="47"/>
      <c r="C408" s="47"/>
      <c r="D408" s="27" t="s">
        <v>15</v>
      </c>
      <c r="E408" s="19">
        <f>H408+I408+J408+K408+L408</f>
        <v>17.4255</v>
      </c>
      <c r="F408" s="19">
        <v>0</v>
      </c>
      <c r="G408" s="19">
        <v>0</v>
      </c>
      <c r="H408" s="29">
        <v>17.4255</v>
      </c>
      <c r="I408" s="29">
        <v>0</v>
      </c>
      <c r="J408" s="19">
        <v>0</v>
      </c>
      <c r="K408" s="29">
        <v>0</v>
      </c>
      <c r="L408" s="29">
        <v>0</v>
      </c>
      <c r="M408" s="22"/>
    </row>
    <row r="409" spans="1:13" s="14" customFormat="1" ht="26.45" hidden="1" customHeight="1" x14ac:dyDescent="0.3">
      <c r="A409" s="47"/>
      <c r="B409" s="47"/>
      <c r="C409" s="47"/>
      <c r="D409" s="27" t="s">
        <v>79</v>
      </c>
      <c r="E409" s="19">
        <v>0</v>
      </c>
      <c r="F409" s="19">
        <v>0</v>
      </c>
      <c r="G409" s="19">
        <v>0</v>
      </c>
      <c r="H409" s="29">
        <v>0</v>
      </c>
      <c r="I409" s="29">
        <v>0</v>
      </c>
      <c r="J409" s="19">
        <v>0</v>
      </c>
      <c r="K409" s="29">
        <v>0</v>
      </c>
      <c r="L409" s="29">
        <v>0</v>
      </c>
      <c r="M409" s="22"/>
    </row>
    <row r="410" spans="1:13" s="14" customFormat="1" ht="28.5" hidden="1" customHeight="1" x14ac:dyDescent="0.3">
      <c r="A410" s="47"/>
      <c r="B410" s="47"/>
      <c r="C410" s="47"/>
      <c r="D410" s="27" t="s">
        <v>176</v>
      </c>
      <c r="E410" s="19">
        <f>F410+G410+H410+I410+J410+K410+L410</f>
        <v>15682.95</v>
      </c>
      <c r="F410" s="19">
        <v>0</v>
      </c>
      <c r="G410" s="19">
        <v>0</v>
      </c>
      <c r="H410" s="29">
        <v>0</v>
      </c>
      <c r="I410" s="29">
        <v>15682.95</v>
      </c>
      <c r="J410" s="19">
        <v>0</v>
      </c>
      <c r="K410" s="29">
        <v>0</v>
      </c>
      <c r="L410" s="29">
        <v>0</v>
      </c>
      <c r="M410" s="22"/>
    </row>
    <row r="411" spans="1:13" s="14" customFormat="1" ht="14.1" hidden="1" customHeight="1" x14ac:dyDescent="0.3">
      <c r="A411" s="47" t="s">
        <v>103</v>
      </c>
      <c r="B411" s="47" t="s">
        <v>148</v>
      </c>
      <c r="C411" s="47"/>
      <c r="D411" s="27" t="s">
        <v>3</v>
      </c>
      <c r="E411" s="18">
        <f t="shared" ref="E411:L411" si="99">SUM(E412:E416)</f>
        <v>5501.76</v>
      </c>
      <c r="F411" s="18">
        <f t="shared" si="99"/>
        <v>0</v>
      </c>
      <c r="G411" s="18">
        <f t="shared" si="99"/>
        <v>0</v>
      </c>
      <c r="H411" s="18">
        <f t="shared" si="99"/>
        <v>583.71</v>
      </c>
      <c r="I411" s="18">
        <f t="shared" si="99"/>
        <v>4918.05</v>
      </c>
      <c r="J411" s="19">
        <f t="shared" si="99"/>
        <v>0</v>
      </c>
      <c r="K411" s="18">
        <f t="shared" si="99"/>
        <v>0</v>
      </c>
      <c r="L411" s="18">
        <f t="shared" si="99"/>
        <v>0</v>
      </c>
      <c r="M411" s="22"/>
    </row>
    <row r="412" spans="1:13" s="14" customFormat="1" ht="13.9" hidden="1" customHeight="1" x14ac:dyDescent="0.3">
      <c r="A412" s="47"/>
      <c r="B412" s="47"/>
      <c r="C412" s="47"/>
      <c r="D412" s="27" t="s">
        <v>13</v>
      </c>
      <c r="E412" s="19">
        <v>0</v>
      </c>
      <c r="F412" s="19">
        <v>0</v>
      </c>
      <c r="G412" s="19">
        <v>0</v>
      </c>
      <c r="H412" s="29">
        <v>0</v>
      </c>
      <c r="I412" s="29">
        <v>0</v>
      </c>
      <c r="J412" s="19">
        <v>0</v>
      </c>
      <c r="K412" s="29">
        <v>0</v>
      </c>
      <c r="L412" s="29">
        <v>0</v>
      </c>
      <c r="M412" s="22"/>
    </row>
    <row r="413" spans="1:13" s="14" customFormat="1" ht="13.9" hidden="1" customHeight="1" x14ac:dyDescent="0.3">
      <c r="A413" s="47"/>
      <c r="B413" s="47"/>
      <c r="C413" s="47"/>
      <c r="D413" s="27" t="s">
        <v>14</v>
      </c>
      <c r="E413" s="19">
        <v>0</v>
      </c>
      <c r="F413" s="19">
        <v>0</v>
      </c>
      <c r="G413" s="19">
        <v>0</v>
      </c>
      <c r="H413" s="29">
        <v>0</v>
      </c>
      <c r="I413" s="29">
        <v>0</v>
      </c>
      <c r="J413" s="19">
        <v>0</v>
      </c>
      <c r="K413" s="29">
        <v>0</v>
      </c>
      <c r="L413" s="29">
        <v>0</v>
      </c>
      <c r="M413" s="22"/>
    </row>
    <row r="414" spans="1:13" s="14" customFormat="1" ht="13.9" hidden="1" customHeight="1" x14ac:dyDescent="0.3">
      <c r="A414" s="47"/>
      <c r="B414" s="47"/>
      <c r="C414" s="47"/>
      <c r="D414" s="27" t="s">
        <v>15</v>
      </c>
      <c r="E414" s="19">
        <f>SUM(F414:L414)</f>
        <v>583.71</v>
      </c>
      <c r="F414" s="19">
        <v>0</v>
      </c>
      <c r="G414" s="19">
        <v>0</v>
      </c>
      <c r="H414" s="29">
        <v>583.71</v>
      </c>
      <c r="I414" s="29">
        <v>0</v>
      </c>
      <c r="J414" s="19">
        <v>0</v>
      </c>
      <c r="K414" s="29">
        <v>0</v>
      </c>
      <c r="L414" s="29">
        <v>0</v>
      </c>
      <c r="M414" s="22"/>
    </row>
    <row r="415" spans="1:13" s="14" customFormat="1" ht="26.45" hidden="1" customHeight="1" x14ac:dyDescent="0.3">
      <c r="A415" s="47"/>
      <c r="B415" s="47"/>
      <c r="C415" s="47"/>
      <c r="D415" s="27" t="s">
        <v>79</v>
      </c>
      <c r="E415" s="19">
        <v>0</v>
      </c>
      <c r="F415" s="19">
        <v>0</v>
      </c>
      <c r="G415" s="19">
        <v>0</v>
      </c>
      <c r="H415" s="29">
        <v>0</v>
      </c>
      <c r="I415" s="29">
        <v>0</v>
      </c>
      <c r="J415" s="19">
        <v>0</v>
      </c>
      <c r="K415" s="29">
        <v>0</v>
      </c>
      <c r="L415" s="29">
        <v>0</v>
      </c>
      <c r="M415" s="22"/>
    </row>
    <row r="416" spans="1:13" s="14" customFormat="1" ht="31.5" hidden="1" customHeight="1" x14ac:dyDescent="0.3">
      <c r="A416" s="47"/>
      <c r="B416" s="47"/>
      <c r="C416" s="47"/>
      <c r="D416" s="27" t="s">
        <v>176</v>
      </c>
      <c r="E416" s="19">
        <f>F416+G416+H416+I416+J416+K416+L416</f>
        <v>4918.05</v>
      </c>
      <c r="F416" s="19">
        <v>0</v>
      </c>
      <c r="G416" s="19">
        <v>0</v>
      </c>
      <c r="H416" s="29">
        <v>0</v>
      </c>
      <c r="I416" s="29">
        <v>4918.05</v>
      </c>
      <c r="J416" s="19">
        <v>0</v>
      </c>
      <c r="K416" s="29">
        <v>0</v>
      </c>
      <c r="L416" s="29">
        <v>0</v>
      </c>
      <c r="M416" s="22"/>
    </row>
    <row r="417" spans="1:13" s="14" customFormat="1" ht="14.1" hidden="1" customHeight="1" x14ac:dyDescent="0.3">
      <c r="A417" s="47" t="s">
        <v>104</v>
      </c>
      <c r="B417" s="47" t="s">
        <v>149</v>
      </c>
      <c r="C417" s="47"/>
      <c r="D417" s="27" t="s">
        <v>3</v>
      </c>
      <c r="E417" s="18">
        <f t="shared" ref="E417:L417" si="100">SUM(E418:E422)</f>
        <v>19751.899999999998</v>
      </c>
      <c r="F417" s="18">
        <f t="shared" si="100"/>
        <v>0</v>
      </c>
      <c r="G417" s="18">
        <f t="shared" si="100"/>
        <v>0</v>
      </c>
      <c r="H417" s="18">
        <f t="shared" si="100"/>
        <v>0</v>
      </c>
      <c r="I417" s="18">
        <f t="shared" si="100"/>
        <v>1975.19</v>
      </c>
      <c r="J417" s="19">
        <f t="shared" si="100"/>
        <v>17776.71</v>
      </c>
      <c r="K417" s="18">
        <f t="shared" si="100"/>
        <v>0</v>
      </c>
      <c r="L417" s="18">
        <f t="shared" si="100"/>
        <v>0</v>
      </c>
      <c r="M417" s="22"/>
    </row>
    <row r="418" spans="1:13" s="14" customFormat="1" ht="13.9" hidden="1" customHeight="1" x14ac:dyDescent="0.3">
      <c r="A418" s="47"/>
      <c r="B418" s="47"/>
      <c r="C418" s="47"/>
      <c r="D418" s="27" t="s">
        <v>13</v>
      </c>
      <c r="E418" s="19">
        <v>0</v>
      </c>
      <c r="F418" s="19">
        <v>0</v>
      </c>
      <c r="G418" s="19">
        <v>0</v>
      </c>
      <c r="H418" s="29">
        <v>0</v>
      </c>
      <c r="I418" s="29">
        <v>0</v>
      </c>
      <c r="J418" s="19">
        <v>0</v>
      </c>
      <c r="K418" s="29">
        <v>0</v>
      </c>
      <c r="L418" s="29">
        <v>0</v>
      </c>
      <c r="M418" s="22"/>
    </row>
    <row r="419" spans="1:13" s="14" customFormat="1" ht="13.9" hidden="1" customHeight="1" x14ac:dyDescent="0.3">
      <c r="A419" s="47"/>
      <c r="B419" s="47"/>
      <c r="C419" s="47"/>
      <c r="D419" s="27" t="s">
        <v>14</v>
      </c>
      <c r="E419" s="19">
        <v>0</v>
      </c>
      <c r="F419" s="19">
        <v>0</v>
      </c>
      <c r="G419" s="19">
        <v>0</v>
      </c>
      <c r="H419" s="29">
        <v>0</v>
      </c>
      <c r="I419" s="29">
        <v>0</v>
      </c>
      <c r="J419" s="19">
        <v>0</v>
      </c>
      <c r="K419" s="29">
        <v>0</v>
      </c>
      <c r="L419" s="29">
        <v>0</v>
      </c>
      <c r="M419" s="22"/>
    </row>
    <row r="420" spans="1:13" s="14" customFormat="1" ht="13.9" hidden="1" customHeight="1" x14ac:dyDescent="0.3">
      <c r="A420" s="47"/>
      <c r="B420" s="47"/>
      <c r="C420" s="47"/>
      <c r="D420" s="27" t="s">
        <v>15</v>
      </c>
      <c r="E420" s="19">
        <v>0</v>
      </c>
      <c r="F420" s="19">
        <v>0</v>
      </c>
      <c r="G420" s="19">
        <v>0</v>
      </c>
      <c r="H420" s="29">
        <v>0</v>
      </c>
      <c r="I420" s="29">
        <v>0</v>
      </c>
      <c r="J420" s="19">
        <v>0</v>
      </c>
      <c r="K420" s="29">
        <v>0</v>
      </c>
      <c r="L420" s="29">
        <v>0</v>
      </c>
      <c r="M420" s="22"/>
    </row>
    <row r="421" spans="1:13" s="14" customFormat="1" ht="26.45" hidden="1" customHeight="1" x14ac:dyDescent="0.3">
      <c r="A421" s="47"/>
      <c r="B421" s="47"/>
      <c r="C421" s="47"/>
      <c r="D421" s="27" t="s">
        <v>79</v>
      </c>
      <c r="E421" s="19">
        <v>0</v>
      </c>
      <c r="F421" s="19">
        <v>0</v>
      </c>
      <c r="G421" s="19">
        <v>0</v>
      </c>
      <c r="H421" s="29">
        <v>0</v>
      </c>
      <c r="I421" s="29">
        <v>0</v>
      </c>
      <c r="J421" s="19">
        <v>0</v>
      </c>
      <c r="K421" s="29">
        <v>0</v>
      </c>
      <c r="L421" s="29">
        <v>0</v>
      </c>
      <c r="M421" s="22"/>
    </row>
    <row r="422" spans="1:13" s="14" customFormat="1" ht="42" hidden="1" customHeight="1" x14ac:dyDescent="0.3">
      <c r="A422" s="47"/>
      <c r="B422" s="47"/>
      <c r="C422" s="47"/>
      <c r="D422" s="27" t="s">
        <v>176</v>
      </c>
      <c r="E422" s="19">
        <f>F422+G422+H422+I422+J422+K422+L422</f>
        <v>19751.899999999998</v>
      </c>
      <c r="F422" s="19">
        <v>0</v>
      </c>
      <c r="G422" s="19">
        <v>0</v>
      </c>
      <c r="H422" s="29">
        <v>0</v>
      </c>
      <c r="I422" s="29">
        <v>1975.19</v>
      </c>
      <c r="J422" s="19">
        <v>17776.71</v>
      </c>
      <c r="K422" s="29">
        <v>0</v>
      </c>
      <c r="L422" s="29">
        <v>0</v>
      </c>
      <c r="M422" s="22"/>
    </row>
    <row r="423" spans="1:13" s="14" customFormat="1" ht="14.1" hidden="1" customHeight="1" x14ac:dyDescent="0.3">
      <c r="A423" s="47" t="s">
        <v>105</v>
      </c>
      <c r="B423" s="47" t="s">
        <v>110</v>
      </c>
      <c r="C423" s="47"/>
      <c r="D423" s="27" t="s">
        <v>3</v>
      </c>
      <c r="E423" s="18">
        <f t="shared" ref="E423:L423" si="101">SUM(E424:E428)</f>
        <v>19572.3</v>
      </c>
      <c r="F423" s="18">
        <f t="shared" si="101"/>
        <v>0</v>
      </c>
      <c r="G423" s="18">
        <f t="shared" si="101"/>
        <v>0</v>
      </c>
      <c r="H423" s="18">
        <f t="shared" si="101"/>
        <v>1957.23</v>
      </c>
      <c r="I423" s="18">
        <f t="shared" si="101"/>
        <v>17615.07</v>
      </c>
      <c r="J423" s="19">
        <f t="shared" si="101"/>
        <v>0</v>
      </c>
      <c r="K423" s="18">
        <f t="shared" si="101"/>
        <v>0</v>
      </c>
      <c r="L423" s="18">
        <f t="shared" si="101"/>
        <v>0</v>
      </c>
      <c r="M423" s="22"/>
    </row>
    <row r="424" spans="1:13" s="14" customFormat="1" ht="13.9" hidden="1" customHeight="1" x14ac:dyDescent="0.3">
      <c r="A424" s="47"/>
      <c r="B424" s="47"/>
      <c r="C424" s="47"/>
      <c r="D424" s="27" t="s">
        <v>13</v>
      </c>
      <c r="E424" s="19">
        <v>0</v>
      </c>
      <c r="F424" s="19">
        <v>0</v>
      </c>
      <c r="G424" s="19">
        <v>0</v>
      </c>
      <c r="H424" s="29">
        <v>0</v>
      </c>
      <c r="I424" s="29">
        <v>0</v>
      </c>
      <c r="J424" s="19">
        <v>0</v>
      </c>
      <c r="K424" s="29">
        <v>0</v>
      </c>
      <c r="L424" s="29">
        <v>0</v>
      </c>
      <c r="M424" s="22"/>
    </row>
    <row r="425" spans="1:13" s="14" customFormat="1" ht="13.9" hidden="1" customHeight="1" x14ac:dyDescent="0.3">
      <c r="A425" s="47"/>
      <c r="B425" s="47"/>
      <c r="C425" s="47"/>
      <c r="D425" s="27" t="s">
        <v>14</v>
      </c>
      <c r="E425" s="19">
        <f>H425+I425+J425+K425+L425</f>
        <v>1937.6577</v>
      </c>
      <c r="F425" s="19">
        <v>0</v>
      </c>
      <c r="G425" s="19">
        <v>0</v>
      </c>
      <c r="H425" s="29">
        <v>1937.6577</v>
      </c>
      <c r="I425" s="29">
        <v>0</v>
      </c>
      <c r="J425" s="19">
        <v>0</v>
      </c>
      <c r="K425" s="29">
        <v>0</v>
      </c>
      <c r="L425" s="29">
        <v>0</v>
      </c>
      <c r="M425" s="22"/>
    </row>
    <row r="426" spans="1:13" s="14" customFormat="1" ht="13.9" hidden="1" customHeight="1" x14ac:dyDescent="0.3">
      <c r="A426" s="47"/>
      <c r="B426" s="47"/>
      <c r="C426" s="47"/>
      <c r="D426" s="27" t="s">
        <v>15</v>
      </c>
      <c r="E426" s="19">
        <f>H426+I426+J426+K426+L426</f>
        <v>19.572299999999998</v>
      </c>
      <c r="F426" s="19">
        <v>0</v>
      </c>
      <c r="G426" s="19">
        <v>0</v>
      </c>
      <c r="H426" s="29">
        <v>19.572299999999998</v>
      </c>
      <c r="I426" s="29">
        <v>0</v>
      </c>
      <c r="J426" s="19">
        <v>0</v>
      </c>
      <c r="K426" s="29">
        <v>0</v>
      </c>
      <c r="L426" s="29">
        <v>0</v>
      </c>
      <c r="M426" s="22"/>
    </row>
    <row r="427" spans="1:13" s="14" customFormat="1" ht="26.45" hidden="1" customHeight="1" x14ac:dyDescent="0.3">
      <c r="A427" s="47"/>
      <c r="B427" s="47"/>
      <c r="C427" s="47"/>
      <c r="D427" s="27" t="s">
        <v>79</v>
      </c>
      <c r="E427" s="19">
        <v>0</v>
      </c>
      <c r="F427" s="19">
        <v>0</v>
      </c>
      <c r="G427" s="19">
        <v>0</v>
      </c>
      <c r="H427" s="29">
        <v>0</v>
      </c>
      <c r="I427" s="29">
        <v>0</v>
      </c>
      <c r="J427" s="19">
        <v>0</v>
      </c>
      <c r="K427" s="29">
        <v>0</v>
      </c>
      <c r="L427" s="29">
        <v>0</v>
      </c>
      <c r="M427" s="22"/>
    </row>
    <row r="428" spans="1:13" s="14" customFormat="1" ht="33.6" hidden="1" customHeight="1" x14ac:dyDescent="0.3">
      <c r="A428" s="47"/>
      <c r="B428" s="47"/>
      <c r="C428" s="47"/>
      <c r="D428" s="27" t="s">
        <v>176</v>
      </c>
      <c r="E428" s="19">
        <f>F428+G428+H428+I428+J428+K428+L428</f>
        <v>17615.07</v>
      </c>
      <c r="F428" s="19">
        <v>0</v>
      </c>
      <c r="G428" s="19">
        <v>0</v>
      </c>
      <c r="H428" s="29">
        <v>0</v>
      </c>
      <c r="I428" s="29">
        <v>17615.07</v>
      </c>
      <c r="J428" s="19">
        <v>0</v>
      </c>
      <c r="K428" s="29">
        <v>0</v>
      </c>
      <c r="L428" s="29">
        <v>0</v>
      </c>
      <c r="M428" s="22"/>
    </row>
    <row r="429" spans="1:13" s="14" customFormat="1" ht="14.1" hidden="1" customHeight="1" x14ac:dyDescent="0.3">
      <c r="A429" s="47" t="s">
        <v>107</v>
      </c>
      <c r="B429" s="47" t="s">
        <v>112</v>
      </c>
      <c r="C429" s="47"/>
      <c r="D429" s="27" t="s">
        <v>3</v>
      </c>
      <c r="E429" s="18">
        <f t="shared" ref="E429:L429" si="102">SUM(E430:E434)</f>
        <v>19196.3</v>
      </c>
      <c r="F429" s="18">
        <f t="shared" si="102"/>
        <v>0</v>
      </c>
      <c r="G429" s="18">
        <f t="shared" si="102"/>
        <v>0</v>
      </c>
      <c r="H429" s="18">
        <f t="shared" si="102"/>
        <v>0</v>
      </c>
      <c r="I429" s="18">
        <f t="shared" si="102"/>
        <v>0</v>
      </c>
      <c r="J429" s="19">
        <f t="shared" si="102"/>
        <v>1919.63</v>
      </c>
      <c r="K429" s="18">
        <f t="shared" si="102"/>
        <v>17276.669999999998</v>
      </c>
      <c r="L429" s="18">
        <f t="shared" si="102"/>
        <v>0</v>
      </c>
      <c r="M429" s="22"/>
    </row>
    <row r="430" spans="1:13" s="14" customFormat="1" ht="13.9" hidden="1" customHeight="1" x14ac:dyDescent="0.3">
      <c r="A430" s="47"/>
      <c r="B430" s="47"/>
      <c r="C430" s="47"/>
      <c r="D430" s="27" t="s">
        <v>13</v>
      </c>
      <c r="E430" s="19">
        <v>0</v>
      </c>
      <c r="F430" s="19">
        <v>0</v>
      </c>
      <c r="G430" s="19">
        <v>0</v>
      </c>
      <c r="H430" s="29">
        <v>0</v>
      </c>
      <c r="I430" s="29">
        <v>0</v>
      </c>
      <c r="J430" s="19">
        <v>0</v>
      </c>
      <c r="K430" s="29">
        <v>0</v>
      </c>
      <c r="L430" s="29">
        <v>0</v>
      </c>
      <c r="M430" s="22"/>
    </row>
    <row r="431" spans="1:13" s="14" customFormat="1" ht="13.9" hidden="1" customHeight="1" x14ac:dyDescent="0.3">
      <c r="A431" s="47"/>
      <c r="B431" s="47"/>
      <c r="C431" s="47"/>
      <c r="D431" s="27" t="s">
        <v>14</v>
      </c>
      <c r="E431" s="19">
        <v>0</v>
      </c>
      <c r="F431" s="19">
        <v>0</v>
      </c>
      <c r="G431" s="19">
        <v>0</v>
      </c>
      <c r="H431" s="29">
        <v>0</v>
      </c>
      <c r="I431" s="29">
        <v>0</v>
      </c>
      <c r="J431" s="19">
        <v>0</v>
      </c>
      <c r="K431" s="29">
        <v>0</v>
      </c>
      <c r="L431" s="29">
        <v>0</v>
      </c>
      <c r="M431" s="22"/>
    </row>
    <row r="432" spans="1:13" s="14" customFormat="1" ht="13.9" hidden="1" customHeight="1" x14ac:dyDescent="0.3">
      <c r="A432" s="47"/>
      <c r="B432" s="47"/>
      <c r="C432" s="47"/>
      <c r="D432" s="27" t="s">
        <v>15</v>
      </c>
      <c r="E432" s="19">
        <v>0</v>
      </c>
      <c r="F432" s="19">
        <v>0</v>
      </c>
      <c r="G432" s="19">
        <v>0</v>
      </c>
      <c r="H432" s="29">
        <v>0</v>
      </c>
      <c r="I432" s="29">
        <v>0</v>
      </c>
      <c r="J432" s="19">
        <v>0</v>
      </c>
      <c r="K432" s="29">
        <v>0</v>
      </c>
      <c r="L432" s="29">
        <v>0</v>
      </c>
      <c r="M432" s="22"/>
    </row>
    <row r="433" spans="1:13" s="14" customFormat="1" ht="26.45" hidden="1" customHeight="1" x14ac:dyDescent="0.3">
      <c r="A433" s="47"/>
      <c r="B433" s="47"/>
      <c r="C433" s="47"/>
      <c r="D433" s="27" t="s">
        <v>79</v>
      </c>
      <c r="E433" s="19">
        <v>0</v>
      </c>
      <c r="F433" s="19">
        <v>0</v>
      </c>
      <c r="G433" s="19">
        <v>0</v>
      </c>
      <c r="H433" s="29">
        <v>0</v>
      </c>
      <c r="I433" s="29">
        <v>0</v>
      </c>
      <c r="J433" s="19">
        <v>0</v>
      </c>
      <c r="K433" s="29">
        <v>0</v>
      </c>
      <c r="L433" s="29">
        <v>0</v>
      </c>
      <c r="M433" s="22"/>
    </row>
    <row r="434" spans="1:13" s="14" customFormat="1" ht="31.9" hidden="1" customHeight="1" x14ac:dyDescent="0.3">
      <c r="A434" s="47"/>
      <c r="B434" s="47"/>
      <c r="C434" s="47"/>
      <c r="D434" s="27" t="s">
        <v>176</v>
      </c>
      <c r="E434" s="19">
        <f>F434+G434+H434+I434+J434+K434+L434</f>
        <v>19196.3</v>
      </c>
      <c r="F434" s="19">
        <v>0</v>
      </c>
      <c r="G434" s="19">
        <v>0</v>
      </c>
      <c r="H434" s="29">
        <v>0</v>
      </c>
      <c r="I434" s="29">
        <v>0</v>
      </c>
      <c r="J434" s="19">
        <v>1919.63</v>
      </c>
      <c r="K434" s="29">
        <v>17276.669999999998</v>
      </c>
      <c r="L434" s="29">
        <v>0</v>
      </c>
      <c r="M434" s="22"/>
    </row>
    <row r="435" spans="1:13" s="14" customFormat="1" ht="14.1" hidden="1" customHeight="1" x14ac:dyDescent="0.3">
      <c r="A435" s="47" t="s">
        <v>108</v>
      </c>
      <c r="B435" s="47" t="s">
        <v>150</v>
      </c>
      <c r="C435" s="47"/>
      <c r="D435" s="27" t="s">
        <v>3</v>
      </c>
      <c r="E435" s="18">
        <f t="shared" ref="E435:L435" si="103">SUM(E436:E440)</f>
        <v>20613.899999999998</v>
      </c>
      <c r="F435" s="18">
        <f t="shared" si="103"/>
        <v>0</v>
      </c>
      <c r="G435" s="18">
        <f t="shared" si="103"/>
        <v>0</v>
      </c>
      <c r="H435" s="18">
        <f t="shared" si="103"/>
        <v>0</v>
      </c>
      <c r="I435" s="18">
        <f t="shared" si="103"/>
        <v>2061.39</v>
      </c>
      <c r="J435" s="19">
        <f t="shared" si="103"/>
        <v>18552.509999999998</v>
      </c>
      <c r="K435" s="18">
        <f t="shared" si="103"/>
        <v>0</v>
      </c>
      <c r="L435" s="18">
        <f t="shared" si="103"/>
        <v>0</v>
      </c>
      <c r="M435" s="22"/>
    </row>
    <row r="436" spans="1:13" s="14" customFormat="1" ht="13.9" hidden="1" customHeight="1" x14ac:dyDescent="0.3">
      <c r="A436" s="47"/>
      <c r="B436" s="47"/>
      <c r="C436" s="47"/>
      <c r="D436" s="27" t="s">
        <v>13</v>
      </c>
      <c r="E436" s="19">
        <v>0</v>
      </c>
      <c r="F436" s="19">
        <v>0</v>
      </c>
      <c r="G436" s="19">
        <v>0</v>
      </c>
      <c r="H436" s="19">
        <v>0</v>
      </c>
      <c r="I436" s="19">
        <v>0</v>
      </c>
      <c r="J436" s="19">
        <v>0</v>
      </c>
      <c r="K436" s="19">
        <v>0</v>
      </c>
      <c r="L436" s="19">
        <v>0</v>
      </c>
      <c r="M436" s="22"/>
    </row>
    <row r="437" spans="1:13" s="14" customFormat="1" ht="13.9" hidden="1" customHeight="1" x14ac:dyDescent="0.3">
      <c r="A437" s="47"/>
      <c r="B437" s="47"/>
      <c r="C437" s="47"/>
      <c r="D437" s="27" t="s">
        <v>14</v>
      </c>
      <c r="E437" s="19">
        <v>0</v>
      </c>
      <c r="F437" s="19">
        <v>0</v>
      </c>
      <c r="G437" s="19">
        <v>0</v>
      </c>
      <c r="H437" s="19">
        <v>0</v>
      </c>
      <c r="I437" s="19">
        <v>0</v>
      </c>
      <c r="J437" s="19">
        <v>0</v>
      </c>
      <c r="K437" s="19">
        <v>0</v>
      </c>
      <c r="L437" s="19">
        <v>0</v>
      </c>
      <c r="M437" s="22"/>
    </row>
    <row r="438" spans="1:13" s="14" customFormat="1" ht="13.9" hidden="1" customHeight="1" x14ac:dyDescent="0.3">
      <c r="A438" s="47"/>
      <c r="B438" s="47"/>
      <c r="C438" s="47"/>
      <c r="D438" s="27" t="s">
        <v>15</v>
      </c>
      <c r="E438" s="19">
        <v>0</v>
      </c>
      <c r="F438" s="19">
        <v>0</v>
      </c>
      <c r="G438" s="19">
        <v>0</v>
      </c>
      <c r="H438" s="19">
        <v>0</v>
      </c>
      <c r="I438" s="19">
        <v>0</v>
      </c>
      <c r="J438" s="19">
        <v>0</v>
      </c>
      <c r="K438" s="19">
        <v>0</v>
      </c>
      <c r="L438" s="19">
        <v>0</v>
      </c>
      <c r="M438" s="22"/>
    </row>
    <row r="439" spans="1:13" s="14" customFormat="1" ht="26.45" hidden="1" customHeight="1" x14ac:dyDescent="0.3">
      <c r="A439" s="47"/>
      <c r="B439" s="47"/>
      <c r="C439" s="47"/>
      <c r="D439" s="27" t="s">
        <v>79</v>
      </c>
      <c r="E439" s="19">
        <v>0</v>
      </c>
      <c r="F439" s="19">
        <v>0</v>
      </c>
      <c r="G439" s="19">
        <v>0</v>
      </c>
      <c r="H439" s="19">
        <v>0</v>
      </c>
      <c r="I439" s="19">
        <v>0</v>
      </c>
      <c r="J439" s="19">
        <v>0</v>
      </c>
      <c r="K439" s="19">
        <v>0</v>
      </c>
      <c r="L439" s="19">
        <v>0</v>
      </c>
      <c r="M439" s="22"/>
    </row>
    <row r="440" spans="1:13" s="14" customFormat="1" ht="34.15" hidden="1" customHeight="1" x14ac:dyDescent="0.3">
      <c r="A440" s="47"/>
      <c r="B440" s="47"/>
      <c r="C440" s="47"/>
      <c r="D440" s="27" t="s">
        <v>176</v>
      </c>
      <c r="E440" s="19">
        <f>F440+G440+H440+I440+J440+K440+L440</f>
        <v>20613.899999999998</v>
      </c>
      <c r="F440" s="19">
        <v>0</v>
      </c>
      <c r="G440" s="19">
        <v>0</v>
      </c>
      <c r="H440" s="29">
        <v>0</v>
      </c>
      <c r="I440" s="29">
        <v>2061.39</v>
      </c>
      <c r="J440" s="19">
        <v>18552.509999999998</v>
      </c>
      <c r="K440" s="29">
        <v>0</v>
      </c>
      <c r="L440" s="29">
        <v>0</v>
      </c>
      <c r="M440" s="22"/>
    </row>
    <row r="441" spans="1:13" s="14" customFormat="1" ht="14.1" hidden="1" customHeight="1" x14ac:dyDescent="0.3">
      <c r="A441" s="47" t="s">
        <v>109</v>
      </c>
      <c r="B441" s="47" t="s">
        <v>151</v>
      </c>
      <c r="C441" s="47"/>
      <c r="D441" s="27" t="s">
        <v>3</v>
      </c>
      <c r="E441" s="18">
        <f t="shared" ref="E441:L441" si="104">SUM(E442:E446)</f>
        <v>19739.900000000001</v>
      </c>
      <c r="F441" s="18">
        <f t="shared" si="104"/>
        <v>0</v>
      </c>
      <c r="G441" s="18">
        <f t="shared" si="104"/>
        <v>0</v>
      </c>
      <c r="H441" s="18">
        <f t="shared" si="104"/>
        <v>1973.99</v>
      </c>
      <c r="I441" s="18">
        <f t="shared" si="104"/>
        <v>17765.91</v>
      </c>
      <c r="J441" s="19">
        <f t="shared" si="104"/>
        <v>0</v>
      </c>
      <c r="K441" s="18">
        <f t="shared" si="104"/>
        <v>0</v>
      </c>
      <c r="L441" s="18">
        <f t="shared" si="104"/>
        <v>0</v>
      </c>
      <c r="M441" s="22"/>
    </row>
    <row r="442" spans="1:13" s="14" customFormat="1" ht="13.9" hidden="1" customHeight="1" x14ac:dyDescent="0.3">
      <c r="A442" s="47"/>
      <c r="B442" s="47"/>
      <c r="C442" s="47"/>
      <c r="D442" s="27" t="s">
        <v>13</v>
      </c>
      <c r="E442" s="19">
        <v>0</v>
      </c>
      <c r="F442" s="19">
        <v>0</v>
      </c>
      <c r="G442" s="19">
        <v>0</v>
      </c>
      <c r="H442" s="19">
        <v>0</v>
      </c>
      <c r="I442" s="19">
        <v>0</v>
      </c>
      <c r="J442" s="19">
        <v>0</v>
      </c>
      <c r="K442" s="19">
        <v>0</v>
      </c>
      <c r="L442" s="19">
        <v>0</v>
      </c>
      <c r="M442" s="22"/>
    </row>
    <row r="443" spans="1:13" s="14" customFormat="1" ht="13.9" hidden="1" customHeight="1" x14ac:dyDescent="0.3">
      <c r="A443" s="47"/>
      <c r="B443" s="47"/>
      <c r="C443" s="47"/>
      <c r="D443" s="27" t="s">
        <v>14</v>
      </c>
      <c r="E443" s="19">
        <f>H443+I443+J443+K443+L443</f>
        <v>1954.2501</v>
      </c>
      <c r="F443" s="19">
        <v>0</v>
      </c>
      <c r="G443" s="19">
        <v>0</v>
      </c>
      <c r="H443" s="19">
        <v>1954.2501</v>
      </c>
      <c r="I443" s="19">
        <v>0</v>
      </c>
      <c r="J443" s="19">
        <v>0</v>
      </c>
      <c r="K443" s="19">
        <v>0</v>
      </c>
      <c r="L443" s="19">
        <v>0</v>
      </c>
      <c r="M443" s="22"/>
    </row>
    <row r="444" spans="1:13" s="14" customFormat="1" ht="13.9" hidden="1" customHeight="1" x14ac:dyDescent="0.3">
      <c r="A444" s="47"/>
      <c r="B444" s="47"/>
      <c r="C444" s="47"/>
      <c r="D444" s="27" t="s">
        <v>15</v>
      </c>
      <c r="E444" s="19">
        <f>H444+I444+J444+K444+L444</f>
        <v>19.739899999999999</v>
      </c>
      <c r="F444" s="19">
        <v>0</v>
      </c>
      <c r="G444" s="19">
        <v>0</v>
      </c>
      <c r="H444" s="19">
        <v>19.739899999999999</v>
      </c>
      <c r="I444" s="19">
        <v>0</v>
      </c>
      <c r="J444" s="19">
        <v>0</v>
      </c>
      <c r="K444" s="19">
        <v>0</v>
      </c>
      <c r="L444" s="19">
        <v>0</v>
      </c>
      <c r="M444" s="22"/>
    </row>
    <row r="445" spans="1:13" s="14" customFormat="1" ht="26.45" hidden="1" customHeight="1" x14ac:dyDescent="0.3">
      <c r="A445" s="47"/>
      <c r="B445" s="47"/>
      <c r="C445" s="47"/>
      <c r="D445" s="27" t="s">
        <v>79</v>
      </c>
      <c r="E445" s="19">
        <v>0</v>
      </c>
      <c r="F445" s="19">
        <v>0</v>
      </c>
      <c r="G445" s="19">
        <v>0</v>
      </c>
      <c r="H445" s="19">
        <v>0</v>
      </c>
      <c r="I445" s="19">
        <v>0</v>
      </c>
      <c r="J445" s="19">
        <v>0</v>
      </c>
      <c r="K445" s="19">
        <v>0</v>
      </c>
      <c r="L445" s="19">
        <v>0</v>
      </c>
      <c r="M445" s="22"/>
    </row>
    <row r="446" spans="1:13" s="14" customFormat="1" ht="29.25" hidden="1" customHeight="1" x14ac:dyDescent="0.3">
      <c r="A446" s="47"/>
      <c r="B446" s="47"/>
      <c r="C446" s="47"/>
      <c r="D446" s="27" t="s">
        <v>176</v>
      </c>
      <c r="E446" s="19">
        <f>F446+G446+H446+I446+J446+K446+L446</f>
        <v>17765.91</v>
      </c>
      <c r="F446" s="19">
        <v>0</v>
      </c>
      <c r="G446" s="19">
        <v>0</v>
      </c>
      <c r="H446" s="29">
        <v>0</v>
      </c>
      <c r="I446" s="19">
        <v>17765.91</v>
      </c>
      <c r="J446" s="19">
        <v>0</v>
      </c>
      <c r="K446" s="19">
        <v>0</v>
      </c>
      <c r="L446" s="19">
        <v>0</v>
      </c>
      <c r="M446" s="22"/>
    </row>
    <row r="447" spans="1:13" s="14" customFormat="1" ht="14.1" hidden="1" customHeight="1" x14ac:dyDescent="0.3">
      <c r="A447" s="47" t="s">
        <v>111</v>
      </c>
      <c r="B447" s="47" t="s">
        <v>152</v>
      </c>
      <c r="C447" s="47"/>
      <c r="D447" s="27" t="s">
        <v>3</v>
      </c>
      <c r="E447" s="18">
        <f t="shared" ref="E447:L447" si="105">SUM(E448:E452)</f>
        <v>5634.96</v>
      </c>
      <c r="F447" s="18">
        <f t="shared" si="105"/>
        <v>0</v>
      </c>
      <c r="G447" s="18">
        <f t="shared" si="105"/>
        <v>0</v>
      </c>
      <c r="H447" s="36">
        <f t="shared" si="105"/>
        <v>597.03</v>
      </c>
      <c r="I447" s="18">
        <f t="shared" si="105"/>
        <v>5037.93</v>
      </c>
      <c r="J447" s="19">
        <f t="shared" si="105"/>
        <v>0</v>
      </c>
      <c r="K447" s="18">
        <f t="shared" si="105"/>
        <v>0</v>
      </c>
      <c r="L447" s="18">
        <f t="shared" si="105"/>
        <v>0</v>
      </c>
      <c r="M447" s="22"/>
    </row>
    <row r="448" spans="1:13" s="14" customFormat="1" ht="13.9" hidden="1" customHeight="1" x14ac:dyDescent="0.3">
      <c r="A448" s="47"/>
      <c r="B448" s="47"/>
      <c r="C448" s="47"/>
      <c r="D448" s="27" t="s">
        <v>13</v>
      </c>
      <c r="E448" s="19">
        <f>SUM(F448:L448)</f>
        <v>0</v>
      </c>
      <c r="F448" s="19">
        <v>0</v>
      </c>
      <c r="G448" s="19">
        <v>0</v>
      </c>
      <c r="H448" s="19">
        <v>0</v>
      </c>
      <c r="I448" s="19">
        <v>0</v>
      </c>
      <c r="J448" s="19">
        <v>0</v>
      </c>
      <c r="K448" s="19">
        <v>0</v>
      </c>
      <c r="L448" s="19">
        <v>0</v>
      </c>
      <c r="M448" s="22"/>
    </row>
    <row r="449" spans="1:13" s="14" customFormat="1" ht="13.9" hidden="1" customHeight="1" x14ac:dyDescent="0.3">
      <c r="A449" s="47"/>
      <c r="B449" s="47"/>
      <c r="C449" s="47"/>
      <c r="D449" s="27" t="s">
        <v>14</v>
      </c>
      <c r="E449" s="19">
        <f>SUM(F449:L449)</f>
        <v>0</v>
      </c>
      <c r="F449" s="19">
        <v>0</v>
      </c>
      <c r="G449" s="19">
        <v>0</v>
      </c>
      <c r="H449" s="19">
        <v>0</v>
      </c>
      <c r="I449" s="19">
        <v>0</v>
      </c>
      <c r="J449" s="19">
        <v>0</v>
      </c>
      <c r="K449" s="19">
        <v>0</v>
      </c>
      <c r="L449" s="19">
        <v>0</v>
      </c>
      <c r="M449" s="22"/>
    </row>
    <row r="450" spans="1:13" s="14" customFormat="1" ht="13.9" hidden="1" customHeight="1" x14ac:dyDescent="0.3">
      <c r="A450" s="47"/>
      <c r="B450" s="47"/>
      <c r="C450" s="47"/>
      <c r="D450" s="27" t="s">
        <v>15</v>
      </c>
      <c r="E450" s="19">
        <f>SUM(F450:L450)</f>
        <v>597.03</v>
      </c>
      <c r="F450" s="19">
        <v>0</v>
      </c>
      <c r="G450" s="19">
        <v>0</v>
      </c>
      <c r="H450" s="19">
        <v>597.03</v>
      </c>
      <c r="I450" s="19">
        <v>0</v>
      </c>
      <c r="J450" s="19">
        <v>0</v>
      </c>
      <c r="K450" s="19">
        <v>0</v>
      </c>
      <c r="L450" s="19">
        <v>0</v>
      </c>
      <c r="M450" s="22"/>
    </row>
    <row r="451" spans="1:13" s="14" customFormat="1" ht="26.45" hidden="1" customHeight="1" x14ac:dyDescent="0.3">
      <c r="A451" s="47"/>
      <c r="B451" s="47"/>
      <c r="C451" s="47"/>
      <c r="D451" s="27" t="s">
        <v>79</v>
      </c>
      <c r="E451" s="19">
        <f>SUM(F451:L451)</f>
        <v>0</v>
      </c>
      <c r="F451" s="19">
        <v>0</v>
      </c>
      <c r="G451" s="19">
        <v>0</v>
      </c>
      <c r="H451" s="19">
        <v>0</v>
      </c>
      <c r="I451" s="19">
        <v>0</v>
      </c>
      <c r="J451" s="19">
        <v>0</v>
      </c>
      <c r="K451" s="19">
        <v>0</v>
      </c>
      <c r="L451" s="19">
        <v>0</v>
      </c>
      <c r="M451" s="22"/>
    </row>
    <row r="452" spans="1:13" s="14" customFormat="1" ht="24.75" hidden="1" customHeight="1" x14ac:dyDescent="0.3">
      <c r="A452" s="47"/>
      <c r="B452" s="47"/>
      <c r="C452" s="47"/>
      <c r="D452" s="27" t="s">
        <v>176</v>
      </c>
      <c r="E452" s="19">
        <f>SUM(F452:L452)</f>
        <v>5037.93</v>
      </c>
      <c r="F452" s="19">
        <v>0</v>
      </c>
      <c r="G452" s="19">
        <v>0</v>
      </c>
      <c r="H452" s="29">
        <v>0</v>
      </c>
      <c r="I452" s="19">
        <v>5037.93</v>
      </c>
      <c r="J452" s="19">
        <v>0</v>
      </c>
      <c r="K452" s="19">
        <v>0</v>
      </c>
      <c r="L452" s="19">
        <v>0</v>
      </c>
      <c r="M452" s="22"/>
    </row>
    <row r="453" spans="1:13" s="14" customFormat="1" ht="14.1" hidden="1" customHeight="1" x14ac:dyDescent="0.3">
      <c r="A453" s="47" t="s">
        <v>113</v>
      </c>
      <c r="B453" s="47" t="s">
        <v>153</v>
      </c>
      <c r="C453" s="47"/>
      <c r="D453" s="27" t="s">
        <v>3</v>
      </c>
      <c r="E453" s="18">
        <f t="shared" ref="E453:L453" si="106">SUM(E454:E458)</f>
        <v>5530.9000000000005</v>
      </c>
      <c r="F453" s="18">
        <f t="shared" si="106"/>
        <v>0</v>
      </c>
      <c r="G453" s="18">
        <f t="shared" si="106"/>
        <v>0</v>
      </c>
      <c r="H453" s="18">
        <f t="shared" si="106"/>
        <v>553.08999999999992</v>
      </c>
      <c r="I453" s="18">
        <f t="shared" si="106"/>
        <v>4977.8100000000004</v>
      </c>
      <c r="J453" s="19">
        <f t="shared" si="106"/>
        <v>0</v>
      </c>
      <c r="K453" s="18">
        <f t="shared" si="106"/>
        <v>0</v>
      </c>
      <c r="L453" s="18">
        <f t="shared" si="106"/>
        <v>0</v>
      </c>
      <c r="M453" s="22"/>
    </row>
    <row r="454" spans="1:13" s="14" customFormat="1" ht="13.9" hidden="1" customHeight="1" x14ac:dyDescent="0.3">
      <c r="A454" s="47"/>
      <c r="B454" s="47"/>
      <c r="C454" s="47"/>
      <c r="D454" s="27" t="s">
        <v>13</v>
      </c>
      <c r="E454" s="19">
        <v>0</v>
      </c>
      <c r="F454" s="19">
        <v>0</v>
      </c>
      <c r="G454" s="19">
        <v>0</v>
      </c>
      <c r="H454" s="19">
        <v>0</v>
      </c>
      <c r="I454" s="19">
        <v>0</v>
      </c>
      <c r="J454" s="19">
        <v>0</v>
      </c>
      <c r="K454" s="19">
        <v>0</v>
      </c>
      <c r="L454" s="19">
        <v>0</v>
      </c>
      <c r="M454" s="22"/>
    </row>
    <row r="455" spans="1:13" s="14" customFormat="1" ht="13.9" hidden="1" customHeight="1" x14ac:dyDescent="0.3">
      <c r="A455" s="47"/>
      <c r="B455" s="47"/>
      <c r="C455" s="47"/>
      <c r="D455" s="27" t="s">
        <v>14</v>
      </c>
      <c r="E455" s="19">
        <f>H455+I455+J455+K455+L455</f>
        <v>547.55909999999994</v>
      </c>
      <c r="F455" s="19">
        <v>0</v>
      </c>
      <c r="G455" s="19">
        <v>0</v>
      </c>
      <c r="H455" s="19">
        <v>547.55909999999994</v>
      </c>
      <c r="I455" s="19">
        <v>0</v>
      </c>
      <c r="J455" s="19">
        <v>0</v>
      </c>
      <c r="K455" s="19">
        <v>0</v>
      </c>
      <c r="L455" s="19">
        <v>0</v>
      </c>
      <c r="M455" s="22"/>
    </row>
    <row r="456" spans="1:13" s="14" customFormat="1" ht="13.9" hidden="1" customHeight="1" x14ac:dyDescent="0.3">
      <c r="A456" s="47"/>
      <c r="B456" s="47"/>
      <c r="C456" s="47"/>
      <c r="D456" s="27" t="s">
        <v>15</v>
      </c>
      <c r="E456" s="19">
        <f>H456+I456+J456+K456+L456</f>
        <v>5.5308999999999999</v>
      </c>
      <c r="F456" s="19">
        <v>0</v>
      </c>
      <c r="G456" s="19">
        <v>0</v>
      </c>
      <c r="H456" s="19">
        <v>5.5308999999999999</v>
      </c>
      <c r="I456" s="19">
        <v>0</v>
      </c>
      <c r="J456" s="19">
        <v>0</v>
      </c>
      <c r="K456" s="19">
        <v>0</v>
      </c>
      <c r="L456" s="19">
        <v>0</v>
      </c>
      <c r="M456" s="22"/>
    </row>
    <row r="457" spans="1:13" s="14" customFormat="1" ht="26.45" hidden="1" customHeight="1" x14ac:dyDescent="0.3">
      <c r="A457" s="47"/>
      <c r="B457" s="47"/>
      <c r="C457" s="47"/>
      <c r="D457" s="27" t="s">
        <v>79</v>
      </c>
      <c r="E457" s="19">
        <v>0</v>
      </c>
      <c r="F457" s="19">
        <v>0</v>
      </c>
      <c r="G457" s="19">
        <v>0</v>
      </c>
      <c r="H457" s="19">
        <v>0</v>
      </c>
      <c r="I457" s="19">
        <v>0</v>
      </c>
      <c r="J457" s="19">
        <v>0</v>
      </c>
      <c r="K457" s="19">
        <v>0</v>
      </c>
      <c r="L457" s="19">
        <v>0</v>
      </c>
      <c r="M457" s="22"/>
    </row>
    <row r="458" spans="1:13" s="14" customFormat="1" ht="30" hidden="1" customHeight="1" x14ac:dyDescent="0.3">
      <c r="A458" s="47"/>
      <c r="B458" s="47"/>
      <c r="C458" s="47"/>
      <c r="D458" s="27" t="s">
        <v>176</v>
      </c>
      <c r="E458" s="19">
        <f>F458+G458+H458+I458+J458+K458+L458</f>
        <v>4977.8100000000004</v>
      </c>
      <c r="F458" s="19">
        <v>0</v>
      </c>
      <c r="G458" s="19">
        <v>0</v>
      </c>
      <c r="H458" s="29">
        <v>0</v>
      </c>
      <c r="I458" s="19">
        <v>4977.8100000000004</v>
      </c>
      <c r="J458" s="19">
        <v>0</v>
      </c>
      <c r="K458" s="19">
        <v>0</v>
      </c>
      <c r="L458" s="19">
        <v>0</v>
      </c>
      <c r="M458" s="22"/>
    </row>
    <row r="459" spans="1:13" s="14" customFormat="1" ht="14.1" hidden="1" customHeight="1" x14ac:dyDescent="0.3">
      <c r="A459" s="47" t="s">
        <v>114</v>
      </c>
      <c r="B459" s="47" t="s">
        <v>117</v>
      </c>
      <c r="C459" s="47"/>
      <c r="D459" s="27" t="s">
        <v>3</v>
      </c>
      <c r="E459" s="18">
        <f t="shared" ref="E459:L465" si="107">SUM(E460:E464)</f>
        <v>19094.7</v>
      </c>
      <c r="F459" s="18">
        <f t="shared" si="107"/>
        <v>0</v>
      </c>
      <c r="G459" s="18">
        <f t="shared" si="107"/>
        <v>0</v>
      </c>
      <c r="H459" s="18">
        <f t="shared" si="107"/>
        <v>1909.47</v>
      </c>
      <c r="I459" s="18">
        <f t="shared" si="107"/>
        <v>17185.23</v>
      </c>
      <c r="J459" s="19">
        <f t="shared" si="107"/>
        <v>0</v>
      </c>
      <c r="K459" s="18">
        <f t="shared" si="107"/>
        <v>0</v>
      </c>
      <c r="L459" s="18">
        <f t="shared" si="107"/>
        <v>0</v>
      </c>
      <c r="M459" s="22"/>
    </row>
    <row r="460" spans="1:13" s="14" customFormat="1" ht="13.9" hidden="1" customHeight="1" x14ac:dyDescent="0.3">
      <c r="A460" s="47"/>
      <c r="B460" s="47"/>
      <c r="C460" s="47"/>
      <c r="D460" s="27" t="s">
        <v>13</v>
      </c>
      <c r="E460" s="19">
        <v>0</v>
      </c>
      <c r="F460" s="19">
        <f t="shared" si="107"/>
        <v>0</v>
      </c>
      <c r="G460" s="19">
        <f t="shared" si="107"/>
        <v>0</v>
      </c>
      <c r="H460" s="19">
        <v>0</v>
      </c>
      <c r="I460" s="19">
        <v>0</v>
      </c>
      <c r="J460" s="19">
        <v>0</v>
      </c>
      <c r="K460" s="19">
        <f t="shared" si="107"/>
        <v>0</v>
      </c>
      <c r="L460" s="19">
        <f t="shared" si="107"/>
        <v>0</v>
      </c>
      <c r="M460" s="22"/>
    </row>
    <row r="461" spans="1:13" s="14" customFormat="1" ht="13.9" hidden="1" customHeight="1" x14ac:dyDescent="0.3">
      <c r="A461" s="47"/>
      <c r="B461" s="47"/>
      <c r="C461" s="47"/>
      <c r="D461" s="27" t="s">
        <v>14</v>
      </c>
      <c r="E461" s="19">
        <f>H461+I461+J461+K461+L461</f>
        <v>1890.3752999999999</v>
      </c>
      <c r="F461" s="19">
        <f t="shared" si="107"/>
        <v>0</v>
      </c>
      <c r="G461" s="19">
        <f t="shared" si="107"/>
        <v>0</v>
      </c>
      <c r="H461" s="19">
        <v>1890.3752999999999</v>
      </c>
      <c r="I461" s="19">
        <v>0</v>
      </c>
      <c r="J461" s="19">
        <v>0</v>
      </c>
      <c r="K461" s="19">
        <f t="shared" si="107"/>
        <v>0</v>
      </c>
      <c r="L461" s="19">
        <f t="shared" si="107"/>
        <v>0</v>
      </c>
      <c r="M461" s="22"/>
    </row>
    <row r="462" spans="1:13" s="14" customFormat="1" ht="13.9" hidden="1" customHeight="1" x14ac:dyDescent="0.3">
      <c r="A462" s="47"/>
      <c r="B462" s="47"/>
      <c r="C462" s="47"/>
      <c r="D462" s="27" t="s">
        <v>15</v>
      </c>
      <c r="E462" s="19">
        <f>H462+I462+J462+K462+L462</f>
        <v>19.0947</v>
      </c>
      <c r="F462" s="19">
        <f t="shared" si="107"/>
        <v>0</v>
      </c>
      <c r="G462" s="19">
        <f t="shared" si="107"/>
        <v>0</v>
      </c>
      <c r="H462" s="19">
        <v>19.0947</v>
      </c>
      <c r="I462" s="19">
        <v>0</v>
      </c>
      <c r="J462" s="19">
        <v>0</v>
      </c>
      <c r="K462" s="19">
        <f t="shared" si="107"/>
        <v>0</v>
      </c>
      <c r="L462" s="19">
        <f t="shared" si="107"/>
        <v>0</v>
      </c>
      <c r="M462" s="22"/>
    </row>
    <row r="463" spans="1:13" s="14" customFormat="1" ht="26.45" hidden="1" customHeight="1" x14ac:dyDescent="0.3">
      <c r="A463" s="47"/>
      <c r="B463" s="47"/>
      <c r="C463" s="47"/>
      <c r="D463" s="27" t="s">
        <v>79</v>
      </c>
      <c r="E463" s="19">
        <v>0</v>
      </c>
      <c r="F463" s="19">
        <f t="shared" si="107"/>
        <v>0</v>
      </c>
      <c r="G463" s="19">
        <f t="shared" si="107"/>
        <v>0</v>
      </c>
      <c r="H463" s="19">
        <v>0</v>
      </c>
      <c r="I463" s="19">
        <v>0</v>
      </c>
      <c r="J463" s="19">
        <v>0</v>
      </c>
      <c r="K463" s="19">
        <f t="shared" si="107"/>
        <v>0</v>
      </c>
      <c r="L463" s="19">
        <f t="shared" si="107"/>
        <v>0</v>
      </c>
      <c r="M463" s="22"/>
    </row>
    <row r="464" spans="1:13" s="14" customFormat="1" ht="27.6" hidden="1" customHeight="1" x14ac:dyDescent="0.3">
      <c r="A464" s="47"/>
      <c r="B464" s="47"/>
      <c r="C464" s="47"/>
      <c r="D464" s="27" t="s">
        <v>176</v>
      </c>
      <c r="E464" s="19">
        <f>F464+G464+H464+I464+J464+K464+L464</f>
        <v>17185.23</v>
      </c>
      <c r="F464" s="19">
        <f t="shared" si="107"/>
        <v>0</v>
      </c>
      <c r="G464" s="19">
        <f t="shared" si="107"/>
        <v>0</v>
      </c>
      <c r="H464" s="29">
        <v>0</v>
      </c>
      <c r="I464" s="19">
        <v>17185.23</v>
      </c>
      <c r="J464" s="19">
        <v>0</v>
      </c>
      <c r="K464" s="19">
        <f t="shared" si="107"/>
        <v>0</v>
      </c>
      <c r="L464" s="19">
        <f t="shared" si="107"/>
        <v>0</v>
      </c>
      <c r="M464" s="22"/>
    </row>
    <row r="465" spans="1:13" s="14" customFormat="1" ht="14.1" hidden="1" customHeight="1" x14ac:dyDescent="0.3">
      <c r="A465" s="47" t="s">
        <v>115</v>
      </c>
      <c r="B465" s="47" t="s">
        <v>154</v>
      </c>
      <c r="C465" s="47"/>
      <c r="D465" s="27" t="s">
        <v>3</v>
      </c>
      <c r="E465" s="18">
        <f>SUM(E466:E470)</f>
        <v>5464.2</v>
      </c>
      <c r="F465" s="18">
        <f t="shared" si="107"/>
        <v>0</v>
      </c>
      <c r="G465" s="18">
        <f t="shared" si="107"/>
        <v>0</v>
      </c>
      <c r="H465" s="18">
        <f>SUM(H466:H470)</f>
        <v>0</v>
      </c>
      <c r="I465" s="18">
        <f>SUM(I466:I470)</f>
        <v>546.41999999999996</v>
      </c>
      <c r="J465" s="19">
        <f>SUM(J466:J470)</f>
        <v>4917.78</v>
      </c>
      <c r="K465" s="18">
        <f t="shared" si="107"/>
        <v>0</v>
      </c>
      <c r="L465" s="18">
        <f t="shared" si="107"/>
        <v>0</v>
      </c>
      <c r="M465" s="22"/>
    </row>
    <row r="466" spans="1:13" s="14" customFormat="1" ht="13.9" hidden="1" customHeight="1" x14ac:dyDescent="0.3">
      <c r="A466" s="47"/>
      <c r="B466" s="47"/>
      <c r="C466" s="47"/>
      <c r="D466" s="27" t="s">
        <v>13</v>
      </c>
      <c r="E466" s="19">
        <v>0</v>
      </c>
      <c r="F466" s="19">
        <v>0</v>
      </c>
      <c r="G466" s="19">
        <v>0</v>
      </c>
      <c r="H466" s="19">
        <v>0</v>
      </c>
      <c r="I466" s="19">
        <v>0</v>
      </c>
      <c r="J466" s="19">
        <v>0</v>
      </c>
      <c r="K466" s="19">
        <v>0</v>
      </c>
      <c r="L466" s="19">
        <v>0</v>
      </c>
      <c r="M466" s="22"/>
    </row>
    <row r="467" spans="1:13" s="14" customFormat="1" ht="13.9" hidden="1" customHeight="1" x14ac:dyDescent="0.3">
      <c r="A467" s="47"/>
      <c r="B467" s="47"/>
      <c r="C467" s="47"/>
      <c r="D467" s="27" t="s">
        <v>14</v>
      </c>
      <c r="E467" s="19">
        <v>0</v>
      </c>
      <c r="F467" s="19">
        <v>0</v>
      </c>
      <c r="G467" s="19">
        <v>0</v>
      </c>
      <c r="H467" s="19">
        <v>0</v>
      </c>
      <c r="I467" s="19">
        <v>0</v>
      </c>
      <c r="J467" s="19">
        <v>0</v>
      </c>
      <c r="K467" s="19">
        <v>0</v>
      </c>
      <c r="L467" s="19">
        <v>0</v>
      </c>
      <c r="M467" s="22"/>
    </row>
    <row r="468" spans="1:13" s="14" customFormat="1" ht="13.9" hidden="1" customHeight="1" x14ac:dyDescent="0.3">
      <c r="A468" s="47"/>
      <c r="B468" s="47"/>
      <c r="C468" s="47"/>
      <c r="D468" s="27" t="s">
        <v>15</v>
      </c>
      <c r="E468" s="19">
        <v>0</v>
      </c>
      <c r="F468" s="19">
        <v>0</v>
      </c>
      <c r="G468" s="19">
        <v>0</v>
      </c>
      <c r="H468" s="19">
        <v>0</v>
      </c>
      <c r="I468" s="19">
        <v>0</v>
      </c>
      <c r="J468" s="19">
        <v>0</v>
      </c>
      <c r="K468" s="19">
        <v>0</v>
      </c>
      <c r="L468" s="19">
        <v>0</v>
      </c>
      <c r="M468" s="22"/>
    </row>
    <row r="469" spans="1:13" s="14" customFormat="1" ht="26.45" hidden="1" customHeight="1" x14ac:dyDescent="0.3">
      <c r="A469" s="47"/>
      <c r="B469" s="47"/>
      <c r="C469" s="47"/>
      <c r="D469" s="27" t="s">
        <v>79</v>
      </c>
      <c r="E469" s="19">
        <v>0</v>
      </c>
      <c r="F469" s="19">
        <v>0</v>
      </c>
      <c r="G469" s="19">
        <v>0</v>
      </c>
      <c r="H469" s="19">
        <v>0</v>
      </c>
      <c r="I469" s="19">
        <v>0</v>
      </c>
      <c r="J469" s="19">
        <v>0</v>
      </c>
      <c r="K469" s="19">
        <v>0</v>
      </c>
      <c r="L469" s="19">
        <v>0</v>
      </c>
      <c r="M469" s="22"/>
    </row>
    <row r="470" spans="1:13" s="14" customFormat="1" ht="33.6" hidden="1" customHeight="1" x14ac:dyDescent="0.3">
      <c r="A470" s="47"/>
      <c r="B470" s="47"/>
      <c r="C470" s="47"/>
      <c r="D470" s="27" t="s">
        <v>176</v>
      </c>
      <c r="E470" s="19">
        <f>F470+G470+H470+I470+J470+K470+L470</f>
        <v>5464.2</v>
      </c>
      <c r="F470" s="19">
        <v>0</v>
      </c>
      <c r="G470" s="19">
        <v>0</v>
      </c>
      <c r="H470" s="29">
        <v>0</v>
      </c>
      <c r="I470" s="19">
        <v>546.41999999999996</v>
      </c>
      <c r="J470" s="19">
        <v>4917.78</v>
      </c>
      <c r="K470" s="19">
        <v>0</v>
      </c>
      <c r="L470" s="19">
        <v>0</v>
      </c>
      <c r="M470" s="22"/>
    </row>
    <row r="471" spans="1:13" s="14" customFormat="1" ht="14.1" hidden="1" customHeight="1" x14ac:dyDescent="0.3">
      <c r="A471" s="47" t="s">
        <v>116</v>
      </c>
      <c r="B471" s="47" t="s">
        <v>120</v>
      </c>
      <c r="C471" s="47"/>
      <c r="D471" s="27" t="s">
        <v>3</v>
      </c>
      <c r="E471" s="18">
        <f t="shared" ref="E471:L471" si="108">SUM(E472:E476)</f>
        <v>18687.5</v>
      </c>
      <c r="F471" s="18">
        <f t="shared" si="108"/>
        <v>0</v>
      </c>
      <c r="G471" s="18">
        <f t="shared" si="108"/>
        <v>0</v>
      </c>
      <c r="H471" s="18">
        <f t="shared" si="108"/>
        <v>0</v>
      </c>
      <c r="I471" s="18">
        <f t="shared" si="108"/>
        <v>1868.75</v>
      </c>
      <c r="J471" s="19">
        <f t="shared" si="108"/>
        <v>16818.75</v>
      </c>
      <c r="K471" s="18">
        <f t="shared" si="108"/>
        <v>0</v>
      </c>
      <c r="L471" s="18">
        <f t="shared" si="108"/>
        <v>0</v>
      </c>
      <c r="M471" s="22"/>
    </row>
    <row r="472" spans="1:13" s="14" customFormat="1" ht="13.9" hidden="1" customHeight="1" x14ac:dyDescent="0.3">
      <c r="A472" s="47"/>
      <c r="B472" s="47"/>
      <c r="C472" s="47"/>
      <c r="D472" s="27" t="s">
        <v>13</v>
      </c>
      <c r="E472" s="19">
        <v>0</v>
      </c>
      <c r="F472" s="19">
        <v>0</v>
      </c>
      <c r="G472" s="19">
        <v>0</v>
      </c>
      <c r="H472" s="29">
        <v>0</v>
      </c>
      <c r="I472" s="29">
        <v>0</v>
      </c>
      <c r="J472" s="19">
        <v>0</v>
      </c>
      <c r="K472" s="29">
        <v>0</v>
      </c>
      <c r="L472" s="29">
        <v>0</v>
      </c>
      <c r="M472" s="22"/>
    </row>
    <row r="473" spans="1:13" s="14" customFormat="1" ht="13.9" hidden="1" customHeight="1" x14ac:dyDescent="0.3">
      <c r="A473" s="47"/>
      <c r="B473" s="47"/>
      <c r="C473" s="47"/>
      <c r="D473" s="27" t="s">
        <v>14</v>
      </c>
      <c r="E473" s="19">
        <v>0</v>
      </c>
      <c r="F473" s="19">
        <v>0</v>
      </c>
      <c r="G473" s="19">
        <v>0</v>
      </c>
      <c r="H473" s="29">
        <v>0</v>
      </c>
      <c r="I473" s="29">
        <v>0</v>
      </c>
      <c r="J473" s="19">
        <v>0</v>
      </c>
      <c r="K473" s="29">
        <v>0</v>
      </c>
      <c r="L473" s="29">
        <v>0</v>
      </c>
      <c r="M473" s="22"/>
    </row>
    <row r="474" spans="1:13" s="14" customFormat="1" ht="13.9" hidden="1" customHeight="1" x14ac:dyDescent="0.3">
      <c r="A474" s="47"/>
      <c r="B474" s="47"/>
      <c r="C474" s="47"/>
      <c r="D474" s="27" t="s">
        <v>15</v>
      </c>
      <c r="E474" s="19">
        <v>0</v>
      </c>
      <c r="F474" s="19">
        <v>0</v>
      </c>
      <c r="G474" s="19">
        <v>0</v>
      </c>
      <c r="H474" s="29">
        <v>0</v>
      </c>
      <c r="I474" s="29">
        <v>0</v>
      </c>
      <c r="J474" s="19">
        <v>0</v>
      </c>
      <c r="K474" s="29">
        <v>0</v>
      </c>
      <c r="L474" s="29">
        <v>0</v>
      </c>
      <c r="M474" s="22"/>
    </row>
    <row r="475" spans="1:13" s="14" customFormat="1" ht="26.45" hidden="1" customHeight="1" x14ac:dyDescent="0.3">
      <c r="A475" s="47"/>
      <c r="B475" s="47"/>
      <c r="C475" s="47"/>
      <c r="D475" s="27" t="s">
        <v>79</v>
      </c>
      <c r="E475" s="19">
        <v>0</v>
      </c>
      <c r="F475" s="19">
        <v>0</v>
      </c>
      <c r="G475" s="19">
        <v>0</v>
      </c>
      <c r="H475" s="29">
        <v>0</v>
      </c>
      <c r="I475" s="29">
        <v>0</v>
      </c>
      <c r="J475" s="19">
        <v>0</v>
      </c>
      <c r="K475" s="29">
        <v>0</v>
      </c>
      <c r="L475" s="29">
        <v>0</v>
      </c>
      <c r="M475" s="22"/>
    </row>
    <row r="476" spans="1:13" s="14" customFormat="1" ht="28.15" hidden="1" customHeight="1" x14ac:dyDescent="0.3">
      <c r="A476" s="47"/>
      <c r="B476" s="47"/>
      <c r="C476" s="47"/>
      <c r="D476" s="27" t="s">
        <v>176</v>
      </c>
      <c r="E476" s="19">
        <f>F476+G476+H476+I476+J476+K476+L476</f>
        <v>18687.5</v>
      </c>
      <c r="F476" s="19">
        <v>0</v>
      </c>
      <c r="G476" s="19">
        <v>0</v>
      </c>
      <c r="H476" s="29">
        <v>0</v>
      </c>
      <c r="I476" s="29">
        <v>1868.75</v>
      </c>
      <c r="J476" s="19">
        <v>16818.75</v>
      </c>
      <c r="K476" s="29">
        <v>0</v>
      </c>
      <c r="L476" s="29">
        <v>0</v>
      </c>
      <c r="M476" s="22"/>
    </row>
    <row r="477" spans="1:13" s="14" customFormat="1" ht="14.1" hidden="1" customHeight="1" x14ac:dyDescent="0.3">
      <c r="A477" s="47" t="s">
        <v>118</v>
      </c>
      <c r="B477" s="47" t="s">
        <v>122</v>
      </c>
      <c r="C477" s="47"/>
      <c r="D477" s="27" t="s">
        <v>3</v>
      </c>
      <c r="E477" s="18">
        <f t="shared" ref="E477:L477" si="109">SUM(E478:E482)</f>
        <v>29178.400000000001</v>
      </c>
      <c r="F477" s="18">
        <f t="shared" si="109"/>
        <v>0</v>
      </c>
      <c r="G477" s="18">
        <f t="shared" si="109"/>
        <v>0</v>
      </c>
      <c r="H477" s="18">
        <f t="shared" si="109"/>
        <v>2917.8399999999997</v>
      </c>
      <c r="I477" s="18">
        <f t="shared" si="109"/>
        <v>26260.560000000001</v>
      </c>
      <c r="J477" s="19">
        <f t="shared" si="109"/>
        <v>0</v>
      </c>
      <c r="K477" s="18">
        <f t="shared" si="109"/>
        <v>0</v>
      </c>
      <c r="L477" s="18">
        <f t="shared" si="109"/>
        <v>0</v>
      </c>
      <c r="M477" s="22"/>
    </row>
    <row r="478" spans="1:13" s="14" customFormat="1" ht="13.9" hidden="1" customHeight="1" x14ac:dyDescent="0.3">
      <c r="A478" s="47"/>
      <c r="B478" s="47"/>
      <c r="C478" s="47"/>
      <c r="D478" s="27" t="s">
        <v>13</v>
      </c>
      <c r="E478" s="19">
        <v>0</v>
      </c>
      <c r="F478" s="19">
        <v>0</v>
      </c>
      <c r="G478" s="19">
        <v>0</v>
      </c>
      <c r="H478" s="19">
        <v>0</v>
      </c>
      <c r="I478" s="19">
        <v>0</v>
      </c>
      <c r="J478" s="19">
        <v>0</v>
      </c>
      <c r="K478" s="19">
        <v>0</v>
      </c>
      <c r="L478" s="19">
        <v>0</v>
      </c>
      <c r="M478" s="22"/>
    </row>
    <row r="479" spans="1:13" s="14" customFormat="1" ht="13.9" hidden="1" customHeight="1" x14ac:dyDescent="0.3">
      <c r="A479" s="47"/>
      <c r="B479" s="47"/>
      <c r="C479" s="47"/>
      <c r="D479" s="27" t="s">
        <v>14</v>
      </c>
      <c r="E479" s="19">
        <f>H479+I479+J479+K479+L479</f>
        <v>2888.6615999999999</v>
      </c>
      <c r="F479" s="19">
        <v>0</v>
      </c>
      <c r="G479" s="19">
        <v>0</v>
      </c>
      <c r="H479" s="19">
        <v>2888.6615999999999</v>
      </c>
      <c r="I479" s="19">
        <v>0</v>
      </c>
      <c r="J479" s="19">
        <v>0</v>
      </c>
      <c r="K479" s="19">
        <v>0</v>
      </c>
      <c r="L479" s="19">
        <v>0</v>
      </c>
      <c r="M479" s="22"/>
    </row>
    <row r="480" spans="1:13" s="14" customFormat="1" ht="13.9" hidden="1" customHeight="1" x14ac:dyDescent="0.3">
      <c r="A480" s="47"/>
      <c r="B480" s="47"/>
      <c r="C480" s="47"/>
      <c r="D480" s="27" t="s">
        <v>15</v>
      </c>
      <c r="E480" s="19">
        <f>H480+I480+J480+K480+L480</f>
        <v>29.1784</v>
      </c>
      <c r="F480" s="19">
        <v>0</v>
      </c>
      <c r="G480" s="19">
        <v>0</v>
      </c>
      <c r="H480" s="19">
        <v>29.1784</v>
      </c>
      <c r="I480" s="19">
        <v>0</v>
      </c>
      <c r="J480" s="19">
        <v>0</v>
      </c>
      <c r="K480" s="19">
        <v>0</v>
      </c>
      <c r="L480" s="19">
        <v>0</v>
      </c>
      <c r="M480" s="22"/>
    </row>
    <row r="481" spans="1:13" s="14" customFormat="1" ht="26.45" hidden="1" customHeight="1" x14ac:dyDescent="0.3">
      <c r="A481" s="47"/>
      <c r="B481" s="47"/>
      <c r="C481" s="47"/>
      <c r="D481" s="27" t="s">
        <v>79</v>
      </c>
      <c r="E481" s="19">
        <v>0</v>
      </c>
      <c r="F481" s="19">
        <v>0</v>
      </c>
      <c r="G481" s="19">
        <v>0</v>
      </c>
      <c r="H481" s="19">
        <v>0</v>
      </c>
      <c r="I481" s="19">
        <v>0</v>
      </c>
      <c r="J481" s="19">
        <v>0</v>
      </c>
      <c r="K481" s="19">
        <v>0</v>
      </c>
      <c r="L481" s="19">
        <v>0</v>
      </c>
      <c r="M481" s="22"/>
    </row>
    <row r="482" spans="1:13" s="14" customFormat="1" ht="32.25" hidden="1" customHeight="1" x14ac:dyDescent="0.3">
      <c r="A482" s="47"/>
      <c r="B482" s="47"/>
      <c r="C482" s="47"/>
      <c r="D482" s="27" t="s">
        <v>176</v>
      </c>
      <c r="E482" s="19">
        <f>F482+G482+H482+I482+J482+K482+L482</f>
        <v>26260.560000000001</v>
      </c>
      <c r="F482" s="19">
        <v>0</v>
      </c>
      <c r="G482" s="19">
        <v>0</v>
      </c>
      <c r="H482" s="29">
        <v>0</v>
      </c>
      <c r="I482" s="19">
        <v>26260.560000000001</v>
      </c>
      <c r="J482" s="19">
        <v>0</v>
      </c>
      <c r="K482" s="19">
        <v>0</v>
      </c>
      <c r="L482" s="19">
        <v>0</v>
      </c>
      <c r="M482" s="22"/>
    </row>
    <row r="483" spans="1:13" s="14" customFormat="1" ht="14.1" hidden="1" customHeight="1" x14ac:dyDescent="0.3">
      <c r="A483" s="47" t="s">
        <v>119</v>
      </c>
      <c r="B483" s="47" t="s">
        <v>155</v>
      </c>
      <c r="C483" s="47"/>
      <c r="D483" s="27" t="s">
        <v>3</v>
      </c>
      <c r="E483" s="18">
        <f t="shared" ref="E483:L483" si="110">SUM(E484:E488)</f>
        <v>5454.7</v>
      </c>
      <c r="F483" s="18">
        <f t="shared" si="110"/>
        <v>0</v>
      </c>
      <c r="G483" s="18">
        <f t="shared" si="110"/>
        <v>0</v>
      </c>
      <c r="H483" s="18">
        <f t="shared" si="110"/>
        <v>545.47</v>
      </c>
      <c r="I483" s="18">
        <f t="shared" si="110"/>
        <v>4909.2299999999996</v>
      </c>
      <c r="J483" s="19">
        <f t="shared" si="110"/>
        <v>0</v>
      </c>
      <c r="K483" s="18">
        <f t="shared" si="110"/>
        <v>0</v>
      </c>
      <c r="L483" s="18">
        <f t="shared" si="110"/>
        <v>0</v>
      </c>
      <c r="M483" s="22"/>
    </row>
    <row r="484" spans="1:13" s="14" customFormat="1" ht="13.9" hidden="1" customHeight="1" x14ac:dyDescent="0.3">
      <c r="A484" s="47"/>
      <c r="B484" s="47"/>
      <c r="C484" s="47"/>
      <c r="D484" s="27" t="s">
        <v>13</v>
      </c>
      <c r="E484" s="19">
        <v>0</v>
      </c>
      <c r="F484" s="19">
        <v>0</v>
      </c>
      <c r="G484" s="19">
        <v>0</v>
      </c>
      <c r="H484" s="19">
        <v>0</v>
      </c>
      <c r="I484" s="19">
        <v>0</v>
      </c>
      <c r="J484" s="19">
        <v>0</v>
      </c>
      <c r="K484" s="19">
        <v>0</v>
      </c>
      <c r="L484" s="19">
        <v>0</v>
      </c>
      <c r="M484" s="22"/>
    </row>
    <row r="485" spans="1:13" s="14" customFormat="1" ht="13.9" hidden="1" customHeight="1" x14ac:dyDescent="0.3">
      <c r="A485" s="47"/>
      <c r="B485" s="47"/>
      <c r="C485" s="47"/>
      <c r="D485" s="27" t="s">
        <v>14</v>
      </c>
      <c r="E485" s="19">
        <f>H485+I485+J485+K485+L485</f>
        <v>540.01530000000002</v>
      </c>
      <c r="F485" s="19">
        <v>0</v>
      </c>
      <c r="G485" s="19">
        <v>0</v>
      </c>
      <c r="H485" s="19">
        <v>540.01530000000002</v>
      </c>
      <c r="I485" s="19">
        <v>0</v>
      </c>
      <c r="J485" s="19">
        <v>0</v>
      </c>
      <c r="K485" s="19">
        <v>0</v>
      </c>
      <c r="L485" s="19">
        <v>0</v>
      </c>
      <c r="M485" s="22"/>
    </row>
    <row r="486" spans="1:13" s="14" customFormat="1" ht="13.9" hidden="1" customHeight="1" x14ac:dyDescent="0.3">
      <c r="A486" s="47"/>
      <c r="B486" s="47"/>
      <c r="C486" s="47"/>
      <c r="D486" s="27" t="s">
        <v>15</v>
      </c>
      <c r="E486" s="19">
        <f>H486+I486+J486+K486+L486</f>
        <v>5.4546999999999999</v>
      </c>
      <c r="F486" s="19">
        <v>0</v>
      </c>
      <c r="G486" s="19">
        <v>0</v>
      </c>
      <c r="H486" s="19">
        <v>5.4546999999999999</v>
      </c>
      <c r="I486" s="19">
        <v>0</v>
      </c>
      <c r="J486" s="19">
        <v>0</v>
      </c>
      <c r="K486" s="19">
        <v>0</v>
      </c>
      <c r="L486" s="19">
        <v>0</v>
      </c>
      <c r="M486" s="22"/>
    </row>
    <row r="487" spans="1:13" s="14" customFormat="1" ht="26.45" hidden="1" customHeight="1" x14ac:dyDescent="0.3">
      <c r="A487" s="47"/>
      <c r="B487" s="47"/>
      <c r="C487" s="47"/>
      <c r="D487" s="27" t="s">
        <v>79</v>
      </c>
      <c r="E487" s="19">
        <v>0</v>
      </c>
      <c r="F487" s="19">
        <v>0</v>
      </c>
      <c r="G487" s="19">
        <v>0</v>
      </c>
      <c r="H487" s="19">
        <v>0</v>
      </c>
      <c r="I487" s="19">
        <v>0</v>
      </c>
      <c r="J487" s="19">
        <v>0</v>
      </c>
      <c r="K487" s="19">
        <v>0</v>
      </c>
      <c r="L487" s="19">
        <v>0</v>
      </c>
      <c r="M487" s="22"/>
    </row>
    <row r="488" spans="1:13" s="14" customFormat="1" ht="38.65" hidden="1" customHeight="1" x14ac:dyDescent="0.3">
      <c r="A488" s="47"/>
      <c r="B488" s="47"/>
      <c r="C488" s="47"/>
      <c r="D488" s="27" t="s">
        <v>176</v>
      </c>
      <c r="E488" s="19">
        <f>F488+G488+H488+I488+J488+K488+L488</f>
        <v>4909.2299999999996</v>
      </c>
      <c r="F488" s="19">
        <v>0</v>
      </c>
      <c r="G488" s="19">
        <v>0</v>
      </c>
      <c r="H488" s="29">
        <v>0</v>
      </c>
      <c r="I488" s="19">
        <v>4909.2299999999996</v>
      </c>
      <c r="J488" s="19">
        <v>0</v>
      </c>
      <c r="K488" s="19">
        <v>0</v>
      </c>
      <c r="L488" s="19">
        <v>0</v>
      </c>
      <c r="M488" s="22"/>
    </row>
    <row r="489" spans="1:13" s="14" customFormat="1" ht="15" hidden="1" customHeight="1" x14ac:dyDescent="0.3">
      <c r="A489" s="47" t="s">
        <v>121</v>
      </c>
      <c r="B489" s="47" t="s">
        <v>156</v>
      </c>
      <c r="C489" s="47"/>
      <c r="D489" s="27" t="s">
        <v>3</v>
      </c>
      <c r="E489" s="18">
        <f t="shared" ref="E489:L489" si="111">SUM(E490:E494)</f>
        <v>5449</v>
      </c>
      <c r="F489" s="18">
        <f t="shared" si="111"/>
        <v>0</v>
      </c>
      <c r="G489" s="18">
        <f t="shared" si="111"/>
        <v>0</v>
      </c>
      <c r="H489" s="18">
        <f t="shared" si="111"/>
        <v>544.9</v>
      </c>
      <c r="I489" s="18">
        <f t="shared" si="111"/>
        <v>4904.1000000000004</v>
      </c>
      <c r="J489" s="19">
        <f t="shared" si="111"/>
        <v>0</v>
      </c>
      <c r="K489" s="18">
        <f t="shared" si="111"/>
        <v>0</v>
      </c>
      <c r="L489" s="18">
        <f t="shared" si="111"/>
        <v>0</v>
      </c>
      <c r="M489" s="22"/>
    </row>
    <row r="490" spans="1:13" s="14" customFormat="1" ht="13.9" hidden="1" customHeight="1" x14ac:dyDescent="0.3">
      <c r="A490" s="47"/>
      <c r="B490" s="47"/>
      <c r="C490" s="47"/>
      <c r="D490" s="27" t="s">
        <v>13</v>
      </c>
      <c r="E490" s="19">
        <v>0</v>
      </c>
      <c r="F490" s="19">
        <v>0</v>
      </c>
      <c r="G490" s="19">
        <v>0</v>
      </c>
      <c r="H490" s="19">
        <v>0</v>
      </c>
      <c r="I490" s="19">
        <v>0</v>
      </c>
      <c r="J490" s="19">
        <v>0</v>
      </c>
      <c r="K490" s="19">
        <v>0</v>
      </c>
      <c r="L490" s="19">
        <v>0</v>
      </c>
      <c r="M490" s="22"/>
    </row>
    <row r="491" spans="1:13" s="14" customFormat="1" ht="13.9" hidden="1" customHeight="1" x14ac:dyDescent="0.3">
      <c r="A491" s="47"/>
      <c r="B491" s="47"/>
      <c r="C491" s="47"/>
      <c r="D491" s="27" t="s">
        <v>14</v>
      </c>
      <c r="E491" s="19">
        <f>H491+I491+J491+K491+L491</f>
        <v>539.45100000000002</v>
      </c>
      <c r="F491" s="19">
        <v>0</v>
      </c>
      <c r="G491" s="19">
        <v>0</v>
      </c>
      <c r="H491" s="19">
        <v>539.45100000000002</v>
      </c>
      <c r="I491" s="19">
        <v>0</v>
      </c>
      <c r="J491" s="19">
        <v>0</v>
      </c>
      <c r="K491" s="19">
        <v>0</v>
      </c>
      <c r="L491" s="19">
        <v>0</v>
      </c>
      <c r="M491" s="22"/>
    </row>
    <row r="492" spans="1:13" s="14" customFormat="1" ht="19.899999999999999" hidden="1" customHeight="1" x14ac:dyDescent="0.3">
      <c r="A492" s="47"/>
      <c r="B492" s="47"/>
      <c r="C492" s="47"/>
      <c r="D492" s="27" t="s">
        <v>15</v>
      </c>
      <c r="E492" s="19">
        <f>H492+I492+J492+K492+L492</f>
        <v>5.4489999999999998</v>
      </c>
      <c r="F492" s="19">
        <v>0</v>
      </c>
      <c r="G492" s="19">
        <v>0</v>
      </c>
      <c r="H492" s="19">
        <v>5.4489999999999998</v>
      </c>
      <c r="I492" s="19">
        <v>0</v>
      </c>
      <c r="J492" s="19">
        <v>0</v>
      </c>
      <c r="K492" s="19">
        <v>0</v>
      </c>
      <c r="L492" s="19">
        <v>0</v>
      </c>
      <c r="M492" s="22"/>
    </row>
    <row r="493" spans="1:13" s="14" customFormat="1" ht="27" hidden="1" customHeight="1" x14ac:dyDescent="0.3">
      <c r="A493" s="47"/>
      <c r="B493" s="47"/>
      <c r="C493" s="47"/>
      <c r="D493" s="27" t="s">
        <v>79</v>
      </c>
      <c r="E493" s="19">
        <v>0</v>
      </c>
      <c r="F493" s="19">
        <v>0</v>
      </c>
      <c r="G493" s="19">
        <v>0</v>
      </c>
      <c r="H493" s="19">
        <v>0</v>
      </c>
      <c r="I493" s="19">
        <v>0</v>
      </c>
      <c r="J493" s="19">
        <v>0</v>
      </c>
      <c r="K493" s="19">
        <v>0</v>
      </c>
      <c r="L493" s="19">
        <v>0</v>
      </c>
      <c r="M493" s="22"/>
    </row>
    <row r="494" spans="1:13" s="14" customFormat="1" ht="33" hidden="1" customHeight="1" x14ac:dyDescent="0.3">
      <c r="A494" s="47"/>
      <c r="B494" s="47"/>
      <c r="C494" s="47"/>
      <c r="D494" s="27" t="s">
        <v>176</v>
      </c>
      <c r="E494" s="19">
        <f>F494+G494+H494+I494+J494+K494+L494</f>
        <v>4904.1000000000004</v>
      </c>
      <c r="F494" s="19">
        <v>0</v>
      </c>
      <c r="G494" s="19">
        <v>0</v>
      </c>
      <c r="H494" s="29">
        <v>0</v>
      </c>
      <c r="I494" s="19">
        <v>4904.1000000000004</v>
      </c>
      <c r="J494" s="19">
        <v>0</v>
      </c>
      <c r="K494" s="19">
        <v>0</v>
      </c>
      <c r="L494" s="19">
        <v>0</v>
      </c>
      <c r="M494" s="22"/>
    </row>
    <row r="495" spans="1:13" s="14" customFormat="1" ht="14.1" hidden="1" customHeight="1" x14ac:dyDescent="0.3">
      <c r="A495" s="50" t="s">
        <v>123</v>
      </c>
      <c r="B495" s="47" t="s">
        <v>126</v>
      </c>
      <c r="C495" s="47"/>
      <c r="D495" s="27" t="s">
        <v>3</v>
      </c>
      <c r="E495" s="18">
        <f t="shared" ref="E495:L495" si="112">SUM(E496:E500)</f>
        <v>18642.3</v>
      </c>
      <c r="F495" s="18">
        <f t="shared" si="112"/>
        <v>0</v>
      </c>
      <c r="G495" s="18">
        <f t="shared" si="112"/>
        <v>0</v>
      </c>
      <c r="H495" s="18">
        <f t="shared" si="112"/>
        <v>1864.23</v>
      </c>
      <c r="I495" s="18">
        <f t="shared" si="112"/>
        <v>16778.07</v>
      </c>
      <c r="J495" s="19">
        <f t="shared" si="112"/>
        <v>0</v>
      </c>
      <c r="K495" s="18">
        <f t="shared" si="112"/>
        <v>0</v>
      </c>
      <c r="L495" s="18">
        <f t="shared" si="112"/>
        <v>0</v>
      </c>
      <c r="M495" s="22"/>
    </row>
    <row r="496" spans="1:13" s="14" customFormat="1" ht="13.9" hidden="1" customHeight="1" x14ac:dyDescent="0.3">
      <c r="A496" s="50"/>
      <c r="B496" s="47"/>
      <c r="C496" s="47"/>
      <c r="D496" s="27" t="s">
        <v>13</v>
      </c>
      <c r="E496" s="19">
        <v>0</v>
      </c>
      <c r="F496" s="19">
        <v>0</v>
      </c>
      <c r="G496" s="19">
        <v>0</v>
      </c>
      <c r="H496" s="19">
        <v>0</v>
      </c>
      <c r="I496" s="19">
        <v>0</v>
      </c>
      <c r="J496" s="19">
        <v>0</v>
      </c>
      <c r="K496" s="19">
        <v>0</v>
      </c>
      <c r="L496" s="19">
        <v>0</v>
      </c>
      <c r="M496" s="22"/>
    </row>
    <row r="497" spans="1:13" s="14" customFormat="1" ht="13.9" hidden="1" customHeight="1" x14ac:dyDescent="0.3">
      <c r="A497" s="50"/>
      <c r="B497" s="47"/>
      <c r="C497" s="47"/>
      <c r="D497" s="27" t="s">
        <v>14</v>
      </c>
      <c r="E497" s="19">
        <f>H497+I497+J497+K497+L497</f>
        <v>1845.5877</v>
      </c>
      <c r="F497" s="19">
        <v>0</v>
      </c>
      <c r="G497" s="19">
        <v>0</v>
      </c>
      <c r="H497" s="19">
        <v>1845.5877</v>
      </c>
      <c r="I497" s="19">
        <v>0</v>
      </c>
      <c r="J497" s="19">
        <v>0</v>
      </c>
      <c r="K497" s="19">
        <v>0</v>
      </c>
      <c r="L497" s="19">
        <v>0</v>
      </c>
      <c r="M497" s="22"/>
    </row>
    <row r="498" spans="1:13" s="14" customFormat="1" ht="13.9" hidden="1" customHeight="1" x14ac:dyDescent="0.3">
      <c r="A498" s="50"/>
      <c r="B498" s="47"/>
      <c r="C498" s="47"/>
      <c r="D498" s="27" t="s">
        <v>15</v>
      </c>
      <c r="E498" s="19">
        <f>H498+I498+J498+K498+L498</f>
        <v>18.642299999999999</v>
      </c>
      <c r="F498" s="19">
        <v>0</v>
      </c>
      <c r="G498" s="19">
        <v>0</v>
      </c>
      <c r="H498" s="19">
        <v>18.642299999999999</v>
      </c>
      <c r="I498" s="19">
        <v>0</v>
      </c>
      <c r="J498" s="19">
        <v>0</v>
      </c>
      <c r="K498" s="19">
        <v>0</v>
      </c>
      <c r="L498" s="19">
        <v>0</v>
      </c>
      <c r="M498" s="22"/>
    </row>
    <row r="499" spans="1:13" s="14" customFormat="1" ht="26.45" hidden="1" customHeight="1" x14ac:dyDescent="0.3">
      <c r="A499" s="50"/>
      <c r="B499" s="47"/>
      <c r="C499" s="47"/>
      <c r="D499" s="27" t="s">
        <v>79</v>
      </c>
      <c r="E499" s="19">
        <v>0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  <c r="L499" s="19">
        <v>0</v>
      </c>
      <c r="M499" s="22"/>
    </row>
    <row r="500" spans="1:13" s="14" customFormat="1" ht="29.1" hidden="1" customHeight="1" x14ac:dyDescent="0.3">
      <c r="A500" s="50"/>
      <c r="B500" s="47"/>
      <c r="C500" s="47"/>
      <c r="D500" s="27" t="s">
        <v>176</v>
      </c>
      <c r="E500" s="19">
        <f>F500+G500+H500+I500+J500+K500+L500</f>
        <v>16778.07</v>
      </c>
      <c r="F500" s="19">
        <v>0</v>
      </c>
      <c r="G500" s="19">
        <v>0</v>
      </c>
      <c r="H500" s="29">
        <v>0</v>
      </c>
      <c r="I500" s="19">
        <v>16778.07</v>
      </c>
      <c r="J500" s="19">
        <v>0</v>
      </c>
      <c r="K500" s="19">
        <v>0</v>
      </c>
      <c r="L500" s="19">
        <v>0</v>
      </c>
      <c r="M500" s="22"/>
    </row>
    <row r="501" spans="1:13" s="14" customFormat="1" ht="25.5" hidden="1" customHeight="1" x14ac:dyDescent="0.3">
      <c r="A501" s="50" t="s">
        <v>124</v>
      </c>
      <c r="B501" s="47" t="s">
        <v>157</v>
      </c>
      <c r="C501" s="47"/>
      <c r="D501" s="27" t="s">
        <v>3</v>
      </c>
      <c r="E501" s="18">
        <f t="shared" ref="E501:L501" si="113">SUM(E502:E506)</f>
        <v>21261</v>
      </c>
      <c r="F501" s="18">
        <f t="shared" si="113"/>
        <v>0</v>
      </c>
      <c r="G501" s="18">
        <f t="shared" si="113"/>
        <v>0</v>
      </c>
      <c r="H501" s="18">
        <f t="shared" si="113"/>
        <v>0</v>
      </c>
      <c r="I501" s="18">
        <f t="shared" si="113"/>
        <v>2126.1</v>
      </c>
      <c r="J501" s="19">
        <f t="shared" si="113"/>
        <v>19134.900000000001</v>
      </c>
      <c r="K501" s="18">
        <f t="shared" si="113"/>
        <v>0</v>
      </c>
      <c r="L501" s="18">
        <f t="shared" si="113"/>
        <v>0</v>
      </c>
      <c r="M501" s="22"/>
    </row>
    <row r="502" spans="1:13" s="14" customFormat="1" ht="21.75" hidden="1" customHeight="1" x14ac:dyDescent="0.3">
      <c r="A502" s="50"/>
      <c r="B502" s="47"/>
      <c r="C502" s="47"/>
      <c r="D502" s="27" t="s">
        <v>13</v>
      </c>
      <c r="E502" s="19">
        <v>0</v>
      </c>
      <c r="F502" s="19">
        <v>0</v>
      </c>
      <c r="G502" s="19">
        <v>0</v>
      </c>
      <c r="H502" s="19">
        <v>0</v>
      </c>
      <c r="I502" s="19">
        <v>0</v>
      </c>
      <c r="J502" s="19">
        <v>0</v>
      </c>
      <c r="K502" s="19">
        <v>0</v>
      </c>
      <c r="L502" s="19">
        <v>0</v>
      </c>
      <c r="M502" s="22"/>
    </row>
    <row r="503" spans="1:13" s="14" customFormat="1" ht="27" hidden="1" customHeight="1" x14ac:dyDescent="0.3">
      <c r="A503" s="50"/>
      <c r="B503" s="47"/>
      <c r="C503" s="47"/>
      <c r="D503" s="27" t="s">
        <v>14</v>
      </c>
      <c r="E503" s="19">
        <v>0</v>
      </c>
      <c r="F503" s="19">
        <v>0</v>
      </c>
      <c r="G503" s="19">
        <v>0</v>
      </c>
      <c r="H503" s="19">
        <v>0</v>
      </c>
      <c r="I503" s="19">
        <v>0</v>
      </c>
      <c r="J503" s="19">
        <v>0</v>
      </c>
      <c r="K503" s="19">
        <v>0</v>
      </c>
      <c r="L503" s="19">
        <v>0</v>
      </c>
      <c r="M503" s="22"/>
    </row>
    <row r="504" spans="1:13" s="14" customFormat="1" ht="19.899999999999999" hidden="1" customHeight="1" x14ac:dyDescent="0.3">
      <c r="A504" s="50"/>
      <c r="B504" s="47"/>
      <c r="C504" s="47"/>
      <c r="D504" s="27" t="s">
        <v>15</v>
      </c>
      <c r="E504" s="19">
        <v>0</v>
      </c>
      <c r="F504" s="19">
        <v>0</v>
      </c>
      <c r="G504" s="19">
        <v>0</v>
      </c>
      <c r="H504" s="19">
        <v>0</v>
      </c>
      <c r="I504" s="19">
        <v>0</v>
      </c>
      <c r="J504" s="19">
        <v>0</v>
      </c>
      <c r="K504" s="19">
        <v>0</v>
      </c>
      <c r="L504" s="19">
        <v>0</v>
      </c>
      <c r="M504" s="22"/>
    </row>
    <row r="505" spans="1:13" s="14" customFormat="1" ht="27.6" hidden="1" customHeight="1" x14ac:dyDescent="0.3">
      <c r="A505" s="50"/>
      <c r="B505" s="47"/>
      <c r="C505" s="47"/>
      <c r="D505" s="27" t="s">
        <v>79</v>
      </c>
      <c r="E505" s="19">
        <v>0</v>
      </c>
      <c r="F505" s="19">
        <v>0</v>
      </c>
      <c r="G505" s="19">
        <v>0</v>
      </c>
      <c r="H505" s="19">
        <v>0</v>
      </c>
      <c r="I505" s="19">
        <v>0</v>
      </c>
      <c r="J505" s="19">
        <v>0</v>
      </c>
      <c r="K505" s="19">
        <v>0</v>
      </c>
      <c r="L505" s="19">
        <v>0</v>
      </c>
      <c r="M505" s="22"/>
    </row>
    <row r="506" spans="1:13" s="14" customFormat="1" ht="21" hidden="1" customHeight="1" x14ac:dyDescent="0.3">
      <c r="A506" s="50"/>
      <c r="B506" s="47"/>
      <c r="C506" s="47"/>
      <c r="D506" s="27" t="s">
        <v>176</v>
      </c>
      <c r="E506" s="19">
        <f>F506+G506+H506+I506+J506+K506+L506</f>
        <v>21261</v>
      </c>
      <c r="F506" s="19">
        <v>0</v>
      </c>
      <c r="G506" s="19">
        <v>0</v>
      </c>
      <c r="H506" s="29">
        <v>0</v>
      </c>
      <c r="I506" s="29">
        <v>2126.1</v>
      </c>
      <c r="J506" s="19">
        <v>19134.900000000001</v>
      </c>
      <c r="K506" s="29">
        <v>0</v>
      </c>
      <c r="L506" s="29">
        <v>0</v>
      </c>
      <c r="M506" s="22"/>
    </row>
    <row r="507" spans="1:13" s="14" customFormat="1" ht="14.1" hidden="1" customHeight="1" x14ac:dyDescent="0.3">
      <c r="A507" s="47" t="s">
        <v>125</v>
      </c>
      <c r="B507" s="47" t="s">
        <v>127</v>
      </c>
      <c r="C507" s="47"/>
      <c r="D507" s="27" t="s">
        <v>3</v>
      </c>
      <c r="E507" s="18">
        <f>E508+E509+E510+E511+E512</f>
        <v>24864.5</v>
      </c>
      <c r="F507" s="18">
        <f t="shared" ref="F507:L507" si="114">SUM(F508:F512)</f>
        <v>0</v>
      </c>
      <c r="G507" s="18">
        <f t="shared" si="114"/>
        <v>0</v>
      </c>
      <c r="H507" s="18">
        <f t="shared" si="114"/>
        <v>0</v>
      </c>
      <c r="I507" s="18">
        <f t="shared" si="114"/>
        <v>2486.4499999999998</v>
      </c>
      <c r="J507" s="19">
        <f t="shared" si="114"/>
        <v>22378.05</v>
      </c>
      <c r="K507" s="18">
        <f t="shared" si="114"/>
        <v>0</v>
      </c>
      <c r="L507" s="18">
        <f t="shared" si="114"/>
        <v>0</v>
      </c>
      <c r="M507" s="22"/>
    </row>
    <row r="508" spans="1:13" s="14" customFormat="1" ht="15" hidden="1" customHeight="1" x14ac:dyDescent="0.3">
      <c r="A508" s="47"/>
      <c r="B508" s="47"/>
      <c r="C508" s="47"/>
      <c r="D508" s="27" t="s">
        <v>13</v>
      </c>
      <c r="E508" s="18">
        <f t="shared" ref="E508:E511" si="115">F508+G508+H508+I508+J508+K508+L508</f>
        <v>0</v>
      </c>
      <c r="F508" s="19">
        <v>0</v>
      </c>
      <c r="G508" s="19">
        <v>0</v>
      </c>
      <c r="H508" s="19">
        <v>0</v>
      </c>
      <c r="I508" s="19">
        <v>0</v>
      </c>
      <c r="J508" s="19">
        <v>0</v>
      </c>
      <c r="K508" s="19">
        <v>0</v>
      </c>
      <c r="L508" s="19">
        <v>0</v>
      </c>
      <c r="M508" s="22"/>
    </row>
    <row r="509" spans="1:13" s="14" customFormat="1" ht="13.9" hidden="1" customHeight="1" x14ac:dyDescent="0.3">
      <c r="A509" s="47"/>
      <c r="B509" s="47"/>
      <c r="C509" s="47"/>
      <c r="D509" s="27" t="s">
        <v>14</v>
      </c>
      <c r="E509" s="18">
        <f t="shared" si="115"/>
        <v>0</v>
      </c>
      <c r="F509" s="19">
        <v>0</v>
      </c>
      <c r="G509" s="19">
        <v>0</v>
      </c>
      <c r="H509" s="19">
        <v>0</v>
      </c>
      <c r="I509" s="19">
        <v>0</v>
      </c>
      <c r="J509" s="19">
        <v>0</v>
      </c>
      <c r="K509" s="19">
        <v>0</v>
      </c>
      <c r="L509" s="19">
        <v>0</v>
      </c>
      <c r="M509" s="22"/>
    </row>
    <row r="510" spans="1:13" s="14" customFormat="1" ht="13.9" hidden="1" customHeight="1" x14ac:dyDescent="0.3">
      <c r="A510" s="47"/>
      <c r="B510" s="47"/>
      <c r="C510" s="47"/>
      <c r="D510" s="27" t="s">
        <v>15</v>
      </c>
      <c r="E510" s="18">
        <f t="shared" si="115"/>
        <v>0</v>
      </c>
      <c r="F510" s="19">
        <v>0</v>
      </c>
      <c r="G510" s="19">
        <v>0</v>
      </c>
      <c r="H510" s="19">
        <v>0</v>
      </c>
      <c r="I510" s="19">
        <v>0</v>
      </c>
      <c r="J510" s="19">
        <v>0</v>
      </c>
      <c r="K510" s="19">
        <v>0</v>
      </c>
      <c r="L510" s="19">
        <v>0</v>
      </c>
      <c r="M510" s="22"/>
    </row>
    <row r="511" spans="1:13" s="14" customFormat="1" ht="26.45" hidden="1" customHeight="1" x14ac:dyDescent="0.3">
      <c r="A511" s="47"/>
      <c r="B511" s="47"/>
      <c r="C511" s="47"/>
      <c r="D511" s="27" t="s">
        <v>79</v>
      </c>
      <c r="E511" s="18">
        <f t="shared" si="115"/>
        <v>0</v>
      </c>
      <c r="F511" s="19">
        <v>0</v>
      </c>
      <c r="G511" s="19">
        <v>0</v>
      </c>
      <c r="H511" s="19">
        <v>0</v>
      </c>
      <c r="I511" s="19">
        <v>0</v>
      </c>
      <c r="J511" s="19">
        <v>0</v>
      </c>
      <c r="K511" s="19">
        <v>0</v>
      </c>
      <c r="L511" s="19">
        <v>0</v>
      </c>
      <c r="M511" s="22"/>
    </row>
    <row r="512" spans="1:13" s="14" customFormat="1" ht="22.5" hidden="1" customHeight="1" x14ac:dyDescent="0.3">
      <c r="A512" s="47"/>
      <c r="B512" s="47"/>
      <c r="C512" s="47"/>
      <c r="D512" s="27" t="s">
        <v>176</v>
      </c>
      <c r="E512" s="18">
        <f>F512+G512+H512+I512+J512+K512+L512</f>
        <v>24864.5</v>
      </c>
      <c r="F512" s="19">
        <v>0</v>
      </c>
      <c r="G512" s="19">
        <v>0</v>
      </c>
      <c r="H512" s="19">
        <v>0</v>
      </c>
      <c r="I512" s="29">
        <v>2486.4499999999998</v>
      </c>
      <c r="J512" s="19">
        <v>22378.05</v>
      </c>
      <c r="K512" s="19">
        <v>0</v>
      </c>
      <c r="L512" s="19">
        <v>0</v>
      </c>
      <c r="M512" s="22"/>
    </row>
    <row r="513" spans="1:13" s="14" customFormat="1" ht="13.9" customHeight="1" x14ac:dyDescent="0.25">
      <c r="A513" s="48"/>
      <c r="B513" s="52" t="s">
        <v>37</v>
      </c>
      <c r="C513" s="47"/>
      <c r="D513" s="38" t="s">
        <v>3</v>
      </c>
      <c r="E513" s="36">
        <f>E321</f>
        <v>324150.47408000001</v>
      </c>
      <c r="F513" s="36">
        <f t="shared" ref="F513:L513" si="116">F321</f>
        <v>0</v>
      </c>
      <c r="G513" s="36">
        <f t="shared" si="116"/>
        <v>0</v>
      </c>
      <c r="H513" s="36">
        <f t="shared" si="116"/>
        <v>25948.664079999999</v>
      </c>
      <c r="I513" s="36">
        <f t="shared" si="116"/>
        <v>72586.137499999997</v>
      </c>
      <c r="J513" s="19">
        <f t="shared" si="116"/>
        <v>151513.9425</v>
      </c>
      <c r="K513" s="36">
        <f t="shared" si="116"/>
        <v>50291.147499999999</v>
      </c>
      <c r="L513" s="36">
        <f t="shared" si="116"/>
        <v>23810.5825</v>
      </c>
      <c r="M513" s="22"/>
    </row>
    <row r="514" spans="1:13" s="14" customFormat="1" ht="14.1" customHeight="1" x14ac:dyDescent="0.25">
      <c r="A514" s="48"/>
      <c r="B514" s="52"/>
      <c r="C514" s="47"/>
      <c r="D514" s="38" t="s">
        <v>13</v>
      </c>
      <c r="E514" s="29">
        <f t="shared" ref="E514:L518" si="117">E322</f>
        <v>0</v>
      </c>
      <c r="F514" s="29">
        <f t="shared" si="117"/>
        <v>0</v>
      </c>
      <c r="G514" s="29">
        <f t="shared" si="117"/>
        <v>0</v>
      </c>
      <c r="H514" s="29">
        <f t="shared" si="117"/>
        <v>0</v>
      </c>
      <c r="I514" s="29">
        <f t="shared" si="117"/>
        <v>0</v>
      </c>
      <c r="J514" s="19">
        <f t="shared" si="117"/>
        <v>0</v>
      </c>
      <c r="K514" s="29">
        <f t="shared" si="117"/>
        <v>0</v>
      </c>
      <c r="L514" s="29">
        <f t="shared" si="117"/>
        <v>0</v>
      </c>
      <c r="M514" s="22"/>
    </row>
    <row r="515" spans="1:13" s="14" customFormat="1" x14ac:dyDescent="0.25">
      <c r="A515" s="48"/>
      <c r="B515" s="52"/>
      <c r="C515" s="47"/>
      <c r="D515" s="38" t="s">
        <v>14</v>
      </c>
      <c r="E515" s="29">
        <f t="shared" si="117"/>
        <v>818.28359999999998</v>
      </c>
      <c r="F515" s="29">
        <f t="shared" si="117"/>
        <v>0</v>
      </c>
      <c r="G515" s="29">
        <f t="shared" si="117"/>
        <v>0</v>
      </c>
      <c r="H515" s="29">
        <f t="shared" si="117"/>
        <v>818.28359999999998</v>
      </c>
      <c r="I515" s="29">
        <f t="shared" si="117"/>
        <v>0</v>
      </c>
      <c r="J515" s="19">
        <f t="shared" si="117"/>
        <v>0</v>
      </c>
      <c r="K515" s="29">
        <f t="shared" si="117"/>
        <v>0</v>
      </c>
      <c r="L515" s="29">
        <f t="shared" si="117"/>
        <v>0</v>
      </c>
      <c r="M515" s="22"/>
    </row>
    <row r="516" spans="1:13" s="14" customFormat="1" x14ac:dyDescent="0.25">
      <c r="A516" s="48"/>
      <c r="B516" s="52"/>
      <c r="C516" s="47"/>
      <c r="D516" s="38" t="s">
        <v>15</v>
      </c>
      <c r="E516" s="29">
        <f t="shared" si="117"/>
        <v>25130.38048</v>
      </c>
      <c r="F516" s="29">
        <f t="shared" si="117"/>
        <v>0</v>
      </c>
      <c r="G516" s="29">
        <f t="shared" si="117"/>
        <v>0</v>
      </c>
      <c r="H516" s="29">
        <f t="shared" si="117"/>
        <v>25130.38048</v>
      </c>
      <c r="I516" s="29">
        <f t="shared" si="117"/>
        <v>0</v>
      </c>
      <c r="J516" s="19">
        <f t="shared" si="117"/>
        <v>0</v>
      </c>
      <c r="K516" s="29">
        <f t="shared" si="117"/>
        <v>0</v>
      </c>
      <c r="L516" s="29">
        <f t="shared" si="117"/>
        <v>0</v>
      </c>
      <c r="M516" s="22"/>
    </row>
    <row r="517" spans="1:13" s="14" customFormat="1" ht="30" x14ac:dyDescent="0.25">
      <c r="A517" s="48"/>
      <c r="B517" s="52"/>
      <c r="C517" s="47"/>
      <c r="D517" s="39" t="s">
        <v>79</v>
      </c>
      <c r="E517" s="29">
        <f t="shared" si="117"/>
        <v>0</v>
      </c>
      <c r="F517" s="29">
        <f t="shared" si="117"/>
        <v>0</v>
      </c>
      <c r="G517" s="29">
        <f t="shared" si="117"/>
        <v>0</v>
      </c>
      <c r="H517" s="29">
        <f t="shared" si="117"/>
        <v>0</v>
      </c>
      <c r="I517" s="29">
        <f t="shared" si="117"/>
        <v>0</v>
      </c>
      <c r="J517" s="19">
        <f t="shared" si="117"/>
        <v>0</v>
      </c>
      <c r="K517" s="29">
        <f t="shared" si="117"/>
        <v>0</v>
      </c>
      <c r="L517" s="29">
        <f t="shared" si="117"/>
        <v>0</v>
      </c>
      <c r="M517" s="22"/>
    </row>
    <row r="518" spans="1:13" s="14" customFormat="1" x14ac:dyDescent="0.25">
      <c r="A518" s="48"/>
      <c r="B518" s="52"/>
      <c r="C518" s="47"/>
      <c r="D518" s="38" t="s">
        <v>176</v>
      </c>
      <c r="E518" s="29">
        <f t="shared" si="117"/>
        <v>298201.81000000006</v>
      </c>
      <c r="F518" s="29">
        <f t="shared" si="117"/>
        <v>0</v>
      </c>
      <c r="G518" s="29">
        <f t="shared" si="117"/>
        <v>0</v>
      </c>
      <c r="H518" s="29">
        <f t="shared" si="117"/>
        <v>0</v>
      </c>
      <c r="I518" s="29">
        <f t="shared" si="117"/>
        <v>72586.137499999997</v>
      </c>
      <c r="J518" s="19">
        <f t="shared" si="117"/>
        <v>151513.9425</v>
      </c>
      <c r="K518" s="29">
        <f t="shared" si="117"/>
        <v>50291.147499999999</v>
      </c>
      <c r="L518" s="29">
        <f t="shared" si="117"/>
        <v>23810.5825</v>
      </c>
      <c r="M518" s="22"/>
    </row>
    <row r="519" spans="1:13" s="14" customFormat="1" x14ac:dyDescent="0.25">
      <c r="A519" s="48"/>
      <c r="B519" s="53" t="s">
        <v>68</v>
      </c>
      <c r="C519" s="47" t="s">
        <v>211</v>
      </c>
      <c r="D519" s="38" t="s">
        <v>3</v>
      </c>
      <c r="E519" s="36">
        <f>E513+E314</f>
        <v>561176.50236000004</v>
      </c>
      <c r="F519" s="36">
        <f t="shared" ref="F519:L519" si="118">F513+F314</f>
        <v>44762.897129999998</v>
      </c>
      <c r="G519" s="36">
        <f t="shared" si="118"/>
        <v>18877.209329999998</v>
      </c>
      <c r="H519" s="36">
        <f t="shared" si="118"/>
        <v>63467.468009999997</v>
      </c>
      <c r="I519" s="36">
        <f t="shared" si="118"/>
        <v>151253.25539000001</v>
      </c>
      <c r="J519" s="36">
        <f t="shared" si="118"/>
        <v>151513.9425</v>
      </c>
      <c r="K519" s="36">
        <f t="shared" si="118"/>
        <v>78891.147499999992</v>
      </c>
      <c r="L519" s="36">
        <f t="shared" si="118"/>
        <v>52410.582500000004</v>
      </c>
      <c r="M519" s="22"/>
    </row>
    <row r="520" spans="1:13" s="14" customFormat="1" ht="14.1" customHeight="1" x14ac:dyDescent="0.25">
      <c r="A520" s="48"/>
      <c r="B520" s="53"/>
      <c r="C520" s="47"/>
      <c r="D520" s="38" t="s">
        <v>13</v>
      </c>
      <c r="E520" s="29">
        <f t="shared" ref="E520:L524" si="119">E514+E315</f>
        <v>0</v>
      </c>
      <c r="F520" s="29">
        <f t="shared" si="119"/>
        <v>0</v>
      </c>
      <c r="G520" s="29">
        <f t="shared" si="119"/>
        <v>0</v>
      </c>
      <c r="H520" s="29">
        <f t="shared" si="119"/>
        <v>0</v>
      </c>
      <c r="I520" s="29">
        <f t="shared" si="119"/>
        <v>0</v>
      </c>
      <c r="J520" s="29">
        <f t="shared" si="119"/>
        <v>0</v>
      </c>
      <c r="K520" s="29">
        <f t="shared" si="119"/>
        <v>0</v>
      </c>
      <c r="L520" s="29">
        <f t="shared" si="119"/>
        <v>0</v>
      </c>
      <c r="M520" s="22"/>
    </row>
    <row r="521" spans="1:13" s="14" customFormat="1" x14ac:dyDescent="0.25">
      <c r="A521" s="48"/>
      <c r="B521" s="53"/>
      <c r="C521" s="47"/>
      <c r="D521" s="38" t="s">
        <v>14</v>
      </c>
      <c r="E521" s="29">
        <f t="shared" si="119"/>
        <v>80213.383600000001</v>
      </c>
      <c r="F521" s="29">
        <f t="shared" si="119"/>
        <v>40286</v>
      </c>
      <c r="G521" s="29">
        <f t="shared" si="119"/>
        <v>9987</v>
      </c>
      <c r="H521" s="29">
        <f t="shared" si="119"/>
        <v>19590.383599999997</v>
      </c>
      <c r="I521" s="29">
        <f t="shared" si="119"/>
        <v>10350</v>
      </c>
      <c r="J521" s="29">
        <f t="shared" si="119"/>
        <v>0</v>
      </c>
      <c r="K521" s="29">
        <f t="shared" si="119"/>
        <v>0</v>
      </c>
      <c r="L521" s="29">
        <f t="shared" si="119"/>
        <v>0</v>
      </c>
      <c r="M521" s="22"/>
    </row>
    <row r="522" spans="1:13" s="14" customFormat="1" x14ac:dyDescent="0.25">
      <c r="A522" s="48"/>
      <c r="B522" s="53"/>
      <c r="C522" s="47"/>
      <c r="D522" s="38" t="s">
        <v>15</v>
      </c>
      <c r="E522" s="29">
        <f t="shared" si="119"/>
        <v>65236.068760000002</v>
      </c>
      <c r="F522" s="29">
        <f t="shared" si="119"/>
        <v>4476.8971299999994</v>
      </c>
      <c r="G522" s="29">
        <f t="shared" si="119"/>
        <v>8890.2093299999997</v>
      </c>
      <c r="H522" s="29">
        <f t="shared" si="119"/>
        <v>43877.084410000003</v>
      </c>
      <c r="I522" s="29">
        <f t="shared" si="119"/>
        <v>7991.8778899999998</v>
      </c>
      <c r="J522" s="29">
        <f t="shared" si="119"/>
        <v>0</v>
      </c>
      <c r="K522" s="29">
        <f t="shared" si="119"/>
        <v>0</v>
      </c>
      <c r="L522" s="29">
        <f t="shared" si="119"/>
        <v>0</v>
      </c>
      <c r="M522" s="22"/>
    </row>
    <row r="523" spans="1:13" s="14" customFormat="1" ht="30" x14ac:dyDescent="0.25">
      <c r="A523" s="48"/>
      <c r="B523" s="53"/>
      <c r="C523" s="47"/>
      <c r="D523" s="39" t="s">
        <v>79</v>
      </c>
      <c r="E523" s="29">
        <f t="shared" si="119"/>
        <v>0</v>
      </c>
      <c r="F523" s="29">
        <f t="shared" si="119"/>
        <v>0</v>
      </c>
      <c r="G523" s="29">
        <f t="shared" si="119"/>
        <v>0</v>
      </c>
      <c r="H523" s="29">
        <f t="shared" si="119"/>
        <v>0</v>
      </c>
      <c r="I523" s="29">
        <f t="shared" si="119"/>
        <v>0</v>
      </c>
      <c r="J523" s="29">
        <f t="shared" si="119"/>
        <v>0</v>
      </c>
      <c r="K523" s="29">
        <f t="shared" si="119"/>
        <v>0</v>
      </c>
      <c r="L523" s="29">
        <f t="shared" si="119"/>
        <v>0</v>
      </c>
      <c r="M523" s="22"/>
    </row>
    <row r="524" spans="1:13" s="14" customFormat="1" x14ac:dyDescent="0.25">
      <c r="A524" s="48"/>
      <c r="B524" s="53"/>
      <c r="C524" s="47"/>
      <c r="D524" s="38" t="s">
        <v>176</v>
      </c>
      <c r="E524" s="29">
        <f t="shared" si="119"/>
        <v>415727.05000000005</v>
      </c>
      <c r="F524" s="29">
        <f t="shared" si="119"/>
        <v>0</v>
      </c>
      <c r="G524" s="29">
        <f t="shared" si="119"/>
        <v>0</v>
      </c>
      <c r="H524" s="29">
        <f t="shared" si="119"/>
        <v>0</v>
      </c>
      <c r="I524" s="29">
        <f t="shared" si="119"/>
        <v>132911.3775</v>
      </c>
      <c r="J524" s="29">
        <f t="shared" si="119"/>
        <v>151513.9425</v>
      </c>
      <c r="K524" s="29">
        <f t="shared" si="119"/>
        <v>78891.147499999992</v>
      </c>
      <c r="L524" s="29">
        <f t="shared" si="119"/>
        <v>52410.582500000004</v>
      </c>
      <c r="M524" s="22"/>
    </row>
    <row r="525" spans="1:13" s="14" customFormat="1" x14ac:dyDescent="0.25">
      <c r="A525" s="54" t="s">
        <v>184</v>
      </c>
      <c r="B525" s="55"/>
      <c r="C525" s="56"/>
      <c r="D525" s="40" t="s">
        <v>3</v>
      </c>
      <c r="E525" s="18">
        <f>E519+E239+E218+E191+E164+E71</f>
        <v>9267277.8844300006</v>
      </c>
      <c r="F525" s="18">
        <f t="shared" ref="F525:L525" si="120">F519+F239+F218+F191+F164+F71</f>
        <v>1312310.4373699999</v>
      </c>
      <c r="G525" s="18">
        <f t="shared" si="120"/>
        <v>1908928.3563999999</v>
      </c>
      <c r="H525" s="18">
        <f t="shared" si="120"/>
        <v>1104578.7079700001</v>
      </c>
      <c r="I525" s="18">
        <f t="shared" si="120"/>
        <v>1439760.2501899998</v>
      </c>
      <c r="J525" s="18">
        <f t="shared" si="120"/>
        <v>1230820.5425</v>
      </c>
      <c r="K525" s="18">
        <f t="shared" si="120"/>
        <v>1153680.0775000001</v>
      </c>
      <c r="L525" s="18">
        <f t="shared" si="120"/>
        <v>1117199.5125</v>
      </c>
      <c r="M525" s="22"/>
    </row>
    <row r="526" spans="1:13" s="14" customFormat="1" ht="14.1" customHeight="1" x14ac:dyDescent="0.25">
      <c r="A526" s="57"/>
      <c r="B526" s="58"/>
      <c r="C526" s="59"/>
      <c r="D526" s="40" t="s">
        <v>13</v>
      </c>
      <c r="E526" s="18">
        <f t="shared" ref="E526:L530" si="121">E520+E240+E219+E192+E165+E72</f>
        <v>54062.942029999998</v>
      </c>
      <c r="F526" s="18">
        <f t="shared" si="121"/>
        <v>12485.502</v>
      </c>
      <c r="G526" s="18">
        <f t="shared" si="121"/>
        <v>9720.2480299999988</v>
      </c>
      <c r="H526" s="18">
        <f t="shared" si="121"/>
        <v>8356.3919999999998</v>
      </c>
      <c r="I526" s="18">
        <f t="shared" si="121"/>
        <v>23500.799999999999</v>
      </c>
      <c r="J526" s="18">
        <f t="shared" si="121"/>
        <v>0</v>
      </c>
      <c r="K526" s="18">
        <f t="shared" si="121"/>
        <v>0</v>
      </c>
      <c r="L526" s="18">
        <f t="shared" si="121"/>
        <v>0</v>
      </c>
      <c r="M526" s="22"/>
    </row>
    <row r="527" spans="1:13" s="14" customFormat="1" x14ac:dyDescent="0.25">
      <c r="A527" s="57"/>
      <c r="B527" s="58"/>
      <c r="C527" s="59"/>
      <c r="D527" s="40" t="s">
        <v>14</v>
      </c>
      <c r="E527" s="18">
        <f t="shared" si="121"/>
        <v>1460886.3595900002</v>
      </c>
      <c r="F527" s="18">
        <f t="shared" si="121"/>
        <v>384995.424</v>
      </c>
      <c r="G527" s="18">
        <f t="shared" si="121"/>
        <v>400833.34152000002</v>
      </c>
      <c r="H527" s="18">
        <f t="shared" si="121"/>
        <v>642044.79407000006</v>
      </c>
      <c r="I527" s="18">
        <f t="shared" si="121"/>
        <v>33012.800000000003</v>
      </c>
      <c r="J527" s="18">
        <f t="shared" si="121"/>
        <v>0</v>
      </c>
      <c r="K527" s="18">
        <f t="shared" si="121"/>
        <v>0</v>
      </c>
      <c r="L527" s="18">
        <f t="shared" si="121"/>
        <v>0</v>
      </c>
      <c r="M527" s="22"/>
    </row>
    <row r="528" spans="1:13" s="14" customFormat="1" x14ac:dyDescent="0.25">
      <c r="A528" s="57"/>
      <c r="B528" s="58"/>
      <c r="C528" s="59"/>
      <c r="D528" s="40" t="s">
        <v>15</v>
      </c>
      <c r="E528" s="18">
        <f t="shared" si="121"/>
        <v>647032.74941000005</v>
      </c>
      <c r="F528" s="18">
        <f t="shared" si="121"/>
        <v>22558.272720000001</v>
      </c>
      <c r="G528" s="18">
        <f t="shared" si="121"/>
        <v>153285.26579</v>
      </c>
      <c r="H528" s="18">
        <f t="shared" si="121"/>
        <v>454177.52190000005</v>
      </c>
      <c r="I528" s="18">
        <f t="shared" si="121"/>
        <v>17011.688999999998</v>
      </c>
      <c r="J528" s="18">
        <f t="shared" si="121"/>
        <v>0</v>
      </c>
      <c r="K528" s="18">
        <f t="shared" si="121"/>
        <v>0</v>
      </c>
      <c r="L528" s="18">
        <f t="shared" si="121"/>
        <v>0</v>
      </c>
      <c r="M528" s="22"/>
    </row>
    <row r="529" spans="1:14" s="14" customFormat="1" ht="25.5" x14ac:dyDescent="0.25">
      <c r="A529" s="57"/>
      <c r="B529" s="58"/>
      <c r="C529" s="59"/>
      <c r="D529" s="40" t="s">
        <v>79</v>
      </c>
      <c r="E529" s="18">
        <f t="shared" si="121"/>
        <v>805757.26832000003</v>
      </c>
      <c r="F529" s="18">
        <f t="shared" si="121"/>
        <v>348875.03944999998</v>
      </c>
      <c r="G529" s="18">
        <f t="shared" si="121"/>
        <v>456882.22886999999</v>
      </c>
      <c r="H529" s="18">
        <f t="shared" si="121"/>
        <v>0</v>
      </c>
      <c r="I529" s="18">
        <f t="shared" si="121"/>
        <v>0</v>
      </c>
      <c r="J529" s="18">
        <f t="shared" si="121"/>
        <v>0</v>
      </c>
      <c r="K529" s="18">
        <f t="shared" si="121"/>
        <v>0</v>
      </c>
      <c r="L529" s="18">
        <f t="shared" si="121"/>
        <v>0</v>
      </c>
      <c r="M529" s="22"/>
    </row>
    <row r="530" spans="1:14" s="14" customFormat="1" ht="21" customHeight="1" x14ac:dyDescent="0.25">
      <c r="A530" s="60"/>
      <c r="B530" s="61"/>
      <c r="C530" s="62"/>
      <c r="D530" s="40" t="s">
        <v>176</v>
      </c>
      <c r="E530" s="18">
        <f t="shared" si="121"/>
        <v>6299538.5650800001</v>
      </c>
      <c r="F530" s="18">
        <f t="shared" si="121"/>
        <v>543396.19920000003</v>
      </c>
      <c r="G530" s="18">
        <f t="shared" si="121"/>
        <v>888207.27218999993</v>
      </c>
      <c r="H530" s="18">
        <f t="shared" si="121"/>
        <v>0</v>
      </c>
      <c r="I530" s="18">
        <f t="shared" si="121"/>
        <v>1366234.9611899999</v>
      </c>
      <c r="J530" s="18">
        <f t="shared" si="121"/>
        <v>1230820.5425</v>
      </c>
      <c r="K530" s="18">
        <f t="shared" si="121"/>
        <v>1153680.0775000001</v>
      </c>
      <c r="L530" s="18">
        <f t="shared" si="121"/>
        <v>1117199.5125</v>
      </c>
      <c r="M530" s="22"/>
    </row>
    <row r="531" spans="1:14" s="14" customFormat="1" x14ac:dyDescent="0.25">
      <c r="A531" s="41"/>
      <c r="B531" s="51" t="s">
        <v>51</v>
      </c>
      <c r="C531" s="51"/>
      <c r="D531" s="51"/>
      <c r="E531" s="51"/>
      <c r="F531" s="51"/>
      <c r="G531" s="51"/>
      <c r="H531" s="51"/>
      <c r="I531" s="51"/>
      <c r="J531" s="51"/>
      <c r="K531" s="51"/>
      <c r="L531" s="51"/>
      <c r="M531" s="22"/>
    </row>
    <row r="532" spans="1:14" s="14" customFormat="1" ht="14.1" customHeight="1" x14ac:dyDescent="0.25">
      <c r="A532" s="63" t="s">
        <v>165</v>
      </c>
      <c r="B532" s="64"/>
      <c r="C532" s="44" t="s">
        <v>211</v>
      </c>
      <c r="D532" s="27" t="s">
        <v>3</v>
      </c>
      <c r="E532" s="30">
        <f>E533+E534+E535+E536+E537</f>
        <v>537313.50236000004</v>
      </c>
      <c r="F532" s="30">
        <f t="shared" ref="E532:L537" si="122">F519</f>
        <v>44762.897129999998</v>
      </c>
      <c r="G532" s="30">
        <f t="shared" si="122"/>
        <v>18877.209329999998</v>
      </c>
      <c r="H532" s="30">
        <f>H533+H534+H535+H536+H537</f>
        <v>39604.468009999997</v>
      </c>
      <c r="I532" s="30">
        <f t="shared" si="122"/>
        <v>151253.25539000001</v>
      </c>
      <c r="J532" s="30">
        <f t="shared" si="122"/>
        <v>151513.9425</v>
      </c>
      <c r="K532" s="30">
        <f t="shared" si="122"/>
        <v>78891.147499999992</v>
      </c>
      <c r="L532" s="30">
        <f t="shared" si="122"/>
        <v>52410.582500000004</v>
      </c>
      <c r="M532" s="22"/>
    </row>
    <row r="533" spans="1:14" s="14" customFormat="1" x14ac:dyDescent="0.25">
      <c r="A533" s="65"/>
      <c r="B533" s="66"/>
      <c r="C533" s="45"/>
      <c r="D533" s="27" t="s">
        <v>13</v>
      </c>
      <c r="E533" s="28">
        <f>E520</f>
        <v>0</v>
      </c>
      <c r="F533" s="28">
        <f t="shared" si="122"/>
        <v>0</v>
      </c>
      <c r="G533" s="28">
        <f>G520</f>
        <v>0</v>
      </c>
      <c r="H533" s="28">
        <f t="shared" si="122"/>
        <v>0</v>
      </c>
      <c r="I533" s="28">
        <f t="shared" si="122"/>
        <v>0</v>
      </c>
      <c r="J533" s="28">
        <f t="shared" si="122"/>
        <v>0</v>
      </c>
      <c r="K533" s="28">
        <f t="shared" si="122"/>
        <v>0</v>
      </c>
      <c r="L533" s="28">
        <f t="shared" si="122"/>
        <v>0</v>
      </c>
      <c r="M533" s="22"/>
    </row>
    <row r="534" spans="1:14" x14ac:dyDescent="0.25">
      <c r="A534" s="65"/>
      <c r="B534" s="66"/>
      <c r="C534" s="45"/>
      <c r="D534" s="27" t="s">
        <v>14</v>
      </c>
      <c r="E534" s="28">
        <f t="shared" si="122"/>
        <v>80213.383600000001</v>
      </c>
      <c r="F534" s="28">
        <f t="shared" si="122"/>
        <v>40286</v>
      </c>
      <c r="G534" s="28">
        <f t="shared" si="122"/>
        <v>9987</v>
      </c>
      <c r="H534" s="28">
        <f t="shared" si="122"/>
        <v>19590.383599999997</v>
      </c>
      <c r="I534" s="28">
        <f t="shared" si="122"/>
        <v>10350</v>
      </c>
      <c r="J534" s="28">
        <f t="shared" si="122"/>
        <v>0</v>
      </c>
      <c r="K534" s="28">
        <f t="shared" si="122"/>
        <v>0</v>
      </c>
      <c r="L534" s="28">
        <f t="shared" si="122"/>
        <v>0</v>
      </c>
      <c r="M534" s="22"/>
    </row>
    <row r="535" spans="1:14" x14ac:dyDescent="0.25">
      <c r="A535" s="65"/>
      <c r="B535" s="66"/>
      <c r="C535" s="45"/>
      <c r="D535" s="27" t="s">
        <v>15</v>
      </c>
      <c r="E535" s="28">
        <f>F535+G535+H535+I535+J535+K535+L535</f>
        <v>41373.068760000009</v>
      </c>
      <c r="F535" s="28">
        <f t="shared" si="122"/>
        <v>4476.8971299999994</v>
      </c>
      <c r="G535" s="28">
        <f t="shared" si="122"/>
        <v>8890.2093299999997</v>
      </c>
      <c r="H535" s="28">
        <f>H522-23863</f>
        <v>20014.084410000003</v>
      </c>
      <c r="I535" s="28">
        <f t="shared" si="122"/>
        <v>7991.8778899999998</v>
      </c>
      <c r="J535" s="28">
        <f t="shared" si="122"/>
        <v>0</v>
      </c>
      <c r="K535" s="28">
        <f t="shared" si="122"/>
        <v>0</v>
      </c>
      <c r="L535" s="28">
        <f t="shared" si="122"/>
        <v>0</v>
      </c>
      <c r="M535" s="22"/>
    </row>
    <row r="536" spans="1:14" ht="25.5" x14ac:dyDescent="0.25">
      <c r="A536" s="65"/>
      <c r="B536" s="66"/>
      <c r="C536" s="45"/>
      <c r="D536" s="27" t="s">
        <v>79</v>
      </c>
      <c r="E536" s="28">
        <f>E523</f>
        <v>0</v>
      </c>
      <c r="F536" s="28">
        <f t="shared" si="122"/>
        <v>0</v>
      </c>
      <c r="G536" s="28">
        <f t="shared" si="122"/>
        <v>0</v>
      </c>
      <c r="H536" s="28">
        <f t="shared" si="122"/>
        <v>0</v>
      </c>
      <c r="I536" s="28">
        <f t="shared" si="122"/>
        <v>0</v>
      </c>
      <c r="J536" s="28">
        <f t="shared" si="122"/>
        <v>0</v>
      </c>
      <c r="K536" s="28">
        <f t="shared" si="122"/>
        <v>0</v>
      </c>
      <c r="L536" s="28">
        <f t="shared" si="122"/>
        <v>0</v>
      </c>
      <c r="M536" s="22"/>
    </row>
    <row r="537" spans="1:14" ht="14.1" customHeight="1" x14ac:dyDescent="0.25">
      <c r="A537" s="67"/>
      <c r="B537" s="68"/>
      <c r="C537" s="45"/>
      <c r="D537" s="27" t="s">
        <v>176</v>
      </c>
      <c r="E537" s="28">
        <f t="shared" si="122"/>
        <v>415727.05000000005</v>
      </c>
      <c r="F537" s="28">
        <f t="shared" si="122"/>
        <v>0</v>
      </c>
      <c r="G537" s="28">
        <f t="shared" si="122"/>
        <v>0</v>
      </c>
      <c r="H537" s="28">
        <f t="shared" si="122"/>
        <v>0</v>
      </c>
      <c r="I537" s="28">
        <f t="shared" si="122"/>
        <v>132911.3775</v>
      </c>
      <c r="J537" s="28">
        <f t="shared" si="122"/>
        <v>151513.9425</v>
      </c>
      <c r="K537" s="28">
        <f t="shared" si="122"/>
        <v>78891.147499999992</v>
      </c>
      <c r="L537" s="28">
        <f t="shared" si="122"/>
        <v>52410.582500000004</v>
      </c>
      <c r="M537" s="22"/>
    </row>
    <row r="538" spans="1:14" ht="14.1" customHeight="1" x14ac:dyDescent="0.25">
      <c r="A538" s="63" t="s">
        <v>164</v>
      </c>
      <c r="B538" s="64"/>
      <c r="C538" s="47"/>
      <c r="D538" s="27" t="s">
        <v>3</v>
      </c>
      <c r="E538" s="18">
        <f>SUM(E539:E543)</f>
        <v>8729964.3820700012</v>
      </c>
      <c r="F538" s="18">
        <f>SUM(F539:F543)</f>
        <v>1267547.54024</v>
      </c>
      <c r="G538" s="18">
        <f t="shared" ref="G538:L538" si="123">SUM(G539:G543)</f>
        <v>1890051.1470699999</v>
      </c>
      <c r="H538" s="18">
        <f>H525-H532</f>
        <v>1064974.2399600002</v>
      </c>
      <c r="I538" s="18">
        <f t="shared" si="123"/>
        <v>1288506.9948</v>
      </c>
      <c r="J538" s="18">
        <f t="shared" si="123"/>
        <v>1079306.6000000001</v>
      </c>
      <c r="K538" s="18">
        <f t="shared" si="123"/>
        <v>1074788.9300000002</v>
      </c>
      <c r="L538" s="18">
        <f t="shared" si="123"/>
        <v>1064788.93</v>
      </c>
      <c r="M538" s="22"/>
    </row>
    <row r="539" spans="1:14" ht="14.1" customHeight="1" x14ac:dyDescent="0.25">
      <c r="A539" s="65"/>
      <c r="B539" s="66"/>
      <c r="C539" s="47"/>
      <c r="D539" s="27" t="s">
        <v>13</v>
      </c>
      <c r="E539" s="19">
        <f>SUM(F539:L539)</f>
        <v>54062.942029999998</v>
      </c>
      <c r="F539" s="28">
        <f>F526-F533</f>
        <v>12485.502</v>
      </c>
      <c r="G539" s="28">
        <f t="shared" ref="G539:L539" si="124">G526-G533</f>
        <v>9720.2480299999988</v>
      </c>
      <c r="H539" s="19">
        <f t="shared" si="124"/>
        <v>8356.3919999999998</v>
      </c>
      <c r="I539" s="28">
        <f t="shared" si="124"/>
        <v>23500.799999999999</v>
      </c>
      <c r="J539" s="28">
        <f t="shared" si="124"/>
        <v>0</v>
      </c>
      <c r="K539" s="28">
        <f t="shared" si="124"/>
        <v>0</v>
      </c>
      <c r="L539" s="28">
        <f t="shared" si="124"/>
        <v>0</v>
      </c>
      <c r="M539" s="22"/>
      <c r="N539" s="43"/>
    </row>
    <row r="540" spans="1:14" ht="14.1" customHeight="1" x14ac:dyDescent="0.25">
      <c r="A540" s="65"/>
      <c r="B540" s="66"/>
      <c r="C540" s="47"/>
      <c r="D540" s="27" t="s">
        <v>14</v>
      </c>
      <c r="E540" s="19">
        <f t="shared" ref="E540:E543" si="125">SUM(F540:L540)</f>
        <v>1380672.9759900002</v>
      </c>
      <c r="F540" s="28">
        <f t="shared" ref="F540:L543" si="126">F527-F534</f>
        <v>344709.424</v>
      </c>
      <c r="G540" s="28">
        <f t="shared" si="126"/>
        <v>390846.34152000002</v>
      </c>
      <c r="H540" s="19">
        <f t="shared" si="126"/>
        <v>622454.41047000012</v>
      </c>
      <c r="I540" s="28">
        <f t="shared" si="126"/>
        <v>22662.800000000003</v>
      </c>
      <c r="J540" s="28">
        <f t="shared" si="126"/>
        <v>0</v>
      </c>
      <c r="K540" s="28">
        <f t="shared" si="126"/>
        <v>0</v>
      </c>
      <c r="L540" s="28">
        <f t="shared" si="126"/>
        <v>0</v>
      </c>
      <c r="M540" s="22"/>
    </row>
    <row r="541" spans="1:14" ht="14.1" customHeight="1" x14ac:dyDescent="0.25">
      <c r="A541" s="65"/>
      <c r="B541" s="66"/>
      <c r="C541" s="47"/>
      <c r="D541" s="27" t="s">
        <v>15</v>
      </c>
      <c r="E541" s="19">
        <f t="shared" si="125"/>
        <v>605659.68065000011</v>
      </c>
      <c r="F541" s="28">
        <f t="shared" si="126"/>
        <v>18081.375590000003</v>
      </c>
      <c r="G541" s="28">
        <f t="shared" si="126"/>
        <v>144395.05645999999</v>
      </c>
      <c r="H541" s="19">
        <f t="shared" si="126"/>
        <v>434163.43749000004</v>
      </c>
      <c r="I541" s="28">
        <f t="shared" si="126"/>
        <v>9019.8111099999987</v>
      </c>
      <c r="J541" s="28">
        <f t="shared" si="126"/>
        <v>0</v>
      </c>
      <c r="K541" s="28">
        <f t="shared" si="126"/>
        <v>0</v>
      </c>
      <c r="L541" s="28">
        <f t="shared" si="126"/>
        <v>0</v>
      </c>
      <c r="M541" s="22"/>
    </row>
    <row r="542" spans="1:14" ht="25.5" x14ac:dyDescent="0.25">
      <c r="A542" s="65"/>
      <c r="B542" s="66"/>
      <c r="C542" s="47"/>
      <c r="D542" s="27" t="s">
        <v>79</v>
      </c>
      <c r="E542" s="19">
        <f t="shared" si="125"/>
        <v>805757.26832000003</v>
      </c>
      <c r="F542" s="28">
        <f t="shared" si="126"/>
        <v>348875.03944999998</v>
      </c>
      <c r="G542" s="28">
        <f t="shared" si="126"/>
        <v>456882.22886999999</v>
      </c>
      <c r="H542" s="19">
        <f t="shared" si="126"/>
        <v>0</v>
      </c>
      <c r="I542" s="28">
        <f t="shared" si="126"/>
        <v>0</v>
      </c>
      <c r="J542" s="28">
        <f t="shared" si="126"/>
        <v>0</v>
      </c>
      <c r="K542" s="28">
        <f t="shared" si="126"/>
        <v>0</v>
      </c>
      <c r="L542" s="28">
        <f t="shared" si="126"/>
        <v>0</v>
      </c>
      <c r="M542" s="22"/>
    </row>
    <row r="543" spans="1:14" ht="14.1" customHeight="1" x14ac:dyDescent="0.25">
      <c r="A543" s="67"/>
      <c r="B543" s="68"/>
      <c r="C543" s="47"/>
      <c r="D543" s="27" t="s">
        <v>176</v>
      </c>
      <c r="E543" s="19">
        <f t="shared" si="125"/>
        <v>5883811.5150800003</v>
      </c>
      <c r="F543" s="28">
        <f t="shared" si="126"/>
        <v>543396.19920000003</v>
      </c>
      <c r="G543" s="28">
        <f t="shared" si="126"/>
        <v>888207.27218999993</v>
      </c>
      <c r="H543" s="19">
        <f t="shared" si="126"/>
        <v>0</v>
      </c>
      <c r="I543" s="28">
        <f t="shared" si="126"/>
        <v>1233323.58369</v>
      </c>
      <c r="J543" s="28">
        <f t="shared" si="126"/>
        <v>1079306.6000000001</v>
      </c>
      <c r="K543" s="28">
        <f t="shared" si="126"/>
        <v>1074788.9300000002</v>
      </c>
      <c r="L543" s="28">
        <f t="shared" si="126"/>
        <v>1064788.93</v>
      </c>
      <c r="M543" s="22"/>
    </row>
    <row r="544" spans="1:14" x14ac:dyDescent="0.25">
      <c r="A544" s="41"/>
      <c r="B544" s="51" t="s">
        <v>51</v>
      </c>
      <c r="C544" s="51"/>
      <c r="D544" s="51"/>
      <c r="E544" s="51"/>
      <c r="F544" s="51"/>
      <c r="G544" s="51"/>
      <c r="H544" s="51"/>
      <c r="I544" s="51"/>
      <c r="J544" s="51"/>
      <c r="K544" s="51"/>
      <c r="L544" s="51"/>
      <c r="M544" s="22"/>
    </row>
    <row r="545" spans="1:14" x14ac:dyDescent="0.25">
      <c r="A545" s="47"/>
      <c r="B545" s="47" t="s">
        <v>53</v>
      </c>
      <c r="C545" s="47" t="s">
        <v>158</v>
      </c>
      <c r="D545" s="27" t="s">
        <v>3</v>
      </c>
      <c r="E545" s="30">
        <f>F545+G545+H545+I545+J545+K545+L545</f>
        <v>8527642.8948899992</v>
      </c>
      <c r="F545" s="30">
        <f t="shared" ref="F545:L545" si="127">F164+F191+F218+F239</f>
        <v>1239845.0354500001</v>
      </c>
      <c r="G545" s="30">
        <f t="shared" si="127"/>
        <v>1885478.34225</v>
      </c>
      <c r="H545" s="30">
        <f>H80+H173+H200+H227</f>
        <v>909821.68239000021</v>
      </c>
      <c r="I545" s="30">
        <f t="shared" si="127"/>
        <v>1278131.0447999998</v>
      </c>
      <c r="J545" s="30">
        <f t="shared" si="127"/>
        <v>1074788.93</v>
      </c>
      <c r="K545" s="30">
        <f t="shared" si="127"/>
        <v>1074788.93</v>
      </c>
      <c r="L545" s="30">
        <f t="shared" si="127"/>
        <v>1064788.93</v>
      </c>
      <c r="M545" s="22"/>
    </row>
    <row r="546" spans="1:14" x14ac:dyDescent="0.25">
      <c r="A546" s="47"/>
      <c r="B546" s="47"/>
      <c r="C546" s="47"/>
      <c r="D546" s="27" t="s">
        <v>13</v>
      </c>
      <c r="E546" s="28">
        <f t="shared" ref="E546:E550" si="128">F546+G546+H546+I546+J546+K546+L546</f>
        <v>54062.942029999998</v>
      </c>
      <c r="F546" s="28">
        <f t="shared" ref="F546:L546" si="129">F165+F192+F219+F240</f>
        <v>12485.502</v>
      </c>
      <c r="G546" s="28">
        <f t="shared" si="129"/>
        <v>9720.2480299999988</v>
      </c>
      <c r="H546" s="28">
        <f t="shared" ref="H546:L550" si="130">H81+H174+H201+H228</f>
        <v>8356.3919999999998</v>
      </c>
      <c r="I546" s="28">
        <f t="shared" si="129"/>
        <v>23500.799999999999</v>
      </c>
      <c r="J546" s="28">
        <f t="shared" si="129"/>
        <v>0</v>
      </c>
      <c r="K546" s="28">
        <f t="shared" si="129"/>
        <v>0</v>
      </c>
      <c r="L546" s="28">
        <f t="shared" si="129"/>
        <v>0</v>
      </c>
      <c r="M546" s="22"/>
    </row>
    <row r="547" spans="1:14" x14ac:dyDescent="0.25">
      <c r="A547" s="47"/>
      <c r="B547" s="47"/>
      <c r="C547" s="47"/>
      <c r="D547" s="27" t="s">
        <v>14</v>
      </c>
      <c r="E547" s="28">
        <f t="shared" si="128"/>
        <v>1371595.6457599998</v>
      </c>
      <c r="F547" s="28">
        <f t="shared" ref="F547:L547" si="131">F166+F193+F220+F241</f>
        <v>344709.424</v>
      </c>
      <c r="G547" s="28">
        <f>G82+G175+G229</f>
        <v>390430.31610999996</v>
      </c>
      <c r="H547" s="28">
        <f t="shared" si="130"/>
        <v>615424.50565000006</v>
      </c>
      <c r="I547" s="28">
        <f t="shared" si="131"/>
        <v>21031.4</v>
      </c>
      <c r="J547" s="28">
        <f t="shared" si="131"/>
        <v>0</v>
      </c>
      <c r="K547" s="28">
        <f t="shared" si="131"/>
        <v>0</v>
      </c>
      <c r="L547" s="28">
        <f t="shared" si="131"/>
        <v>0</v>
      </c>
      <c r="M547" s="22"/>
      <c r="N547" s="17"/>
    </row>
    <row r="548" spans="1:14" x14ac:dyDescent="0.25">
      <c r="A548" s="47"/>
      <c r="B548" s="47"/>
      <c r="C548" s="47"/>
      <c r="D548" s="27" t="s">
        <v>15</v>
      </c>
      <c r="E548" s="28">
        <f t="shared" si="128"/>
        <v>427186.32824</v>
      </c>
      <c r="F548" s="28">
        <f t="shared" ref="F548:L548" si="132">F167+F194+F221+F242</f>
        <v>12800.470799999999</v>
      </c>
      <c r="G548" s="28">
        <f>G83+G176+G230</f>
        <v>126053.86159</v>
      </c>
      <c r="H548" s="28">
        <f t="shared" si="130"/>
        <v>286040.78474000003</v>
      </c>
      <c r="I548" s="28">
        <f t="shared" si="132"/>
        <v>2291.2111100000002</v>
      </c>
      <c r="J548" s="28">
        <f t="shared" si="132"/>
        <v>0</v>
      </c>
      <c r="K548" s="28">
        <f t="shared" si="132"/>
        <v>0</v>
      </c>
      <c r="L548" s="28">
        <f t="shared" si="132"/>
        <v>0</v>
      </c>
      <c r="M548" s="22"/>
    </row>
    <row r="549" spans="1:14" ht="30" customHeight="1" x14ac:dyDescent="0.25">
      <c r="A549" s="47"/>
      <c r="B549" s="47"/>
      <c r="C549" s="47"/>
      <c r="D549" s="42" t="s">
        <v>79</v>
      </c>
      <c r="E549" s="28">
        <f t="shared" si="128"/>
        <v>805757.26832000003</v>
      </c>
      <c r="F549" s="28">
        <f t="shared" ref="F549:L549" si="133">F168+F195+F222+F243</f>
        <v>348875.03944999998</v>
      </c>
      <c r="G549" s="28">
        <f>G84+G177+G231</f>
        <v>456882.22886999999</v>
      </c>
      <c r="H549" s="28">
        <f t="shared" si="130"/>
        <v>0</v>
      </c>
      <c r="I549" s="28">
        <f t="shared" si="133"/>
        <v>0</v>
      </c>
      <c r="J549" s="28">
        <f t="shared" si="133"/>
        <v>0</v>
      </c>
      <c r="K549" s="28">
        <f t="shared" si="133"/>
        <v>0</v>
      </c>
      <c r="L549" s="28">
        <f t="shared" si="133"/>
        <v>0</v>
      </c>
      <c r="M549" s="22"/>
      <c r="N549" s="43"/>
    </row>
    <row r="550" spans="1:14" x14ac:dyDescent="0.25">
      <c r="A550" s="47"/>
      <c r="B550" s="47"/>
      <c r="C550" s="47"/>
      <c r="D550" s="27" t="s">
        <v>176</v>
      </c>
      <c r="E550" s="28">
        <f t="shared" si="128"/>
        <v>5590545.7551299995</v>
      </c>
      <c r="F550" s="28">
        <f>F85+F178</f>
        <v>485926.74920000002</v>
      </c>
      <c r="G550" s="28">
        <f>G85+G178+G232</f>
        <v>846139.26224000007</v>
      </c>
      <c r="H550" s="28">
        <f t="shared" si="130"/>
        <v>0</v>
      </c>
      <c r="I550" s="28">
        <f t="shared" si="130"/>
        <v>1183008.9636899999</v>
      </c>
      <c r="J550" s="28">
        <f t="shared" si="130"/>
        <v>1033490.26</v>
      </c>
      <c r="K550" s="28">
        <f t="shared" si="130"/>
        <v>1023490.26</v>
      </c>
      <c r="L550" s="28">
        <f t="shared" si="130"/>
        <v>1018490.26</v>
      </c>
      <c r="M550" s="22"/>
    </row>
    <row r="551" spans="1:14" x14ac:dyDescent="0.25">
      <c r="A551" s="47"/>
      <c r="B551" s="47" t="s">
        <v>43</v>
      </c>
      <c r="C551" s="47" t="s">
        <v>159</v>
      </c>
      <c r="D551" s="27" t="s">
        <v>3</v>
      </c>
      <c r="E551" s="30">
        <f t="shared" ref="E551:E556" si="134">E71</f>
        <v>61923.688219999996</v>
      </c>
      <c r="F551" s="30">
        <f>F552+F553+F554+F555+F556</f>
        <v>27702.504789999999</v>
      </c>
      <c r="G551" s="30">
        <f t="shared" ref="G551:L556" si="135">G71</f>
        <v>4572.8048200000003</v>
      </c>
      <c r="H551" s="30">
        <f t="shared" si="135"/>
        <v>14754.758610000001</v>
      </c>
      <c r="I551" s="30">
        <f t="shared" si="135"/>
        <v>10375.950000000001</v>
      </c>
      <c r="J551" s="30">
        <f t="shared" si="135"/>
        <v>4517.67</v>
      </c>
      <c r="K551" s="30">
        <f t="shared" si="135"/>
        <v>0</v>
      </c>
      <c r="L551" s="30">
        <f t="shared" si="135"/>
        <v>0</v>
      </c>
      <c r="M551" s="22"/>
    </row>
    <row r="552" spans="1:14" x14ac:dyDescent="0.25">
      <c r="A552" s="47"/>
      <c r="B552" s="47"/>
      <c r="C552" s="47"/>
      <c r="D552" s="27" t="s">
        <v>13</v>
      </c>
      <c r="E552" s="28">
        <f t="shared" si="134"/>
        <v>0</v>
      </c>
      <c r="F552" s="28">
        <f>F72</f>
        <v>0</v>
      </c>
      <c r="G552" s="28">
        <f t="shared" si="135"/>
        <v>0</v>
      </c>
      <c r="H552" s="28">
        <f t="shared" si="135"/>
        <v>0</v>
      </c>
      <c r="I552" s="28">
        <f t="shared" si="135"/>
        <v>0</v>
      </c>
      <c r="J552" s="28">
        <f t="shared" si="135"/>
        <v>0</v>
      </c>
      <c r="K552" s="28">
        <f t="shared" si="135"/>
        <v>0</v>
      </c>
      <c r="L552" s="28">
        <f t="shared" si="135"/>
        <v>0</v>
      </c>
      <c r="M552" s="22"/>
      <c r="N552" s="43"/>
    </row>
    <row r="553" spans="1:14" x14ac:dyDescent="0.25">
      <c r="A553" s="47"/>
      <c r="B553" s="47"/>
      <c r="C553" s="47"/>
      <c r="D553" s="27" t="s">
        <v>14</v>
      </c>
      <c r="E553" s="28">
        <f t="shared" si="134"/>
        <v>2235.087</v>
      </c>
      <c r="F553" s="28">
        <f>F73</f>
        <v>0</v>
      </c>
      <c r="G553" s="28">
        <f t="shared" si="135"/>
        <v>0</v>
      </c>
      <c r="H553" s="28">
        <f t="shared" si="135"/>
        <v>603.68700000000001</v>
      </c>
      <c r="I553" s="28">
        <f t="shared" si="135"/>
        <v>1631.4</v>
      </c>
      <c r="J553" s="28">
        <f t="shared" si="135"/>
        <v>0</v>
      </c>
      <c r="K553" s="28">
        <f t="shared" si="135"/>
        <v>0</v>
      </c>
      <c r="L553" s="28">
        <f t="shared" si="135"/>
        <v>0</v>
      </c>
      <c r="M553" s="22"/>
      <c r="N553" s="43" t="s">
        <v>214</v>
      </c>
    </row>
    <row r="554" spans="1:14" ht="14.1" customHeight="1" x14ac:dyDescent="0.25">
      <c r="A554" s="47"/>
      <c r="B554" s="47"/>
      <c r="C554" s="47"/>
      <c r="D554" s="27" t="s">
        <v>15</v>
      </c>
      <c r="E554" s="28">
        <f t="shared" si="134"/>
        <v>30733.381219999999</v>
      </c>
      <c r="F554" s="28">
        <f>F74</f>
        <v>5280.9047900000005</v>
      </c>
      <c r="G554" s="28">
        <f t="shared" si="135"/>
        <v>4572.8048200000003</v>
      </c>
      <c r="H554" s="28">
        <f t="shared" si="135"/>
        <v>14151.071609999999</v>
      </c>
      <c r="I554" s="28">
        <f t="shared" si="135"/>
        <v>6728.6</v>
      </c>
      <c r="J554" s="28">
        <f t="shared" si="135"/>
        <v>0</v>
      </c>
      <c r="K554" s="28">
        <f t="shared" si="135"/>
        <v>0</v>
      </c>
      <c r="L554" s="28">
        <f t="shared" si="135"/>
        <v>0</v>
      </c>
      <c r="M554" s="22"/>
    </row>
    <row r="555" spans="1:14" ht="25.5" x14ac:dyDescent="0.25">
      <c r="A555" s="47"/>
      <c r="B555" s="47"/>
      <c r="C555" s="47"/>
      <c r="D555" s="27" t="s">
        <v>79</v>
      </c>
      <c r="E555" s="28">
        <f t="shared" si="134"/>
        <v>0</v>
      </c>
      <c r="F555" s="28">
        <f>F75</f>
        <v>0</v>
      </c>
      <c r="G555" s="28">
        <f t="shared" si="135"/>
        <v>0</v>
      </c>
      <c r="H555" s="28">
        <f t="shared" si="135"/>
        <v>0</v>
      </c>
      <c r="I555" s="28">
        <f t="shared" si="135"/>
        <v>0</v>
      </c>
      <c r="J555" s="28">
        <f t="shared" si="135"/>
        <v>0</v>
      </c>
      <c r="K555" s="28">
        <f t="shared" si="135"/>
        <v>0</v>
      </c>
      <c r="L555" s="28">
        <f t="shared" si="135"/>
        <v>0</v>
      </c>
      <c r="M555" s="22"/>
    </row>
    <row r="556" spans="1:14" x14ac:dyDescent="0.25">
      <c r="A556" s="47"/>
      <c r="B556" s="47"/>
      <c r="C556" s="47"/>
      <c r="D556" s="27" t="s">
        <v>176</v>
      </c>
      <c r="E556" s="28">
        <f t="shared" si="134"/>
        <v>28955.22</v>
      </c>
      <c r="F556" s="28">
        <f>F76</f>
        <v>22421.599999999999</v>
      </c>
      <c r="G556" s="28">
        <f t="shared" si="135"/>
        <v>0</v>
      </c>
      <c r="H556" s="28">
        <f t="shared" si="135"/>
        <v>0</v>
      </c>
      <c r="I556" s="28">
        <f t="shared" si="135"/>
        <v>2015.95</v>
      </c>
      <c r="J556" s="28">
        <f t="shared" si="135"/>
        <v>4517.67</v>
      </c>
      <c r="K556" s="28">
        <f t="shared" si="135"/>
        <v>0</v>
      </c>
      <c r="L556" s="28">
        <f t="shared" si="135"/>
        <v>0</v>
      </c>
      <c r="M556" s="22"/>
    </row>
    <row r="557" spans="1:14" ht="14.45" customHeight="1" x14ac:dyDescent="0.25">
      <c r="A557" s="44"/>
      <c r="B557" s="44" t="s">
        <v>66</v>
      </c>
      <c r="C557" s="47" t="s">
        <v>159</v>
      </c>
      <c r="D557" s="27" t="s">
        <v>3</v>
      </c>
      <c r="E557" s="30">
        <f>F557+G557+H557+I557+J557+K557+L557</f>
        <v>521572.03434999997</v>
      </c>
      <c r="F557" s="30">
        <f>F532</f>
        <v>44762.897129999998</v>
      </c>
      <c r="G557" s="30">
        <f t="shared" ref="G557:L557" si="136">G532</f>
        <v>18877.209329999998</v>
      </c>
      <c r="H557" s="30">
        <f>H519-H532</f>
        <v>23863</v>
      </c>
      <c r="I557" s="30">
        <f t="shared" si="136"/>
        <v>151253.25539000001</v>
      </c>
      <c r="J557" s="30">
        <f t="shared" si="136"/>
        <v>151513.9425</v>
      </c>
      <c r="K557" s="30">
        <f t="shared" si="136"/>
        <v>78891.147499999992</v>
      </c>
      <c r="L557" s="30">
        <f t="shared" si="136"/>
        <v>52410.582500000004</v>
      </c>
      <c r="M557" s="22"/>
    </row>
    <row r="558" spans="1:14" x14ac:dyDescent="0.25">
      <c r="A558" s="45"/>
      <c r="B558" s="45"/>
      <c r="C558" s="47"/>
      <c r="D558" s="27" t="s">
        <v>13</v>
      </c>
      <c r="E558" s="28">
        <f t="shared" ref="E558:E562" si="137">F558+G558+H558+I558+J558+K558+L558</f>
        <v>0</v>
      </c>
      <c r="F558" s="28">
        <f t="shared" ref="F558:L562" si="138">F533</f>
        <v>0</v>
      </c>
      <c r="G558" s="28">
        <f t="shared" si="138"/>
        <v>0</v>
      </c>
      <c r="H558" s="28">
        <f t="shared" ref="H558:H562" si="139">H520-H533</f>
        <v>0</v>
      </c>
      <c r="I558" s="28">
        <f t="shared" si="138"/>
        <v>0</v>
      </c>
      <c r="J558" s="28">
        <f t="shared" si="138"/>
        <v>0</v>
      </c>
      <c r="K558" s="28">
        <f t="shared" si="138"/>
        <v>0</v>
      </c>
      <c r="L558" s="28">
        <f t="shared" si="138"/>
        <v>0</v>
      </c>
      <c r="M558" s="22"/>
    </row>
    <row r="559" spans="1:14" x14ac:dyDescent="0.25">
      <c r="A559" s="45"/>
      <c r="B559" s="45"/>
      <c r="C559" s="47"/>
      <c r="D559" s="27" t="s">
        <v>14</v>
      </c>
      <c r="E559" s="28">
        <f t="shared" si="137"/>
        <v>60623</v>
      </c>
      <c r="F559" s="28">
        <f t="shared" si="138"/>
        <v>40286</v>
      </c>
      <c r="G559" s="28">
        <f t="shared" si="138"/>
        <v>9987</v>
      </c>
      <c r="H559" s="28">
        <f t="shared" si="139"/>
        <v>0</v>
      </c>
      <c r="I559" s="28">
        <f t="shared" si="138"/>
        <v>10350</v>
      </c>
      <c r="J559" s="28">
        <f t="shared" si="138"/>
        <v>0</v>
      </c>
      <c r="K559" s="28">
        <f t="shared" si="138"/>
        <v>0</v>
      </c>
      <c r="L559" s="28">
        <f t="shared" si="138"/>
        <v>0</v>
      </c>
      <c r="M559" s="22"/>
      <c r="N559" s="43"/>
    </row>
    <row r="560" spans="1:14" x14ac:dyDescent="0.25">
      <c r="A560" s="45"/>
      <c r="B560" s="45"/>
      <c r="C560" s="47"/>
      <c r="D560" s="27" t="s">
        <v>15</v>
      </c>
      <c r="E560" s="28">
        <f t="shared" si="137"/>
        <v>45221.984349999999</v>
      </c>
      <c r="F560" s="28">
        <f t="shared" si="138"/>
        <v>4476.8971299999994</v>
      </c>
      <c r="G560" s="28">
        <f t="shared" si="138"/>
        <v>8890.2093299999997</v>
      </c>
      <c r="H560" s="28">
        <f t="shared" si="139"/>
        <v>23863</v>
      </c>
      <c r="I560" s="28">
        <f t="shared" si="138"/>
        <v>7991.8778899999998</v>
      </c>
      <c r="J560" s="28">
        <f t="shared" si="138"/>
        <v>0</v>
      </c>
      <c r="K560" s="28">
        <f t="shared" si="138"/>
        <v>0</v>
      </c>
      <c r="L560" s="28">
        <f t="shared" si="138"/>
        <v>0</v>
      </c>
      <c r="M560" s="22"/>
    </row>
    <row r="561" spans="1:13" ht="25.5" x14ac:dyDescent="0.25">
      <c r="A561" s="45"/>
      <c r="B561" s="45"/>
      <c r="C561" s="47"/>
      <c r="D561" s="27" t="s">
        <v>79</v>
      </c>
      <c r="E561" s="28">
        <f t="shared" si="137"/>
        <v>0</v>
      </c>
      <c r="F561" s="28">
        <f t="shared" si="138"/>
        <v>0</v>
      </c>
      <c r="G561" s="28">
        <f t="shared" si="138"/>
        <v>0</v>
      </c>
      <c r="H561" s="28">
        <f t="shared" si="139"/>
        <v>0</v>
      </c>
      <c r="I561" s="28">
        <f t="shared" si="138"/>
        <v>0</v>
      </c>
      <c r="J561" s="28">
        <f t="shared" si="138"/>
        <v>0</v>
      </c>
      <c r="K561" s="28">
        <f t="shared" si="138"/>
        <v>0</v>
      </c>
      <c r="L561" s="28">
        <f t="shared" si="138"/>
        <v>0</v>
      </c>
      <c r="M561" s="22"/>
    </row>
    <row r="562" spans="1:13" x14ac:dyDescent="0.25">
      <c r="A562" s="46"/>
      <c r="B562" s="46"/>
      <c r="C562" s="47"/>
      <c r="D562" s="27" t="s">
        <v>176</v>
      </c>
      <c r="E562" s="28">
        <f t="shared" si="137"/>
        <v>415727.05000000005</v>
      </c>
      <c r="F562" s="28">
        <f t="shared" si="138"/>
        <v>0</v>
      </c>
      <c r="G562" s="28">
        <f t="shared" si="138"/>
        <v>0</v>
      </c>
      <c r="H562" s="28">
        <f t="shared" si="139"/>
        <v>0</v>
      </c>
      <c r="I562" s="28">
        <f t="shared" si="138"/>
        <v>132911.3775</v>
      </c>
      <c r="J562" s="28">
        <f t="shared" si="138"/>
        <v>151513.9425</v>
      </c>
      <c r="K562" s="28">
        <f t="shared" si="138"/>
        <v>78891.147499999992</v>
      </c>
      <c r="L562" s="28">
        <f t="shared" si="138"/>
        <v>52410.582500000004</v>
      </c>
      <c r="M562" s="22"/>
    </row>
    <row r="563" spans="1:13" ht="14.1" customHeight="1" x14ac:dyDescent="0.25">
      <c r="A563" s="48"/>
      <c r="B563" s="49" t="s">
        <v>57</v>
      </c>
      <c r="C563" s="50" t="s">
        <v>159</v>
      </c>
      <c r="D563" s="27" t="s">
        <v>3</v>
      </c>
      <c r="E563" s="18">
        <f>F563+G563+H563+I563+J563+K563+L563</f>
        <v>409582.75436999998</v>
      </c>
      <c r="F563" s="18">
        <f t="shared" ref="F563:L563" si="140">F206+F179+F152+F98</f>
        <v>35047.85</v>
      </c>
      <c r="G563" s="18">
        <f t="shared" si="140"/>
        <v>56252.425409999996</v>
      </c>
      <c r="H563" s="18">
        <f>H564+H565+H566+H567+H568</f>
        <v>131087.79896000001</v>
      </c>
      <c r="I563" s="18">
        <f t="shared" si="140"/>
        <v>48298.67</v>
      </c>
      <c r="J563" s="18">
        <f t="shared" si="140"/>
        <v>41298.67</v>
      </c>
      <c r="K563" s="18">
        <f t="shared" si="140"/>
        <v>51298.67</v>
      </c>
      <c r="L563" s="18">
        <f t="shared" si="140"/>
        <v>46298.67</v>
      </c>
      <c r="M563" s="22"/>
    </row>
    <row r="564" spans="1:13" x14ac:dyDescent="0.25">
      <c r="A564" s="48"/>
      <c r="B564" s="49"/>
      <c r="C564" s="50"/>
      <c r="D564" s="27" t="s">
        <v>13</v>
      </c>
      <c r="E564" s="19">
        <f t="shared" ref="E564:E568" si="141">F564+G564+H564+I564+J564+K564+L564</f>
        <v>0</v>
      </c>
      <c r="F564" s="19">
        <f t="shared" ref="F564:L568" si="142">F207+F180+F153+F99</f>
        <v>0</v>
      </c>
      <c r="G564" s="19">
        <f t="shared" si="142"/>
        <v>0</v>
      </c>
      <c r="H564" s="19">
        <f t="shared" si="142"/>
        <v>0</v>
      </c>
      <c r="I564" s="19">
        <f t="shared" si="142"/>
        <v>0</v>
      </c>
      <c r="J564" s="19">
        <f t="shared" si="142"/>
        <v>0</v>
      </c>
      <c r="K564" s="19">
        <f t="shared" si="142"/>
        <v>0</v>
      </c>
      <c r="L564" s="19">
        <f t="shared" si="142"/>
        <v>0</v>
      </c>
      <c r="M564" s="22"/>
    </row>
    <row r="565" spans="1:13" x14ac:dyDescent="0.25">
      <c r="A565" s="48"/>
      <c r="B565" s="49"/>
      <c r="C565" s="50"/>
      <c r="D565" s="27" t="s">
        <v>14</v>
      </c>
      <c r="E565" s="19">
        <f t="shared" si="141"/>
        <v>6842.24323</v>
      </c>
      <c r="F565" s="19">
        <f t="shared" si="142"/>
        <v>0</v>
      </c>
      <c r="G565" s="19">
        <f t="shared" si="142"/>
        <v>416.02541000000002</v>
      </c>
      <c r="H565" s="19">
        <f t="shared" si="142"/>
        <v>6426.2178199999998</v>
      </c>
      <c r="I565" s="19">
        <f t="shared" si="142"/>
        <v>0</v>
      </c>
      <c r="J565" s="19">
        <f t="shared" si="142"/>
        <v>0</v>
      </c>
      <c r="K565" s="19">
        <f t="shared" si="142"/>
        <v>0</v>
      </c>
      <c r="L565" s="19">
        <f t="shared" si="142"/>
        <v>0</v>
      </c>
      <c r="M565" s="22"/>
    </row>
    <row r="566" spans="1:13" x14ac:dyDescent="0.25">
      <c r="A566" s="48"/>
      <c r="B566" s="49"/>
      <c r="C566" s="50"/>
      <c r="D566" s="27" t="s">
        <v>15</v>
      </c>
      <c r="E566" s="19">
        <f t="shared" si="141"/>
        <v>138429.97119000001</v>
      </c>
      <c r="F566" s="19">
        <f t="shared" si="142"/>
        <v>0</v>
      </c>
      <c r="G566" s="19">
        <f t="shared" si="142"/>
        <v>13768.39005</v>
      </c>
      <c r="H566" s="19">
        <f>H209+H182+H155+H101+14553</f>
        <v>124661.58114000001</v>
      </c>
      <c r="I566" s="19">
        <f t="shared" si="142"/>
        <v>0</v>
      </c>
      <c r="J566" s="19">
        <f t="shared" si="142"/>
        <v>0</v>
      </c>
      <c r="K566" s="19">
        <f t="shared" si="142"/>
        <v>0</v>
      </c>
      <c r="L566" s="19">
        <f t="shared" si="142"/>
        <v>0</v>
      </c>
      <c r="M566" s="22"/>
    </row>
    <row r="567" spans="1:13" ht="25.5" x14ac:dyDescent="0.25">
      <c r="A567" s="48"/>
      <c r="B567" s="49"/>
      <c r="C567" s="50"/>
      <c r="D567" s="27" t="s">
        <v>79</v>
      </c>
      <c r="E567" s="19">
        <f t="shared" si="141"/>
        <v>0</v>
      </c>
      <c r="F567" s="19">
        <f t="shared" si="142"/>
        <v>0</v>
      </c>
      <c r="G567" s="19">
        <f t="shared" si="142"/>
        <v>0</v>
      </c>
      <c r="H567" s="19">
        <f t="shared" si="142"/>
        <v>0</v>
      </c>
      <c r="I567" s="19">
        <f t="shared" si="142"/>
        <v>0</v>
      </c>
      <c r="J567" s="19">
        <f t="shared" si="142"/>
        <v>0</v>
      </c>
      <c r="K567" s="19">
        <f t="shared" si="142"/>
        <v>0</v>
      </c>
      <c r="L567" s="19">
        <f t="shared" si="142"/>
        <v>0</v>
      </c>
      <c r="M567" s="22"/>
    </row>
    <row r="568" spans="1:13" x14ac:dyDescent="0.25">
      <c r="A568" s="48"/>
      <c r="B568" s="49"/>
      <c r="C568" s="50"/>
      <c r="D568" s="27" t="s">
        <v>176</v>
      </c>
      <c r="E568" s="19">
        <f t="shared" si="141"/>
        <v>264310.53994999995</v>
      </c>
      <c r="F568" s="19">
        <f t="shared" si="142"/>
        <v>35047.85</v>
      </c>
      <c r="G568" s="19">
        <f t="shared" si="142"/>
        <v>42068.00995</v>
      </c>
      <c r="H568" s="19">
        <f t="shared" si="142"/>
        <v>0</v>
      </c>
      <c r="I568" s="19">
        <f t="shared" si="142"/>
        <v>48298.67</v>
      </c>
      <c r="J568" s="19">
        <f t="shared" si="142"/>
        <v>41298.67</v>
      </c>
      <c r="K568" s="19">
        <f t="shared" si="142"/>
        <v>51298.67</v>
      </c>
      <c r="L568" s="19">
        <f t="shared" si="142"/>
        <v>46298.67</v>
      </c>
      <c r="M568" s="22"/>
    </row>
    <row r="569" spans="1:13" s="14" customFormat="1" ht="14.1" x14ac:dyDescent="0.3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15"/>
    </row>
    <row r="570" spans="1:13" s="14" customFormat="1" ht="14.1" x14ac:dyDescent="0.3">
      <c r="A570" s="1"/>
      <c r="B570" s="1"/>
      <c r="C570" s="1"/>
      <c r="D570" s="1"/>
      <c r="E570" s="1"/>
      <c r="F570" s="10"/>
      <c r="G570" s="10"/>
      <c r="H570" s="10"/>
      <c r="I570" s="10"/>
      <c r="J570" s="10"/>
      <c r="K570" s="10"/>
      <c r="L570" s="10"/>
    </row>
    <row r="572" spans="1:13" s="14" customFormat="1" ht="14.1" x14ac:dyDescent="0.3">
      <c r="A572" s="1"/>
      <c r="B572" s="1"/>
      <c r="C572" s="1"/>
      <c r="D572" s="1"/>
      <c r="E572" s="1"/>
      <c r="F572" s="11"/>
      <c r="G572" s="12"/>
      <c r="H572" s="11"/>
      <c r="I572" s="11"/>
      <c r="J572" s="11"/>
      <c r="K572" s="12"/>
      <c r="L572" s="12"/>
    </row>
    <row r="575" spans="1:13" s="14" customFormat="1" ht="14.1" x14ac:dyDescent="0.3">
      <c r="A575" s="1"/>
      <c r="B575" s="1"/>
      <c r="C575" s="1"/>
      <c r="D575" s="1"/>
      <c r="E575" s="1"/>
      <c r="F575" s="10"/>
      <c r="G575" s="1"/>
      <c r="H575" s="1"/>
      <c r="I575" s="1"/>
      <c r="J575" s="1"/>
      <c r="K575" s="1"/>
      <c r="L575" s="1"/>
    </row>
    <row r="576" spans="1:13" s="14" customFormat="1" ht="14.1" x14ac:dyDescent="0.3">
      <c r="A576" s="1"/>
      <c r="B576" s="1"/>
      <c r="C576" s="1"/>
      <c r="D576" s="1"/>
      <c r="E576" s="13"/>
      <c r="F576" s="10"/>
      <c r="G576" s="1"/>
      <c r="H576" s="1"/>
      <c r="I576" s="1"/>
      <c r="J576" s="1"/>
      <c r="K576" s="1"/>
      <c r="L576" s="1"/>
    </row>
  </sheetData>
  <mergeCells count="249">
    <mergeCell ref="A7:L7"/>
    <mergeCell ref="A9:A11"/>
    <mergeCell ref="B9:B11"/>
    <mergeCell ref="C9:C11"/>
    <mergeCell ref="D9:D11"/>
    <mergeCell ref="E9:L9"/>
    <mergeCell ref="E10:E11"/>
    <mergeCell ref="F10:L10"/>
    <mergeCell ref="A34:A39"/>
    <mergeCell ref="B34:B39"/>
    <mergeCell ref="C34:C39"/>
    <mergeCell ref="A22:A27"/>
    <mergeCell ref="B22:B27"/>
    <mergeCell ref="C22:C27"/>
    <mergeCell ref="A28:A33"/>
    <mergeCell ref="B28:B33"/>
    <mergeCell ref="C28:C33"/>
    <mergeCell ref="A13:L13"/>
    <mergeCell ref="A14:L14"/>
    <mergeCell ref="A15:L15"/>
    <mergeCell ref="A16:A21"/>
    <mergeCell ref="B16:B21"/>
    <mergeCell ref="C16:C21"/>
    <mergeCell ref="C52:C57"/>
    <mergeCell ref="A71:C76"/>
    <mergeCell ref="A77:L77"/>
    <mergeCell ref="A78:L78"/>
    <mergeCell ref="A79:L79"/>
    <mergeCell ref="B40:B45"/>
    <mergeCell ref="A40:A45"/>
    <mergeCell ref="C40:C45"/>
    <mergeCell ref="A46:A51"/>
    <mergeCell ref="B46:B51"/>
    <mergeCell ref="C46:C51"/>
    <mergeCell ref="A52:A57"/>
    <mergeCell ref="B52:B57"/>
    <mergeCell ref="A80:A85"/>
    <mergeCell ref="B80:B97"/>
    <mergeCell ref="C80:C85"/>
    <mergeCell ref="A86:A91"/>
    <mergeCell ref="C86:C91"/>
    <mergeCell ref="A92:A97"/>
    <mergeCell ref="A58:L58"/>
    <mergeCell ref="A59:A64"/>
    <mergeCell ref="B59:B64"/>
    <mergeCell ref="C59:C64"/>
    <mergeCell ref="A65:A70"/>
    <mergeCell ref="B65:B70"/>
    <mergeCell ref="C65:C70"/>
    <mergeCell ref="A110:A115"/>
    <mergeCell ref="B110:B115"/>
    <mergeCell ref="C110:C115"/>
    <mergeCell ref="A116:A121"/>
    <mergeCell ref="B116:B121"/>
    <mergeCell ref="C116:C121"/>
    <mergeCell ref="C92:C97"/>
    <mergeCell ref="A98:A103"/>
    <mergeCell ref="B98:B103"/>
    <mergeCell ref="C98:C103"/>
    <mergeCell ref="A104:A109"/>
    <mergeCell ref="B104:B109"/>
    <mergeCell ref="C104:C109"/>
    <mergeCell ref="A134:A139"/>
    <mergeCell ref="B134:B139"/>
    <mergeCell ref="C134:C139"/>
    <mergeCell ref="A140:A145"/>
    <mergeCell ref="B140:B145"/>
    <mergeCell ref="C140:C145"/>
    <mergeCell ref="A122:A127"/>
    <mergeCell ref="B122:B127"/>
    <mergeCell ref="C122:C127"/>
    <mergeCell ref="A128:A133"/>
    <mergeCell ref="B128:B133"/>
    <mergeCell ref="C128:C133"/>
    <mergeCell ref="A158:A163"/>
    <mergeCell ref="B158:B163"/>
    <mergeCell ref="C158:C163"/>
    <mergeCell ref="A164:C169"/>
    <mergeCell ref="A170:L170"/>
    <mergeCell ref="A171:L171"/>
    <mergeCell ref="A146:A151"/>
    <mergeCell ref="B146:B151"/>
    <mergeCell ref="C146:C151"/>
    <mergeCell ref="A152:A157"/>
    <mergeCell ref="B152:B157"/>
    <mergeCell ref="C152:C157"/>
    <mergeCell ref="A185:A190"/>
    <mergeCell ref="B185:B190"/>
    <mergeCell ref="C185:C190"/>
    <mergeCell ref="A179:A184"/>
    <mergeCell ref="B179:B184"/>
    <mergeCell ref="C179:C184"/>
    <mergeCell ref="A172:L172"/>
    <mergeCell ref="A173:A178"/>
    <mergeCell ref="B173:B178"/>
    <mergeCell ref="C173:C178"/>
    <mergeCell ref="A206:A211"/>
    <mergeCell ref="B206:B211"/>
    <mergeCell ref="C206:C211"/>
    <mergeCell ref="A212:A217"/>
    <mergeCell ref="B212:B217"/>
    <mergeCell ref="C212:C217"/>
    <mergeCell ref="A191:C196"/>
    <mergeCell ref="A197:L197"/>
    <mergeCell ref="A198:L198"/>
    <mergeCell ref="A199:L199"/>
    <mergeCell ref="A200:A205"/>
    <mergeCell ref="B200:B205"/>
    <mergeCell ref="C200:C205"/>
    <mergeCell ref="A233:A238"/>
    <mergeCell ref="B233:B238"/>
    <mergeCell ref="C233:C238"/>
    <mergeCell ref="A239:C244"/>
    <mergeCell ref="A245:L245"/>
    <mergeCell ref="A246:L246"/>
    <mergeCell ref="A218:C223"/>
    <mergeCell ref="A224:L224"/>
    <mergeCell ref="A225:L225"/>
    <mergeCell ref="A226:L226"/>
    <mergeCell ref="A227:A232"/>
    <mergeCell ref="B227:B232"/>
    <mergeCell ref="C227:C232"/>
    <mergeCell ref="A260:A265"/>
    <mergeCell ref="B260:B265"/>
    <mergeCell ref="C260:C265"/>
    <mergeCell ref="A266:A271"/>
    <mergeCell ref="B266:B271"/>
    <mergeCell ref="C266:C271"/>
    <mergeCell ref="A247:L247"/>
    <mergeCell ref="A248:A253"/>
    <mergeCell ref="B248:B253"/>
    <mergeCell ref="C248:C253"/>
    <mergeCell ref="A254:A259"/>
    <mergeCell ref="B254:B259"/>
    <mergeCell ref="C254:C259"/>
    <mergeCell ref="A284:A289"/>
    <mergeCell ref="B284:B289"/>
    <mergeCell ref="C284:C289"/>
    <mergeCell ref="A290:A295"/>
    <mergeCell ref="B290:B295"/>
    <mergeCell ref="C290:C295"/>
    <mergeCell ref="A272:A277"/>
    <mergeCell ref="B272:B277"/>
    <mergeCell ref="C272:C277"/>
    <mergeCell ref="A278:A283"/>
    <mergeCell ref="B278:B283"/>
    <mergeCell ref="C278:C283"/>
    <mergeCell ref="A296:A301"/>
    <mergeCell ref="B296:B301"/>
    <mergeCell ref="C296:C301"/>
    <mergeCell ref="A302:A307"/>
    <mergeCell ref="B302:B307"/>
    <mergeCell ref="C302:C307"/>
    <mergeCell ref="B333:B338"/>
    <mergeCell ref="A339:A344"/>
    <mergeCell ref="B339:B344"/>
    <mergeCell ref="A314:A319"/>
    <mergeCell ref="B314:B319"/>
    <mergeCell ref="A308:A313"/>
    <mergeCell ref="B308:B313"/>
    <mergeCell ref="C308:C313"/>
    <mergeCell ref="A357:A362"/>
    <mergeCell ref="B357:B362"/>
    <mergeCell ref="A363:A368"/>
    <mergeCell ref="B363:B368"/>
    <mergeCell ref="A369:A374"/>
    <mergeCell ref="B369:B374"/>
    <mergeCell ref="C314:C319"/>
    <mergeCell ref="A320:L320"/>
    <mergeCell ref="A321:A326"/>
    <mergeCell ref="B321:B326"/>
    <mergeCell ref="C321:C518"/>
    <mergeCell ref="A327:A332"/>
    <mergeCell ref="B327:B332"/>
    <mergeCell ref="A333:A338"/>
    <mergeCell ref="A345:A350"/>
    <mergeCell ref="B345:B350"/>
    <mergeCell ref="A351:A356"/>
    <mergeCell ref="B351:B356"/>
    <mergeCell ref="A375:A380"/>
    <mergeCell ref="A393:A398"/>
    <mergeCell ref="B393:B398"/>
    <mergeCell ref="A399:A404"/>
    <mergeCell ref="B399:B404"/>
    <mergeCell ref="A405:A410"/>
    <mergeCell ref="B405:B410"/>
    <mergeCell ref="B375:B380"/>
    <mergeCell ref="A381:A386"/>
    <mergeCell ref="B381:B386"/>
    <mergeCell ref="A387:A392"/>
    <mergeCell ref="B387:B392"/>
    <mergeCell ref="A429:A434"/>
    <mergeCell ref="B429:B434"/>
    <mergeCell ref="A435:A440"/>
    <mergeCell ref="B435:B440"/>
    <mergeCell ref="A441:A446"/>
    <mergeCell ref="B441:B446"/>
    <mergeCell ref="A411:A416"/>
    <mergeCell ref="B411:B416"/>
    <mergeCell ref="A417:A422"/>
    <mergeCell ref="B417:B422"/>
    <mergeCell ref="A423:A428"/>
    <mergeCell ref="B423:B428"/>
    <mergeCell ref="A465:A470"/>
    <mergeCell ref="B465:B470"/>
    <mergeCell ref="A471:A476"/>
    <mergeCell ref="B471:B476"/>
    <mergeCell ref="A477:A482"/>
    <mergeCell ref="B477:B482"/>
    <mergeCell ref="A447:A452"/>
    <mergeCell ref="B447:B452"/>
    <mergeCell ref="A453:A458"/>
    <mergeCell ref="B453:B458"/>
    <mergeCell ref="A459:A464"/>
    <mergeCell ref="B459:B464"/>
    <mergeCell ref="B501:B506"/>
    <mergeCell ref="A507:A512"/>
    <mergeCell ref="B507:B512"/>
    <mergeCell ref="A513:A518"/>
    <mergeCell ref="B513:B518"/>
    <mergeCell ref="C532:C537"/>
    <mergeCell ref="C538:C543"/>
    <mergeCell ref="A483:A488"/>
    <mergeCell ref="B483:B488"/>
    <mergeCell ref="A489:A494"/>
    <mergeCell ref="B489:B494"/>
    <mergeCell ref="A495:A500"/>
    <mergeCell ref="B495:B500"/>
    <mergeCell ref="A519:A524"/>
    <mergeCell ref="B519:B524"/>
    <mergeCell ref="C519:C524"/>
    <mergeCell ref="A525:C530"/>
    <mergeCell ref="B531:L531"/>
    <mergeCell ref="A532:B537"/>
    <mergeCell ref="A538:B543"/>
    <mergeCell ref="A501:A506"/>
    <mergeCell ref="A557:A562"/>
    <mergeCell ref="B557:B562"/>
    <mergeCell ref="C557:C562"/>
    <mergeCell ref="A563:A568"/>
    <mergeCell ref="B563:B568"/>
    <mergeCell ref="C563:C568"/>
    <mergeCell ref="B544:L544"/>
    <mergeCell ref="A545:A550"/>
    <mergeCell ref="B545:B550"/>
    <mergeCell ref="C545:C550"/>
    <mergeCell ref="A551:A556"/>
    <mergeCell ref="B551:B556"/>
    <mergeCell ref="C551:C556"/>
  </mergeCells>
  <printOptions horizontalCentered="1"/>
  <pageMargins left="0.9055118110236221" right="0.70866141732283472" top="0.55118110236220474" bottom="0.55118110236220474" header="0.31496062992125984" footer="0.31496062992125984"/>
  <pageSetup paperSize="9" scale="50" fitToHeight="30" orientation="landscape" r:id="rId1"/>
  <ignoredErrors>
    <ignoredError sqref="F55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Мага</dc:creator>
  <cp:lastModifiedBy>Буйлова Лариса Викторовна</cp:lastModifiedBy>
  <cp:lastPrinted>2016-10-24T13:00:16Z</cp:lastPrinted>
  <dcterms:created xsi:type="dcterms:W3CDTF">2013-09-10T08:11:51Z</dcterms:created>
  <dcterms:modified xsi:type="dcterms:W3CDTF">2016-11-30T05:27:04Z</dcterms:modified>
</cp:coreProperties>
</file>