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2007\"/>
    </mc:Choice>
  </mc:AlternateContent>
  <xr:revisionPtr revIDLastSave="0" documentId="13_ncr:1_{48A10518-AECE-49B3-8142-C295AA3645FC}"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7" i="15" l="1"/>
  <c r="G167" i="15"/>
  <c r="H167" i="15"/>
  <c r="I167" i="15"/>
  <c r="G168" i="15"/>
  <c r="H168" i="15"/>
  <c r="I168" i="15"/>
  <c r="G170" i="15"/>
  <c r="H170" i="15"/>
  <c r="I170" i="15"/>
  <c r="G171" i="15"/>
  <c r="H171" i="15"/>
  <c r="I171" i="15"/>
  <c r="I172" i="15"/>
  <c r="J14" i="5"/>
  <c r="I14" i="5"/>
  <c r="H22" i="5"/>
  <c r="F140" i="15" l="1"/>
  <c r="F111" i="15" l="1"/>
  <c r="F104" i="15"/>
  <c r="F76" i="15"/>
  <c r="F62" i="15"/>
  <c r="F33" i="15"/>
  <c r="J83" i="15" l="1"/>
  <c r="G72" i="15" l="1"/>
  <c r="H72" i="15"/>
  <c r="F79" i="15" l="1"/>
  <c r="I104" i="15" l="1"/>
  <c r="H104" i="15"/>
  <c r="G104" i="15"/>
  <c r="I76" i="15"/>
  <c r="H76" i="15"/>
  <c r="G76" i="15"/>
  <c r="I103" i="15" l="1"/>
  <c r="H103" i="15"/>
  <c r="G103" i="15"/>
  <c r="I140" i="15" l="1"/>
  <c r="I154" i="15" s="1"/>
  <c r="H140" i="15"/>
  <c r="G140" i="15"/>
  <c r="J33" i="15"/>
  <c r="H41" i="15"/>
  <c r="G33" i="15" l="1"/>
  <c r="F55" i="15" l="1"/>
  <c r="F86" i="15"/>
  <c r="F143" i="15"/>
  <c r="F147" i="15" l="1"/>
  <c r="H11" i="5" l="1"/>
  <c r="G19" i="15" s="1"/>
  <c r="H14" i="5"/>
  <c r="H8" i="5" s="1"/>
  <c r="I11" i="5"/>
  <c r="H19" i="15" s="1"/>
  <c r="J11" i="5"/>
  <c r="I15" i="5"/>
  <c r="H184" i="15" l="1"/>
  <c r="H169" i="15"/>
  <c r="I8" i="5"/>
  <c r="J8" i="5"/>
  <c r="I19" i="15"/>
  <c r="G169" i="15"/>
  <c r="G40" i="15"/>
  <c r="F156" i="15"/>
  <c r="F155" i="15"/>
  <c r="F153" i="15"/>
  <c r="F152" i="15"/>
  <c r="F150" i="15"/>
  <c r="F157" i="15" s="1"/>
  <c r="F154" i="15"/>
  <c r="F137" i="15"/>
  <c r="F128" i="15"/>
  <c r="F122" i="15" s="1"/>
  <c r="F115" i="15"/>
  <c r="F114" i="15"/>
  <c r="F108" i="15"/>
  <c r="F107" i="15"/>
  <c r="F101" i="15"/>
  <c r="F97" i="15"/>
  <c r="F94" i="15" s="1"/>
  <c r="F87" i="15"/>
  <c r="F83" i="15"/>
  <c r="F80" i="15" s="1"/>
  <c r="F72" i="15"/>
  <c r="F135" i="15" s="1"/>
  <c r="F69" i="15"/>
  <c r="F73" i="15"/>
  <c r="F71" i="15"/>
  <c r="F134" i="15" s="1"/>
  <c r="F70" i="15"/>
  <c r="F133" i="15" s="1"/>
  <c r="F68" i="15"/>
  <c r="F131" i="15" s="1"/>
  <c r="F67" i="15"/>
  <c r="F130" i="15" s="1"/>
  <c r="F59" i="15"/>
  <c r="F52" i="15"/>
  <c r="F45" i="15"/>
  <c r="F42" i="15"/>
  <c r="F41" i="15"/>
  <c r="F36" i="15"/>
  <c r="F43" i="15" s="1"/>
  <c r="F164" i="15" s="1"/>
  <c r="F23" i="15"/>
  <c r="F19" i="15"/>
  <c r="F16" i="15" s="1"/>
  <c r="F12" i="15"/>
  <c r="F11" i="15"/>
  <c r="F39" i="15" s="1"/>
  <c r="F10" i="15"/>
  <c r="F9" i="15" l="1"/>
  <c r="I169" i="15"/>
  <c r="I184" i="15"/>
  <c r="F66" i="15"/>
  <c r="F151" i="15"/>
  <c r="F40" i="15"/>
  <c r="F144" i="15"/>
  <c r="F132" i="15"/>
  <c r="F129" i="15" s="1"/>
  <c r="F30" i="15"/>
  <c r="F38" i="15"/>
  <c r="F159" i="15" s="1"/>
  <c r="F37" i="15" l="1"/>
  <c r="F161" i="15"/>
  <c r="H152" i="15"/>
  <c r="H153" i="15"/>
  <c r="H154" i="15"/>
  <c r="H155" i="15"/>
  <c r="H156" i="15"/>
  <c r="H157" i="15"/>
  <c r="J102" i="15"/>
  <c r="J104" i="15"/>
  <c r="J140" i="15"/>
  <c r="H151" i="15" l="1"/>
  <c r="F162" i="15"/>
  <c r="I43" i="15"/>
  <c r="G22" i="15"/>
  <c r="H22" i="15"/>
  <c r="J15" i="5"/>
  <c r="H43" i="15" l="1"/>
  <c r="H187" i="15"/>
  <c r="H181" i="15" s="1"/>
  <c r="H172" i="15"/>
  <c r="H166" i="15" s="1"/>
  <c r="G209" i="15"/>
  <c r="G172" i="15"/>
  <c r="G43" i="15"/>
  <c r="F169" i="15" l="1"/>
  <c r="G204" i="15"/>
  <c r="H204" i="15"/>
  <c r="I204" i="15"/>
  <c r="G205" i="15"/>
  <c r="H205" i="15"/>
  <c r="I205" i="15"/>
  <c r="G206" i="15"/>
  <c r="H206" i="15"/>
  <c r="I206" i="15"/>
  <c r="G207" i="15"/>
  <c r="H207" i="15"/>
  <c r="I207" i="15"/>
  <c r="G208" i="15"/>
  <c r="H208" i="15"/>
  <c r="I208" i="15"/>
  <c r="H209" i="15"/>
  <c r="I209" i="15"/>
  <c r="F205" i="15"/>
  <c r="F206" i="15"/>
  <c r="F207" i="15"/>
  <c r="F208" i="15"/>
  <c r="F204" i="15"/>
  <c r="I22" i="5" l="1"/>
  <c r="F209" i="15" l="1"/>
  <c r="G182" i="15" l="1"/>
  <c r="I182" i="15"/>
  <c r="G183" i="15"/>
  <c r="I183" i="15"/>
  <c r="G184" i="15"/>
  <c r="G185" i="15"/>
  <c r="I185" i="15"/>
  <c r="G186" i="15"/>
  <c r="I186" i="15"/>
  <c r="G187" i="15"/>
  <c r="F183" i="15"/>
  <c r="F184" i="15"/>
  <c r="F185" i="15"/>
  <c r="F186" i="15"/>
  <c r="F187" i="15"/>
  <c r="F182" i="15"/>
  <c r="I181" i="15" l="1"/>
  <c r="F168" i="15"/>
  <c r="F170" i="15"/>
  <c r="F171" i="15"/>
  <c r="F172" i="15"/>
  <c r="F167" i="15"/>
  <c r="G38" i="15" l="1"/>
  <c r="H38" i="15"/>
  <c r="I38" i="15"/>
  <c r="G39" i="15"/>
  <c r="H39" i="15"/>
  <c r="I39" i="15"/>
  <c r="H40" i="15"/>
  <c r="I40" i="15"/>
  <c r="G41" i="15"/>
  <c r="I41" i="15"/>
  <c r="G42" i="15"/>
  <c r="H42" i="15"/>
  <c r="I42" i="15"/>
  <c r="J29" i="15"/>
  <c r="E29" i="15" s="1"/>
  <c r="J28" i="15"/>
  <c r="E28" i="15" s="1"/>
  <c r="J27" i="15"/>
  <c r="E27" i="15" s="1"/>
  <c r="J26" i="15"/>
  <c r="J25" i="15"/>
  <c r="E25" i="15"/>
  <c r="J24" i="15"/>
  <c r="E24" i="15"/>
  <c r="I23" i="15"/>
  <c r="H23" i="15"/>
  <c r="G23" i="15"/>
  <c r="E26" i="15" l="1"/>
  <c r="J184" i="15"/>
  <c r="J23" i="15"/>
  <c r="E23" i="15" s="1"/>
  <c r="I223" i="15" l="1"/>
  <c r="H223" i="15"/>
  <c r="G223" i="15"/>
  <c r="F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F181" i="15"/>
  <c r="I157" i="15"/>
  <c r="G157" i="15"/>
  <c r="I156" i="15"/>
  <c r="G156" i="15"/>
  <c r="I155" i="15"/>
  <c r="G155" i="15"/>
  <c r="G154" i="15"/>
  <c r="I153" i="15"/>
  <c r="G153" i="15"/>
  <c r="J152" i="15"/>
  <c r="I152" i="15"/>
  <c r="G152" i="15"/>
  <c r="J223" i="15"/>
  <c r="E150" i="15"/>
  <c r="E149" i="15"/>
  <c r="E148" i="15"/>
  <c r="J147" i="15"/>
  <c r="J220" i="15" s="1"/>
  <c r="J146" i="15"/>
  <c r="J153" i="15" s="1"/>
  <c r="E145" i="15"/>
  <c r="I144" i="15"/>
  <c r="H144" i="15"/>
  <c r="G144" i="15"/>
  <c r="J143" i="15"/>
  <c r="J142" i="15"/>
  <c r="J156" i="15" s="1"/>
  <c r="J141" i="15"/>
  <c r="J155" i="15" s="1"/>
  <c r="E139" i="15"/>
  <c r="E138" i="15"/>
  <c r="I137" i="15"/>
  <c r="H137" i="15"/>
  <c r="G137" i="15"/>
  <c r="I135" i="15"/>
  <c r="E128" i="15"/>
  <c r="E127" i="15"/>
  <c r="E126" i="15"/>
  <c r="I125" i="15"/>
  <c r="J125" i="15" s="1"/>
  <c r="E125" i="15" s="1"/>
  <c r="E124" i="15"/>
  <c r="E123" i="15"/>
  <c r="H122" i="15"/>
  <c r="G122" i="15"/>
  <c r="E121" i="15"/>
  <c r="E120" i="15"/>
  <c r="E119" i="15"/>
  <c r="E118" i="15"/>
  <c r="E117" i="15"/>
  <c r="E116" i="15"/>
  <c r="J115" i="15"/>
  <c r="I115" i="15"/>
  <c r="H115" i="15"/>
  <c r="G115" i="15"/>
  <c r="J114" i="15"/>
  <c r="J113" i="15"/>
  <c r="E113" i="15" s="1"/>
  <c r="J112" i="15"/>
  <c r="E112" i="15" s="1"/>
  <c r="J111" i="15"/>
  <c r="E111" i="15" s="1"/>
  <c r="J110" i="15"/>
  <c r="E110" i="15" s="1"/>
  <c r="J109" i="15"/>
  <c r="E109" i="15" s="1"/>
  <c r="I108" i="15"/>
  <c r="H108" i="15"/>
  <c r="G108" i="15"/>
  <c r="J107" i="15"/>
  <c r="J106" i="15"/>
  <c r="E106" i="15" s="1"/>
  <c r="J105" i="15"/>
  <c r="E105" i="15" s="1"/>
  <c r="E102" i="15"/>
  <c r="I101" i="15"/>
  <c r="J100" i="15"/>
  <c r="E100" i="15" s="1"/>
  <c r="J99" i="15"/>
  <c r="E99" i="15" s="1"/>
  <c r="J98" i="15"/>
  <c r="E98" i="15" s="1"/>
  <c r="H97" i="15"/>
  <c r="H94" i="15" s="1"/>
  <c r="E96" i="15"/>
  <c r="E95" i="15"/>
  <c r="G94" i="15"/>
  <c r="E93" i="15"/>
  <c r="E92" i="15"/>
  <c r="E91" i="15"/>
  <c r="I90" i="15"/>
  <c r="J90" i="15" s="1"/>
  <c r="J87" i="15" s="1"/>
  <c r="E89" i="15"/>
  <c r="E88" i="15"/>
  <c r="H87" i="15"/>
  <c r="G87" i="15"/>
  <c r="I86" i="15"/>
  <c r="E85" i="15"/>
  <c r="E84" i="15"/>
  <c r="J213" i="15"/>
  <c r="H213" i="15"/>
  <c r="E82" i="15"/>
  <c r="E81" i="15"/>
  <c r="G80" i="15"/>
  <c r="J79" i="15"/>
  <c r="E78" i="15"/>
  <c r="E77" i="15"/>
  <c r="J76" i="15"/>
  <c r="J73" i="15" s="1"/>
  <c r="E75" i="15"/>
  <c r="E74" i="15"/>
  <c r="I73" i="15"/>
  <c r="J72" i="15"/>
  <c r="I71" i="15"/>
  <c r="I134" i="15" s="1"/>
  <c r="I163" i="15" s="1"/>
  <c r="I193" i="15" s="1"/>
  <c r="H71" i="15"/>
  <c r="H134" i="15" s="1"/>
  <c r="H163" i="15" s="1"/>
  <c r="G71" i="15"/>
  <c r="G134" i="15" s="1"/>
  <c r="I70" i="15"/>
  <c r="I133" i="15" s="1"/>
  <c r="I162" i="15" s="1"/>
  <c r="I192" i="15" s="1"/>
  <c r="H70" i="15"/>
  <c r="H133" i="15" s="1"/>
  <c r="H162" i="15" s="1"/>
  <c r="G70" i="15"/>
  <c r="G133" i="15" s="1"/>
  <c r="G162" i="15" s="1"/>
  <c r="G177" i="15" s="1"/>
  <c r="I69" i="15"/>
  <c r="J69" i="15" s="1"/>
  <c r="G69" i="15"/>
  <c r="G132" i="15" s="1"/>
  <c r="G161" i="15" s="1"/>
  <c r="J68" i="15"/>
  <c r="I68" i="15"/>
  <c r="I131" i="15" s="1"/>
  <c r="I160" i="15" s="1"/>
  <c r="I190" i="15" s="1"/>
  <c r="H68" i="15"/>
  <c r="G68" i="15"/>
  <c r="G131" i="15" s="1"/>
  <c r="G160" i="15" s="1"/>
  <c r="F160" i="15"/>
  <c r="J67" i="15"/>
  <c r="I67" i="15"/>
  <c r="I130" i="15" s="1"/>
  <c r="I159" i="15" s="1"/>
  <c r="I189" i="15" s="1"/>
  <c r="H67" i="15"/>
  <c r="H130" i="15" s="1"/>
  <c r="H159" i="15" s="1"/>
  <c r="H189" i="15" s="1"/>
  <c r="G67" i="15"/>
  <c r="G130" i="15" s="1"/>
  <c r="J65" i="15"/>
  <c r="J64" i="15"/>
  <c r="E64" i="15" s="1"/>
  <c r="J63" i="15"/>
  <c r="E63" i="15" s="1"/>
  <c r="J62" i="15"/>
  <c r="J61" i="15"/>
  <c r="J60" i="15"/>
  <c r="I59" i="15"/>
  <c r="H59" i="15"/>
  <c r="G59" i="15"/>
  <c r="E58" i="15"/>
  <c r="E57" i="15"/>
  <c r="E56" i="15"/>
  <c r="J55" i="15"/>
  <c r="J52" i="15" s="1"/>
  <c r="E54" i="15"/>
  <c r="E53" i="15"/>
  <c r="I52" i="15"/>
  <c r="H52" i="15"/>
  <c r="G52" i="15"/>
  <c r="E51" i="15"/>
  <c r="E50" i="15"/>
  <c r="E49" i="15"/>
  <c r="E48" i="15"/>
  <c r="E47" i="15"/>
  <c r="E46" i="15"/>
  <c r="J45" i="15"/>
  <c r="I45" i="15"/>
  <c r="H45" i="15"/>
  <c r="G45" i="15"/>
  <c r="J22" i="15"/>
  <c r="J21" i="15"/>
  <c r="J20" i="15"/>
  <c r="J18" i="15"/>
  <c r="J17" i="15"/>
  <c r="I16" i="15"/>
  <c r="H16" i="15"/>
  <c r="G16" i="15"/>
  <c r="J36" i="15"/>
  <c r="J35" i="15"/>
  <c r="E35" i="15" s="1"/>
  <c r="J34" i="15"/>
  <c r="E34" i="15" s="1"/>
  <c r="H30" i="15"/>
  <c r="J32" i="15"/>
  <c r="E32" i="15" s="1"/>
  <c r="J31" i="15"/>
  <c r="E31" i="15" s="1"/>
  <c r="I30" i="15"/>
  <c r="J15" i="15"/>
  <c r="J14" i="15"/>
  <c r="J13" i="15"/>
  <c r="J12" i="15"/>
  <c r="J169" i="15" s="1"/>
  <c r="J11" i="15"/>
  <c r="J10" i="15"/>
  <c r="I9" i="15"/>
  <c r="J167" i="15" l="1"/>
  <c r="J38" i="15"/>
  <c r="J171" i="15"/>
  <c r="J42" i="15"/>
  <c r="J40" i="15"/>
  <c r="J205" i="15"/>
  <c r="E205" i="15" s="1"/>
  <c r="J183" i="15"/>
  <c r="J208" i="15"/>
  <c r="J186" i="15"/>
  <c r="H193" i="15"/>
  <c r="H178" i="15"/>
  <c r="E11" i="15"/>
  <c r="J168" i="15"/>
  <c r="J39" i="15"/>
  <c r="J170" i="15"/>
  <c r="J41" i="15"/>
  <c r="J172" i="15"/>
  <c r="E172" i="15" s="1"/>
  <c r="J43" i="15"/>
  <c r="J204" i="15"/>
  <c r="E204" i="15" s="1"/>
  <c r="J182" i="15"/>
  <c r="J207" i="15"/>
  <c r="E207" i="15" s="1"/>
  <c r="J185" i="15"/>
  <c r="J187" i="15"/>
  <c r="J209" i="15"/>
  <c r="G159" i="15"/>
  <c r="H192" i="15"/>
  <c r="H177" i="15"/>
  <c r="I216" i="15"/>
  <c r="I72" i="15"/>
  <c r="I164" i="15"/>
  <c r="I194" i="15" s="1"/>
  <c r="J206" i="15"/>
  <c r="E184" i="15"/>
  <c r="E147" i="15"/>
  <c r="J154" i="15"/>
  <c r="E154" i="15" s="1"/>
  <c r="J144" i="15"/>
  <c r="E144" i="15" s="1"/>
  <c r="I203" i="15"/>
  <c r="E55" i="15"/>
  <c r="J101" i="15"/>
  <c r="J157" i="15"/>
  <c r="E157" i="15" s="1"/>
  <c r="G166" i="15"/>
  <c r="G181" i="15"/>
  <c r="E45" i="15"/>
  <c r="I66" i="15"/>
  <c r="I166" i="15"/>
  <c r="G203" i="15"/>
  <c r="I122" i="15"/>
  <c r="E18" i="15"/>
  <c r="E52" i="15"/>
  <c r="H73" i="15"/>
  <c r="G151" i="15"/>
  <c r="E13" i="15"/>
  <c r="E14" i="15"/>
  <c r="G30" i="15"/>
  <c r="E186" i="15"/>
  <c r="J59" i="15"/>
  <c r="G73" i="15"/>
  <c r="E156" i="15"/>
  <c r="G210" i="15"/>
  <c r="E212" i="15"/>
  <c r="G217" i="15"/>
  <c r="E15" i="15"/>
  <c r="E20" i="15"/>
  <c r="E152" i="15"/>
  <c r="E33" i="15"/>
  <c r="E22" i="15"/>
  <c r="H131" i="15"/>
  <c r="H160" i="15" s="1"/>
  <c r="I80" i="15"/>
  <c r="E146" i="15"/>
  <c r="I217" i="15"/>
  <c r="G175" i="15"/>
  <c r="E221" i="15"/>
  <c r="J16" i="15"/>
  <c r="E16" i="15" s="1"/>
  <c r="J71" i="15"/>
  <c r="J134" i="15" s="1"/>
  <c r="E134" i="15" s="1"/>
  <c r="I210" i="15"/>
  <c r="E115" i="15"/>
  <c r="F203" i="15"/>
  <c r="E209" i="15"/>
  <c r="E215" i="15"/>
  <c r="F217" i="15"/>
  <c r="J219" i="15"/>
  <c r="J217" i="15" s="1"/>
  <c r="E223" i="15"/>
  <c r="E171" i="15"/>
  <c r="J30" i="15"/>
  <c r="J131" i="15"/>
  <c r="J160" i="15" s="1"/>
  <c r="J190" i="15" s="1"/>
  <c r="J135" i="15"/>
  <c r="J70" i="15"/>
  <c r="E70" i="15" s="1"/>
  <c r="E76" i="15"/>
  <c r="H210" i="15"/>
  <c r="J108" i="15"/>
  <c r="E108" i="15" s="1"/>
  <c r="E141" i="15"/>
  <c r="E143" i="15"/>
  <c r="E208" i="15"/>
  <c r="E214" i="15"/>
  <c r="E218" i="15"/>
  <c r="E222" i="15"/>
  <c r="G163" i="15"/>
  <c r="E36" i="15"/>
  <c r="E17" i="15"/>
  <c r="E19" i="15"/>
  <c r="E21" i="15"/>
  <c r="I201" i="15"/>
  <c r="J86" i="15"/>
  <c r="E104" i="15"/>
  <c r="E114" i="15"/>
  <c r="E140" i="15"/>
  <c r="E142" i="15"/>
  <c r="I151" i="15"/>
  <c r="E183" i="15"/>
  <c r="E185" i="15"/>
  <c r="E187" i="15"/>
  <c r="H203" i="15"/>
  <c r="E206" i="15"/>
  <c r="F210" i="15"/>
  <c r="H217" i="15"/>
  <c r="E220" i="15"/>
  <c r="F166" i="15"/>
  <c r="E169" i="15"/>
  <c r="H200" i="15"/>
  <c r="E167" i="15"/>
  <c r="F163" i="15"/>
  <c r="F158" i="15" s="1"/>
  <c r="E153" i="15"/>
  <c r="E155" i="15"/>
  <c r="H37" i="15"/>
  <c r="E182" i="15"/>
  <c r="G37" i="15"/>
  <c r="E170" i="15"/>
  <c r="E213" i="15"/>
  <c r="E10" i="15"/>
  <c r="E12" i="15"/>
  <c r="E60" i="15"/>
  <c r="E62" i="15"/>
  <c r="E67" i="15"/>
  <c r="E71" i="15"/>
  <c r="E83" i="15"/>
  <c r="I87" i="15"/>
  <c r="E87" i="15" s="1"/>
  <c r="E90" i="15"/>
  <c r="I97" i="15"/>
  <c r="E103" i="15"/>
  <c r="J122" i="15"/>
  <c r="E122" i="15" s="1"/>
  <c r="F189" i="15"/>
  <c r="J130" i="15"/>
  <c r="J137" i="15"/>
  <c r="E137" i="15" s="1"/>
  <c r="E168" i="15"/>
  <c r="E211" i="15"/>
  <c r="J9" i="15"/>
  <c r="E65" i="15"/>
  <c r="H69" i="15"/>
  <c r="E69" i="15" s="1"/>
  <c r="E79" i="15"/>
  <c r="H80" i="15"/>
  <c r="E61" i="15"/>
  <c r="E68" i="15"/>
  <c r="G201" i="15" l="1"/>
  <c r="G178" i="15"/>
  <c r="H175" i="15"/>
  <c r="H190" i="15"/>
  <c r="E160" i="15"/>
  <c r="E159" i="15"/>
  <c r="J181" i="15"/>
  <c r="G191" i="15"/>
  <c r="E9" i="15"/>
  <c r="E131" i="15"/>
  <c r="J151" i="15"/>
  <c r="E151" i="15" s="1"/>
  <c r="J164" i="15"/>
  <c r="H201" i="15"/>
  <c r="G198" i="15"/>
  <c r="G192" i="15"/>
  <c r="G190" i="15"/>
  <c r="E73" i="15"/>
  <c r="G176" i="15"/>
  <c r="E30" i="15"/>
  <c r="I197" i="15"/>
  <c r="E38" i="15"/>
  <c r="G193" i="15"/>
  <c r="G200" i="15"/>
  <c r="I174" i="15"/>
  <c r="J175" i="15"/>
  <c r="E217" i="15"/>
  <c r="E219" i="15"/>
  <c r="E59" i="15"/>
  <c r="E181" i="15"/>
  <c r="H198" i="15"/>
  <c r="I178" i="15"/>
  <c r="J166" i="15"/>
  <c r="E166" i="15" s="1"/>
  <c r="J203" i="15"/>
  <c r="E203" i="15" s="1"/>
  <c r="G199" i="15"/>
  <c r="J66" i="15"/>
  <c r="J133" i="15"/>
  <c r="E133" i="15" s="1"/>
  <c r="J216" i="15"/>
  <c r="E86" i="15"/>
  <c r="J80" i="15"/>
  <c r="E80" i="15" s="1"/>
  <c r="J163" i="15"/>
  <c r="F174" i="15"/>
  <c r="F197" i="15"/>
  <c r="E40" i="15"/>
  <c r="G135" i="15"/>
  <c r="G164" i="15" s="1"/>
  <c r="G179" i="15" s="1"/>
  <c r="G66" i="15"/>
  <c r="F175" i="15"/>
  <c r="F198" i="15"/>
  <c r="F190" i="15"/>
  <c r="E42" i="15"/>
  <c r="E39" i="15"/>
  <c r="I200" i="15"/>
  <c r="I177" i="15"/>
  <c r="I94" i="15"/>
  <c r="I132" i="15"/>
  <c r="I161" i="15" s="1"/>
  <c r="I191" i="15" s="1"/>
  <c r="I188" i="15" s="1"/>
  <c r="J97" i="15"/>
  <c r="E97" i="15" s="1"/>
  <c r="I202" i="15"/>
  <c r="I179" i="15"/>
  <c r="G101" i="15"/>
  <c r="G197" i="15"/>
  <c r="G189" i="15"/>
  <c r="G174" i="15"/>
  <c r="F193" i="15"/>
  <c r="F178" i="15"/>
  <c r="F201" i="15"/>
  <c r="J159" i="15"/>
  <c r="J189" i="15" s="1"/>
  <c r="J37" i="15"/>
  <c r="H132" i="15"/>
  <c r="H161" i="15" s="1"/>
  <c r="H66" i="15"/>
  <c r="I198" i="15"/>
  <c r="I175" i="15"/>
  <c r="E130" i="15"/>
  <c r="H197" i="15"/>
  <c r="F177" i="15"/>
  <c r="F200" i="15"/>
  <c r="F192" i="15"/>
  <c r="E72" i="15"/>
  <c r="E41" i="15"/>
  <c r="I37" i="15"/>
  <c r="J201" i="15" l="1"/>
  <c r="J193" i="15"/>
  <c r="E193" i="15" s="1"/>
  <c r="J179" i="15"/>
  <c r="J194" i="15"/>
  <c r="H191" i="15"/>
  <c r="H176" i="15"/>
  <c r="J202" i="15"/>
  <c r="E163" i="15"/>
  <c r="E190" i="15"/>
  <c r="J162" i="15"/>
  <c r="J192" i="15" s="1"/>
  <c r="J178" i="15"/>
  <c r="E178" i="15" s="1"/>
  <c r="J198" i="15"/>
  <c r="E198" i="15" s="1"/>
  <c r="E216" i="15"/>
  <c r="J210" i="15"/>
  <c r="E210" i="15" s="1"/>
  <c r="E201" i="15"/>
  <c r="E66" i="15"/>
  <c r="E189" i="15"/>
  <c r="J174" i="15"/>
  <c r="J197" i="15"/>
  <c r="E197" i="15" s="1"/>
  <c r="G129" i="15"/>
  <c r="E43" i="15"/>
  <c r="I129" i="15"/>
  <c r="J94" i="15"/>
  <c r="E94" i="15" s="1"/>
  <c r="J132" i="15"/>
  <c r="E132" i="15" s="1"/>
  <c r="F191" i="15"/>
  <c r="F176" i="15"/>
  <c r="F199" i="15"/>
  <c r="E175" i="15"/>
  <c r="E37" i="15"/>
  <c r="E174" i="15" l="1"/>
  <c r="J177" i="15"/>
  <c r="E177" i="15" s="1"/>
  <c r="J200" i="15"/>
  <c r="E200" i="15" s="1"/>
  <c r="E162" i="15"/>
  <c r="E192" i="15"/>
  <c r="G194" i="15"/>
  <c r="G188" i="15" s="1"/>
  <c r="G173" i="15"/>
  <c r="G202" i="15"/>
  <c r="G196" i="15" s="1"/>
  <c r="G158" i="15"/>
  <c r="J161" i="15"/>
  <c r="J129" i="15"/>
  <c r="I176" i="15"/>
  <c r="I173" i="15" s="1"/>
  <c r="I199" i="15"/>
  <c r="I196" i="15" s="1"/>
  <c r="I158" i="15"/>
  <c r="H199" i="15"/>
  <c r="H101" i="15"/>
  <c r="E101" i="15" s="1"/>
  <c r="H135" i="15"/>
  <c r="H164" i="15" s="1"/>
  <c r="E107" i="15"/>
  <c r="F179" i="15"/>
  <c r="F173" i="15" s="1"/>
  <c r="F202" i="15"/>
  <c r="F194" i="15"/>
  <c r="H158" i="15" l="1"/>
  <c r="H179" i="15"/>
  <c r="H173" i="15" s="1"/>
  <c r="H194" i="15"/>
  <c r="H188" i="15" s="1"/>
  <c r="E161" i="15"/>
  <c r="J191" i="15"/>
  <c r="J188" i="15" s="1"/>
  <c r="H129" i="15"/>
  <c r="E129" i="15" s="1"/>
  <c r="E135" i="15"/>
  <c r="F188" i="15"/>
  <c r="J176" i="15"/>
  <c r="J173" i="15" s="1"/>
  <c r="J199" i="15"/>
  <c r="J196" i="15" s="1"/>
  <c r="J158" i="15"/>
  <c r="F196" i="15"/>
  <c r="E199" i="15" l="1"/>
  <c r="E191" i="15"/>
  <c r="H202" i="15"/>
  <c r="E158" i="15"/>
  <c r="E164" i="15"/>
  <c r="E176" i="15"/>
  <c r="E173" i="15" l="1"/>
  <c r="E179" i="15"/>
  <c r="E202" i="15"/>
  <c r="H196" i="15"/>
  <c r="E196" i="15" s="1"/>
  <c r="E188" i="15"/>
  <c r="E194" i="15"/>
  <c r="J22" i="5" l="1"/>
  <c r="E22" i="5" s="1"/>
  <c r="F22" i="5" s="1"/>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H266" i="10" l="1"/>
  <c r="G75" i="10"/>
  <c r="P100" i="10"/>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J17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P226" i="10" l="1"/>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K238" i="10" l="1"/>
  <c r="K301" i="10" s="1"/>
  <c r="B344" i="10"/>
  <c r="J320" i="10"/>
  <c r="L225" i="10"/>
  <c r="L293" i="10" s="1"/>
  <c r="N37" i="10"/>
  <c r="P228" i="10"/>
  <c r="P296" i="10" s="1"/>
  <c r="N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E259" i="10"/>
  <c r="L309" i="10"/>
  <c r="K291" i="10"/>
  <c r="N246" i="10"/>
  <c r="N306" i="10" l="1"/>
  <c r="L172" i="10"/>
  <c r="E172" i="10" s="1"/>
  <c r="N228" i="10"/>
  <c r="L206" i="10"/>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I165" i="9"/>
  <c r="H165" i="9"/>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J226" i="9" l="1"/>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K179" i="9" l="1"/>
  <c r="L185" i="9" s="1"/>
  <c r="L178" i="9" s="1"/>
  <c r="L206" i="9" s="1"/>
  <c r="L200" i="9" s="1"/>
  <c r="E230" i="9"/>
  <c r="K142" i="9"/>
  <c r="K172" i="9"/>
  <c r="K200" i="9"/>
  <c r="E252" i="9"/>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F313" i="9" l="1"/>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I28" authorId="0" shapeId="0" xr:uid="{00000000-0006-0000-0300-000002000000}">
      <text>
        <r>
          <rPr>
            <sz val="9"/>
            <color indexed="81"/>
            <rFont val="Tahoma"/>
            <family val="2"/>
            <charset val="204"/>
          </rPr>
          <t xml:space="preserve">смр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<sst xmlns="http://schemas.openxmlformats.org/spreadsheetml/2006/main" count="1546" uniqueCount="394">
  <si>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</si>
  <si>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</si>
  <si>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</si>
  <si>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</si>
  <si>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</si>
  <si>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</si>
  <si>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</si>
  <si>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</si>
  <si>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</si>
  <si>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</si>
  <si>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</si>
  <si>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</si>
  <si>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</si>
  <si>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</si>
  <si>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</si>
  <si>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</si>
  <si>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</si>
  <si>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</si>
  <si>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</si>
  <si>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</si>
  <si>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</si>
  <si>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</si>
  <si>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</si>
  <si>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</si>
  <si>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</si>
  <si>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</si>
  <si>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</si>
  <si>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</si>
  <si>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</si>
  <si>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</si>
  <si>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</si>
  <si>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</si>
  <si>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</si>
  <si>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</si>
  <si>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</si>
  <si>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</si>
  <si>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</si>
  <si>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</si>
  <si>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</si>
  <si>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</si>
  <si>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</si>
  <si>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</si>
  <si>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</si>
  <si>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</si>
  <si>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</si>
  <si>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</si>
  <si>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</si>
  <si>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</si>
  <si>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</si>
  <si>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</si>
  <si>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</si>
  <si>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</si>
  <si>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</si>
  <si>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</si>
  <si>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</si>
  <si>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</si>
  <si>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</si>
  <si>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</si>
  <si>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</si>
  <si>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</si>
  <si>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</si>
  <si>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</si>
  <si>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</si>
  <si>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</si>
  <si>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</si>
  <si>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</si>
  <si>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</si>
  <si>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</si>
  <si>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</si>
  <si>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</si>
  <si>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</si>
  <si>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</si>
  <si>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</si>
  <si>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</si>
  <si>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</si>
  <si>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</si>
  <si>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</si>
  <si>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</si>
  <si>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</si>
  <si>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</si>
  <si>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</si>
  <si>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</si>
  <si>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</si>
  <si>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</si>
  <si>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</si>
  <si>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</si>
  <si>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</si>
  <si>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</si>
  <si>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</si>
  <si>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</si>
  <si>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</si>
  <si>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</si>
  <si>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</si>
  <si>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</si>
  <si>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</si>
  <si>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</si>
  <si>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</si>
  <si>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</si>
  <si>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</si>
  <si>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</si>
  <si>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</si>
  <si>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</si>
  <si>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</si>
  <si>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</si>
  <si>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</si>
  <si>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</si>
  <si>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</si>
  <si>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</si>
  <si>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</si>
  <si>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</si>
  <si>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</si>
  <si>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</si>
  <si>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</si>
  <si>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</si>
  <si>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</si>
  <si>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</si>
  <si>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</si>
  <si>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</si>
  <si>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</si>
  <si>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</si>
  <si>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</si>
  <si>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</si>
  <si>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</si>
  <si>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</si>
  <si>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</si>
  <si>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</si>
  <si>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</si>
  <si>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</si>
  <si>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</si>
  <si>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</si>
  <si>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</si>
  <si>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</si>
  <si>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</si>
  <si>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</si>
  <si>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</si>
  <si>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</si>
  <si>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</si>
  <si>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</si>
  <si>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</si>
  <si>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</si>
  <si>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</si>
  <si>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</si>
  <si>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</si>
  <si>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</si>
  <si>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</si>
  <si>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</si>
  <si>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</si>
  <si>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</si>
  <si>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</si>
  <si>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</si>
  <si>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</si>
  <si>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</si>
  <si>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</si>
  <si>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</si>
  <si>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</si>
  <si>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</si>
  <si>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</si>
  <si>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</si>
  <si>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</si>
  <si>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</si>
  <si>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</si>
  <si>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</si>
  <si>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</si>
  <si>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</si>
  <si>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</si>
  <si>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</si>
  <si>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</si>
  <si>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</si>
  <si>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</si>
  <si>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</si>
  <si>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</si>
  <si>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</si>
  <si>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</si>
  <si>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</si>
  <si>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</si>
  <si>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</si>
  <si>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</si>
  <si>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</si>
  <si>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</si>
  <si>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</si>
  <si>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</si>
  <si>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t xml:space="preserve">150 мест / 15 000 тыс. экземпляров книг               </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</si>
  <si>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</si>
  <si>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</si>
  <si>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</si>
  <si>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</si>
  <si>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</si>
  <si>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</si>
  <si>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</si>
  <si>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</si>
  <si>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</si>
  <si>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</si>
  <si>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</si>
  <si>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</si>
  <si>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</si>
  <si>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</si>
  <si>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</si>
  <si>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</si>
  <si>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</si>
  <si>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</si>
  <si>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</si>
  <si>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</si>
  <si>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</si>
  <si>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</si>
  <si>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</si>
  <si>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</si>
  <si>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</si>
  <si>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</si>
  <si>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</si>
  <si>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</si>
  <si>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</si>
  <si>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</si>
  <si>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</si>
  <si>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</si>
  <si>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</si>
  <si>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</si>
  <si>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</si>
  <si>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</si>
  <si>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</si>
  <si>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</si>
  <si>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</si>
  <si>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</si>
  <si>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</si>
  <si>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</si>
  <si>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</si>
  <si>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</si>
  <si>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</si>
  <si>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</si>
  <si>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</si>
  <si>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</si>
  <si>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</si>
  <si>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</si>
  <si>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</si>
  <si>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</si>
  <si>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</si>
  <si>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</si>
  <si>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</si>
  <si>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</si>
  <si>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</si>
  <si>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</si>
  <si>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</si>
  <si>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</si>
  <si>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</si>
  <si>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</si>
  <si>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</si>
  <si>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</si>
  <si>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</si>
  <si>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</si>
  <si>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</si>
  <si>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</si>
  <si>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</si>
  <si>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</si>
  <si>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</si>
  <si>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</si>
  <si>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</si>
  <si>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</si>
  <si>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</si>
  <si>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</si>
  <si>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</si>
  <si>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</si>
  <si>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</si>
  <si>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</si>
  <si>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</si>
  <si>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</si>
  <si>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</si>
  <si>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</si>
  <si>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</si>
  <si>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</si>
  <si>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</si>
  <si>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</si>
  <si>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</si>
  <si>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</si>
  <si>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</si>
  <si>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</si>
  <si>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</si>
  <si>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</si>
  <si>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</si>
  <si>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</si>
  <si>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</si>
  <si>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</si>
  <si>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</si>
  <si>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</si>
  <si>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</si>
  <si>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</si>
  <si>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</si>
  <si>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</si>
  <si>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</si>
  <si>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</si>
  <si>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</si>
  <si>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</si>
  <si>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</si>
  <si>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</si>
  <si>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</si>
  <si>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</si>
  <si>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</si>
  <si>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</si>
  <si>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</si>
  <si>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</si>
  <si>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</si>
  <si>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</si>
  <si>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</si>
  <si>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</si>
  <si>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</si>
  <si>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</si>
  <si>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</si>
  <si>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</si>
  <si>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</si>
  <si>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</si>
  <si>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</si>
  <si>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</si>
  <si>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</si>
  <si>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</si>
  <si>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</si>
  <si>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</si>
  <si>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</si>
  <si>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</si>
  <si>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</si>
  <si>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</si>
  <si>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</si>
  <si>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</si>
  <si>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</si>
  <si>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</si>
  <si>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</si>
  <si>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</si>
  <si>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</si>
  <si>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</si>
  <si>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</si>
  <si>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</si>
  <si>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</si>
  <si>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</si>
  <si>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</si>
  <si>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 xml:space="preserve">150 /15 000 </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</si>
  <si>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</si>
  <si>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</si>
  <si>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</si>
  <si>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</si>
  <si>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</si>
  <si>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</si>
  <si>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</si>
  <si>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</si>
  <si>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</si>
  <si>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</si>
  <si>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2024-2030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</si>
  <si>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</si>
  <si>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</si>
  <si>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</si>
  <si>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</si>
  <si>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</si>
  <si>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</si>
  <si>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</si>
  <si>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</si>
  <si>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</si>
  <si>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</si>
  <si>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</si>
  <si>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</si>
  <si>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</si>
  <si>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</si>
  <si>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</si>
  <si>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</si>
  <si>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</si>
  <si>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</si>
  <si>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</si>
  <si>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</si>
  <si>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</si>
  <si>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</si>
  <si>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</si>
  <si>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</si>
  <si>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</si>
  <si>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</si>
  <si>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«Поддержка одаренных детей и молодежи, развитие художественного образования»
(показатели № 1 таблицы 1, № 3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</si>
  <si>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</si>
  <si>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</si>
  <si>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</si>
  <si>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</si>
  <si>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</si>
  <si>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</si>
  <si>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</si>
  <si>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Организация профориентационных встреч с преподавателями ВУЗов.</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</si>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</sst>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46">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66" fontId="49" fillId="2" borderId="19" xfId="13" applyNumberFormat="1" applyFont="1" applyFill="1" applyBorder="1" applyAlignment="1">
      <alignment horizontal="justify" vertical="center"/>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6" fontId="49" fillId="2" borderId="19" xfId="13" applyNumberFormat="1" applyFont="1" applyFill="1" applyBorder="1" applyAlignment="1">
      <alignment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170" fontId="11" fillId="0" borderId="19" xfId="0" applyNumberFormat="1" applyFont="1" applyBorder="1" applyAlignment="1">
      <alignment horizontal="right" vertical="center" wrapText="1"/>
    </xf>
    <xf numFmtId="170" fontId="19" fillId="0" borderId="19" xfId="0" applyNumberFormat="1" applyFont="1" applyBorder="1" applyAlignment="1">
      <alignment horizontal="righ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26" fillId="2" borderId="14" xfId="13" applyNumberFormat="1" applyFont="1" applyFill="1" applyBorder="1" applyAlignment="1">
      <alignment vertical="center" wrapText="1"/>
    </xf>
    <xf numFmtId="170" fontId="26" fillId="2" borderId="19" xfId="13" applyNumberFormat="1"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0" fontId="26" fillId="0" borderId="19" xfId="0" applyFont="1" applyFill="1" applyBorder="1" applyAlignment="1">
      <alignment horizontal="left" vertical="center" wrapText="1"/>
    </xf>
    <xf numFmtId="0" fontId="26" fillId="2" borderId="19" xfId="12" applyFont="1" applyFill="1" applyBorder="1" applyAlignment="1">
      <alignment horizontal="left"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166" fontId="26" fillId="2" borderId="19" xfId="1" applyNumberFormat="1" applyFont="1" applyFill="1" applyBorder="1" applyAlignment="1">
      <alignment horizontal="center" vertical="center" wrapText="1"/>
    </xf>
    <xf numFmtId="0" fontId="19" fillId="0" borderId="32" xfId="0" applyFont="1" applyBorder="1" applyAlignment="1">
      <alignment horizontal="left" vertical="top" wrapText="1"/>
    </xf>
    <xf numFmtId="0" fontId="19" fillId="0" borderId="33" xfId="0" applyFont="1" applyBorder="1" applyAlignment="1">
      <alignment horizontal="left" vertical="top" wrapText="1"/>
    </xf>
    <xf numFmtId="0" fontId="19" fillId="0" borderId="34" xfId="0" applyFont="1" applyBorder="1" applyAlignment="1">
      <alignment horizontal="left" vertical="top" wrapText="1"/>
    </xf>
    <xf numFmtId="0" fontId="19" fillId="0" borderId="28" xfId="0" applyFont="1" applyBorder="1" applyAlignment="1">
      <alignment horizontal="left" vertical="top" wrapText="1"/>
    </xf>
    <xf numFmtId="0" fontId="19" fillId="0" borderId="0" xfId="0" applyFont="1" applyBorder="1" applyAlignment="1">
      <alignment horizontal="left" vertical="top" wrapText="1"/>
    </xf>
    <xf numFmtId="0" fontId="19" fillId="0" borderId="35" xfId="0" applyFont="1" applyBorder="1" applyAlignment="1">
      <alignment horizontal="left" vertical="top" wrapText="1"/>
    </xf>
    <xf numFmtId="0" fontId="19" fillId="0" borderId="36" xfId="0" applyFont="1" applyBorder="1" applyAlignment="1">
      <alignment horizontal="left" vertical="top" wrapText="1"/>
    </xf>
    <xf numFmtId="0" fontId="19" fillId="0" borderId="37" xfId="0" applyFont="1" applyBorder="1" applyAlignment="1">
      <alignment horizontal="left" vertical="top" wrapText="1"/>
    </xf>
    <xf numFmtId="0" fontId="19" fillId="0" borderId="38" xfId="0" applyFont="1" applyBorder="1" applyAlignment="1">
      <alignment horizontal="left" vertical="top" wrapText="1"/>
    </xf>
    <xf numFmtId="0" fontId="11" fillId="0" borderId="19" xfId="0" applyFont="1" applyBorder="1" applyAlignment="1">
      <alignment horizontal="center" vertical="center" wrapText="1"/>
    </xf>
    <xf numFmtId="0" fontId="13" fillId="0" borderId="0" xfId="0" applyFont="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center" vertical="center" wrapText="1"/>
    </xf>
    <xf numFmtId="0" fontId="26" fillId="0" borderId="0" xfId="0" applyFont="1" applyAlignment="1">
      <alignment horizontal="justify" vertical="center"/>
    </xf>
    <xf numFmtId="0" fontId="26" fillId="0" borderId="19"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31" t="s">
        <v>288</v>
      </c>
      <c r="B7" s="332"/>
      <c r="C7" s="332"/>
      <c r="D7" s="332"/>
      <c r="E7" s="332"/>
      <c r="F7" s="332"/>
      <c r="G7" s="332"/>
      <c r="H7" s="332"/>
      <c r="I7" s="332"/>
      <c r="J7" s="332"/>
      <c r="K7" s="332"/>
      <c r="L7" s="332"/>
      <c r="M7" s="332"/>
      <c r="N7" s="332"/>
      <c r="O7" s="332"/>
      <c r="P7" s="332"/>
      <c r="Q7" s="332"/>
      <c r="R7" s="332"/>
      <c r="S7" s="332"/>
      <c r="T7" s="332"/>
      <c r="U7" s="332"/>
      <c r="V7" s="332"/>
    </row>
    <row r="9" spans="1:22" ht="51" customHeight="1" x14ac:dyDescent="0.25">
      <c r="A9" s="1" t="s">
        <v>210</v>
      </c>
      <c r="B9" s="364" t="s">
        <v>289</v>
      </c>
      <c r="C9" s="364"/>
      <c r="D9" s="364"/>
      <c r="E9" s="364"/>
      <c r="F9" s="364"/>
      <c r="G9" s="364"/>
      <c r="H9" s="364"/>
      <c r="I9" s="364"/>
      <c r="J9" s="364"/>
      <c r="K9" s="364"/>
      <c r="L9" s="364"/>
      <c r="M9" s="364" t="s">
        <v>229</v>
      </c>
      <c r="N9" s="364"/>
      <c r="O9" s="364"/>
      <c r="P9" s="364"/>
      <c r="Q9" s="364" t="s">
        <v>279</v>
      </c>
      <c r="R9" s="364"/>
      <c r="S9" s="364"/>
      <c r="T9" s="364"/>
      <c r="U9" s="364"/>
      <c r="V9" s="364"/>
    </row>
    <row r="10" spans="1:22" ht="47.25" customHeight="1" x14ac:dyDescent="0.25">
      <c r="A10" s="77" t="s">
        <v>211</v>
      </c>
      <c r="B10" s="364" t="s">
        <v>0</v>
      </c>
      <c r="C10" s="364"/>
      <c r="D10" s="364"/>
      <c r="E10" s="364"/>
      <c r="F10" s="364"/>
      <c r="G10" s="364"/>
      <c r="H10" s="364"/>
      <c r="I10" s="364"/>
      <c r="J10" s="364"/>
      <c r="K10" s="364"/>
      <c r="L10" s="364"/>
      <c r="M10" s="364"/>
      <c r="N10" s="364"/>
      <c r="O10" s="364"/>
      <c r="P10" s="364"/>
      <c r="Q10" s="364"/>
      <c r="R10" s="364"/>
      <c r="S10" s="364"/>
      <c r="T10" s="364"/>
      <c r="U10" s="364"/>
      <c r="V10" s="364"/>
    </row>
    <row r="11" spans="1:22" ht="48.75" customHeight="1" x14ac:dyDescent="0.25">
      <c r="A11" s="77" t="s">
        <v>212</v>
      </c>
      <c r="B11" s="370" t="s">
        <v>174</v>
      </c>
      <c r="C11" s="370"/>
      <c r="D11" s="370"/>
      <c r="E11" s="370"/>
      <c r="F11" s="370"/>
      <c r="G11" s="370"/>
      <c r="H11" s="370"/>
      <c r="I11" s="370"/>
      <c r="J11" s="370"/>
      <c r="K11" s="370"/>
      <c r="L11" s="370"/>
      <c r="M11" s="370"/>
      <c r="N11" s="370"/>
      <c r="O11" s="370"/>
      <c r="P11" s="370"/>
      <c r="Q11" s="370"/>
      <c r="R11" s="370"/>
      <c r="S11" s="370"/>
      <c r="T11" s="370"/>
      <c r="U11" s="370"/>
      <c r="V11" s="370"/>
    </row>
    <row r="12" spans="1:22" ht="60" customHeight="1" x14ac:dyDescent="0.25">
      <c r="A12" s="77" t="s">
        <v>213</v>
      </c>
      <c r="B12" s="364" t="s">
        <v>8</v>
      </c>
      <c r="C12" s="364"/>
      <c r="D12" s="364"/>
      <c r="E12" s="364"/>
      <c r="F12" s="364"/>
      <c r="G12" s="364"/>
      <c r="H12" s="364"/>
      <c r="I12" s="364"/>
      <c r="J12" s="364"/>
      <c r="K12" s="364"/>
      <c r="L12" s="364"/>
      <c r="M12" s="364"/>
      <c r="N12" s="364"/>
      <c r="O12" s="364"/>
      <c r="P12" s="364"/>
      <c r="Q12" s="364"/>
      <c r="R12" s="364"/>
      <c r="S12" s="364"/>
      <c r="T12" s="364"/>
      <c r="U12" s="364"/>
      <c r="V12" s="364"/>
    </row>
    <row r="13" spans="1:22" x14ac:dyDescent="0.25">
      <c r="A13" s="310" t="s">
        <v>214</v>
      </c>
      <c r="B13" s="364" t="s">
        <v>206</v>
      </c>
      <c r="C13" s="364"/>
      <c r="D13" s="364"/>
      <c r="E13" s="364"/>
      <c r="F13" s="364"/>
      <c r="G13" s="364"/>
      <c r="H13" s="364"/>
      <c r="I13" s="364"/>
      <c r="J13" s="364"/>
      <c r="K13" s="364"/>
      <c r="L13" s="364"/>
      <c r="M13" s="364"/>
      <c r="N13" s="364"/>
      <c r="O13" s="364"/>
      <c r="P13" s="364"/>
      <c r="Q13" s="364"/>
      <c r="R13" s="364"/>
      <c r="S13" s="364"/>
      <c r="T13" s="364"/>
      <c r="U13" s="364"/>
      <c r="V13" s="364"/>
    </row>
    <row r="14" spans="1:22" x14ac:dyDescent="0.25">
      <c r="A14" s="310"/>
      <c r="B14" s="369" t="s">
        <v>203</v>
      </c>
      <c r="C14" s="369"/>
      <c r="D14" s="369"/>
      <c r="E14" s="369"/>
      <c r="F14" s="369"/>
      <c r="G14" s="369"/>
      <c r="H14" s="369"/>
      <c r="I14" s="369"/>
      <c r="J14" s="369"/>
      <c r="K14" s="369"/>
      <c r="L14" s="369"/>
      <c r="M14" s="369"/>
      <c r="N14" s="369"/>
      <c r="O14" s="369"/>
      <c r="P14" s="369"/>
      <c r="Q14" s="369"/>
      <c r="R14" s="369"/>
      <c r="S14" s="369"/>
      <c r="T14" s="369"/>
      <c r="U14" s="369"/>
      <c r="V14" s="369"/>
    </row>
    <row r="15" spans="1:22" x14ac:dyDescent="0.25">
      <c r="A15" s="310"/>
      <c r="B15" s="369" t="s">
        <v>204</v>
      </c>
      <c r="C15" s="369"/>
      <c r="D15" s="369"/>
      <c r="E15" s="369"/>
      <c r="F15" s="369"/>
      <c r="G15" s="369"/>
      <c r="H15" s="369"/>
      <c r="I15" s="369"/>
      <c r="J15" s="369"/>
      <c r="K15" s="369"/>
      <c r="L15" s="369"/>
      <c r="M15" s="369"/>
      <c r="N15" s="369"/>
      <c r="O15" s="369"/>
      <c r="P15" s="369"/>
      <c r="Q15" s="369"/>
      <c r="R15" s="369"/>
      <c r="S15" s="369"/>
      <c r="T15" s="369"/>
      <c r="U15" s="369"/>
      <c r="V15" s="369"/>
    </row>
    <row r="16" spans="1:22" x14ac:dyDescent="0.25">
      <c r="A16" s="310"/>
      <c r="B16" s="369" t="s">
        <v>205</v>
      </c>
      <c r="C16" s="369"/>
      <c r="D16" s="369"/>
      <c r="E16" s="369"/>
      <c r="F16" s="369"/>
      <c r="G16" s="369"/>
      <c r="H16" s="369"/>
      <c r="I16" s="369"/>
      <c r="J16" s="369"/>
      <c r="K16" s="369"/>
      <c r="L16" s="369"/>
      <c r="M16" s="369"/>
      <c r="N16" s="369"/>
      <c r="O16" s="369"/>
      <c r="P16" s="369"/>
      <c r="Q16" s="369"/>
      <c r="R16" s="369"/>
      <c r="S16" s="369"/>
      <c r="T16" s="369"/>
      <c r="U16" s="369"/>
      <c r="V16" s="369"/>
    </row>
    <row r="17" spans="1:22" ht="25.5" x14ac:dyDescent="0.25">
      <c r="A17" s="77" t="s">
        <v>215</v>
      </c>
      <c r="B17" s="368" t="s">
        <v>200</v>
      </c>
      <c r="C17" s="368"/>
      <c r="D17" s="368"/>
      <c r="E17" s="368"/>
      <c r="F17" s="368"/>
      <c r="G17" s="368"/>
      <c r="H17" s="368"/>
      <c r="I17" s="368"/>
      <c r="J17" s="368"/>
      <c r="K17" s="368"/>
      <c r="L17" s="368"/>
      <c r="M17" s="368"/>
      <c r="N17" s="368"/>
      <c r="O17" s="368"/>
      <c r="P17" s="368"/>
      <c r="Q17" s="368"/>
      <c r="R17" s="368"/>
      <c r="S17" s="368"/>
      <c r="T17" s="368"/>
      <c r="U17" s="368"/>
      <c r="V17" s="368"/>
    </row>
    <row r="18" spans="1:22" ht="48.75" customHeight="1" x14ac:dyDescent="0.25">
      <c r="A18" s="77" t="s">
        <v>216</v>
      </c>
      <c r="B18" s="364" t="s">
        <v>1</v>
      </c>
      <c r="C18" s="364"/>
      <c r="D18" s="364"/>
      <c r="E18" s="364"/>
      <c r="F18" s="364"/>
      <c r="G18" s="364"/>
      <c r="H18" s="364"/>
      <c r="I18" s="364"/>
      <c r="J18" s="364"/>
      <c r="K18" s="364"/>
      <c r="L18" s="364"/>
      <c r="M18" s="364"/>
      <c r="N18" s="364"/>
      <c r="O18" s="364"/>
      <c r="P18" s="364"/>
      <c r="Q18" s="364"/>
      <c r="R18" s="364"/>
      <c r="S18" s="364"/>
      <c r="T18" s="364"/>
      <c r="U18" s="364"/>
      <c r="V18" s="364"/>
    </row>
    <row r="19" spans="1:22" ht="21.75" customHeight="1" x14ac:dyDescent="0.25">
      <c r="A19" s="310" t="s">
        <v>217</v>
      </c>
      <c r="B19" s="364" t="s">
        <v>2</v>
      </c>
      <c r="C19" s="364"/>
      <c r="D19" s="364"/>
      <c r="E19" s="364"/>
      <c r="F19" s="364"/>
      <c r="G19" s="364"/>
      <c r="H19" s="364"/>
      <c r="I19" s="364"/>
      <c r="J19" s="364"/>
      <c r="K19" s="364"/>
      <c r="L19" s="364"/>
      <c r="M19" s="364"/>
      <c r="N19" s="364"/>
      <c r="O19" s="364"/>
      <c r="P19" s="364"/>
      <c r="Q19" s="364"/>
      <c r="R19" s="364"/>
      <c r="S19" s="364"/>
      <c r="T19" s="364"/>
      <c r="U19" s="364"/>
      <c r="V19" s="364"/>
    </row>
    <row r="20" spans="1:22" ht="21.75" customHeight="1" x14ac:dyDescent="0.25">
      <c r="A20" s="310"/>
      <c r="B20" s="364" t="s">
        <v>3</v>
      </c>
      <c r="C20" s="364"/>
      <c r="D20" s="364"/>
      <c r="E20" s="364"/>
      <c r="F20" s="364"/>
      <c r="G20" s="364"/>
      <c r="H20" s="364"/>
      <c r="I20" s="364"/>
      <c r="J20" s="364"/>
      <c r="K20" s="364"/>
      <c r="L20" s="364"/>
      <c r="M20" s="364"/>
      <c r="N20" s="364"/>
      <c r="O20" s="364"/>
      <c r="P20" s="364"/>
      <c r="Q20" s="364"/>
      <c r="R20" s="364"/>
      <c r="S20" s="364"/>
      <c r="T20" s="364"/>
      <c r="U20" s="364"/>
      <c r="V20" s="364"/>
    </row>
    <row r="21" spans="1:22" ht="21.75" customHeight="1" x14ac:dyDescent="0.25">
      <c r="A21" s="310"/>
      <c r="B21" s="364" t="s">
        <v>4</v>
      </c>
      <c r="C21" s="364"/>
      <c r="D21" s="364"/>
      <c r="E21" s="364"/>
      <c r="F21" s="364"/>
      <c r="G21" s="364"/>
      <c r="H21" s="364"/>
      <c r="I21" s="364"/>
      <c r="J21" s="364"/>
      <c r="K21" s="364"/>
      <c r="L21" s="364"/>
      <c r="M21" s="364"/>
      <c r="N21" s="364"/>
      <c r="O21" s="364"/>
      <c r="P21" s="364"/>
      <c r="Q21" s="364"/>
      <c r="R21" s="364"/>
      <c r="S21" s="364"/>
      <c r="T21" s="364"/>
      <c r="U21" s="364"/>
      <c r="V21" s="364"/>
    </row>
    <row r="22" spans="1:22" x14ac:dyDescent="0.25">
      <c r="A22" s="310" t="s">
        <v>218</v>
      </c>
      <c r="B22" s="364" t="s">
        <v>207</v>
      </c>
      <c r="C22" s="364"/>
      <c r="D22" s="364"/>
      <c r="E22" s="364"/>
      <c r="F22" s="364"/>
      <c r="G22" s="364"/>
      <c r="H22" s="364"/>
      <c r="I22" s="364"/>
      <c r="J22" s="364"/>
      <c r="K22" s="364"/>
      <c r="L22" s="364"/>
      <c r="M22" s="364"/>
      <c r="N22" s="364"/>
      <c r="O22" s="364"/>
      <c r="P22" s="364"/>
      <c r="Q22" s="364"/>
      <c r="R22" s="364"/>
      <c r="S22" s="364"/>
      <c r="T22" s="364"/>
      <c r="U22" s="364"/>
      <c r="V22" s="364"/>
    </row>
    <row r="23" spans="1:22" x14ac:dyDescent="0.25">
      <c r="A23" s="310"/>
      <c r="B23" s="365" t="s">
        <v>208</v>
      </c>
      <c r="C23" s="365"/>
      <c r="D23" s="365"/>
      <c r="E23" s="365"/>
      <c r="F23" s="365"/>
      <c r="G23" s="365"/>
      <c r="H23" s="365"/>
      <c r="I23" s="365"/>
      <c r="J23" s="365"/>
      <c r="K23" s="365"/>
      <c r="L23" s="365"/>
      <c r="M23" s="365"/>
      <c r="N23" s="365"/>
      <c r="O23" s="365"/>
      <c r="P23" s="365"/>
      <c r="Q23" s="365"/>
      <c r="R23" s="365"/>
      <c r="S23" s="365"/>
      <c r="T23" s="365"/>
      <c r="U23" s="365"/>
      <c r="V23" s="365"/>
    </row>
    <row r="24" spans="1:22" x14ac:dyDescent="0.25">
      <c r="A24" s="310"/>
      <c r="B24" s="364" t="s">
        <v>209</v>
      </c>
      <c r="C24" s="364"/>
      <c r="D24" s="364"/>
      <c r="E24" s="364"/>
      <c r="F24" s="364"/>
      <c r="G24" s="364"/>
      <c r="H24" s="364"/>
      <c r="I24" s="364"/>
      <c r="J24" s="364"/>
      <c r="K24" s="364"/>
      <c r="L24" s="364"/>
      <c r="M24" s="364"/>
      <c r="N24" s="364"/>
      <c r="O24" s="364"/>
      <c r="P24" s="364"/>
      <c r="Q24" s="364"/>
      <c r="R24" s="364"/>
      <c r="S24" s="364"/>
      <c r="T24" s="364"/>
      <c r="U24" s="364"/>
      <c r="V24" s="364"/>
    </row>
    <row r="25" spans="1:22" ht="15" customHeight="1" x14ac:dyDescent="0.25">
      <c r="A25" s="358" t="s">
        <v>224</v>
      </c>
      <c r="B25" s="358" t="s">
        <v>5</v>
      </c>
      <c r="C25" s="366" t="s">
        <v>219</v>
      </c>
      <c r="D25" s="367" t="s">
        <v>220</v>
      </c>
      <c r="E25" s="367"/>
      <c r="F25" s="358" t="s">
        <v>6</v>
      </c>
      <c r="G25" s="358"/>
      <c r="H25" s="358"/>
      <c r="I25" s="358"/>
      <c r="J25" s="358"/>
      <c r="K25" s="358"/>
      <c r="L25" s="358"/>
      <c r="M25" s="358"/>
      <c r="N25" s="358"/>
      <c r="O25" s="358"/>
      <c r="P25" s="358"/>
      <c r="Q25" s="358"/>
      <c r="R25" s="358"/>
      <c r="S25" s="358"/>
      <c r="T25" s="358"/>
      <c r="U25" s="358"/>
      <c r="V25" s="358"/>
    </row>
    <row r="26" spans="1:22" s="2" customFormat="1" ht="72" customHeight="1" x14ac:dyDescent="0.25">
      <c r="A26" s="358"/>
      <c r="B26" s="358"/>
      <c r="C26" s="366"/>
      <c r="D26" s="367"/>
      <c r="E26" s="367"/>
      <c r="F26" s="79" t="s">
        <v>221</v>
      </c>
      <c r="G26" s="319">
        <v>2023</v>
      </c>
      <c r="H26" s="341"/>
      <c r="I26" s="320"/>
      <c r="J26" s="358">
        <v>2024</v>
      </c>
      <c r="K26" s="358"/>
      <c r="L26" s="319">
        <v>2025</v>
      </c>
      <c r="M26" s="320"/>
      <c r="N26" s="358">
        <v>2026</v>
      </c>
      <c r="O26" s="358"/>
      <c r="P26" s="358" t="s">
        <v>280</v>
      </c>
      <c r="Q26" s="358"/>
      <c r="R26" s="358"/>
      <c r="S26" s="310" t="s">
        <v>222</v>
      </c>
      <c r="T26" s="310"/>
      <c r="U26" s="310" t="s">
        <v>223</v>
      </c>
      <c r="V26" s="310"/>
    </row>
    <row r="27" spans="1:22" s="2" customFormat="1" ht="108" hidden="1" customHeight="1" x14ac:dyDescent="0.25">
      <c r="A27" s="358"/>
      <c r="B27" s="79">
        <v>1</v>
      </c>
      <c r="C27" s="80" t="s">
        <v>133</v>
      </c>
      <c r="D27" s="371" t="s">
        <v>152</v>
      </c>
      <c r="E27" s="371"/>
      <c r="F27" s="78">
        <v>0</v>
      </c>
      <c r="G27" s="333">
        <v>0</v>
      </c>
      <c r="H27" s="333"/>
      <c r="I27" s="78">
        <v>0</v>
      </c>
      <c r="J27" s="333">
        <v>0</v>
      </c>
      <c r="K27" s="333"/>
      <c r="L27" s="78">
        <v>1</v>
      </c>
      <c r="M27" s="78">
        <v>0</v>
      </c>
      <c r="N27" s="333">
        <v>0</v>
      </c>
      <c r="O27" s="333"/>
      <c r="P27" s="333">
        <v>0</v>
      </c>
      <c r="Q27" s="333"/>
      <c r="R27" s="333"/>
      <c r="S27" s="333">
        <v>1</v>
      </c>
      <c r="T27" s="333"/>
      <c r="U27" s="310" t="s">
        <v>134</v>
      </c>
      <c r="V27" s="310"/>
    </row>
    <row r="28" spans="1:22" s="2" customFormat="1" ht="89.25" hidden="1" x14ac:dyDescent="0.25">
      <c r="A28" s="358"/>
      <c r="B28" s="79">
        <v>2</v>
      </c>
      <c r="C28" s="80" t="s">
        <v>137</v>
      </c>
      <c r="D28" s="371" t="s">
        <v>152</v>
      </c>
      <c r="E28" s="371"/>
      <c r="F28" s="78">
        <v>0</v>
      </c>
      <c r="G28" s="333">
        <v>0</v>
      </c>
      <c r="H28" s="333"/>
      <c r="I28" s="78">
        <v>0</v>
      </c>
      <c r="J28" s="333">
        <v>0</v>
      </c>
      <c r="K28" s="333"/>
      <c r="L28" s="78">
        <v>0</v>
      </c>
      <c r="M28" s="78">
        <v>2</v>
      </c>
      <c r="N28" s="333">
        <v>2</v>
      </c>
      <c r="O28" s="333"/>
      <c r="P28" s="333">
        <v>0</v>
      </c>
      <c r="Q28" s="333"/>
      <c r="R28" s="333"/>
      <c r="S28" s="333">
        <v>2</v>
      </c>
      <c r="T28" s="333"/>
      <c r="U28" s="310" t="s">
        <v>135</v>
      </c>
      <c r="V28" s="310"/>
    </row>
    <row r="29" spans="1:22" s="2" customFormat="1" ht="76.5" hidden="1" x14ac:dyDescent="0.25">
      <c r="A29" s="358"/>
      <c r="B29" s="79">
        <v>3</v>
      </c>
      <c r="C29" s="80" t="s">
        <v>132</v>
      </c>
      <c r="D29" s="371" t="s">
        <v>152</v>
      </c>
      <c r="E29" s="371"/>
      <c r="F29" s="78">
        <v>0</v>
      </c>
      <c r="G29" s="333">
        <v>7</v>
      </c>
      <c r="H29" s="333"/>
      <c r="I29" s="78">
        <v>8</v>
      </c>
      <c r="J29" s="333">
        <v>12</v>
      </c>
      <c r="K29" s="333"/>
      <c r="L29" s="78">
        <v>39</v>
      </c>
      <c r="M29" s="78">
        <v>51</v>
      </c>
      <c r="N29" s="333">
        <v>63</v>
      </c>
      <c r="O29" s="333"/>
      <c r="P29" s="333">
        <v>0</v>
      </c>
      <c r="Q29" s="333"/>
      <c r="R29" s="333"/>
      <c r="S29" s="333">
        <v>63</v>
      </c>
      <c r="T29" s="333"/>
      <c r="U29" s="310" t="s">
        <v>136</v>
      </c>
      <c r="V29" s="310"/>
    </row>
    <row r="30" spans="1:22" ht="102" customHeight="1" x14ac:dyDescent="0.25">
      <c r="A30" s="358"/>
      <c r="B30" s="79">
        <v>1</v>
      </c>
      <c r="C30" s="80" t="s">
        <v>7</v>
      </c>
      <c r="D30" s="310" t="s">
        <v>201</v>
      </c>
      <c r="E30" s="310"/>
      <c r="F30" s="104">
        <v>711</v>
      </c>
      <c r="G30" s="319">
        <v>776</v>
      </c>
      <c r="H30" s="341"/>
      <c r="I30" s="320"/>
      <c r="J30" s="319">
        <v>905</v>
      </c>
      <c r="K30" s="320"/>
      <c r="L30" s="319">
        <v>1164</v>
      </c>
      <c r="M30" s="320"/>
      <c r="N30" s="321">
        <v>1292</v>
      </c>
      <c r="O30" s="321"/>
      <c r="P30" s="360">
        <v>1939</v>
      </c>
      <c r="Q30" s="361"/>
      <c r="R30" s="362"/>
      <c r="S30" s="363">
        <v>1939</v>
      </c>
      <c r="T30" s="363"/>
      <c r="U30" s="319" t="s">
        <v>290</v>
      </c>
      <c r="V30" s="320"/>
    </row>
    <row r="31" spans="1:22" ht="97.5" hidden="1" customHeight="1" outlineLevel="1" x14ac:dyDescent="0.25">
      <c r="A31" s="358"/>
      <c r="B31" s="79"/>
      <c r="C31" s="80"/>
      <c r="D31" s="310"/>
      <c r="E31" s="310"/>
      <c r="F31" s="78"/>
      <c r="G31" s="333"/>
      <c r="H31" s="333"/>
      <c r="I31" s="78"/>
      <c r="J31" s="333"/>
      <c r="K31" s="333"/>
      <c r="L31" s="78"/>
      <c r="M31" s="78"/>
      <c r="N31" s="334"/>
      <c r="O31" s="334"/>
      <c r="P31" s="334"/>
      <c r="Q31" s="334"/>
      <c r="R31" s="334"/>
      <c r="S31" s="334"/>
      <c r="T31" s="334"/>
      <c r="U31" s="310"/>
      <c r="V31" s="310"/>
    </row>
    <row r="32" spans="1:22" ht="17.25" customHeight="1" collapsed="1" x14ac:dyDescent="0.25">
      <c r="A32" s="308" t="s">
        <v>225</v>
      </c>
      <c r="B32" s="358" t="s">
        <v>9</v>
      </c>
      <c r="C32" s="358"/>
      <c r="D32" s="354" t="s">
        <v>10</v>
      </c>
      <c r="E32" s="354"/>
      <c r="F32" s="354"/>
      <c r="G32" s="354"/>
      <c r="H32" s="354"/>
      <c r="I32" s="354"/>
      <c r="J32" s="354"/>
      <c r="K32" s="354"/>
      <c r="L32" s="354"/>
      <c r="M32" s="354"/>
      <c r="N32" s="354"/>
      <c r="O32" s="354"/>
      <c r="P32" s="354"/>
      <c r="Q32" s="354"/>
      <c r="R32" s="354"/>
      <c r="S32" s="354"/>
      <c r="T32" s="354"/>
      <c r="U32" s="354"/>
      <c r="V32" s="354"/>
    </row>
    <row r="33" spans="1:22" ht="16.5" customHeight="1" x14ac:dyDescent="0.25">
      <c r="A33" s="309"/>
      <c r="B33" s="358"/>
      <c r="C33" s="358"/>
      <c r="D33" s="339" t="s">
        <v>11</v>
      </c>
      <c r="E33" s="340"/>
      <c r="F33" s="340"/>
      <c r="G33" s="359"/>
      <c r="H33" s="358">
        <v>2023</v>
      </c>
      <c r="I33" s="358"/>
      <c r="J33" s="358"/>
      <c r="K33" s="358">
        <v>2024</v>
      </c>
      <c r="L33" s="358"/>
      <c r="M33" s="358">
        <v>2025</v>
      </c>
      <c r="N33" s="358"/>
      <c r="O33" s="358">
        <v>2026</v>
      </c>
      <c r="P33" s="358"/>
      <c r="Q33" s="358"/>
      <c r="R33" s="319" t="s">
        <v>280</v>
      </c>
      <c r="S33" s="341"/>
      <c r="T33" s="341"/>
      <c r="U33" s="341"/>
      <c r="V33" s="320"/>
    </row>
    <row r="34" spans="1:22" s="2" customFormat="1" ht="17.25" customHeight="1" x14ac:dyDescent="0.25">
      <c r="A34" s="309"/>
      <c r="B34" s="318" t="s">
        <v>12</v>
      </c>
      <c r="C34" s="318"/>
      <c r="D34" s="328" t="e">
        <f>#REF!</f>
        <v>#REF!</v>
      </c>
      <c r="E34" s="329"/>
      <c r="F34" s="329"/>
      <c r="G34" s="330"/>
      <c r="H34" s="314" t="e">
        <f>#REF!</f>
        <v>#REF!</v>
      </c>
      <c r="I34" s="314"/>
      <c r="J34" s="314"/>
      <c r="K34" s="306" t="e">
        <f>#REF!</f>
        <v>#REF!</v>
      </c>
      <c r="L34" s="306"/>
      <c r="M34" s="307" t="e">
        <f>#REF!</f>
        <v>#REF!</v>
      </c>
      <c r="N34" s="307"/>
      <c r="O34" s="307" t="e">
        <f>#REF!</f>
        <v>#REF!</v>
      </c>
      <c r="P34" s="307"/>
      <c r="Q34" s="307"/>
      <c r="R34" s="302" t="e">
        <f>#REF!</f>
        <v>#REF!</v>
      </c>
      <c r="S34" s="303"/>
      <c r="T34" s="303"/>
      <c r="U34" s="303"/>
      <c r="V34" s="304"/>
    </row>
    <row r="35" spans="1:22" x14ac:dyDescent="0.25">
      <c r="A35" s="309"/>
      <c r="B35" s="310" t="s">
        <v>13</v>
      </c>
      <c r="C35" s="310"/>
      <c r="D35" s="328" t="e">
        <f>#REF!</f>
        <v>#REF!</v>
      </c>
      <c r="E35" s="329"/>
      <c r="F35" s="329"/>
      <c r="G35" s="330"/>
      <c r="H35" s="314" t="e">
        <f>#REF!</f>
        <v>#REF!</v>
      </c>
      <c r="I35" s="314"/>
      <c r="J35" s="314"/>
      <c r="K35" s="306" t="e">
        <f>#REF!</f>
        <v>#REF!</v>
      </c>
      <c r="L35" s="306"/>
      <c r="M35" s="307" t="e">
        <f>#REF!</f>
        <v>#REF!</v>
      </c>
      <c r="N35" s="307"/>
      <c r="O35" s="307" t="e">
        <f>#REF!</f>
        <v>#REF!</v>
      </c>
      <c r="P35" s="307"/>
      <c r="Q35" s="307"/>
      <c r="R35" s="302" t="e">
        <f>#REF!</f>
        <v>#REF!</v>
      </c>
      <c r="S35" s="303"/>
      <c r="T35" s="303"/>
      <c r="U35" s="303"/>
      <c r="V35" s="304"/>
    </row>
    <row r="36" spans="1:22" x14ac:dyDescent="0.25">
      <c r="A36" s="309"/>
      <c r="B36" s="310" t="s">
        <v>14</v>
      </c>
      <c r="C36" s="310"/>
      <c r="D36" s="328" t="e">
        <f>#REF!</f>
        <v>#REF!</v>
      </c>
      <c r="E36" s="329"/>
      <c r="F36" s="329"/>
      <c r="G36" s="330"/>
      <c r="H36" s="314" t="e">
        <f>#REF!</f>
        <v>#REF!</v>
      </c>
      <c r="I36" s="314"/>
      <c r="J36" s="314"/>
      <c r="K36" s="306" t="e">
        <f>#REF!</f>
        <v>#REF!</v>
      </c>
      <c r="L36" s="306"/>
      <c r="M36" s="307" t="e">
        <f>#REF!</f>
        <v>#REF!</v>
      </c>
      <c r="N36" s="307"/>
      <c r="O36" s="307" t="e">
        <f>#REF!</f>
        <v>#REF!</v>
      </c>
      <c r="P36" s="307"/>
      <c r="Q36" s="307"/>
      <c r="R36" s="302" t="e">
        <f>#REF!</f>
        <v>#REF!</v>
      </c>
      <c r="S36" s="303"/>
      <c r="T36" s="303"/>
      <c r="U36" s="303"/>
      <c r="V36" s="304"/>
    </row>
    <row r="37" spans="1:22" x14ac:dyDescent="0.25">
      <c r="A37" s="309"/>
      <c r="B37" s="310" t="s">
        <v>15</v>
      </c>
      <c r="C37" s="310"/>
      <c r="D37" s="328" t="e">
        <f>#REF!</f>
        <v>#REF!</v>
      </c>
      <c r="E37" s="329"/>
      <c r="F37" s="329"/>
      <c r="G37" s="330"/>
      <c r="H37" s="314" t="e">
        <f>#REF!</f>
        <v>#REF!</v>
      </c>
      <c r="I37" s="314"/>
      <c r="J37" s="314"/>
      <c r="K37" s="306" t="e">
        <f>#REF!</f>
        <v>#REF!</v>
      </c>
      <c r="L37" s="306"/>
      <c r="M37" s="307" t="e">
        <f>#REF!</f>
        <v>#REF!</v>
      </c>
      <c r="N37" s="307"/>
      <c r="O37" s="307" t="e">
        <f>#REF!</f>
        <v>#REF!</v>
      </c>
      <c r="P37" s="307"/>
      <c r="Q37" s="307"/>
      <c r="R37" s="302" t="e">
        <f>#REF!</f>
        <v>#REF!</v>
      </c>
      <c r="S37" s="303"/>
      <c r="T37" s="303"/>
      <c r="U37" s="303"/>
      <c r="V37" s="304"/>
    </row>
    <row r="38" spans="1:22" x14ac:dyDescent="0.25">
      <c r="A38" s="309"/>
      <c r="B38" s="310" t="s">
        <v>16</v>
      </c>
      <c r="C38" s="310"/>
      <c r="D38" s="328" t="e">
        <f>#REF!</f>
        <v>#REF!</v>
      </c>
      <c r="E38" s="329"/>
      <c r="F38" s="329"/>
      <c r="G38" s="330"/>
      <c r="H38" s="314" t="e">
        <f>#REF!</f>
        <v>#REF!</v>
      </c>
      <c r="I38" s="314"/>
      <c r="J38" s="314"/>
      <c r="K38" s="306" t="e">
        <f>#REF!</f>
        <v>#REF!</v>
      </c>
      <c r="L38" s="306"/>
      <c r="M38" s="307" t="e">
        <f>#REF!</f>
        <v>#REF!</v>
      </c>
      <c r="N38" s="307"/>
      <c r="O38" s="307" t="e">
        <f>#REF!</f>
        <v>#REF!</v>
      </c>
      <c r="P38" s="307"/>
      <c r="Q38" s="307"/>
      <c r="R38" s="302" t="e">
        <f>#REF!</f>
        <v>#REF!</v>
      </c>
      <c r="S38" s="303"/>
      <c r="T38" s="303"/>
      <c r="U38" s="303"/>
      <c r="V38" s="304"/>
    </row>
    <row r="39" spans="1:22" x14ac:dyDescent="0.25">
      <c r="A39" s="309"/>
      <c r="B39" s="310" t="s">
        <v>17</v>
      </c>
      <c r="C39" s="310"/>
      <c r="D39" s="328" t="e">
        <f>#REF!</f>
        <v>#REF!</v>
      </c>
      <c r="E39" s="329"/>
      <c r="F39" s="329"/>
      <c r="G39" s="330"/>
      <c r="H39" s="314" t="e">
        <f>#REF!</f>
        <v>#REF!</v>
      </c>
      <c r="I39" s="314"/>
      <c r="J39" s="314"/>
      <c r="K39" s="306" t="e">
        <f>#REF!</f>
        <v>#REF!</v>
      </c>
      <c r="L39" s="306"/>
      <c r="M39" s="307" t="e">
        <f>#REF!</f>
        <v>#REF!</v>
      </c>
      <c r="N39" s="307"/>
      <c r="O39" s="307" t="e">
        <f>#REF!</f>
        <v>#REF!</v>
      </c>
      <c r="P39" s="307"/>
      <c r="Q39" s="307"/>
      <c r="R39" s="302" t="e">
        <f>#REF!</f>
        <v>#REF!</v>
      </c>
      <c r="S39" s="303"/>
      <c r="T39" s="303"/>
      <c r="U39" s="303"/>
      <c r="V39" s="304"/>
    </row>
    <row r="40" spans="1:22" x14ac:dyDescent="0.25">
      <c r="A40" s="309"/>
      <c r="B40" s="310" t="s">
        <v>18</v>
      </c>
      <c r="C40" s="310"/>
      <c r="D40" s="328" t="e">
        <f>#REF!</f>
        <v>#REF!</v>
      </c>
      <c r="E40" s="329"/>
      <c r="F40" s="329"/>
      <c r="G40" s="330"/>
      <c r="H40" s="314" t="e">
        <f>#REF!</f>
        <v>#REF!</v>
      </c>
      <c r="I40" s="314"/>
      <c r="J40" s="314"/>
      <c r="K40" s="306" t="e">
        <f>#REF!</f>
        <v>#REF!</v>
      </c>
      <c r="L40" s="306"/>
      <c r="M40" s="307" t="e">
        <f>#REF!</f>
        <v>#REF!</v>
      </c>
      <c r="N40" s="307"/>
      <c r="O40" s="307" t="e">
        <f>#REF!</f>
        <v>#REF!</v>
      </c>
      <c r="P40" s="307"/>
      <c r="Q40" s="307"/>
      <c r="R40" s="302" t="e">
        <f>#REF!</f>
        <v>#REF!</v>
      </c>
      <c r="S40" s="303"/>
      <c r="T40" s="303"/>
      <c r="U40" s="303"/>
      <c r="V40" s="304"/>
    </row>
    <row r="41" spans="1:22" ht="15" customHeight="1" x14ac:dyDescent="0.25">
      <c r="A41" s="309"/>
      <c r="B41" s="335" t="s">
        <v>9</v>
      </c>
      <c r="C41" s="336"/>
      <c r="D41" s="354" t="s">
        <v>10</v>
      </c>
      <c r="E41" s="354"/>
      <c r="F41" s="354"/>
      <c r="G41" s="354"/>
      <c r="H41" s="354"/>
      <c r="I41" s="354"/>
      <c r="J41" s="354"/>
      <c r="K41" s="354"/>
      <c r="L41" s="354"/>
      <c r="M41" s="354"/>
      <c r="N41" s="354"/>
      <c r="O41" s="354"/>
      <c r="P41" s="354"/>
      <c r="Q41" s="354"/>
      <c r="R41" s="354"/>
      <c r="S41" s="354"/>
      <c r="T41" s="354"/>
      <c r="U41" s="354"/>
      <c r="V41" s="354"/>
    </row>
    <row r="42" spans="1:22" ht="19.5" customHeight="1" x14ac:dyDescent="0.25">
      <c r="A42" s="309"/>
      <c r="B42" s="337"/>
      <c r="C42" s="338"/>
      <c r="D42" s="339" t="s">
        <v>11</v>
      </c>
      <c r="E42" s="340"/>
      <c r="F42" s="340"/>
      <c r="G42" s="340"/>
      <c r="H42" s="341">
        <v>2023</v>
      </c>
      <c r="I42" s="341"/>
      <c r="J42" s="341"/>
      <c r="K42" s="341">
        <v>2024</v>
      </c>
      <c r="L42" s="320"/>
      <c r="M42" s="319">
        <v>2025</v>
      </c>
      <c r="N42" s="341"/>
      <c r="O42" s="341">
        <v>2026</v>
      </c>
      <c r="P42" s="341"/>
      <c r="Q42" s="341"/>
      <c r="R42" s="341" t="s">
        <v>280</v>
      </c>
      <c r="S42" s="341"/>
      <c r="T42" s="341"/>
      <c r="U42" s="341"/>
      <c r="V42" s="320"/>
    </row>
    <row r="43" spans="1:22" ht="15.75" customHeight="1" x14ac:dyDescent="0.25">
      <c r="A43" s="309"/>
      <c r="B43" s="355" t="s">
        <v>286</v>
      </c>
      <c r="C43" s="356"/>
      <c r="D43" s="356"/>
      <c r="E43" s="356"/>
      <c r="F43" s="356"/>
      <c r="G43" s="356"/>
      <c r="H43" s="356"/>
      <c r="I43" s="356"/>
      <c r="J43" s="356"/>
      <c r="K43" s="356"/>
      <c r="L43" s="356"/>
      <c r="M43" s="356"/>
      <c r="N43" s="356"/>
      <c r="O43" s="356"/>
      <c r="P43" s="356"/>
      <c r="Q43" s="356"/>
      <c r="R43" s="356"/>
      <c r="S43" s="356"/>
      <c r="T43" s="356"/>
      <c r="U43" s="356"/>
      <c r="V43" s="357"/>
    </row>
    <row r="44" spans="1:22" ht="15" customHeight="1" x14ac:dyDescent="0.25">
      <c r="A44" s="309"/>
      <c r="B44" s="322" t="s">
        <v>12</v>
      </c>
      <c r="C44" s="323"/>
      <c r="D44" s="324" t="e">
        <f>SUM(D52+D60)</f>
        <v>#REF!</v>
      </c>
      <c r="E44" s="325"/>
      <c r="F44" s="325"/>
      <c r="G44" s="325"/>
      <c r="H44" s="372" t="e">
        <f>SUM(H52+H60)</f>
        <v>#REF!</v>
      </c>
      <c r="I44" s="373"/>
      <c r="J44" s="373"/>
      <c r="K44" s="376" t="e">
        <f>K52+K60</f>
        <v>#REF!</v>
      </c>
      <c r="L44" s="377"/>
      <c r="M44" s="377"/>
      <c r="N44" s="377"/>
      <c r="O44" s="377"/>
      <c r="P44" s="377"/>
      <c r="Q44" s="377"/>
      <c r="R44" s="377"/>
      <c r="S44" s="377"/>
      <c r="T44" s="377"/>
      <c r="U44" s="377"/>
      <c r="V44" s="377"/>
    </row>
    <row r="45" spans="1:22" ht="15.75" customHeight="1" x14ac:dyDescent="0.25">
      <c r="A45" s="309"/>
      <c r="B45" s="310" t="s">
        <v>13</v>
      </c>
      <c r="C45" s="310"/>
      <c r="D45" s="324" t="e">
        <f t="shared" ref="D45:D50" si="0">SUM(D53+D61)</f>
        <v>#REF!</v>
      </c>
      <c r="E45" s="325"/>
      <c r="F45" s="325"/>
      <c r="G45" s="325"/>
      <c r="H45" s="372" t="e">
        <f t="shared" ref="H45:H50" si="1">SUM(H53+H61)</f>
        <v>#REF!</v>
      </c>
      <c r="I45" s="373"/>
      <c r="J45" s="373"/>
      <c r="K45" s="377"/>
      <c r="L45" s="377"/>
      <c r="M45" s="377"/>
      <c r="N45" s="377"/>
      <c r="O45" s="377"/>
      <c r="P45" s="377"/>
      <c r="Q45" s="377"/>
      <c r="R45" s="377"/>
      <c r="S45" s="377"/>
      <c r="T45" s="377"/>
      <c r="U45" s="377"/>
      <c r="V45" s="377"/>
    </row>
    <row r="46" spans="1:22" ht="13.5" customHeight="1" x14ac:dyDescent="0.25">
      <c r="A46" s="309"/>
      <c r="B46" s="310" t="s">
        <v>14</v>
      </c>
      <c r="C46" s="310"/>
      <c r="D46" s="324" t="e">
        <f t="shared" si="0"/>
        <v>#REF!</v>
      </c>
      <c r="E46" s="325"/>
      <c r="F46" s="325"/>
      <c r="G46" s="325"/>
      <c r="H46" s="372" t="e">
        <f t="shared" si="1"/>
        <v>#REF!</v>
      </c>
      <c r="I46" s="373"/>
      <c r="J46" s="373"/>
      <c r="K46" s="377"/>
      <c r="L46" s="377"/>
      <c r="M46" s="377"/>
      <c r="N46" s="377"/>
      <c r="O46" s="377"/>
      <c r="P46" s="377"/>
      <c r="Q46" s="377"/>
      <c r="R46" s="377"/>
      <c r="S46" s="377"/>
      <c r="T46" s="377"/>
      <c r="U46" s="377"/>
      <c r="V46" s="377"/>
    </row>
    <row r="47" spans="1:22" ht="15.75" customHeight="1" x14ac:dyDescent="0.25">
      <c r="A47" s="309"/>
      <c r="B47" s="310" t="s">
        <v>15</v>
      </c>
      <c r="C47" s="310"/>
      <c r="D47" s="324" t="e">
        <f t="shared" si="0"/>
        <v>#REF!</v>
      </c>
      <c r="E47" s="325"/>
      <c r="F47" s="325"/>
      <c r="G47" s="325"/>
      <c r="H47" s="372" t="e">
        <f t="shared" si="1"/>
        <v>#REF!</v>
      </c>
      <c r="I47" s="373"/>
      <c r="J47" s="373"/>
      <c r="K47" s="377"/>
      <c r="L47" s="377"/>
      <c r="M47" s="377"/>
      <c r="N47" s="377"/>
      <c r="O47" s="377"/>
      <c r="P47" s="377"/>
      <c r="Q47" s="377"/>
      <c r="R47" s="377"/>
      <c r="S47" s="377"/>
      <c r="T47" s="377"/>
      <c r="U47" s="377"/>
      <c r="V47" s="377"/>
    </row>
    <row r="48" spans="1:22" ht="15" customHeight="1" x14ac:dyDescent="0.25">
      <c r="A48" s="309"/>
      <c r="B48" s="310" t="s">
        <v>16</v>
      </c>
      <c r="C48" s="310"/>
      <c r="D48" s="326" t="e">
        <f t="shared" si="0"/>
        <v>#REF!</v>
      </c>
      <c r="E48" s="327"/>
      <c r="F48" s="327"/>
      <c r="G48" s="327"/>
      <c r="H48" s="372" t="e">
        <f t="shared" si="1"/>
        <v>#REF!</v>
      </c>
      <c r="I48" s="373"/>
      <c r="J48" s="373"/>
      <c r="K48" s="377"/>
      <c r="L48" s="377"/>
      <c r="M48" s="377"/>
      <c r="N48" s="377"/>
      <c r="O48" s="377"/>
      <c r="P48" s="377"/>
      <c r="Q48" s="377"/>
      <c r="R48" s="377"/>
      <c r="S48" s="377"/>
      <c r="T48" s="377"/>
      <c r="U48" s="377"/>
      <c r="V48" s="377"/>
    </row>
    <row r="49" spans="1:22" ht="15" customHeight="1" x14ac:dyDescent="0.25">
      <c r="A49" s="309"/>
      <c r="B49" s="310" t="s">
        <v>17</v>
      </c>
      <c r="C49" s="310"/>
      <c r="D49" s="326" t="e">
        <f t="shared" si="0"/>
        <v>#REF!</v>
      </c>
      <c r="E49" s="327"/>
      <c r="F49" s="327"/>
      <c r="G49" s="327"/>
      <c r="H49" s="372" t="e">
        <f t="shared" si="1"/>
        <v>#REF!</v>
      </c>
      <c r="I49" s="373"/>
      <c r="J49" s="373"/>
      <c r="K49" s="377"/>
      <c r="L49" s="377"/>
      <c r="M49" s="377"/>
      <c r="N49" s="377"/>
      <c r="O49" s="377"/>
      <c r="P49" s="377"/>
      <c r="Q49" s="377"/>
      <c r="R49" s="377"/>
      <c r="S49" s="377"/>
      <c r="T49" s="377"/>
      <c r="U49" s="377"/>
      <c r="V49" s="377"/>
    </row>
    <row r="50" spans="1:22" ht="13.5" customHeight="1" x14ac:dyDescent="0.25">
      <c r="A50" s="309"/>
      <c r="B50" s="310" t="s">
        <v>18</v>
      </c>
      <c r="C50" s="310"/>
      <c r="D50" s="326" t="e">
        <f t="shared" si="0"/>
        <v>#REF!</v>
      </c>
      <c r="E50" s="327"/>
      <c r="F50" s="327"/>
      <c r="G50" s="327"/>
      <c r="H50" s="374" t="e">
        <f t="shared" si="1"/>
        <v>#REF!</v>
      </c>
      <c r="I50" s="375"/>
      <c r="J50" s="375"/>
      <c r="K50" s="378"/>
      <c r="L50" s="378"/>
      <c r="M50" s="378"/>
      <c r="N50" s="378"/>
      <c r="O50" s="378"/>
      <c r="P50" s="378"/>
      <c r="Q50" s="378"/>
      <c r="R50" s="378"/>
      <c r="S50" s="378"/>
      <c r="T50" s="378"/>
      <c r="U50" s="378"/>
      <c r="V50" s="378"/>
    </row>
    <row r="51" spans="1:22" ht="12.75" customHeight="1" x14ac:dyDescent="0.25">
      <c r="A51" s="309"/>
      <c r="B51" s="317" t="s">
        <v>285</v>
      </c>
      <c r="C51" s="317"/>
      <c r="D51" s="317"/>
      <c r="E51" s="317"/>
      <c r="F51" s="317"/>
      <c r="G51" s="317"/>
      <c r="H51" s="317"/>
      <c r="I51" s="317"/>
      <c r="J51" s="317"/>
      <c r="K51" s="317"/>
      <c r="L51" s="317"/>
      <c r="M51" s="317"/>
      <c r="N51" s="317"/>
      <c r="O51" s="317"/>
      <c r="P51" s="317"/>
      <c r="Q51" s="317"/>
      <c r="R51" s="317"/>
      <c r="S51" s="317"/>
      <c r="T51" s="317"/>
      <c r="U51" s="317"/>
      <c r="V51" s="317"/>
    </row>
    <row r="52" spans="1:22" ht="15" customHeight="1" x14ac:dyDescent="0.25">
      <c r="A52" s="309"/>
      <c r="B52" s="318" t="s">
        <v>12</v>
      </c>
      <c r="C52" s="318"/>
      <c r="D52" s="315" t="e">
        <f>#REF!</f>
        <v>#REF!</v>
      </c>
      <c r="E52" s="316"/>
      <c r="F52" s="316"/>
      <c r="G52" s="316"/>
      <c r="H52" s="314" t="e">
        <f>#REF!</f>
        <v>#REF!</v>
      </c>
      <c r="I52" s="314"/>
      <c r="J52" s="314"/>
      <c r="K52" s="306" t="e">
        <f>#REF!</f>
        <v>#REF!</v>
      </c>
      <c r="L52" s="306"/>
      <c r="M52" s="306" t="e">
        <f>#REF!</f>
        <v>#REF!</v>
      </c>
      <c r="N52" s="306"/>
      <c r="O52" s="307" t="e">
        <f>#REF!</f>
        <v>#REF!</v>
      </c>
      <c r="P52" s="307"/>
      <c r="Q52" s="307"/>
      <c r="R52" s="302" t="e">
        <f>#REF!</f>
        <v>#REF!</v>
      </c>
      <c r="S52" s="303"/>
      <c r="T52" s="303"/>
      <c r="U52" s="303"/>
      <c r="V52" s="304"/>
    </row>
    <row r="53" spans="1:22" ht="14.25" customHeight="1" x14ac:dyDescent="0.25">
      <c r="A53" s="309"/>
      <c r="B53" s="310" t="s">
        <v>13</v>
      </c>
      <c r="C53" s="310"/>
      <c r="D53" s="291" t="e">
        <f>#REF!</f>
        <v>#REF!</v>
      </c>
      <c r="E53" s="292"/>
      <c r="F53" s="292"/>
      <c r="G53" s="292"/>
      <c r="H53" s="305" t="e">
        <f>#REF!</f>
        <v>#REF!</v>
      </c>
      <c r="I53" s="305"/>
      <c r="J53" s="305"/>
      <c r="K53" s="306" t="e">
        <f>#REF!</f>
        <v>#REF!</v>
      </c>
      <c r="L53" s="306"/>
      <c r="M53" s="306" t="e">
        <f>#REF!</f>
        <v>#REF!</v>
      </c>
      <c r="N53" s="306"/>
      <c r="O53" s="307" t="e">
        <f>#REF!</f>
        <v>#REF!</v>
      </c>
      <c r="P53" s="307"/>
      <c r="Q53" s="307"/>
      <c r="R53" s="302" t="e">
        <f>#REF!</f>
        <v>#REF!</v>
      </c>
      <c r="S53" s="303"/>
      <c r="T53" s="303"/>
      <c r="U53" s="303"/>
      <c r="V53" s="304"/>
    </row>
    <row r="54" spans="1:22" s="2" customFormat="1" ht="12.75" customHeight="1" x14ac:dyDescent="0.25">
      <c r="A54" s="309"/>
      <c r="B54" s="310" t="s">
        <v>14</v>
      </c>
      <c r="C54" s="310"/>
      <c r="D54" s="291" t="e">
        <f>#REF!</f>
        <v>#REF!</v>
      </c>
      <c r="E54" s="292"/>
      <c r="F54" s="292"/>
      <c r="G54" s="292"/>
      <c r="H54" s="305" t="e">
        <f>#REF!</f>
        <v>#REF!</v>
      </c>
      <c r="I54" s="305"/>
      <c r="J54" s="305"/>
      <c r="K54" s="306" t="e">
        <f>#REF!</f>
        <v>#REF!</v>
      </c>
      <c r="L54" s="306"/>
      <c r="M54" s="306" t="e">
        <f>#REF!</f>
        <v>#REF!</v>
      </c>
      <c r="N54" s="306"/>
      <c r="O54" s="307" t="e">
        <f>#REF!</f>
        <v>#REF!</v>
      </c>
      <c r="P54" s="307"/>
      <c r="Q54" s="307"/>
      <c r="R54" s="302" t="e">
        <f>#REF!</f>
        <v>#REF!</v>
      </c>
      <c r="S54" s="303"/>
      <c r="T54" s="303"/>
      <c r="U54" s="303"/>
      <c r="V54" s="304"/>
    </row>
    <row r="55" spans="1:22" ht="15" customHeight="1" x14ac:dyDescent="0.25">
      <c r="A55" s="309"/>
      <c r="B55" s="310" t="s">
        <v>15</v>
      </c>
      <c r="C55" s="310"/>
      <c r="D55" s="291" t="e">
        <f>#REF!</f>
        <v>#REF!</v>
      </c>
      <c r="E55" s="292"/>
      <c r="F55" s="292"/>
      <c r="G55" s="292"/>
      <c r="H55" s="305" t="e">
        <f>#REF!</f>
        <v>#REF!</v>
      </c>
      <c r="I55" s="305"/>
      <c r="J55" s="305"/>
      <c r="K55" s="306" t="e">
        <f>#REF!</f>
        <v>#REF!</v>
      </c>
      <c r="L55" s="306"/>
      <c r="M55" s="306" t="e">
        <f>#REF!</f>
        <v>#REF!</v>
      </c>
      <c r="N55" s="306"/>
      <c r="O55" s="307" t="e">
        <f>#REF!</f>
        <v>#REF!</v>
      </c>
      <c r="P55" s="307"/>
      <c r="Q55" s="307"/>
      <c r="R55" s="302" t="e">
        <f>#REF!</f>
        <v>#REF!</v>
      </c>
      <c r="S55" s="303"/>
      <c r="T55" s="303"/>
      <c r="U55" s="303"/>
      <c r="V55" s="304"/>
    </row>
    <row r="56" spans="1:22" ht="15" customHeight="1" x14ac:dyDescent="0.25">
      <c r="A56" s="309"/>
      <c r="B56" s="310" t="s">
        <v>16</v>
      </c>
      <c r="C56" s="310"/>
      <c r="D56" s="312" t="e">
        <f>#REF!</f>
        <v>#REF!</v>
      </c>
      <c r="E56" s="313"/>
      <c r="F56" s="313"/>
      <c r="G56" s="313"/>
      <c r="H56" s="305" t="e">
        <f>#REF!</f>
        <v>#REF!</v>
      </c>
      <c r="I56" s="305"/>
      <c r="J56" s="305"/>
      <c r="K56" s="306" t="e">
        <f>#REF!</f>
        <v>#REF!</v>
      </c>
      <c r="L56" s="306"/>
      <c r="M56" s="306" t="e">
        <f>#REF!</f>
        <v>#REF!</v>
      </c>
      <c r="N56" s="306"/>
      <c r="O56" s="307" t="e">
        <f>#REF!</f>
        <v>#REF!</v>
      </c>
      <c r="P56" s="307"/>
      <c r="Q56" s="307"/>
      <c r="R56" s="302" t="e">
        <f>#REF!</f>
        <v>#REF!</v>
      </c>
      <c r="S56" s="303"/>
      <c r="T56" s="303"/>
      <c r="U56" s="303"/>
      <c r="V56" s="304"/>
    </row>
    <row r="57" spans="1:22" ht="15" customHeight="1" x14ac:dyDescent="0.25">
      <c r="A57" s="309"/>
      <c r="B57" s="310" t="s">
        <v>17</v>
      </c>
      <c r="C57" s="310"/>
      <c r="D57" s="312" t="e">
        <f>#REF!</f>
        <v>#REF!</v>
      </c>
      <c r="E57" s="313"/>
      <c r="F57" s="313"/>
      <c r="G57" s="313"/>
      <c r="H57" s="305" t="e">
        <f>#REF!</f>
        <v>#REF!</v>
      </c>
      <c r="I57" s="305"/>
      <c r="J57" s="305"/>
      <c r="K57" s="306" t="e">
        <f>#REF!</f>
        <v>#REF!</v>
      </c>
      <c r="L57" s="306"/>
      <c r="M57" s="306" t="e">
        <f>#REF!</f>
        <v>#REF!</v>
      </c>
      <c r="N57" s="306"/>
      <c r="O57" s="307" t="e">
        <f>#REF!</f>
        <v>#REF!</v>
      </c>
      <c r="P57" s="307"/>
      <c r="Q57" s="307"/>
      <c r="R57" s="302" t="e">
        <f>#REF!</f>
        <v>#REF!</v>
      </c>
      <c r="S57" s="303"/>
      <c r="T57" s="303"/>
      <c r="U57" s="303"/>
      <c r="V57" s="304"/>
    </row>
    <row r="58" spans="1:22" ht="15" customHeight="1" x14ac:dyDescent="0.25">
      <c r="A58" s="309"/>
      <c r="B58" s="310" t="s">
        <v>18</v>
      </c>
      <c r="C58" s="310"/>
      <c r="D58" s="312" t="e">
        <f>#REF!</f>
        <v>#REF!</v>
      </c>
      <c r="E58" s="313"/>
      <c r="F58" s="313"/>
      <c r="G58" s="313"/>
      <c r="H58" s="305" t="e">
        <f>#REF!</f>
        <v>#REF!</v>
      </c>
      <c r="I58" s="305"/>
      <c r="J58" s="305"/>
      <c r="K58" s="306" t="e">
        <f>#REF!</f>
        <v>#REF!</v>
      </c>
      <c r="L58" s="306"/>
      <c r="M58" s="306" t="e">
        <f>#REF!</f>
        <v>#REF!</v>
      </c>
      <c r="N58" s="306"/>
      <c r="O58" s="307" t="e">
        <f>#REF!</f>
        <v>#REF!</v>
      </c>
      <c r="P58" s="307"/>
      <c r="Q58" s="307"/>
      <c r="R58" s="302" t="e">
        <f>#REF!</f>
        <v>#REF!</v>
      </c>
      <c r="S58" s="303"/>
      <c r="T58" s="303"/>
      <c r="U58" s="303"/>
      <c r="V58" s="304"/>
    </row>
    <row r="59" spans="1:22" ht="15" customHeight="1" x14ac:dyDescent="0.25">
      <c r="A59" s="309"/>
      <c r="B59" s="317" t="s">
        <v>284</v>
      </c>
      <c r="C59" s="317"/>
      <c r="D59" s="317"/>
      <c r="E59" s="317"/>
      <c r="F59" s="317"/>
      <c r="G59" s="317"/>
      <c r="H59" s="317"/>
      <c r="I59" s="317"/>
      <c r="J59" s="317"/>
      <c r="K59" s="317"/>
      <c r="L59" s="317"/>
      <c r="M59" s="317"/>
      <c r="N59" s="317"/>
      <c r="O59" s="317"/>
      <c r="P59" s="317"/>
      <c r="Q59" s="317"/>
      <c r="R59" s="317"/>
      <c r="S59" s="317"/>
      <c r="T59" s="317"/>
      <c r="U59" s="317"/>
      <c r="V59" s="317"/>
    </row>
    <row r="60" spans="1:22" ht="15" customHeight="1" x14ac:dyDescent="0.25">
      <c r="A60" s="309"/>
      <c r="B60" s="318" t="s">
        <v>12</v>
      </c>
      <c r="C60" s="318"/>
      <c r="D60" s="298"/>
      <c r="E60" s="299"/>
      <c r="F60" s="299"/>
      <c r="G60" s="299"/>
      <c r="H60" s="300" t="e">
        <f>#REF!</f>
        <v>#REF!</v>
      </c>
      <c r="I60" s="300"/>
      <c r="J60" s="300"/>
      <c r="K60" s="301" t="s">
        <v>202</v>
      </c>
      <c r="L60" s="301"/>
      <c r="M60" s="294" t="s">
        <v>202</v>
      </c>
      <c r="N60" s="294"/>
      <c r="O60" s="294" t="s">
        <v>202</v>
      </c>
      <c r="P60" s="294"/>
      <c r="Q60" s="294"/>
      <c r="R60" s="295" t="s">
        <v>202</v>
      </c>
      <c r="S60" s="296"/>
      <c r="T60" s="296"/>
      <c r="U60" s="296"/>
      <c r="V60" s="297"/>
    </row>
    <row r="61" spans="1:22" ht="15" customHeight="1" x14ac:dyDescent="0.25">
      <c r="A61" s="309"/>
      <c r="B61" s="310" t="s">
        <v>13</v>
      </c>
      <c r="C61" s="310"/>
      <c r="D61" s="298"/>
      <c r="E61" s="299"/>
      <c r="F61" s="299"/>
      <c r="G61" s="311"/>
      <c r="H61" s="300" t="e">
        <f>#REF!</f>
        <v>#REF!</v>
      </c>
      <c r="I61" s="300"/>
      <c r="J61" s="300"/>
      <c r="K61" s="301" t="s">
        <v>202</v>
      </c>
      <c r="L61" s="301"/>
      <c r="M61" s="294" t="s">
        <v>202</v>
      </c>
      <c r="N61" s="294"/>
      <c r="O61" s="294" t="s">
        <v>202</v>
      </c>
      <c r="P61" s="294"/>
      <c r="Q61" s="294"/>
      <c r="R61" s="295" t="s">
        <v>202</v>
      </c>
      <c r="S61" s="296"/>
      <c r="T61" s="296"/>
      <c r="U61" s="296"/>
      <c r="V61" s="297"/>
    </row>
    <row r="62" spans="1:22" ht="15" customHeight="1" x14ac:dyDescent="0.25">
      <c r="A62" s="309"/>
      <c r="B62" s="310" t="s">
        <v>14</v>
      </c>
      <c r="C62" s="310"/>
      <c r="D62" s="298"/>
      <c r="E62" s="299"/>
      <c r="F62" s="299"/>
      <c r="G62" s="299"/>
      <c r="H62" s="300" t="e">
        <f>#REF!</f>
        <v>#REF!</v>
      </c>
      <c r="I62" s="300"/>
      <c r="J62" s="300"/>
      <c r="K62" s="301" t="s">
        <v>202</v>
      </c>
      <c r="L62" s="301"/>
      <c r="M62" s="294" t="s">
        <v>202</v>
      </c>
      <c r="N62" s="294"/>
      <c r="O62" s="294" t="s">
        <v>202</v>
      </c>
      <c r="P62" s="294"/>
      <c r="Q62" s="294"/>
      <c r="R62" s="295" t="s">
        <v>202</v>
      </c>
      <c r="S62" s="296"/>
      <c r="T62" s="296"/>
      <c r="U62" s="296"/>
      <c r="V62" s="297"/>
    </row>
    <row r="63" spans="1:22" ht="15" customHeight="1" x14ac:dyDescent="0.25">
      <c r="A63" s="309"/>
      <c r="B63" s="310" t="s">
        <v>15</v>
      </c>
      <c r="C63" s="310"/>
      <c r="D63" s="298"/>
      <c r="E63" s="299"/>
      <c r="F63" s="299"/>
      <c r="G63" s="311"/>
      <c r="H63" s="300" t="e">
        <f>#REF!</f>
        <v>#REF!</v>
      </c>
      <c r="I63" s="300"/>
      <c r="J63" s="300"/>
      <c r="K63" s="301" t="s">
        <v>202</v>
      </c>
      <c r="L63" s="301"/>
      <c r="M63" s="294" t="s">
        <v>202</v>
      </c>
      <c r="N63" s="294"/>
      <c r="O63" s="294" t="s">
        <v>202</v>
      </c>
      <c r="P63" s="294"/>
      <c r="Q63" s="294"/>
      <c r="R63" s="295" t="s">
        <v>202</v>
      </c>
      <c r="S63" s="296"/>
      <c r="T63" s="296"/>
      <c r="U63" s="296"/>
      <c r="V63" s="297"/>
    </row>
    <row r="64" spans="1:22" ht="15" customHeight="1" x14ac:dyDescent="0.25">
      <c r="A64" s="309"/>
      <c r="B64" s="310" t="s">
        <v>16</v>
      </c>
      <c r="C64" s="310"/>
      <c r="D64" s="298"/>
      <c r="E64" s="299"/>
      <c r="F64" s="299"/>
      <c r="G64" s="299"/>
      <c r="H64" s="300" t="e">
        <f>#REF!</f>
        <v>#REF!</v>
      </c>
      <c r="I64" s="300"/>
      <c r="J64" s="300"/>
      <c r="K64" s="301" t="s">
        <v>202</v>
      </c>
      <c r="L64" s="301"/>
      <c r="M64" s="294" t="s">
        <v>202</v>
      </c>
      <c r="N64" s="294"/>
      <c r="O64" s="294" t="s">
        <v>202</v>
      </c>
      <c r="P64" s="294"/>
      <c r="Q64" s="294"/>
      <c r="R64" s="295" t="s">
        <v>202</v>
      </c>
      <c r="S64" s="296"/>
      <c r="T64" s="296"/>
      <c r="U64" s="296"/>
      <c r="V64" s="297"/>
    </row>
    <row r="65" spans="1:22" ht="15" customHeight="1" x14ac:dyDescent="0.25">
      <c r="A65" s="309"/>
      <c r="B65" s="310" t="s">
        <v>17</v>
      </c>
      <c r="C65" s="310"/>
      <c r="D65" s="298"/>
      <c r="E65" s="299"/>
      <c r="F65" s="299"/>
      <c r="G65" s="311"/>
      <c r="H65" s="300" t="e">
        <f>#REF!</f>
        <v>#REF!</v>
      </c>
      <c r="I65" s="300"/>
      <c r="J65" s="300"/>
      <c r="K65" s="301" t="s">
        <v>202</v>
      </c>
      <c r="L65" s="301"/>
      <c r="M65" s="294" t="s">
        <v>202</v>
      </c>
      <c r="N65" s="294"/>
      <c r="O65" s="294" t="s">
        <v>202</v>
      </c>
      <c r="P65" s="294"/>
      <c r="Q65" s="294"/>
      <c r="R65" s="295" t="s">
        <v>202</v>
      </c>
      <c r="S65" s="296"/>
      <c r="T65" s="296"/>
      <c r="U65" s="296"/>
      <c r="V65" s="297"/>
    </row>
    <row r="66" spans="1:22" ht="15" customHeight="1" x14ac:dyDescent="0.25">
      <c r="A66" s="309"/>
      <c r="B66" s="310" t="s">
        <v>18</v>
      </c>
      <c r="C66" s="310"/>
      <c r="D66" s="298"/>
      <c r="E66" s="299"/>
      <c r="F66" s="299"/>
      <c r="G66" s="299"/>
      <c r="H66" s="300" t="e">
        <f>#REF!</f>
        <v>#REF!</v>
      </c>
      <c r="I66" s="300"/>
      <c r="J66" s="300"/>
      <c r="K66" s="301" t="s">
        <v>202</v>
      </c>
      <c r="L66" s="301"/>
      <c r="M66" s="294" t="s">
        <v>202</v>
      </c>
      <c r="N66" s="294"/>
      <c r="O66" s="294" t="s">
        <v>202</v>
      </c>
      <c r="P66" s="294"/>
      <c r="Q66" s="294"/>
      <c r="R66" s="295" t="s">
        <v>202</v>
      </c>
      <c r="S66" s="296"/>
      <c r="T66" s="296"/>
      <c r="U66" s="296"/>
      <c r="V66" s="297"/>
    </row>
    <row r="67" spans="1:22" ht="24" customHeight="1" x14ac:dyDescent="0.25">
      <c r="A67" s="309"/>
      <c r="B67" s="317" t="s">
        <v>287</v>
      </c>
      <c r="C67" s="317"/>
      <c r="D67" s="317"/>
      <c r="E67" s="317"/>
      <c r="F67" s="317"/>
      <c r="G67" s="317"/>
      <c r="H67" s="317"/>
      <c r="I67" s="317"/>
      <c r="J67" s="317"/>
      <c r="K67" s="317"/>
      <c r="L67" s="317"/>
      <c r="M67" s="317"/>
      <c r="N67" s="317"/>
      <c r="O67" s="317"/>
      <c r="P67" s="317"/>
      <c r="Q67" s="317"/>
      <c r="R67" s="317"/>
      <c r="S67" s="317"/>
      <c r="T67" s="317"/>
      <c r="U67" s="317"/>
      <c r="V67" s="317"/>
    </row>
    <row r="68" spans="1:22" s="2" customFormat="1" x14ac:dyDescent="0.25">
      <c r="A68" s="309"/>
      <c r="B68" s="318" t="s">
        <v>12</v>
      </c>
      <c r="C68" s="318"/>
      <c r="D68" s="291" t="s">
        <v>202</v>
      </c>
      <c r="E68" s="292"/>
      <c r="F68" s="292"/>
      <c r="G68" s="292"/>
      <c r="H68" s="286" t="s">
        <v>202</v>
      </c>
      <c r="I68" s="286"/>
      <c r="J68" s="286"/>
      <c r="K68" s="286" t="s">
        <v>202</v>
      </c>
      <c r="L68" s="286"/>
      <c r="M68" s="287" t="s">
        <v>202</v>
      </c>
      <c r="N68" s="287"/>
      <c r="O68" s="287" t="s">
        <v>202</v>
      </c>
      <c r="P68" s="287"/>
      <c r="Q68" s="287"/>
      <c r="R68" s="288" t="s">
        <v>202</v>
      </c>
      <c r="S68" s="289"/>
      <c r="T68" s="289"/>
      <c r="U68" s="289"/>
      <c r="V68" s="290"/>
    </row>
    <row r="69" spans="1:22" ht="15" customHeight="1" x14ac:dyDescent="0.25">
      <c r="A69" s="309"/>
      <c r="B69" s="310" t="s">
        <v>13</v>
      </c>
      <c r="C69" s="310"/>
      <c r="D69" s="291" t="s">
        <v>202</v>
      </c>
      <c r="E69" s="292"/>
      <c r="F69" s="292"/>
      <c r="G69" s="292"/>
      <c r="H69" s="286" t="s">
        <v>202</v>
      </c>
      <c r="I69" s="286"/>
      <c r="J69" s="286"/>
      <c r="K69" s="286" t="s">
        <v>202</v>
      </c>
      <c r="L69" s="286"/>
      <c r="M69" s="287" t="s">
        <v>202</v>
      </c>
      <c r="N69" s="287"/>
      <c r="O69" s="287" t="s">
        <v>202</v>
      </c>
      <c r="P69" s="287"/>
      <c r="Q69" s="287"/>
      <c r="R69" s="288" t="s">
        <v>202</v>
      </c>
      <c r="S69" s="289"/>
      <c r="T69" s="289"/>
      <c r="U69" s="289"/>
      <c r="V69" s="290"/>
    </row>
    <row r="70" spans="1:22" ht="15" customHeight="1" x14ac:dyDescent="0.25">
      <c r="A70" s="309"/>
      <c r="B70" s="310" t="s">
        <v>14</v>
      </c>
      <c r="C70" s="310"/>
      <c r="D70" s="291" t="s">
        <v>202</v>
      </c>
      <c r="E70" s="292"/>
      <c r="F70" s="292"/>
      <c r="G70" s="292"/>
      <c r="H70" s="286" t="s">
        <v>202</v>
      </c>
      <c r="I70" s="286"/>
      <c r="J70" s="286"/>
      <c r="K70" s="286" t="s">
        <v>202</v>
      </c>
      <c r="L70" s="286"/>
      <c r="M70" s="287" t="s">
        <v>202</v>
      </c>
      <c r="N70" s="287"/>
      <c r="O70" s="287" t="s">
        <v>202</v>
      </c>
      <c r="P70" s="287"/>
      <c r="Q70" s="287"/>
      <c r="R70" s="288" t="s">
        <v>202</v>
      </c>
      <c r="S70" s="289"/>
      <c r="T70" s="289"/>
      <c r="U70" s="289"/>
      <c r="V70" s="290"/>
    </row>
    <row r="71" spans="1:22" ht="15" customHeight="1" x14ac:dyDescent="0.25">
      <c r="A71" s="309"/>
      <c r="B71" s="310" t="s">
        <v>15</v>
      </c>
      <c r="C71" s="310"/>
      <c r="D71" s="291" t="s">
        <v>202</v>
      </c>
      <c r="E71" s="292"/>
      <c r="F71" s="292"/>
      <c r="G71" s="292"/>
      <c r="H71" s="286" t="s">
        <v>202</v>
      </c>
      <c r="I71" s="286"/>
      <c r="J71" s="286"/>
      <c r="K71" s="286" t="s">
        <v>202</v>
      </c>
      <c r="L71" s="286"/>
      <c r="M71" s="287" t="s">
        <v>202</v>
      </c>
      <c r="N71" s="287"/>
      <c r="O71" s="287" t="s">
        <v>202</v>
      </c>
      <c r="P71" s="287"/>
      <c r="Q71" s="287"/>
      <c r="R71" s="288" t="s">
        <v>202</v>
      </c>
      <c r="S71" s="289"/>
      <c r="T71" s="289"/>
      <c r="U71" s="289"/>
      <c r="V71" s="290"/>
    </row>
    <row r="72" spans="1:22" x14ac:dyDescent="0.25">
      <c r="A72" s="309"/>
      <c r="B72" s="310" t="s">
        <v>16</v>
      </c>
      <c r="C72" s="310"/>
      <c r="D72" s="291" t="s">
        <v>202</v>
      </c>
      <c r="E72" s="292"/>
      <c r="F72" s="292"/>
      <c r="G72" s="292"/>
      <c r="H72" s="286" t="s">
        <v>202</v>
      </c>
      <c r="I72" s="286"/>
      <c r="J72" s="286"/>
      <c r="K72" s="286" t="s">
        <v>202</v>
      </c>
      <c r="L72" s="286"/>
      <c r="M72" s="287" t="s">
        <v>202</v>
      </c>
      <c r="N72" s="287"/>
      <c r="O72" s="287" t="s">
        <v>202</v>
      </c>
      <c r="P72" s="287"/>
      <c r="Q72" s="287"/>
      <c r="R72" s="288" t="s">
        <v>202</v>
      </c>
      <c r="S72" s="289"/>
      <c r="T72" s="289"/>
      <c r="U72" s="289"/>
      <c r="V72" s="290"/>
    </row>
    <row r="73" spans="1:22" x14ac:dyDescent="0.25">
      <c r="A73" s="309"/>
      <c r="B73" s="310" t="s">
        <v>17</v>
      </c>
      <c r="C73" s="310"/>
      <c r="D73" s="291" t="s">
        <v>202</v>
      </c>
      <c r="E73" s="292"/>
      <c r="F73" s="292"/>
      <c r="G73" s="292"/>
      <c r="H73" s="286" t="s">
        <v>202</v>
      </c>
      <c r="I73" s="286"/>
      <c r="J73" s="286"/>
      <c r="K73" s="286" t="s">
        <v>202</v>
      </c>
      <c r="L73" s="286"/>
      <c r="M73" s="287" t="s">
        <v>202</v>
      </c>
      <c r="N73" s="287"/>
      <c r="O73" s="287" t="s">
        <v>202</v>
      </c>
      <c r="P73" s="287"/>
      <c r="Q73" s="287"/>
      <c r="R73" s="288" t="s">
        <v>202</v>
      </c>
      <c r="S73" s="289"/>
      <c r="T73" s="289"/>
      <c r="U73" s="289"/>
      <c r="V73" s="290"/>
    </row>
    <row r="74" spans="1:22" ht="15" customHeight="1" x14ac:dyDescent="0.25">
      <c r="A74" s="309"/>
      <c r="B74" s="347" t="s">
        <v>18</v>
      </c>
      <c r="C74" s="347"/>
      <c r="D74" s="291" t="s">
        <v>202</v>
      </c>
      <c r="E74" s="292"/>
      <c r="F74" s="292"/>
      <c r="G74" s="292"/>
      <c r="H74" s="286" t="s">
        <v>202</v>
      </c>
      <c r="I74" s="286"/>
      <c r="J74" s="286"/>
      <c r="K74" s="286" t="s">
        <v>202</v>
      </c>
      <c r="L74" s="286"/>
      <c r="M74" s="287" t="s">
        <v>202</v>
      </c>
      <c r="N74" s="287"/>
      <c r="O74" s="287" t="s">
        <v>202</v>
      </c>
      <c r="P74" s="287"/>
      <c r="Q74" s="287"/>
      <c r="R74" s="288" t="s">
        <v>202</v>
      </c>
      <c r="S74" s="289"/>
      <c r="T74" s="289"/>
      <c r="U74" s="289"/>
      <c r="V74" s="290"/>
    </row>
    <row r="75" spans="1:22" ht="33.75" customHeight="1" x14ac:dyDescent="0.25">
      <c r="A75" s="342" t="s">
        <v>226</v>
      </c>
      <c r="B75" s="343"/>
      <c r="C75" s="343" t="s">
        <v>12</v>
      </c>
      <c r="D75" s="348" t="s">
        <v>10</v>
      </c>
      <c r="E75" s="348"/>
      <c r="F75" s="348"/>
      <c r="G75" s="348"/>
      <c r="H75" s="348"/>
      <c r="I75" s="348"/>
      <c r="J75" s="348"/>
      <c r="K75" s="348"/>
      <c r="L75" s="348"/>
      <c r="M75" s="348"/>
      <c r="N75" s="348"/>
      <c r="O75" s="348"/>
      <c r="P75" s="348"/>
      <c r="Q75" s="348"/>
      <c r="R75" s="348"/>
      <c r="S75" s="348"/>
      <c r="T75" s="348"/>
      <c r="U75" s="348"/>
      <c r="V75" s="349"/>
    </row>
    <row r="76" spans="1:22" x14ac:dyDescent="0.25">
      <c r="A76" s="344"/>
      <c r="B76" s="345"/>
      <c r="C76" s="346"/>
      <c r="D76" s="350"/>
      <c r="E76" s="350"/>
      <c r="F76" s="350"/>
      <c r="G76" s="350"/>
      <c r="H76" s="351"/>
      <c r="I76" s="351"/>
      <c r="J76" s="351"/>
      <c r="K76" s="352"/>
      <c r="L76" s="352"/>
      <c r="M76" s="353"/>
      <c r="N76" s="353"/>
      <c r="O76" s="353"/>
      <c r="P76" s="353"/>
      <c r="Q76" s="353"/>
      <c r="R76" s="293"/>
      <c r="S76" s="293"/>
      <c r="T76" s="293"/>
      <c r="U76" s="293"/>
      <c r="V76" s="293"/>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29" t="s">
        <v>85</v>
      </c>
      <c r="B2" s="429"/>
      <c r="C2" s="429"/>
      <c r="D2" s="429"/>
      <c r="E2" s="429"/>
      <c r="F2" s="429"/>
      <c r="G2" s="429"/>
      <c r="H2" s="429"/>
      <c r="I2" s="429"/>
      <c r="J2" s="429"/>
      <c r="K2" s="429"/>
      <c r="L2" s="429"/>
    </row>
    <row r="3" spans="1:23" ht="15.75" x14ac:dyDescent="0.25">
      <c r="A3" s="23"/>
    </row>
    <row r="4" spans="1:23" x14ac:dyDescent="0.25">
      <c r="A4" s="430" t="s">
        <v>80</v>
      </c>
      <c r="B4" s="430" t="s">
        <v>86</v>
      </c>
      <c r="C4" s="430" t="s">
        <v>87</v>
      </c>
      <c r="D4" s="430" t="s">
        <v>9</v>
      </c>
      <c r="E4" s="430" t="s">
        <v>88</v>
      </c>
      <c r="F4" s="430"/>
      <c r="G4" s="430"/>
      <c r="H4" s="430"/>
      <c r="I4" s="430"/>
      <c r="J4" s="430"/>
      <c r="K4" s="430"/>
      <c r="L4" s="430"/>
      <c r="N4" s="21" t="s">
        <v>231</v>
      </c>
      <c r="O4" s="21" t="s">
        <v>232</v>
      </c>
      <c r="P4" s="127" t="s">
        <v>230</v>
      </c>
    </row>
    <row r="5" spans="1:23" x14ac:dyDescent="0.25">
      <c r="A5" s="430"/>
      <c r="B5" s="430"/>
      <c r="C5" s="430"/>
      <c r="D5" s="430"/>
      <c r="E5" s="430" t="s">
        <v>77</v>
      </c>
      <c r="F5" s="430"/>
      <c r="G5" s="430"/>
      <c r="H5" s="430"/>
      <c r="I5" s="430"/>
      <c r="J5" s="430"/>
      <c r="K5" s="430"/>
      <c r="L5" s="430"/>
    </row>
    <row r="6" spans="1:23" x14ac:dyDescent="0.25">
      <c r="A6" s="430"/>
      <c r="B6" s="430"/>
      <c r="C6" s="430"/>
      <c r="D6" s="430"/>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31" t="s">
        <v>227</v>
      </c>
      <c r="B8" s="431"/>
      <c r="C8" s="431"/>
      <c r="D8" s="431"/>
      <c r="E8" s="431"/>
      <c r="F8" s="431"/>
      <c r="G8" s="431"/>
      <c r="H8" s="431"/>
      <c r="I8" s="431"/>
      <c r="J8" s="431"/>
      <c r="K8" s="431"/>
      <c r="L8" s="431"/>
    </row>
    <row r="9" spans="1:23" hidden="1" x14ac:dyDescent="0.25">
      <c r="A9" s="432"/>
      <c r="B9" s="433"/>
      <c r="C9" s="434"/>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32"/>
      <c r="B10" s="433"/>
      <c r="C10" s="434"/>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32"/>
      <c r="B11" s="433"/>
      <c r="C11" s="434"/>
      <c r="D11" s="106" t="s">
        <v>14</v>
      </c>
      <c r="E11" s="28">
        <f t="shared" si="2"/>
        <v>0</v>
      </c>
      <c r="F11" s="28">
        <v>0</v>
      </c>
      <c r="G11" s="28">
        <v>0</v>
      </c>
      <c r="H11" s="28">
        <v>0</v>
      </c>
      <c r="I11" s="130">
        <v>0</v>
      </c>
      <c r="J11" s="28">
        <v>0</v>
      </c>
      <c r="K11" s="28">
        <v>0</v>
      </c>
      <c r="L11" s="28">
        <v>0</v>
      </c>
      <c r="P11" s="28">
        <v>0</v>
      </c>
    </row>
    <row r="12" spans="1:23" hidden="1" x14ac:dyDescent="0.25">
      <c r="A12" s="432"/>
      <c r="B12" s="433"/>
      <c r="C12" s="434"/>
      <c r="D12" s="106" t="s">
        <v>15</v>
      </c>
      <c r="E12" s="28">
        <f t="shared" si="2"/>
        <v>0</v>
      </c>
      <c r="F12" s="28">
        <v>0</v>
      </c>
      <c r="G12" s="28">
        <v>0</v>
      </c>
      <c r="H12" s="28">
        <v>0</v>
      </c>
      <c r="I12" s="130">
        <v>0</v>
      </c>
      <c r="J12" s="28">
        <v>0</v>
      </c>
      <c r="K12" s="28">
        <v>0</v>
      </c>
      <c r="L12" s="28">
        <v>0</v>
      </c>
      <c r="P12" s="28">
        <v>0</v>
      </c>
    </row>
    <row r="13" spans="1:23" ht="30" hidden="1" x14ac:dyDescent="0.25">
      <c r="A13" s="432"/>
      <c r="B13" s="433"/>
      <c r="C13" s="434"/>
      <c r="D13" s="105" t="s">
        <v>89</v>
      </c>
      <c r="E13" s="28">
        <f t="shared" si="2"/>
        <v>0</v>
      </c>
      <c r="F13" s="28">
        <v>0</v>
      </c>
      <c r="G13" s="28">
        <v>0</v>
      </c>
      <c r="H13" s="28">
        <v>0</v>
      </c>
      <c r="I13" s="130">
        <v>0</v>
      </c>
      <c r="J13" s="28">
        <v>0</v>
      </c>
      <c r="K13" s="28">
        <v>0</v>
      </c>
      <c r="L13" s="28">
        <v>0</v>
      </c>
      <c r="P13" s="28">
        <v>0</v>
      </c>
    </row>
    <row r="14" spans="1:23" hidden="1" x14ac:dyDescent="0.25">
      <c r="A14" s="432"/>
      <c r="B14" s="433"/>
      <c r="C14" s="434"/>
      <c r="D14" s="105" t="s">
        <v>90</v>
      </c>
      <c r="E14" s="28">
        <f t="shared" si="2"/>
        <v>0</v>
      </c>
      <c r="F14" s="28">
        <v>0</v>
      </c>
      <c r="G14" s="28">
        <v>0</v>
      </c>
      <c r="H14" s="28">
        <v>0</v>
      </c>
      <c r="I14" s="130">
        <v>0</v>
      </c>
      <c r="J14" s="28">
        <v>0</v>
      </c>
      <c r="K14" s="28">
        <v>0</v>
      </c>
      <c r="L14" s="28">
        <v>0</v>
      </c>
      <c r="P14" s="28">
        <v>0</v>
      </c>
    </row>
    <row r="15" spans="1:23" hidden="1" x14ac:dyDescent="0.25">
      <c r="A15" s="432"/>
      <c r="B15" s="433"/>
      <c r="C15" s="434"/>
      <c r="D15" s="106" t="s">
        <v>18</v>
      </c>
      <c r="E15" s="28">
        <f t="shared" si="2"/>
        <v>0</v>
      </c>
      <c r="F15" s="28">
        <v>0</v>
      </c>
      <c r="G15" s="28">
        <v>0</v>
      </c>
      <c r="H15" s="28">
        <v>0</v>
      </c>
      <c r="I15" s="130">
        <v>0</v>
      </c>
      <c r="J15" s="28">
        <v>0</v>
      </c>
      <c r="K15" s="28">
        <v>0</v>
      </c>
      <c r="L15" s="28">
        <v>0</v>
      </c>
      <c r="P15" s="28">
        <v>0</v>
      </c>
    </row>
    <row r="16" spans="1:23" hidden="1" x14ac:dyDescent="0.25">
      <c r="A16" s="432"/>
      <c r="B16" s="433"/>
      <c r="C16" s="434"/>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32"/>
      <c r="B17" s="433"/>
      <c r="C17" s="434"/>
      <c r="D17" s="106" t="s">
        <v>13</v>
      </c>
      <c r="E17" s="28">
        <f t="shared" si="2"/>
        <v>0</v>
      </c>
      <c r="F17" s="28">
        <v>0</v>
      </c>
      <c r="G17" s="28">
        <v>0</v>
      </c>
      <c r="H17" s="28">
        <v>0</v>
      </c>
      <c r="I17" s="130">
        <v>0</v>
      </c>
      <c r="J17" s="33">
        <v>0</v>
      </c>
      <c r="K17" s="28">
        <v>0</v>
      </c>
      <c r="L17" s="28">
        <v>0</v>
      </c>
      <c r="P17" s="28">
        <v>0</v>
      </c>
    </row>
    <row r="18" spans="1:16" s="21" customFormat="1" hidden="1" x14ac:dyDescent="0.25">
      <c r="A18" s="432"/>
      <c r="B18" s="433"/>
      <c r="C18" s="434"/>
      <c r="D18" s="106" t="s">
        <v>14</v>
      </c>
      <c r="E18" s="28">
        <f t="shared" si="2"/>
        <v>0</v>
      </c>
      <c r="F18" s="28">
        <v>0</v>
      </c>
      <c r="G18" s="28">
        <v>0</v>
      </c>
      <c r="H18" s="28">
        <v>0</v>
      </c>
      <c r="I18" s="130">
        <v>0</v>
      </c>
      <c r="J18" s="28">
        <v>0</v>
      </c>
      <c r="K18" s="28">
        <v>0</v>
      </c>
      <c r="L18" s="28">
        <v>0</v>
      </c>
      <c r="P18" s="28">
        <v>0</v>
      </c>
    </row>
    <row r="19" spans="1:16" s="21" customFormat="1" hidden="1" x14ac:dyDescent="0.25">
      <c r="A19" s="432"/>
      <c r="B19" s="433"/>
      <c r="C19" s="434"/>
      <c r="D19" s="106" t="s">
        <v>15</v>
      </c>
      <c r="E19" s="28">
        <f t="shared" si="2"/>
        <v>0</v>
      </c>
      <c r="F19" s="28">
        <v>0</v>
      </c>
      <c r="G19" s="28">
        <v>0</v>
      </c>
      <c r="H19" s="28">
        <v>0</v>
      </c>
      <c r="I19" s="130">
        <v>0</v>
      </c>
      <c r="J19" s="28">
        <v>0</v>
      </c>
      <c r="K19" s="28">
        <v>0</v>
      </c>
      <c r="L19" s="28">
        <v>0</v>
      </c>
      <c r="P19" s="28">
        <v>0</v>
      </c>
    </row>
    <row r="20" spans="1:16" s="21" customFormat="1" ht="30" hidden="1" x14ac:dyDescent="0.25">
      <c r="A20" s="432"/>
      <c r="B20" s="433"/>
      <c r="C20" s="434"/>
      <c r="D20" s="105" t="s">
        <v>89</v>
      </c>
      <c r="E20" s="28">
        <f t="shared" si="2"/>
        <v>0</v>
      </c>
      <c r="F20" s="28">
        <v>0</v>
      </c>
      <c r="G20" s="28">
        <v>0</v>
      </c>
      <c r="H20" s="28">
        <v>0</v>
      </c>
      <c r="I20" s="130">
        <v>0</v>
      </c>
      <c r="J20" s="28">
        <v>0</v>
      </c>
      <c r="K20" s="28">
        <v>0</v>
      </c>
      <c r="L20" s="28">
        <v>0</v>
      </c>
      <c r="P20" s="28">
        <v>0</v>
      </c>
    </row>
    <row r="21" spans="1:16" s="21" customFormat="1" hidden="1" x14ac:dyDescent="0.25">
      <c r="A21" s="432"/>
      <c r="B21" s="433"/>
      <c r="C21" s="434"/>
      <c r="D21" s="105" t="s">
        <v>90</v>
      </c>
      <c r="E21" s="27">
        <f t="shared" si="2"/>
        <v>0</v>
      </c>
      <c r="F21" s="28">
        <v>0</v>
      </c>
      <c r="G21" s="28">
        <v>0</v>
      </c>
      <c r="H21" s="28">
        <v>0</v>
      </c>
      <c r="I21" s="130">
        <v>0</v>
      </c>
      <c r="J21" s="28">
        <v>0</v>
      </c>
      <c r="K21" s="28">
        <v>0</v>
      </c>
      <c r="L21" s="28">
        <v>0</v>
      </c>
      <c r="P21" s="28">
        <v>0</v>
      </c>
    </row>
    <row r="22" spans="1:16" s="21" customFormat="1" hidden="1" x14ac:dyDescent="0.25">
      <c r="A22" s="432"/>
      <c r="B22" s="433"/>
      <c r="C22" s="434"/>
      <c r="D22" s="106" t="s">
        <v>18</v>
      </c>
      <c r="E22" s="27">
        <f t="shared" si="2"/>
        <v>0</v>
      </c>
      <c r="F22" s="28">
        <v>0</v>
      </c>
      <c r="G22" s="28">
        <v>0</v>
      </c>
      <c r="H22" s="28">
        <v>0</v>
      </c>
      <c r="I22" s="130">
        <v>0</v>
      </c>
      <c r="J22" s="28">
        <v>0</v>
      </c>
      <c r="K22" s="28">
        <v>0</v>
      </c>
      <c r="L22" s="28">
        <v>0</v>
      </c>
      <c r="P22" s="28">
        <v>0</v>
      </c>
    </row>
    <row r="23" spans="1:16" s="21" customFormat="1" hidden="1" x14ac:dyDescent="0.25">
      <c r="A23" s="432"/>
      <c r="B23" s="433"/>
      <c r="C23" s="434"/>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32"/>
      <c r="B24" s="433"/>
      <c r="C24" s="434"/>
      <c r="D24" s="106" t="s">
        <v>13</v>
      </c>
      <c r="E24" s="27">
        <f t="shared" si="2"/>
        <v>0</v>
      </c>
      <c r="F24" s="28">
        <v>0</v>
      </c>
      <c r="G24" s="28">
        <v>0</v>
      </c>
      <c r="H24" s="28">
        <v>0</v>
      </c>
      <c r="I24" s="130">
        <v>0</v>
      </c>
      <c r="J24" s="28">
        <v>0</v>
      </c>
      <c r="K24" s="28">
        <v>0</v>
      </c>
      <c r="L24" s="28">
        <v>0</v>
      </c>
      <c r="P24" s="28">
        <v>0</v>
      </c>
    </row>
    <row r="25" spans="1:16" s="21" customFormat="1" hidden="1" x14ac:dyDescent="0.25">
      <c r="A25" s="432"/>
      <c r="B25" s="433"/>
      <c r="C25" s="434"/>
      <c r="D25" s="106" t="s">
        <v>14</v>
      </c>
      <c r="E25" s="27">
        <f t="shared" si="2"/>
        <v>0</v>
      </c>
      <c r="F25" s="28">
        <v>0</v>
      </c>
      <c r="G25" s="28">
        <v>0</v>
      </c>
      <c r="H25" s="28">
        <v>0</v>
      </c>
      <c r="I25" s="130">
        <v>0</v>
      </c>
      <c r="J25" s="28">
        <v>0</v>
      </c>
      <c r="K25" s="28">
        <v>0</v>
      </c>
      <c r="L25" s="28">
        <v>0</v>
      </c>
      <c r="P25" s="28">
        <v>0</v>
      </c>
    </row>
    <row r="26" spans="1:16" s="21" customFormat="1" hidden="1" x14ac:dyDescent="0.25">
      <c r="A26" s="432"/>
      <c r="B26" s="433"/>
      <c r="C26" s="434"/>
      <c r="D26" s="106" t="s">
        <v>15</v>
      </c>
      <c r="E26" s="27">
        <f t="shared" si="2"/>
        <v>0</v>
      </c>
      <c r="F26" s="28">
        <v>0</v>
      </c>
      <c r="G26" s="28">
        <v>0</v>
      </c>
      <c r="H26" s="28">
        <v>0</v>
      </c>
      <c r="I26" s="130">
        <v>0</v>
      </c>
      <c r="J26" s="28">
        <v>0</v>
      </c>
      <c r="K26" s="28">
        <v>0</v>
      </c>
      <c r="L26" s="28">
        <v>0</v>
      </c>
      <c r="P26" s="28">
        <v>0</v>
      </c>
    </row>
    <row r="27" spans="1:16" s="21" customFormat="1" ht="30" hidden="1" x14ac:dyDescent="0.25">
      <c r="A27" s="432"/>
      <c r="B27" s="433"/>
      <c r="C27" s="434"/>
      <c r="D27" s="105" t="s">
        <v>89</v>
      </c>
      <c r="E27" s="27">
        <f t="shared" si="2"/>
        <v>0</v>
      </c>
      <c r="F27" s="28">
        <v>0</v>
      </c>
      <c r="G27" s="28">
        <v>0</v>
      </c>
      <c r="H27" s="28">
        <v>0</v>
      </c>
      <c r="I27" s="130">
        <v>0</v>
      </c>
      <c r="J27" s="28">
        <v>0</v>
      </c>
      <c r="K27" s="28">
        <v>0</v>
      </c>
      <c r="L27" s="28">
        <v>0</v>
      </c>
      <c r="P27" s="28">
        <v>0</v>
      </c>
    </row>
    <row r="28" spans="1:16" s="21" customFormat="1" hidden="1" x14ac:dyDescent="0.25">
      <c r="A28" s="432"/>
      <c r="B28" s="433"/>
      <c r="C28" s="434"/>
      <c r="D28" s="105" t="s">
        <v>90</v>
      </c>
      <c r="E28" s="27">
        <f t="shared" si="2"/>
        <v>0</v>
      </c>
      <c r="F28" s="28">
        <v>0</v>
      </c>
      <c r="G28" s="28">
        <v>0</v>
      </c>
      <c r="H28" s="28">
        <v>0</v>
      </c>
      <c r="I28" s="130">
        <v>0</v>
      </c>
      <c r="J28" s="28">
        <v>0</v>
      </c>
      <c r="K28" s="28">
        <v>0</v>
      </c>
      <c r="L28" s="28">
        <v>0</v>
      </c>
      <c r="P28" s="28">
        <v>0</v>
      </c>
    </row>
    <row r="29" spans="1:16" s="21" customFormat="1" hidden="1" x14ac:dyDescent="0.25">
      <c r="A29" s="432"/>
      <c r="B29" s="433"/>
      <c r="C29" s="434"/>
      <c r="D29" s="106" t="s">
        <v>18</v>
      </c>
      <c r="E29" s="27">
        <f t="shared" si="2"/>
        <v>0</v>
      </c>
      <c r="F29" s="28">
        <v>0</v>
      </c>
      <c r="G29" s="28">
        <v>0</v>
      </c>
      <c r="H29" s="28">
        <v>0</v>
      </c>
      <c r="I29" s="130">
        <v>0</v>
      </c>
      <c r="J29" s="28">
        <v>0</v>
      </c>
      <c r="K29" s="28">
        <v>0</v>
      </c>
      <c r="L29" s="28">
        <v>0</v>
      </c>
      <c r="P29" s="28">
        <v>0</v>
      </c>
    </row>
    <row r="30" spans="1:16" s="21" customFormat="1" x14ac:dyDescent="0.25">
      <c r="A30" s="432"/>
      <c r="B30" s="433" t="s">
        <v>182</v>
      </c>
      <c r="C30" s="434"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32"/>
      <c r="B31" s="433"/>
      <c r="C31" s="434"/>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32"/>
      <c r="B32" s="433"/>
      <c r="C32" s="434"/>
      <c r="D32" s="106" t="s">
        <v>14</v>
      </c>
      <c r="E32" s="27">
        <f t="shared" si="2"/>
        <v>0</v>
      </c>
      <c r="F32" s="28">
        <v>0</v>
      </c>
      <c r="G32" s="28">
        <v>0</v>
      </c>
      <c r="H32" s="28">
        <v>0</v>
      </c>
      <c r="I32" s="130">
        <v>0</v>
      </c>
      <c r="J32" s="28">
        <v>0</v>
      </c>
      <c r="K32" s="28">
        <v>0</v>
      </c>
      <c r="L32" s="28">
        <v>0</v>
      </c>
      <c r="N32" s="46">
        <f t="shared" si="9"/>
        <v>0</v>
      </c>
      <c r="P32" s="28">
        <v>0</v>
      </c>
    </row>
    <row r="33" spans="1:18" x14ac:dyDescent="0.25">
      <c r="A33" s="432"/>
      <c r="B33" s="433"/>
      <c r="C33" s="434"/>
      <c r="D33" s="106" t="s">
        <v>15</v>
      </c>
      <c r="E33" s="27">
        <f t="shared" si="2"/>
        <v>0</v>
      </c>
      <c r="F33" s="28">
        <v>0</v>
      </c>
      <c r="G33" s="28">
        <v>0</v>
      </c>
      <c r="H33" s="28">
        <v>0</v>
      </c>
      <c r="I33" s="130">
        <v>0</v>
      </c>
      <c r="J33" s="28">
        <v>0</v>
      </c>
      <c r="K33" s="28">
        <v>0</v>
      </c>
      <c r="L33" s="28">
        <v>0</v>
      </c>
      <c r="N33" s="46">
        <f t="shared" si="9"/>
        <v>0</v>
      </c>
      <c r="P33" s="28">
        <v>0</v>
      </c>
    </row>
    <row r="34" spans="1:18" ht="30" x14ac:dyDescent="0.25">
      <c r="A34" s="432"/>
      <c r="B34" s="433"/>
      <c r="C34" s="434"/>
      <c r="D34" s="105" t="s">
        <v>91</v>
      </c>
      <c r="E34" s="27">
        <f t="shared" si="2"/>
        <v>0</v>
      </c>
      <c r="F34" s="28">
        <v>0</v>
      </c>
      <c r="G34" s="28">
        <v>0</v>
      </c>
      <c r="H34" s="28">
        <v>0</v>
      </c>
      <c r="I34" s="130">
        <v>0</v>
      </c>
      <c r="J34" s="28">
        <v>0</v>
      </c>
      <c r="K34" s="28">
        <v>0</v>
      </c>
      <c r="L34" s="28">
        <v>0</v>
      </c>
      <c r="N34" s="46">
        <f t="shared" si="9"/>
        <v>0</v>
      </c>
      <c r="P34" s="28">
        <v>0</v>
      </c>
    </row>
    <row r="35" spans="1:18" x14ac:dyDescent="0.25">
      <c r="A35" s="432"/>
      <c r="B35" s="433"/>
      <c r="C35" s="434"/>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32"/>
      <c r="B36" s="433"/>
      <c r="C36" s="434"/>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38" t="s">
        <v>83</v>
      </c>
      <c r="B37" s="441" t="s">
        <v>183</v>
      </c>
      <c r="C37" s="502"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39"/>
      <c r="B38" s="442"/>
      <c r="C38" s="503"/>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39"/>
      <c r="B39" s="442"/>
      <c r="C39" s="503"/>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39"/>
      <c r="B40" s="442"/>
      <c r="C40" s="503"/>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39"/>
      <c r="B41" s="442"/>
      <c r="C41" s="503"/>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39"/>
      <c r="B42" s="442"/>
      <c r="C42" s="503"/>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39"/>
      <c r="B43" s="442"/>
      <c r="C43" s="504"/>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39"/>
      <c r="B44" s="442"/>
      <c r="C44" s="447"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39"/>
      <c r="B45" s="442"/>
      <c r="C45" s="447"/>
      <c r="D45" s="106" t="s">
        <v>13</v>
      </c>
      <c r="E45" s="28">
        <f t="shared" si="2"/>
        <v>0</v>
      </c>
      <c r="F45" s="71">
        <v>0</v>
      </c>
      <c r="G45" s="28">
        <v>0</v>
      </c>
      <c r="H45" s="28">
        <v>0</v>
      </c>
      <c r="I45" s="130">
        <v>0</v>
      </c>
      <c r="J45" s="28">
        <v>0</v>
      </c>
      <c r="K45" s="28">
        <v>0</v>
      </c>
      <c r="L45" s="28">
        <v>0</v>
      </c>
      <c r="N45" s="46">
        <f t="shared" si="9"/>
        <v>0</v>
      </c>
      <c r="P45" s="28">
        <v>0</v>
      </c>
    </row>
    <row r="46" spans="1:18" x14ac:dyDescent="0.25">
      <c r="A46" s="439"/>
      <c r="B46" s="442"/>
      <c r="C46" s="447"/>
      <c r="D46" s="106" t="s">
        <v>14</v>
      </c>
      <c r="E46" s="28">
        <f t="shared" si="2"/>
        <v>11494.5</v>
      </c>
      <c r="F46" s="71">
        <f>4070+750+824.5</f>
        <v>5644.5</v>
      </c>
      <c r="G46" s="28">
        <f>4100+100</f>
        <v>4200</v>
      </c>
      <c r="H46" s="28">
        <f>200</f>
        <v>200</v>
      </c>
      <c r="I46" s="138">
        <v>1450</v>
      </c>
      <c r="J46" s="28">
        <v>0</v>
      </c>
      <c r="K46" s="28">
        <v>0</v>
      </c>
      <c r="L46" s="28">
        <v>0</v>
      </c>
      <c r="N46" s="46">
        <f t="shared" si="9"/>
        <v>1450</v>
      </c>
      <c r="O46" s="21" t="s">
        <v>234</v>
      </c>
      <c r="P46" s="28">
        <v>0</v>
      </c>
      <c r="Q46" s="21" t="s">
        <v>233</v>
      </c>
    </row>
    <row r="47" spans="1:18" x14ac:dyDescent="0.25">
      <c r="A47" s="439"/>
      <c r="B47" s="442"/>
      <c r="C47" s="447"/>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235</v>
      </c>
      <c r="P47" s="28">
        <f>1770.26099-162.625</f>
        <v>1607.63599</v>
      </c>
    </row>
    <row r="48" spans="1:18" ht="30" x14ac:dyDescent="0.25">
      <c r="A48" s="439"/>
      <c r="B48" s="442"/>
      <c r="C48" s="447"/>
      <c r="D48" s="105" t="s">
        <v>91</v>
      </c>
      <c r="E48" s="28">
        <f t="shared" si="2"/>
        <v>0</v>
      </c>
      <c r="F48" s="71">
        <v>0</v>
      </c>
      <c r="G48" s="28">
        <v>0</v>
      </c>
      <c r="H48" s="28">
        <v>0</v>
      </c>
      <c r="I48" s="130">
        <v>0</v>
      </c>
      <c r="J48" s="28">
        <v>0</v>
      </c>
      <c r="K48" s="28">
        <v>0</v>
      </c>
      <c r="L48" s="28">
        <v>0</v>
      </c>
      <c r="N48" s="46">
        <f t="shared" si="9"/>
        <v>0</v>
      </c>
      <c r="P48" s="28">
        <v>0</v>
      </c>
    </row>
    <row r="49" spans="1:18" x14ac:dyDescent="0.25">
      <c r="A49" s="439"/>
      <c r="B49" s="442"/>
      <c r="C49" s="447"/>
      <c r="D49" s="105" t="s">
        <v>90</v>
      </c>
      <c r="E49" s="28">
        <f t="shared" si="2"/>
        <v>0</v>
      </c>
      <c r="F49" s="71">
        <v>0</v>
      </c>
      <c r="G49" s="28">
        <v>0</v>
      </c>
      <c r="H49" s="28">
        <v>0</v>
      </c>
      <c r="I49" s="139">
        <v>0</v>
      </c>
      <c r="J49" s="28">
        <v>0</v>
      </c>
      <c r="K49" s="28">
        <v>0</v>
      </c>
      <c r="L49" s="18">
        <v>0</v>
      </c>
      <c r="N49" s="46">
        <f t="shared" si="9"/>
        <v>0</v>
      </c>
      <c r="P49" s="35">
        <v>0</v>
      </c>
    </row>
    <row r="50" spans="1:18" x14ac:dyDescent="0.25">
      <c r="A50" s="439"/>
      <c r="B50" s="442"/>
      <c r="C50" s="447"/>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277</v>
      </c>
      <c r="P50" s="141">
        <f>25031.37-1460.26099</f>
        <v>23571.10901</v>
      </c>
      <c r="R50" s="141">
        <f>25031.37-1460.26099</f>
        <v>23571.10901</v>
      </c>
    </row>
    <row r="51" spans="1:18" s="29" customFormat="1" x14ac:dyDescent="0.25">
      <c r="A51" s="439"/>
      <c r="B51" s="442"/>
      <c r="C51" s="447"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39"/>
      <c r="B52" s="442"/>
      <c r="C52" s="447"/>
      <c r="D52" s="106" t="s">
        <v>13</v>
      </c>
      <c r="E52" s="28">
        <f t="shared" si="2"/>
        <v>0</v>
      </c>
      <c r="F52" s="71">
        <v>0</v>
      </c>
      <c r="G52" s="28">
        <v>0</v>
      </c>
      <c r="H52" s="28">
        <v>0</v>
      </c>
      <c r="I52" s="130">
        <v>0</v>
      </c>
      <c r="J52" s="28">
        <v>0</v>
      </c>
      <c r="K52" s="28">
        <v>0</v>
      </c>
      <c r="L52" s="28">
        <v>0</v>
      </c>
      <c r="N52" s="46">
        <f t="shared" si="9"/>
        <v>0</v>
      </c>
      <c r="P52" s="28">
        <v>0</v>
      </c>
    </row>
    <row r="53" spans="1:18" x14ac:dyDescent="0.25">
      <c r="A53" s="439"/>
      <c r="B53" s="442"/>
      <c r="C53" s="447"/>
      <c r="D53" s="106" t="s">
        <v>14</v>
      </c>
      <c r="E53" s="28">
        <f t="shared" si="2"/>
        <v>0</v>
      </c>
      <c r="F53" s="71">
        <v>0</v>
      </c>
      <c r="G53" s="28">
        <v>0</v>
      </c>
      <c r="H53" s="28">
        <v>0</v>
      </c>
      <c r="I53" s="132">
        <v>0</v>
      </c>
      <c r="J53" s="27">
        <v>0</v>
      </c>
      <c r="K53" s="27">
        <v>0</v>
      </c>
      <c r="L53" s="27">
        <v>0</v>
      </c>
      <c r="N53" s="46">
        <f t="shared" si="9"/>
        <v>0</v>
      </c>
      <c r="P53" s="27">
        <v>0</v>
      </c>
    </row>
    <row r="54" spans="1:18" x14ac:dyDescent="0.25">
      <c r="A54" s="439"/>
      <c r="B54" s="442"/>
      <c r="C54" s="447"/>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236</v>
      </c>
    </row>
    <row r="55" spans="1:18" ht="30" x14ac:dyDescent="0.25">
      <c r="A55" s="439"/>
      <c r="B55" s="442"/>
      <c r="C55" s="447"/>
      <c r="D55" s="105" t="s">
        <v>91</v>
      </c>
      <c r="E55" s="28">
        <f t="shared" si="2"/>
        <v>0</v>
      </c>
      <c r="F55" s="71">
        <v>0</v>
      </c>
      <c r="G55" s="28">
        <v>0</v>
      </c>
      <c r="H55" s="28">
        <v>0</v>
      </c>
      <c r="I55" s="132">
        <v>0</v>
      </c>
      <c r="J55" s="27">
        <v>0</v>
      </c>
      <c r="K55" s="27">
        <v>0</v>
      </c>
      <c r="L55" s="27">
        <v>0</v>
      </c>
      <c r="N55" s="46">
        <f t="shared" si="9"/>
        <v>0</v>
      </c>
      <c r="P55" s="27">
        <v>0</v>
      </c>
    </row>
    <row r="56" spans="1:18" x14ac:dyDescent="0.25">
      <c r="A56" s="439"/>
      <c r="B56" s="442"/>
      <c r="C56" s="447"/>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40"/>
      <c r="B57" s="443"/>
      <c r="C57" s="447"/>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276</v>
      </c>
      <c r="P57" s="110">
        <f>264161.92695+197950</f>
        <v>462111.92694999999</v>
      </c>
      <c r="R57" s="135"/>
    </row>
    <row r="58" spans="1:18" x14ac:dyDescent="0.25">
      <c r="A58" s="432" t="s">
        <v>129</v>
      </c>
      <c r="B58" s="433" t="s">
        <v>184</v>
      </c>
      <c r="C58" s="435"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32"/>
      <c r="B59" s="433"/>
      <c r="C59" s="436"/>
      <c r="D59" s="106" t="s">
        <v>13</v>
      </c>
      <c r="E59" s="28">
        <f t="shared" si="19"/>
        <v>0</v>
      </c>
      <c r="F59" s="71">
        <v>0</v>
      </c>
      <c r="G59" s="28">
        <v>0</v>
      </c>
      <c r="H59" s="28">
        <v>0</v>
      </c>
      <c r="I59" s="130">
        <v>0</v>
      </c>
      <c r="J59" s="28">
        <v>0</v>
      </c>
      <c r="K59" s="28">
        <v>0</v>
      </c>
      <c r="L59" s="28">
        <v>0</v>
      </c>
      <c r="N59" s="46">
        <f t="shared" si="9"/>
        <v>0</v>
      </c>
      <c r="P59" s="28">
        <v>0</v>
      </c>
    </row>
    <row r="60" spans="1:18" x14ac:dyDescent="0.25">
      <c r="A60" s="432"/>
      <c r="B60" s="433"/>
      <c r="C60" s="436"/>
      <c r="D60" s="106" t="s">
        <v>14</v>
      </c>
      <c r="E60" s="35">
        <f t="shared" si="19"/>
        <v>0</v>
      </c>
      <c r="F60" s="71">
        <f>4668.6-4668.6</f>
        <v>0</v>
      </c>
      <c r="G60" s="28"/>
      <c r="H60" s="28"/>
      <c r="I60" s="130">
        <v>0</v>
      </c>
      <c r="J60" s="28"/>
      <c r="K60" s="28">
        <v>0</v>
      </c>
      <c r="L60" s="28">
        <v>0</v>
      </c>
      <c r="N60" s="46">
        <f t="shared" si="9"/>
        <v>0</v>
      </c>
      <c r="P60" s="28">
        <v>0</v>
      </c>
    </row>
    <row r="61" spans="1:18" x14ac:dyDescent="0.25">
      <c r="A61" s="432"/>
      <c r="B61" s="433"/>
      <c r="C61" s="436"/>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32"/>
      <c r="B62" s="433"/>
      <c r="C62" s="436"/>
      <c r="D62" s="105" t="s">
        <v>91</v>
      </c>
      <c r="E62" s="35">
        <f t="shared" si="19"/>
        <v>0</v>
      </c>
      <c r="F62" s="73">
        <v>0</v>
      </c>
      <c r="G62" s="34">
        <v>0</v>
      </c>
      <c r="H62" s="34">
        <v>0</v>
      </c>
      <c r="I62" s="130">
        <v>0</v>
      </c>
      <c r="J62" s="28">
        <v>0</v>
      </c>
      <c r="K62" s="28">
        <v>0</v>
      </c>
      <c r="L62" s="28">
        <v>0</v>
      </c>
      <c r="N62" s="46">
        <f t="shared" si="9"/>
        <v>0</v>
      </c>
      <c r="P62" s="28">
        <v>0</v>
      </c>
    </row>
    <row r="63" spans="1:18" x14ac:dyDescent="0.25">
      <c r="A63" s="432"/>
      <c r="B63" s="433"/>
      <c r="C63" s="436"/>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32"/>
      <c r="B64" s="433"/>
      <c r="C64" s="437"/>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32" t="s">
        <v>199</v>
      </c>
      <c r="B65" s="433" t="s">
        <v>194</v>
      </c>
      <c r="C65" s="434" t="s">
        <v>195</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32"/>
      <c r="B66" s="433"/>
      <c r="C66" s="434"/>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32"/>
      <c r="B67" s="433"/>
      <c r="C67" s="434"/>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32"/>
      <c r="B68" s="433"/>
      <c r="C68" s="434"/>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32"/>
      <c r="B69" s="433"/>
      <c r="C69" s="434"/>
      <c r="D69" s="105" t="s">
        <v>89</v>
      </c>
      <c r="E69" s="28">
        <f t="shared" si="24"/>
        <v>0</v>
      </c>
      <c r="F69" s="28">
        <v>0</v>
      </c>
      <c r="G69" s="28">
        <v>0</v>
      </c>
      <c r="H69" s="28">
        <v>0</v>
      </c>
      <c r="I69" s="130">
        <v>0</v>
      </c>
      <c r="J69" s="28">
        <v>0</v>
      </c>
      <c r="K69" s="28">
        <v>0</v>
      </c>
      <c r="L69" s="28">
        <v>0</v>
      </c>
      <c r="N69" s="46">
        <f t="shared" si="9"/>
        <v>0</v>
      </c>
      <c r="P69" s="28">
        <v>0</v>
      </c>
    </row>
    <row r="70" spans="1:18" x14ac:dyDescent="0.25">
      <c r="A70" s="432"/>
      <c r="B70" s="433"/>
      <c r="C70" s="434"/>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32"/>
      <c r="B71" s="433"/>
      <c r="C71" s="434"/>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05" t="s">
        <v>92</v>
      </c>
      <c r="B72" s="506"/>
      <c r="C72" s="507"/>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08"/>
      <c r="B73" s="509"/>
      <c r="C73" s="510"/>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08"/>
      <c r="B74" s="509"/>
      <c r="C74" s="510"/>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08"/>
      <c r="B75" s="509"/>
      <c r="C75" s="510"/>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08"/>
      <c r="B76" s="509"/>
      <c r="C76" s="510"/>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08"/>
      <c r="B77" s="509"/>
      <c r="C77" s="510"/>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11"/>
      <c r="B78" s="512"/>
      <c r="C78" s="513"/>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31" t="s">
        <v>228</v>
      </c>
      <c r="B79" s="431"/>
      <c r="C79" s="431"/>
      <c r="D79" s="431"/>
      <c r="E79" s="431"/>
      <c r="F79" s="431"/>
      <c r="G79" s="431"/>
      <c r="H79" s="431"/>
      <c r="I79" s="431"/>
      <c r="J79" s="431"/>
      <c r="K79" s="431"/>
      <c r="L79" s="431"/>
      <c r="N79" s="46">
        <f t="shared" si="9"/>
        <v>0</v>
      </c>
      <c r="R79" s="90"/>
    </row>
    <row r="80" spans="1:18" x14ac:dyDescent="0.25">
      <c r="A80" s="432"/>
      <c r="B80" s="433" t="s">
        <v>185</v>
      </c>
      <c r="C80" s="435"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32"/>
      <c r="B81" s="433"/>
      <c r="C81" s="436"/>
      <c r="D81" s="106" t="s">
        <v>13</v>
      </c>
      <c r="E81" s="27">
        <f t="shared" si="30"/>
        <v>0</v>
      </c>
      <c r="F81" s="28">
        <v>0</v>
      </c>
      <c r="G81" s="28">
        <v>0</v>
      </c>
      <c r="H81" s="28">
        <v>0</v>
      </c>
      <c r="I81" s="130">
        <v>0</v>
      </c>
      <c r="J81" s="28">
        <v>0</v>
      </c>
      <c r="K81" s="28">
        <v>0</v>
      </c>
      <c r="L81" s="28">
        <v>0</v>
      </c>
      <c r="N81" s="46">
        <f t="shared" si="9"/>
        <v>0</v>
      </c>
      <c r="P81" s="28">
        <v>0</v>
      </c>
    </row>
    <row r="82" spans="1:18" x14ac:dyDescent="0.25">
      <c r="A82" s="432"/>
      <c r="B82" s="433"/>
      <c r="C82" s="436"/>
      <c r="D82" s="106" t="s">
        <v>14</v>
      </c>
      <c r="E82" s="27">
        <f t="shared" si="30"/>
        <v>0</v>
      </c>
      <c r="F82" s="28">
        <v>0</v>
      </c>
      <c r="G82" s="28">
        <v>0</v>
      </c>
      <c r="H82" s="28">
        <v>0</v>
      </c>
      <c r="I82" s="130">
        <v>0</v>
      </c>
      <c r="J82" s="28">
        <v>0</v>
      </c>
      <c r="K82" s="28">
        <v>0</v>
      </c>
      <c r="L82" s="28">
        <v>0</v>
      </c>
      <c r="N82" s="46">
        <f t="shared" si="9"/>
        <v>0</v>
      </c>
      <c r="P82" s="28">
        <v>0</v>
      </c>
    </row>
    <row r="83" spans="1:18" x14ac:dyDescent="0.25">
      <c r="A83" s="432"/>
      <c r="B83" s="433"/>
      <c r="C83" s="436"/>
      <c r="D83" s="106" t="s">
        <v>15</v>
      </c>
      <c r="E83" s="27">
        <f t="shared" si="30"/>
        <v>0</v>
      </c>
      <c r="F83" s="28">
        <v>0</v>
      </c>
      <c r="G83" s="28">
        <v>0</v>
      </c>
      <c r="H83" s="28">
        <v>0</v>
      </c>
      <c r="I83" s="130">
        <v>0</v>
      </c>
      <c r="J83" s="28">
        <v>0</v>
      </c>
      <c r="K83" s="28">
        <v>0</v>
      </c>
      <c r="L83" s="28">
        <v>0</v>
      </c>
      <c r="N83" s="46">
        <f t="shared" si="9"/>
        <v>0</v>
      </c>
      <c r="P83" s="28">
        <v>0</v>
      </c>
    </row>
    <row r="84" spans="1:18" ht="30" x14ac:dyDescent="0.25">
      <c r="A84" s="432"/>
      <c r="B84" s="433"/>
      <c r="C84" s="436"/>
      <c r="D84" s="105" t="s">
        <v>89</v>
      </c>
      <c r="E84" s="27">
        <f t="shared" si="30"/>
        <v>0</v>
      </c>
      <c r="F84" s="28">
        <v>0</v>
      </c>
      <c r="G84" s="28">
        <v>0</v>
      </c>
      <c r="H84" s="28">
        <v>0</v>
      </c>
      <c r="I84" s="130">
        <v>0</v>
      </c>
      <c r="J84" s="28">
        <v>0</v>
      </c>
      <c r="K84" s="28">
        <v>0</v>
      </c>
      <c r="L84" s="28">
        <v>0</v>
      </c>
      <c r="N84" s="46">
        <f t="shared" si="9"/>
        <v>0</v>
      </c>
      <c r="P84" s="28">
        <v>0</v>
      </c>
    </row>
    <row r="85" spans="1:18" x14ac:dyDescent="0.25">
      <c r="A85" s="432"/>
      <c r="B85" s="433"/>
      <c r="C85" s="436"/>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32"/>
      <c r="B86" s="433"/>
      <c r="C86" s="437"/>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38" t="s">
        <v>118</v>
      </c>
      <c r="B87" s="457" t="s">
        <v>186</v>
      </c>
      <c r="C87" s="435"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39"/>
      <c r="B88" s="458"/>
      <c r="C88" s="436"/>
      <c r="D88" s="106" t="s">
        <v>13</v>
      </c>
      <c r="E88" s="28">
        <f t="shared" si="30"/>
        <v>0</v>
      </c>
      <c r="F88" s="71">
        <v>0</v>
      </c>
      <c r="G88" s="28">
        <v>0</v>
      </c>
      <c r="H88" s="28">
        <v>0</v>
      </c>
      <c r="I88" s="130">
        <v>0</v>
      </c>
      <c r="J88" s="28">
        <v>0</v>
      </c>
      <c r="K88" s="28">
        <v>0</v>
      </c>
      <c r="L88" s="28">
        <v>0</v>
      </c>
      <c r="N88" s="46">
        <f t="shared" si="9"/>
        <v>0</v>
      </c>
      <c r="P88" s="28">
        <v>0</v>
      </c>
    </row>
    <row r="89" spans="1:18" x14ac:dyDescent="0.25">
      <c r="A89" s="439"/>
      <c r="B89" s="458"/>
      <c r="C89" s="436"/>
      <c r="D89" s="106" t="s">
        <v>14</v>
      </c>
      <c r="E89" s="28">
        <f t="shared" si="30"/>
        <v>0</v>
      </c>
      <c r="F89" s="71">
        <v>0</v>
      </c>
      <c r="G89" s="28">
        <v>0</v>
      </c>
      <c r="H89" s="28">
        <v>0</v>
      </c>
      <c r="I89" s="130">
        <v>0</v>
      </c>
      <c r="J89" s="28">
        <v>0</v>
      </c>
      <c r="K89" s="28">
        <v>0</v>
      </c>
      <c r="L89" s="28">
        <v>0</v>
      </c>
      <c r="N89" s="46">
        <f t="shared" si="9"/>
        <v>0</v>
      </c>
      <c r="P89" s="28">
        <v>0</v>
      </c>
    </row>
    <row r="90" spans="1:18" x14ac:dyDescent="0.25">
      <c r="A90" s="439"/>
      <c r="B90" s="458"/>
      <c r="C90" s="436"/>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239</v>
      </c>
      <c r="P90" s="28">
        <v>65815.527390000003</v>
      </c>
      <c r="Q90" s="21" t="s">
        <v>237</v>
      </c>
      <c r="R90" s="88">
        <v>2684.2628800000002</v>
      </c>
    </row>
    <row r="91" spans="1:18" ht="30" x14ac:dyDescent="0.25">
      <c r="A91" s="439"/>
      <c r="B91" s="458"/>
      <c r="C91" s="436"/>
      <c r="D91" s="105" t="s">
        <v>91</v>
      </c>
      <c r="E91" s="28">
        <f t="shared" si="30"/>
        <v>0</v>
      </c>
      <c r="F91" s="71">
        <v>0</v>
      </c>
      <c r="G91" s="28">
        <v>0</v>
      </c>
      <c r="H91" s="28">
        <v>0</v>
      </c>
      <c r="I91" s="130">
        <v>0</v>
      </c>
      <c r="J91" s="28">
        <v>0</v>
      </c>
      <c r="K91" s="28">
        <v>0</v>
      </c>
      <c r="L91" s="28">
        <v>0</v>
      </c>
      <c r="N91" s="46">
        <f t="shared" si="9"/>
        <v>0</v>
      </c>
      <c r="P91" s="28">
        <v>0</v>
      </c>
      <c r="Q91" s="87" t="s">
        <v>238</v>
      </c>
      <c r="R91" s="91">
        <v>500</v>
      </c>
    </row>
    <row r="92" spans="1:18" x14ac:dyDescent="0.25">
      <c r="A92" s="439"/>
      <c r="B92" s="458"/>
      <c r="C92" s="436"/>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40"/>
      <c r="B93" s="459"/>
      <c r="C93" s="437"/>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276</v>
      </c>
      <c r="P93" s="152">
        <v>5120.2089999999998</v>
      </c>
      <c r="R93" s="135"/>
    </row>
    <row r="94" spans="1:18" s="29" customFormat="1" x14ac:dyDescent="0.25">
      <c r="A94" s="460" t="s">
        <v>119</v>
      </c>
      <c r="B94" s="463" t="s">
        <v>187</v>
      </c>
      <c r="C94" s="514"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61"/>
      <c r="B95" s="464"/>
      <c r="C95" s="515"/>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61"/>
      <c r="B96" s="464"/>
      <c r="C96" s="515"/>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61"/>
      <c r="B97" s="464"/>
      <c r="C97" s="515"/>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61"/>
      <c r="B98" s="464"/>
      <c r="C98" s="515"/>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61"/>
      <c r="B99" s="464"/>
      <c r="C99" s="515"/>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61"/>
      <c r="B100" s="464"/>
      <c r="C100" s="516"/>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61"/>
      <c r="B101" s="464"/>
      <c r="C101" s="435" t="s">
        <v>197</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244</v>
      </c>
      <c r="R101" s="97">
        <v>6039.0475800000004</v>
      </c>
      <c r="S101" s="50" t="s">
        <v>253</v>
      </c>
      <c r="T101" s="50"/>
      <c r="U101" s="21"/>
    </row>
    <row r="102" spans="1:24" x14ac:dyDescent="0.25">
      <c r="A102" s="461"/>
      <c r="B102" s="464"/>
      <c r="C102" s="436"/>
      <c r="D102" s="106" t="s">
        <v>13</v>
      </c>
      <c r="E102" s="28">
        <f t="shared" si="30"/>
        <v>0</v>
      </c>
      <c r="F102" s="74">
        <v>0</v>
      </c>
      <c r="G102" s="33">
        <v>0</v>
      </c>
      <c r="H102" s="33">
        <v>0</v>
      </c>
      <c r="I102" s="130">
        <v>0</v>
      </c>
      <c r="J102" s="33">
        <v>0</v>
      </c>
      <c r="K102" s="33">
        <v>0</v>
      </c>
      <c r="L102" s="33">
        <v>0</v>
      </c>
      <c r="N102" s="46">
        <f t="shared" si="38"/>
        <v>0</v>
      </c>
      <c r="P102" s="33">
        <v>0</v>
      </c>
      <c r="Q102" s="94" t="s">
        <v>254</v>
      </c>
      <c r="R102" s="93">
        <v>-4786.5339999999997</v>
      </c>
      <c r="S102" s="94" t="s">
        <v>255</v>
      </c>
      <c r="T102" s="94"/>
      <c r="U102" s="94" t="s">
        <v>256</v>
      </c>
      <c r="V102" s="94"/>
      <c r="W102" s="94"/>
      <c r="X102" s="94"/>
    </row>
    <row r="103" spans="1:24" x14ac:dyDescent="0.25">
      <c r="A103" s="461"/>
      <c r="B103" s="464"/>
      <c r="C103" s="436"/>
      <c r="D103" s="106" t="s">
        <v>14</v>
      </c>
      <c r="E103" s="28">
        <f t="shared" si="30"/>
        <v>622.5</v>
      </c>
      <c r="F103" s="74">
        <v>330</v>
      </c>
      <c r="G103" s="33">
        <v>143</v>
      </c>
      <c r="H103" s="33">
        <v>0</v>
      </c>
      <c r="I103" s="138">
        <v>149.5</v>
      </c>
      <c r="J103" s="33">
        <v>0</v>
      </c>
      <c r="K103" s="33">
        <v>0</v>
      </c>
      <c r="L103" s="33">
        <v>0</v>
      </c>
      <c r="N103" s="46">
        <f t="shared" si="38"/>
        <v>149.5</v>
      </c>
      <c r="O103" s="21" t="s">
        <v>234</v>
      </c>
      <c r="P103" s="33">
        <v>0</v>
      </c>
      <c r="Q103" s="95" t="s">
        <v>242</v>
      </c>
      <c r="R103" s="96">
        <v>149.5</v>
      </c>
      <c r="S103" s="95" t="s">
        <v>249</v>
      </c>
    </row>
    <row r="104" spans="1:24" x14ac:dyDescent="0.25">
      <c r="A104" s="461"/>
      <c r="B104" s="464"/>
      <c r="C104" s="436"/>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252</v>
      </c>
      <c r="P104" s="17">
        <f>191943.60167+162.625-26917.66436</f>
        <v>165188.56231000001</v>
      </c>
      <c r="Q104" s="21" t="s">
        <v>241</v>
      </c>
      <c r="R104" s="88">
        <v>4286.6293699999997</v>
      </c>
      <c r="S104" s="21" t="s">
        <v>250</v>
      </c>
    </row>
    <row r="105" spans="1:24" ht="27.75" customHeight="1" x14ac:dyDescent="0.25">
      <c r="A105" s="461"/>
      <c r="B105" s="464"/>
      <c r="C105" s="436"/>
      <c r="D105" s="105" t="s">
        <v>91</v>
      </c>
      <c r="E105" s="28">
        <f t="shared" si="30"/>
        <v>0</v>
      </c>
      <c r="F105" s="33">
        <v>0</v>
      </c>
      <c r="G105" s="33">
        <v>0</v>
      </c>
      <c r="H105" s="33">
        <v>0</v>
      </c>
      <c r="I105" s="142">
        <v>0</v>
      </c>
      <c r="J105" s="33">
        <v>0</v>
      </c>
      <c r="K105" s="33">
        <v>0</v>
      </c>
      <c r="L105" s="33">
        <v>0</v>
      </c>
      <c r="N105" s="46">
        <f t="shared" si="38"/>
        <v>0</v>
      </c>
      <c r="P105" s="63">
        <v>0</v>
      </c>
      <c r="Q105" s="87" t="s">
        <v>243</v>
      </c>
      <c r="R105" s="91">
        <v>1925.1371200000001</v>
      </c>
      <c r="S105" s="87" t="s">
        <v>251</v>
      </c>
    </row>
    <row r="106" spans="1:24" x14ac:dyDescent="0.25">
      <c r="A106" s="461"/>
      <c r="B106" s="464"/>
      <c r="C106" s="436"/>
      <c r="D106" s="105" t="s">
        <v>90</v>
      </c>
      <c r="E106" s="28">
        <f t="shared" si="30"/>
        <v>0</v>
      </c>
      <c r="F106" s="33">
        <v>0</v>
      </c>
      <c r="G106" s="33">
        <v>0</v>
      </c>
      <c r="H106" s="33">
        <v>0</v>
      </c>
      <c r="I106" s="130">
        <v>0</v>
      </c>
      <c r="J106" s="33">
        <v>0</v>
      </c>
      <c r="K106" s="33">
        <v>0</v>
      </c>
      <c r="L106" s="33">
        <v>0</v>
      </c>
      <c r="N106" s="46">
        <f t="shared" si="38"/>
        <v>0</v>
      </c>
      <c r="P106" s="33">
        <v>0</v>
      </c>
      <c r="Q106" s="98" t="s">
        <v>246</v>
      </c>
      <c r="R106" s="99">
        <v>-1252.51358</v>
      </c>
      <c r="S106" s="98" t="s">
        <v>245</v>
      </c>
      <c r="T106" s="98"/>
    </row>
    <row r="107" spans="1:24" s="127" customFormat="1" ht="21" customHeight="1" thickBot="1" x14ac:dyDescent="0.3">
      <c r="A107" s="461"/>
      <c r="B107" s="464"/>
      <c r="C107" s="437"/>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248</v>
      </c>
      <c r="R107" s="135">
        <v>5000</v>
      </c>
      <c r="S107" s="127" t="s">
        <v>247</v>
      </c>
    </row>
    <row r="108" spans="1:24" ht="21" customHeight="1" thickBot="1" x14ac:dyDescent="0.3">
      <c r="A108" s="461"/>
      <c r="B108" s="464"/>
      <c r="C108" s="469" t="s">
        <v>198</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61"/>
      <c r="B109" s="464"/>
      <c r="C109" s="470"/>
      <c r="D109" s="106" t="s">
        <v>13</v>
      </c>
      <c r="E109" s="28">
        <f t="shared" si="30"/>
        <v>0</v>
      </c>
      <c r="F109" s="33"/>
      <c r="G109" s="33"/>
      <c r="H109" s="33"/>
      <c r="I109" s="158"/>
      <c r="J109" s="32"/>
      <c r="K109" s="31"/>
      <c r="L109" s="64"/>
      <c r="N109" s="46">
        <f t="shared" si="38"/>
        <v>0</v>
      </c>
      <c r="P109" s="31"/>
    </row>
    <row r="110" spans="1:24" ht="21" customHeight="1" x14ac:dyDescent="0.25">
      <c r="A110" s="461"/>
      <c r="B110" s="464"/>
      <c r="C110" s="470"/>
      <c r="D110" s="106" t="s">
        <v>14</v>
      </c>
      <c r="E110" s="28">
        <f t="shared" si="30"/>
        <v>0</v>
      </c>
      <c r="F110" s="33"/>
      <c r="G110" s="33"/>
      <c r="H110" s="33"/>
      <c r="I110" s="158"/>
      <c r="J110" s="32"/>
      <c r="K110" s="31"/>
      <c r="L110" s="64"/>
      <c r="N110" s="46">
        <f t="shared" si="38"/>
        <v>0</v>
      </c>
      <c r="P110" s="31"/>
    </row>
    <row r="111" spans="1:24" ht="21" customHeight="1" x14ac:dyDescent="0.25">
      <c r="A111" s="461"/>
      <c r="B111" s="464"/>
      <c r="C111" s="470"/>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258</v>
      </c>
      <c r="P111" s="31">
        <v>26917.664359999999</v>
      </c>
      <c r="Q111" s="21" t="s">
        <v>257</v>
      </c>
      <c r="R111" s="88">
        <v>1005.51683</v>
      </c>
      <c r="S111" s="21" t="s">
        <v>240</v>
      </c>
    </row>
    <row r="112" spans="1:24" ht="21" customHeight="1" x14ac:dyDescent="0.25">
      <c r="A112" s="461"/>
      <c r="B112" s="464"/>
      <c r="C112" s="470"/>
      <c r="D112" s="105" t="s">
        <v>91</v>
      </c>
      <c r="E112" s="28">
        <f t="shared" si="30"/>
        <v>0</v>
      </c>
      <c r="F112" s="33"/>
      <c r="G112" s="33"/>
      <c r="H112" s="33"/>
      <c r="I112" s="158"/>
      <c r="J112" s="32"/>
      <c r="K112" s="31"/>
      <c r="L112" s="64"/>
      <c r="N112" s="46">
        <f t="shared" si="38"/>
        <v>0</v>
      </c>
      <c r="P112" s="31"/>
    </row>
    <row r="113" spans="1:18" x14ac:dyDescent="0.25">
      <c r="A113" s="461"/>
      <c r="B113" s="464"/>
      <c r="C113" s="470"/>
      <c r="D113" s="105" t="s">
        <v>90</v>
      </c>
      <c r="E113" s="28">
        <f t="shared" si="30"/>
        <v>0</v>
      </c>
      <c r="F113" s="33"/>
      <c r="G113" s="33"/>
      <c r="H113" s="33"/>
      <c r="I113" s="158"/>
      <c r="J113" s="32"/>
      <c r="K113" s="31"/>
      <c r="L113" s="64"/>
      <c r="N113" s="46">
        <f t="shared" si="38"/>
        <v>0</v>
      </c>
      <c r="P113" s="31"/>
    </row>
    <row r="114" spans="1:18" s="127" customFormat="1" x14ac:dyDescent="0.25">
      <c r="A114" s="461"/>
      <c r="B114" s="464"/>
      <c r="C114" s="471"/>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276</v>
      </c>
      <c r="P114" s="163">
        <v>4293.3415999999997</v>
      </c>
      <c r="R114" s="135"/>
    </row>
    <row r="115" spans="1:18" s="29" customFormat="1" x14ac:dyDescent="0.25">
      <c r="A115" s="461"/>
      <c r="B115" s="464"/>
      <c r="C115" s="435"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61"/>
      <c r="B116" s="464"/>
      <c r="C116" s="436"/>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61"/>
      <c r="B117" s="464"/>
      <c r="C117" s="436"/>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61"/>
      <c r="B118" s="464"/>
      <c r="C118" s="436"/>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61"/>
      <c r="B119" s="464"/>
      <c r="C119" s="436"/>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61"/>
      <c r="B120" s="464"/>
      <c r="C120" s="436"/>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61"/>
      <c r="B121" s="464"/>
      <c r="C121" s="437"/>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61"/>
      <c r="B122" s="464"/>
      <c r="C122" s="447"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61"/>
      <c r="B123" s="464"/>
      <c r="C123" s="447"/>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61"/>
      <c r="B124" s="464"/>
      <c r="C124" s="447"/>
      <c r="D124" s="106" t="s">
        <v>14</v>
      </c>
      <c r="E124" s="28">
        <f t="shared" si="47"/>
        <v>500</v>
      </c>
      <c r="F124" s="28">
        <v>0</v>
      </c>
      <c r="G124" s="28">
        <v>0</v>
      </c>
      <c r="H124" s="28">
        <v>0</v>
      </c>
      <c r="I124" s="138">
        <v>500</v>
      </c>
      <c r="J124" s="27">
        <v>0</v>
      </c>
      <c r="K124" s="27">
        <v>0</v>
      </c>
      <c r="L124" s="27">
        <v>0</v>
      </c>
      <c r="N124" s="46">
        <f t="shared" si="38"/>
        <v>500</v>
      </c>
      <c r="O124" s="21" t="s">
        <v>234</v>
      </c>
      <c r="P124" s="27">
        <v>0</v>
      </c>
      <c r="Q124" s="21" t="s">
        <v>270</v>
      </c>
      <c r="R124" s="88">
        <v>500</v>
      </c>
    </row>
    <row r="125" spans="1:18" x14ac:dyDescent="0.25">
      <c r="A125" s="461"/>
      <c r="B125" s="464"/>
      <c r="C125" s="447"/>
      <c r="D125" s="106" t="s">
        <v>15</v>
      </c>
      <c r="E125" s="28">
        <f t="shared" si="47"/>
        <v>4003.81358</v>
      </c>
      <c r="F125" s="28">
        <v>0</v>
      </c>
      <c r="G125" s="28">
        <v>1301.5999999999999</v>
      </c>
      <c r="H125" s="28">
        <v>1449.7</v>
      </c>
      <c r="I125" s="138">
        <v>1252.51358</v>
      </c>
      <c r="J125" s="28"/>
      <c r="K125" s="28"/>
      <c r="L125" s="27">
        <v>0</v>
      </c>
      <c r="N125" s="46">
        <f t="shared" si="38"/>
        <v>1252.51358</v>
      </c>
      <c r="O125" s="21" t="s">
        <v>271</v>
      </c>
      <c r="P125" s="28"/>
      <c r="Q125" s="21" t="s">
        <v>270</v>
      </c>
      <c r="R125" s="88">
        <v>1252.51358</v>
      </c>
    </row>
    <row r="126" spans="1:18" ht="30" x14ac:dyDescent="0.25">
      <c r="A126" s="461"/>
      <c r="B126" s="464"/>
      <c r="C126" s="447"/>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61"/>
      <c r="B127" s="464"/>
      <c r="C127" s="447"/>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62"/>
      <c r="B128" s="465"/>
      <c r="C128" s="447"/>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38" t="s">
        <v>121</v>
      </c>
      <c r="B129" s="472" t="s">
        <v>161</v>
      </c>
      <c r="C129" s="447"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39"/>
      <c r="B130" s="473"/>
      <c r="C130" s="447"/>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39"/>
      <c r="B131" s="473"/>
      <c r="C131" s="447"/>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39"/>
      <c r="B132" s="473"/>
      <c r="C132" s="447"/>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39"/>
      <c r="B133" s="473"/>
      <c r="C133" s="447"/>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39"/>
      <c r="B134" s="473"/>
      <c r="C134" s="447"/>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40"/>
      <c r="B135" s="474"/>
      <c r="C135" s="447"/>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276</v>
      </c>
      <c r="P135" s="110">
        <v>1013</v>
      </c>
      <c r="R135" s="135"/>
    </row>
    <row r="136" spans="1:18" x14ac:dyDescent="0.25">
      <c r="A136" s="438" t="s">
        <v>122</v>
      </c>
      <c r="B136" s="463" t="s">
        <v>188</v>
      </c>
      <c r="C136" s="517"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39"/>
      <c r="B137" s="464"/>
      <c r="C137" s="518"/>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39"/>
      <c r="B138" s="464"/>
      <c r="C138" s="518"/>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39"/>
      <c r="B139" s="464"/>
      <c r="C139" s="518"/>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39"/>
      <c r="B140" s="464"/>
      <c r="C140" s="518"/>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39"/>
      <c r="B141" s="464"/>
      <c r="C141" s="518"/>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39"/>
      <c r="B142" s="464"/>
      <c r="C142" s="519"/>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39"/>
      <c r="B143" s="464"/>
      <c r="C143" s="469"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39"/>
      <c r="B144" s="464"/>
      <c r="C144" s="470"/>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39"/>
      <c r="B145" s="464"/>
      <c r="C145" s="470"/>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264</v>
      </c>
      <c r="P145" s="33">
        <f>802.8+100.8</f>
        <v>903.59999999999991</v>
      </c>
      <c r="Q145" s="95" t="s">
        <v>262</v>
      </c>
      <c r="R145" s="96">
        <v>0.156</v>
      </c>
      <c r="S145" s="95" t="s">
        <v>156</v>
      </c>
    </row>
    <row r="146" spans="1:19" x14ac:dyDescent="0.25">
      <c r="A146" s="439"/>
      <c r="B146" s="464"/>
      <c r="C146" s="470"/>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265</v>
      </c>
      <c r="P146" s="33">
        <f>45487.94417-2563.58452</f>
        <v>42924.359650000006</v>
      </c>
      <c r="Q146" s="21" t="s">
        <v>261</v>
      </c>
      <c r="R146" s="88">
        <v>775.48751000000004</v>
      </c>
      <c r="S146" s="21" t="s">
        <v>259</v>
      </c>
    </row>
    <row r="147" spans="1:19" ht="30" x14ac:dyDescent="0.25">
      <c r="A147" s="439"/>
      <c r="B147" s="464"/>
      <c r="C147" s="470"/>
      <c r="D147" s="105" t="s">
        <v>91</v>
      </c>
      <c r="E147" s="28">
        <f t="shared" si="30"/>
        <v>0</v>
      </c>
      <c r="F147" s="33">
        <v>0</v>
      </c>
      <c r="G147" s="33">
        <v>0</v>
      </c>
      <c r="H147" s="33">
        <v>0</v>
      </c>
      <c r="I147" s="130">
        <v>0</v>
      </c>
      <c r="J147" s="33">
        <v>0</v>
      </c>
      <c r="K147" s="33">
        <v>0</v>
      </c>
      <c r="L147" s="33">
        <v>0</v>
      </c>
      <c r="N147" s="46">
        <f t="shared" si="38"/>
        <v>0</v>
      </c>
      <c r="P147" s="33">
        <v>0</v>
      </c>
      <c r="Q147" s="87" t="s">
        <v>260</v>
      </c>
      <c r="R147" s="91">
        <v>804</v>
      </c>
      <c r="S147" s="87" t="s">
        <v>251</v>
      </c>
    </row>
    <row r="148" spans="1:19" ht="15.75" thickBot="1" x14ac:dyDescent="0.3">
      <c r="A148" s="439"/>
      <c r="B148" s="464"/>
      <c r="C148" s="470"/>
      <c r="D148" s="105" t="s">
        <v>90</v>
      </c>
      <c r="E148" s="28">
        <f t="shared" si="30"/>
        <v>0</v>
      </c>
      <c r="F148" s="33">
        <v>0</v>
      </c>
      <c r="G148" s="33">
        <v>0</v>
      </c>
      <c r="H148" s="33">
        <v>0</v>
      </c>
      <c r="I148" s="130">
        <v>0</v>
      </c>
      <c r="J148" s="33">
        <v>0</v>
      </c>
      <c r="K148" s="33">
        <v>0</v>
      </c>
      <c r="L148" s="33">
        <v>0</v>
      </c>
      <c r="N148" s="46">
        <f t="shared" si="38"/>
        <v>0</v>
      </c>
      <c r="O148" s="52"/>
      <c r="P148" s="33">
        <v>0</v>
      </c>
      <c r="Q148" s="21" t="s">
        <v>263</v>
      </c>
      <c r="R148" s="88">
        <v>300</v>
      </c>
      <c r="S148" s="21" t="s">
        <v>251</v>
      </c>
    </row>
    <row r="149" spans="1:19" s="127" customFormat="1" ht="15.75" thickBot="1" x14ac:dyDescent="0.3">
      <c r="A149" s="439"/>
      <c r="B149" s="464"/>
      <c r="C149" s="471"/>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276</v>
      </c>
      <c r="P149" s="123">
        <f>4050.74049-250.3</f>
        <v>3800.44049</v>
      </c>
      <c r="R149" s="171">
        <f>SUM(R146:R148)</f>
        <v>1879.4875099999999</v>
      </c>
    </row>
    <row r="150" spans="1:19" x14ac:dyDescent="0.25">
      <c r="A150" s="439"/>
      <c r="B150" s="464"/>
      <c r="C150" s="469" t="s">
        <v>198</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39"/>
      <c r="B151" s="464"/>
      <c r="C151" s="470"/>
      <c r="D151" s="51" t="s">
        <v>13</v>
      </c>
      <c r="E151" s="28">
        <f t="shared" si="30"/>
        <v>0</v>
      </c>
      <c r="F151" s="33"/>
      <c r="G151" s="33"/>
      <c r="H151" s="62"/>
      <c r="I151" s="158"/>
      <c r="J151" s="31"/>
      <c r="K151" s="31"/>
      <c r="L151" s="64"/>
      <c r="N151" s="46">
        <f t="shared" si="38"/>
        <v>0</v>
      </c>
      <c r="P151" s="31"/>
    </row>
    <row r="152" spans="1:19" x14ac:dyDescent="0.25">
      <c r="A152" s="439"/>
      <c r="B152" s="464"/>
      <c r="C152" s="470"/>
      <c r="D152" s="51" t="s">
        <v>14</v>
      </c>
      <c r="E152" s="28">
        <f t="shared" si="30"/>
        <v>0</v>
      </c>
      <c r="F152" s="33"/>
      <c r="G152" s="33"/>
      <c r="H152" s="62"/>
      <c r="I152" s="158"/>
      <c r="J152" s="31"/>
      <c r="K152" s="31"/>
      <c r="L152" s="64"/>
      <c r="N152" s="46">
        <f t="shared" si="38"/>
        <v>0</v>
      </c>
      <c r="P152" s="31"/>
    </row>
    <row r="153" spans="1:19" x14ac:dyDescent="0.25">
      <c r="A153" s="439"/>
      <c r="B153" s="464"/>
      <c r="C153" s="470"/>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257</v>
      </c>
      <c r="R153" s="88">
        <v>149.35955999999999</v>
      </c>
      <c r="S153" s="21" t="s">
        <v>240</v>
      </c>
    </row>
    <row r="154" spans="1:19" ht="30" x14ac:dyDescent="0.25">
      <c r="A154" s="439"/>
      <c r="B154" s="464"/>
      <c r="C154" s="470"/>
      <c r="D154" s="105" t="s">
        <v>91</v>
      </c>
      <c r="E154" s="28">
        <f t="shared" si="30"/>
        <v>0</v>
      </c>
      <c r="F154" s="33"/>
      <c r="G154" s="33"/>
      <c r="H154" s="62"/>
      <c r="I154" s="158"/>
      <c r="J154" s="31"/>
      <c r="K154" s="31"/>
      <c r="L154" s="64"/>
      <c r="N154" s="46">
        <f t="shared" si="38"/>
        <v>0</v>
      </c>
      <c r="P154" s="31"/>
    </row>
    <row r="155" spans="1:19" x14ac:dyDescent="0.25">
      <c r="A155" s="439"/>
      <c r="B155" s="464"/>
      <c r="C155" s="470"/>
      <c r="D155" s="105" t="s">
        <v>90</v>
      </c>
      <c r="E155" s="28">
        <f t="shared" si="30"/>
        <v>0</v>
      </c>
      <c r="F155" s="33"/>
      <c r="G155" s="33"/>
      <c r="H155" s="62"/>
      <c r="I155" s="158"/>
      <c r="J155" s="31"/>
      <c r="K155" s="31"/>
      <c r="L155" s="64"/>
      <c r="N155" s="46">
        <f t="shared" si="38"/>
        <v>0</v>
      </c>
      <c r="P155" s="31"/>
    </row>
    <row r="156" spans="1:19" s="127" customFormat="1" x14ac:dyDescent="0.25">
      <c r="A156" s="440"/>
      <c r="B156" s="465"/>
      <c r="C156" s="471"/>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276</v>
      </c>
      <c r="P156" s="163">
        <v>250.3</v>
      </c>
      <c r="R156" s="135"/>
    </row>
    <row r="157" spans="1:19" x14ac:dyDescent="0.25">
      <c r="A157" s="438" t="s">
        <v>123</v>
      </c>
      <c r="B157" s="457" t="s">
        <v>189</v>
      </c>
      <c r="C157" s="447"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39"/>
      <c r="B158" s="458"/>
      <c r="C158" s="447"/>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39"/>
      <c r="B159" s="458"/>
      <c r="C159" s="447"/>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39"/>
      <c r="B160" s="458"/>
      <c r="C160" s="447"/>
      <c r="D160" s="106" t="s">
        <v>15</v>
      </c>
      <c r="E160" s="28">
        <f t="shared" si="30"/>
        <v>250</v>
      </c>
      <c r="F160" s="28">
        <v>0</v>
      </c>
      <c r="G160" s="28">
        <v>50</v>
      </c>
      <c r="H160" s="28">
        <v>50</v>
      </c>
      <c r="I160" s="130">
        <v>50</v>
      </c>
      <c r="J160" s="28">
        <v>50</v>
      </c>
      <c r="K160" s="28">
        <v>50</v>
      </c>
      <c r="L160" s="28">
        <v>0</v>
      </c>
      <c r="N160" s="46">
        <f t="shared" si="63"/>
        <v>0</v>
      </c>
      <c r="O160" s="21" t="s">
        <v>235</v>
      </c>
      <c r="P160" s="28">
        <v>50</v>
      </c>
    </row>
    <row r="161" spans="1:19" ht="30" x14ac:dyDescent="0.25">
      <c r="A161" s="439"/>
      <c r="B161" s="458"/>
      <c r="C161" s="447"/>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39"/>
      <c r="B162" s="458"/>
      <c r="C162" s="447"/>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40"/>
      <c r="B163" s="459"/>
      <c r="C163" s="447"/>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05" t="s">
        <v>124</v>
      </c>
      <c r="B164" s="506"/>
      <c r="C164" s="507"/>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08"/>
      <c r="B165" s="509"/>
      <c r="C165" s="510"/>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08"/>
      <c r="B166" s="509"/>
      <c r="C166" s="510"/>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08"/>
      <c r="B167" s="509"/>
      <c r="C167" s="510"/>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273</v>
      </c>
    </row>
    <row r="168" spans="1:19" s="146" customFormat="1" ht="30" x14ac:dyDescent="0.25">
      <c r="A168" s="508"/>
      <c r="B168" s="509"/>
      <c r="C168" s="510"/>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272</v>
      </c>
    </row>
    <row r="169" spans="1:19" s="146" customFormat="1" x14ac:dyDescent="0.25">
      <c r="A169" s="508"/>
      <c r="B169" s="509"/>
      <c r="C169" s="510"/>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274</v>
      </c>
    </row>
    <row r="170" spans="1:19" s="148" customFormat="1" x14ac:dyDescent="0.25">
      <c r="A170" s="511"/>
      <c r="B170" s="512"/>
      <c r="C170" s="513"/>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275</v>
      </c>
    </row>
    <row r="171" spans="1:19" s="29" customFormat="1" x14ac:dyDescent="0.25">
      <c r="A171" s="431" t="s">
        <v>146</v>
      </c>
      <c r="B171" s="431"/>
      <c r="C171" s="431"/>
      <c r="D171" s="431"/>
      <c r="E171" s="431"/>
      <c r="F171" s="431"/>
      <c r="G171" s="431"/>
      <c r="H171" s="431"/>
      <c r="I171" s="431"/>
      <c r="J171" s="431"/>
      <c r="K171" s="431"/>
      <c r="L171" s="431"/>
      <c r="N171" s="46">
        <f t="shared" si="63"/>
        <v>0</v>
      </c>
      <c r="R171" s="90"/>
    </row>
    <row r="172" spans="1:19" s="153" customFormat="1" x14ac:dyDescent="0.25">
      <c r="A172" s="438" t="s">
        <v>126</v>
      </c>
      <c r="B172" s="463" t="s">
        <v>190</v>
      </c>
      <c r="C172" s="517"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39"/>
      <c r="B173" s="464"/>
      <c r="C173" s="518"/>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39"/>
      <c r="B174" s="464"/>
      <c r="C174" s="518"/>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39"/>
      <c r="B175" s="464"/>
      <c r="C175" s="518"/>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39"/>
      <c r="B176" s="464"/>
      <c r="C176" s="518"/>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39"/>
      <c r="B177" s="464"/>
      <c r="C177" s="518"/>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39"/>
      <c r="B178" s="464"/>
      <c r="C178" s="519"/>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39"/>
      <c r="B179" s="464"/>
      <c r="C179" s="435"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39"/>
      <c r="B180" s="464"/>
      <c r="C180" s="436"/>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39"/>
      <c r="B181" s="464"/>
      <c r="C181" s="436"/>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39"/>
      <c r="B182" s="464"/>
      <c r="C182" s="436"/>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235</v>
      </c>
      <c r="P182" s="33">
        <f>93669.00159-66269.89637</f>
        <v>27399.105219999998</v>
      </c>
    </row>
    <row r="183" spans="1:18" ht="30" x14ac:dyDescent="0.25">
      <c r="A183" s="439"/>
      <c r="B183" s="464"/>
      <c r="C183" s="436"/>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39"/>
      <c r="B184" s="464"/>
      <c r="C184" s="436"/>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39"/>
      <c r="B185" s="464"/>
      <c r="C185" s="437"/>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39"/>
      <c r="B186" s="464"/>
      <c r="C186" s="435" t="s">
        <v>198</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39"/>
      <c r="B187" s="464"/>
      <c r="C187" s="436"/>
      <c r="D187" s="106" t="s">
        <v>13</v>
      </c>
      <c r="E187" s="28">
        <f t="shared" si="74"/>
        <v>0</v>
      </c>
      <c r="F187" s="33"/>
      <c r="G187" s="33"/>
      <c r="H187" s="66"/>
      <c r="I187" s="158"/>
      <c r="J187" s="64"/>
      <c r="K187" s="33"/>
      <c r="L187" s="64"/>
      <c r="N187" s="46">
        <f t="shared" si="63"/>
        <v>0</v>
      </c>
      <c r="P187" s="31"/>
    </row>
    <row r="188" spans="1:18" x14ac:dyDescent="0.25">
      <c r="A188" s="439"/>
      <c r="B188" s="464"/>
      <c r="C188" s="436"/>
      <c r="D188" s="106" t="s">
        <v>14</v>
      </c>
      <c r="E188" s="28">
        <f t="shared" si="74"/>
        <v>0</v>
      </c>
      <c r="F188" s="33"/>
      <c r="G188" s="33"/>
      <c r="H188" s="66"/>
      <c r="I188" s="158"/>
      <c r="J188" s="64"/>
      <c r="K188" s="33"/>
      <c r="L188" s="64"/>
      <c r="N188" s="46">
        <f t="shared" si="63"/>
        <v>0</v>
      </c>
      <c r="P188" s="31"/>
    </row>
    <row r="189" spans="1:18" x14ac:dyDescent="0.25">
      <c r="A189" s="439"/>
      <c r="B189" s="464"/>
      <c r="C189" s="436"/>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251</v>
      </c>
      <c r="P189" s="31">
        <v>66269.896370000002</v>
      </c>
      <c r="Q189" s="21" t="s">
        <v>266</v>
      </c>
      <c r="R189" s="88">
        <v>600.35942</v>
      </c>
    </row>
    <row r="190" spans="1:18" ht="30" x14ac:dyDescent="0.25">
      <c r="A190" s="439"/>
      <c r="B190" s="464"/>
      <c r="C190" s="436"/>
      <c r="D190" s="105" t="s">
        <v>91</v>
      </c>
      <c r="E190" s="28">
        <f t="shared" si="74"/>
        <v>0</v>
      </c>
      <c r="F190" s="33"/>
      <c r="G190" s="33"/>
      <c r="H190" s="66"/>
      <c r="I190" s="158"/>
      <c r="J190" s="64"/>
      <c r="K190" s="33"/>
      <c r="L190" s="64"/>
      <c r="N190" s="46">
        <f t="shared" si="63"/>
        <v>0</v>
      </c>
      <c r="P190" s="31"/>
    </row>
    <row r="191" spans="1:18" x14ac:dyDescent="0.25">
      <c r="A191" s="439"/>
      <c r="B191" s="464"/>
      <c r="C191" s="436"/>
      <c r="D191" s="105" t="s">
        <v>90</v>
      </c>
      <c r="E191" s="28">
        <f t="shared" si="74"/>
        <v>0</v>
      </c>
      <c r="F191" s="33"/>
      <c r="G191" s="33"/>
      <c r="H191" s="66"/>
      <c r="I191" s="158"/>
      <c r="J191" s="64"/>
      <c r="K191" s="33"/>
      <c r="L191" s="64"/>
      <c r="N191" s="46">
        <f t="shared" si="63"/>
        <v>0</v>
      </c>
      <c r="P191" s="31"/>
    </row>
    <row r="192" spans="1:18" s="127" customFormat="1" x14ac:dyDescent="0.25">
      <c r="A192" s="440"/>
      <c r="B192" s="465"/>
      <c r="C192" s="437"/>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278</v>
      </c>
      <c r="P192" s="163">
        <v>3712.51872</v>
      </c>
      <c r="R192" s="135"/>
    </row>
    <row r="193" spans="1:18" x14ac:dyDescent="0.25">
      <c r="A193" s="438" t="s">
        <v>127</v>
      </c>
      <c r="B193" s="457" t="s">
        <v>191</v>
      </c>
      <c r="C193" s="447"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39"/>
      <c r="B194" s="458"/>
      <c r="C194" s="447"/>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39"/>
      <c r="B195" s="458"/>
      <c r="C195" s="447"/>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39"/>
      <c r="B196" s="458"/>
      <c r="C196" s="447"/>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39"/>
      <c r="B197" s="458"/>
      <c r="C197" s="447"/>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39"/>
      <c r="B198" s="458"/>
      <c r="C198" s="447"/>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40"/>
      <c r="B199" s="459"/>
      <c r="C199" s="447"/>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48" t="s">
        <v>128</v>
      </c>
      <c r="B200" s="449"/>
      <c r="C200" s="450"/>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51"/>
      <c r="B201" s="452"/>
      <c r="C201" s="453"/>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51"/>
      <c r="B202" s="452"/>
      <c r="C202" s="453"/>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51"/>
      <c r="B203" s="452"/>
      <c r="C203" s="453"/>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51"/>
      <c r="B204" s="452"/>
      <c r="C204" s="453"/>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51"/>
      <c r="B205" s="452"/>
      <c r="C205" s="453"/>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54"/>
      <c r="B206" s="455"/>
      <c r="C206" s="456"/>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20" t="s">
        <v>93</v>
      </c>
      <c r="B207" s="521"/>
      <c r="C207" s="522"/>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23"/>
      <c r="B208" s="524"/>
      <c r="C208" s="525"/>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23"/>
      <c r="B209" s="524"/>
      <c r="C209" s="525"/>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23"/>
      <c r="B210" s="524"/>
      <c r="C210" s="525"/>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23"/>
      <c r="B211" s="524"/>
      <c r="C211" s="525"/>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23"/>
      <c r="B212" s="524"/>
      <c r="C212" s="525"/>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26"/>
      <c r="B213" s="527"/>
      <c r="C213" s="528"/>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75" t="s">
        <v>94</v>
      </c>
      <c r="B214" s="476"/>
      <c r="C214" s="477"/>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87" t="s">
        <v>95</v>
      </c>
      <c r="B215" s="488"/>
      <c r="C215" s="489"/>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490"/>
      <c r="B216" s="491"/>
      <c r="C216" s="492"/>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490"/>
      <c r="B217" s="491"/>
      <c r="C217" s="492"/>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490"/>
      <c r="B218" s="491"/>
      <c r="C218" s="492"/>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490"/>
      <c r="B219" s="491"/>
      <c r="C219" s="492"/>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490"/>
      <c r="B220" s="491"/>
      <c r="C220" s="492"/>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493"/>
      <c r="B221" s="494"/>
      <c r="C221" s="495"/>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87" t="s">
        <v>96</v>
      </c>
      <c r="B222" s="488"/>
      <c r="C222" s="489"/>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490"/>
      <c r="B223" s="491"/>
      <c r="C223" s="492"/>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490"/>
      <c r="B224" s="491"/>
      <c r="C224" s="492"/>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490"/>
      <c r="B225" s="491"/>
      <c r="C225" s="492"/>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490"/>
      <c r="B226" s="491"/>
      <c r="C226" s="492"/>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490"/>
      <c r="B227" s="491"/>
      <c r="C227" s="492"/>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493"/>
      <c r="B228" s="494"/>
      <c r="C228" s="495"/>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496" t="s">
        <v>94</v>
      </c>
      <c r="B229" s="497"/>
      <c r="C229" s="498"/>
      <c r="D229" s="106" t="s">
        <v>54</v>
      </c>
      <c r="E229" s="39" t="s">
        <v>54</v>
      </c>
      <c r="F229" s="37"/>
      <c r="G229" s="37"/>
      <c r="H229" s="37"/>
      <c r="I229" s="185" t="s">
        <v>54</v>
      </c>
      <c r="J229" s="37" t="s">
        <v>54</v>
      </c>
      <c r="K229" s="37"/>
      <c r="L229" s="37" t="s">
        <v>54</v>
      </c>
      <c r="N229" s="46"/>
      <c r="P229" s="37" t="s">
        <v>54</v>
      </c>
    </row>
    <row r="230" spans="1:18" s="29" customFormat="1" x14ac:dyDescent="0.25">
      <c r="A230" s="487" t="s">
        <v>97</v>
      </c>
      <c r="B230" s="488"/>
      <c r="C230" s="489"/>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490"/>
      <c r="B231" s="491"/>
      <c r="C231" s="492"/>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490"/>
      <c r="B232" s="491"/>
      <c r="C232" s="492"/>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490"/>
      <c r="B233" s="491"/>
      <c r="C233" s="492"/>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490"/>
      <c r="B234" s="491"/>
      <c r="C234" s="492"/>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490"/>
      <c r="B235" s="491"/>
      <c r="C235" s="492"/>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493"/>
      <c r="B236" s="494"/>
      <c r="C236" s="495"/>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87" t="s">
        <v>98</v>
      </c>
      <c r="B237" s="488"/>
      <c r="C237" s="489"/>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490"/>
      <c r="B238" s="491"/>
      <c r="C238" s="492"/>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490"/>
      <c r="B239" s="491"/>
      <c r="C239" s="492"/>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490"/>
      <c r="B240" s="491"/>
      <c r="C240" s="492"/>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490"/>
      <c r="B241" s="491"/>
      <c r="C241" s="492"/>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490"/>
      <c r="B242" s="491"/>
      <c r="C242" s="492"/>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493"/>
      <c r="B243" s="494"/>
      <c r="C243" s="495"/>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499" t="s">
        <v>77</v>
      </c>
      <c r="B244" s="500"/>
      <c r="C244" s="501"/>
      <c r="D244" s="106"/>
      <c r="E244" s="40"/>
      <c r="F244" s="40"/>
      <c r="G244" s="40"/>
      <c r="H244" s="40"/>
      <c r="I244" s="186"/>
      <c r="J244" s="40"/>
      <c r="K244" s="40"/>
      <c r="L244" s="40"/>
      <c r="N244" s="46">
        <f t="shared" si="99"/>
        <v>0</v>
      </c>
      <c r="P244" s="40"/>
    </row>
    <row r="245" spans="1:19" x14ac:dyDescent="0.25">
      <c r="A245" s="487" t="s">
        <v>144</v>
      </c>
      <c r="B245" s="488"/>
      <c r="C245" s="489"/>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490"/>
      <c r="B246" s="491"/>
      <c r="C246" s="492"/>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490"/>
      <c r="B247" s="491"/>
      <c r="C247" s="492"/>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269</v>
      </c>
      <c r="R247" s="88">
        <v>333540.09743999998</v>
      </c>
    </row>
    <row r="248" spans="1:19" x14ac:dyDescent="0.25">
      <c r="A248" s="490"/>
      <c r="B248" s="491"/>
      <c r="C248" s="492"/>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267</v>
      </c>
      <c r="R248" s="88">
        <f>R102</f>
        <v>-4786.5339999999997</v>
      </c>
      <c r="S248" s="21" t="s">
        <v>268</v>
      </c>
    </row>
    <row r="249" spans="1:19" ht="30" x14ac:dyDescent="0.25">
      <c r="A249" s="490"/>
      <c r="B249" s="491"/>
      <c r="C249" s="492"/>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490"/>
      <c r="B250" s="491"/>
      <c r="C250" s="492"/>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493"/>
      <c r="B251" s="494"/>
      <c r="C251" s="495"/>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87" t="s">
        <v>179</v>
      </c>
      <c r="B252" s="488"/>
      <c r="C252" s="489"/>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490"/>
      <c r="B253" s="491"/>
      <c r="C253" s="492"/>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490"/>
      <c r="B254" s="491"/>
      <c r="C254" s="492"/>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490"/>
      <c r="B255" s="491"/>
      <c r="C255" s="492"/>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490"/>
      <c r="B256" s="491"/>
      <c r="C256" s="492"/>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490"/>
      <c r="B257" s="491"/>
      <c r="C257" s="492"/>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493"/>
      <c r="B258" s="494"/>
      <c r="C258" s="495"/>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29" t="s">
        <v>178</v>
      </c>
      <c r="B259" s="530"/>
      <c r="C259" s="531"/>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32"/>
      <c r="B260" s="533"/>
      <c r="C260" s="534"/>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32"/>
      <c r="B261" s="533"/>
      <c r="C261" s="534"/>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32"/>
      <c r="B262" s="533"/>
      <c r="C262" s="534"/>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32"/>
      <c r="B263" s="533"/>
      <c r="C263" s="534"/>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32"/>
      <c r="B264" s="533"/>
      <c r="C264" s="534"/>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35"/>
      <c r="B265" s="536"/>
      <c r="C265" s="537"/>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29" t="s">
        <v>177</v>
      </c>
      <c r="B266" s="530"/>
      <c r="C266" s="531"/>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32"/>
      <c r="B267" s="533"/>
      <c r="C267" s="534"/>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32"/>
      <c r="B268" s="533"/>
      <c r="C268" s="534"/>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32"/>
      <c r="B269" s="533"/>
      <c r="C269" s="534"/>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32"/>
      <c r="B270" s="533"/>
      <c r="C270" s="534"/>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32"/>
      <c r="B271" s="533"/>
      <c r="C271" s="534"/>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35"/>
      <c r="B272" s="536"/>
      <c r="C272" s="537"/>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29" t="s">
        <v>145</v>
      </c>
      <c r="B273" s="530"/>
      <c r="C273" s="531"/>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32"/>
      <c r="B274" s="533"/>
      <c r="C274" s="534"/>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32"/>
      <c r="B275" s="533"/>
      <c r="C275" s="534"/>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32"/>
      <c r="B276" s="533"/>
      <c r="C276" s="534"/>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32"/>
      <c r="B277" s="533"/>
      <c r="C277" s="534"/>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32"/>
      <c r="B278" s="533"/>
      <c r="C278" s="534"/>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35"/>
      <c r="B279" s="536"/>
      <c r="C279" s="537"/>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13" t="s">
        <v>100</v>
      </c>
      <c r="B281" s="413"/>
      <c r="C281" s="413"/>
      <c r="D281" s="413"/>
      <c r="E281" s="413"/>
      <c r="F281" s="413"/>
      <c r="G281" s="413"/>
      <c r="H281" s="413"/>
      <c r="I281" s="413"/>
      <c r="J281" s="413"/>
      <c r="K281" s="413"/>
      <c r="L281" s="413"/>
      <c r="N281" s="46">
        <f t="shared" si="99"/>
        <v>0</v>
      </c>
    </row>
    <row r="282" spans="1:16" s="21" customFormat="1" x14ac:dyDescent="0.25">
      <c r="A282" s="413" t="s">
        <v>101</v>
      </c>
      <c r="B282" s="413"/>
      <c r="C282" s="413"/>
      <c r="D282" s="413"/>
      <c r="E282" s="413"/>
      <c r="F282" s="413"/>
      <c r="G282" s="413"/>
      <c r="H282" s="413"/>
      <c r="I282" s="413"/>
      <c r="J282" s="413"/>
      <c r="K282" s="413"/>
      <c r="L282" s="413"/>
      <c r="N282" s="46">
        <f t="shared" si="99"/>
        <v>0</v>
      </c>
    </row>
    <row r="283" spans="1:16" s="21" customFormat="1" x14ac:dyDescent="0.25">
      <c r="A283" s="413" t="s">
        <v>104</v>
      </c>
      <c r="B283" s="413"/>
      <c r="C283" s="413"/>
      <c r="D283" s="413"/>
      <c r="E283" s="413"/>
      <c r="F283" s="413"/>
      <c r="G283" s="413"/>
      <c r="H283" s="413"/>
      <c r="I283" s="413"/>
      <c r="J283" s="413"/>
      <c r="K283" s="413"/>
      <c r="L283" s="413"/>
      <c r="N283" s="46">
        <f t="shared" si="99"/>
        <v>0</v>
      </c>
    </row>
    <row r="284" spans="1:16" s="21" customFormat="1" x14ac:dyDescent="0.25">
      <c r="A284" s="413" t="s">
        <v>105</v>
      </c>
      <c r="B284" s="413"/>
      <c r="C284" s="413"/>
      <c r="D284" s="413"/>
      <c r="E284" s="413"/>
      <c r="F284" s="413"/>
      <c r="G284" s="413"/>
      <c r="H284" s="413"/>
      <c r="I284" s="413"/>
      <c r="J284" s="413"/>
      <c r="K284" s="413"/>
      <c r="L284" s="413"/>
      <c r="N284" s="46">
        <f t="shared" si="99"/>
        <v>0</v>
      </c>
    </row>
    <row r="285" spans="1:16" s="21" customFormat="1" x14ac:dyDescent="0.25">
      <c r="A285" s="413" t="s">
        <v>102</v>
      </c>
      <c r="B285" s="413"/>
      <c r="C285" s="413"/>
      <c r="D285" s="413"/>
      <c r="E285" s="413"/>
      <c r="F285" s="413"/>
      <c r="G285" s="413"/>
      <c r="H285" s="413"/>
      <c r="I285" s="413"/>
      <c r="J285" s="413"/>
      <c r="K285" s="413"/>
      <c r="L285" s="413"/>
      <c r="N285" s="46">
        <f t="shared" si="99"/>
        <v>0</v>
      </c>
    </row>
    <row r="286" spans="1:16" s="21" customFormat="1" x14ac:dyDescent="0.25">
      <c r="A286" s="413" t="s">
        <v>103</v>
      </c>
      <c r="B286" s="413"/>
      <c r="C286" s="413"/>
      <c r="D286" s="413"/>
      <c r="E286" s="413"/>
      <c r="F286" s="413"/>
      <c r="G286" s="413"/>
      <c r="H286" s="413"/>
      <c r="I286" s="413"/>
      <c r="J286" s="413"/>
      <c r="K286" s="413"/>
      <c r="L286" s="413"/>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35"/>
  <sheetViews>
    <sheetView view="pageBreakPreview" zoomScale="90" zoomScaleNormal="85" zoomScaleSheetLayoutView="90" workbookViewId="0">
      <selection activeCell="F161" sqref="F161:F165"/>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07" t="s">
        <v>85</v>
      </c>
      <c r="B2" s="407"/>
      <c r="C2" s="407"/>
      <c r="D2" s="407"/>
      <c r="E2" s="407"/>
      <c r="F2" s="407"/>
      <c r="G2" s="407"/>
      <c r="H2" s="407"/>
      <c r="I2" s="407"/>
      <c r="J2" s="407"/>
    </row>
    <row r="3" spans="1:10" ht="15.75" x14ac:dyDescent="0.25">
      <c r="A3" s="202"/>
    </row>
    <row r="4" spans="1:10" x14ac:dyDescent="0.25">
      <c r="A4" s="408" t="s">
        <v>80</v>
      </c>
      <c r="B4" s="409" t="s">
        <v>319</v>
      </c>
      <c r="C4" s="409" t="s">
        <v>320</v>
      </c>
      <c r="D4" s="409" t="s">
        <v>9</v>
      </c>
      <c r="E4" s="409" t="s">
        <v>321</v>
      </c>
      <c r="F4" s="409"/>
      <c r="G4" s="409"/>
      <c r="H4" s="409"/>
      <c r="I4" s="409"/>
      <c r="J4" s="409"/>
    </row>
    <row r="5" spans="1:10" x14ac:dyDescent="0.25">
      <c r="A5" s="408"/>
      <c r="B5" s="409"/>
      <c r="C5" s="409"/>
      <c r="D5" s="409"/>
      <c r="E5" s="409" t="s">
        <v>77</v>
      </c>
      <c r="F5" s="409"/>
      <c r="G5" s="409"/>
      <c r="H5" s="409"/>
      <c r="I5" s="409"/>
      <c r="J5" s="409"/>
    </row>
    <row r="6" spans="1:10" ht="33" customHeight="1" x14ac:dyDescent="0.25">
      <c r="A6" s="408"/>
      <c r="B6" s="409"/>
      <c r="C6" s="409"/>
      <c r="D6" s="409"/>
      <c r="E6" s="227" t="s">
        <v>12</v>
      </c>
      <c r="F6" s="261" t="s">
        <v>115</v>
      </c>
      <c r="G6" s="276" t="s">
        <v>116</v>
      </c>
      <c r="H6" s="276" t="s">
        <v>281</v>
      </c>
      <c r="I6" s="276" t="s">
        <v>282</v>
      </c>
      <c r="J6" s="227" t="s">
        <v>283</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10" t="s">
        <v>227</v>
      </c>
      <c r="B8" s="410"/>
      <c r="C8" s="410"/>
      <c r="D8" s="410"/>
      <c r="E8" s="410"/>
      <c r="F8" s="410"/>
      <c r="G8" s="410"/>
      <c r="H8" s="410"/>
      <c r="I8" s="410"/>
      <c r="J8" s="410"/>
    </row>
    <row r="9" spans="1:10" x14ac:dyDescent="0.25">
      <c r="A9" s="381" t="s">
        <v>83</v>
      </c>
      <c r="B9" s="382" t="s">
        <v>364</v>
      </c>
      <c r="C9" s="383"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81"/>
      <c r="B10" s="382"/>
      <c r="C10" s="383"/>
      <c r="D10" s="285" t="s">
        <v>13</v>
      </c>
      <c r="E10" s="207">
        <f t="shared" ref="E10:E43" si="1">SUM(F10:J10)</f>
        <v>2211.4565899999998</v>
      </c>
      <c r="F10" s="207">
        <f>2211.5-0.04341</f>
        <v>2211.4565899999998</v>
      </c>
      <c r="G10" s="207">
        <v>0</v>
      </c>
      <c r="H10" s="207">
        <v>0</v>
      </c>
      <c r="I10" s="207">
        <v>0</v>
      </c>
      <c r="J10" s="207">
        <f>I10*4</f>
        <v>0</v>
      </c>
    </row>
    <row r="11" spans="1:10" x14ac:dyDescent="0.25">
      <c r="A11" s="381"/>
      <c r="B11" s="382"/>
      <c r="C11" s="383"/>
      <c r="D11" s="285" t="s">
        <v>14</v>
      </c>
      <c r="E11" s="207">
        <f t="shared" si="1"/>
        <v>3458.9434100000003</v>
      </c>
      <c r="F11" s="207">
        <f>3458.9+0.04341</f>
        <v>3458.9434100000003</v>
      </c>
      <c r="G11" s="207">
        <v>0</v>
      </c>
      <c r="H11" s="207">
        <v>0</v>
      </c>
      <c r="I11" s="207">
        <v>0</v>
      </c>
      <c r="J11" s="207">
        <f t="shared" ref="J11:J15" si="2">I11*4</f>
        <v>0</v>
      </c>
    </row>
    <row r="12" spans="1:10" x14ac:dyDescent="0.25">
      <c r="A12" s="381"/>
      <c r="B12" s="382"/>
      <c r="C12" s="383"/>
      <c r="D12" s="285" t="s">
        <v>15</v>
      </c>
      <c r="E12" s="207">
        <f t="shared" si="1"/>
        <v>298.44210999999996</v>
      </c>
      <c r="F12" s="207">
        <f>298.4421+0.00001</f>
        <v>298.44210999999996</v>
      </c>
      <c r="G12" s="207">
        <v>0</v>
      </c>
      <c r="H12" s="207">
        <v>0</v>
      </c>
      <c r="I12" s="207">
        <v>0</v>
      </c>
      <c r="J12" s="207">
        <f t="shared" si="2"/>
        <v>0</v>
      </c>
    </row>
    <row r="13" spans="1:10" ht="30" x14ac:dyDescent="0.25">
      <c r="A13" s="381"/>
      <c r="B13" s="382"/>
      <c r="C13" s="383"/>
      <c r="D13" s="285" t="s">
        <v>89</v>
      </c>
      <c r="E13" s="207">
        <f t="shared" si="1"/>
        <v>0</v>
      </c>
      <c r="F13" s="207">
        <v>0</v>
      </c>
      <c r="G13" s="207">
        <v>0</v>
      </c>
      <c r="H13" s="207">
        <v>0</v>
      </c>
      <c r="I13" s="207">
        <v>0</v>
      </c>
      <c r="J13" s="207">
        <f t="shared" si="2"/>
        <v>0</v>
      </c>
    </row>
    <row r="14" spans="1:10" x14ac:dyDescent="0.25">
      <c r="A14" s="381"/>
      <c r="B14" s="382"/>
      <c r="C14" s="383"/>
      <c r="D14" s="285" t="s">
        <v>90</v>
      </c>
      <c r="E14" s="207">
        <f t="shared" si="1"/>
        <v>0</v>
      </c>
      <c r="F14" s="207">
        <v>0</v>
      </c>
      <c r="G14" s="207">
        <v>0</v>
      </c>
      <c r="H14" s="207">
        <v>0</v>
      </c>
      <c r="I14" s="207">
        <v>0</v>
      </c>
      <c r="J14" s="207">
        <f t="shared" si="2"/>
        <v>0</v>
      </c>
    </row>
    <row r="15" spans="1:10" x14ac:dyDescent="0.25">
      <c r="A15" s="381"/>
      <c r="B15" s="382"/>
      <c r="C15" s="383"/>
      <c r="D15" s="285" t="s">
        <v>18</v>
      </c>
      <c r="E15" s="207">
        <f t="shared" si="1"/>
        <v>0</v>
      </c>
      <c r="F15" s="207">
        <v>0</v>
      </c>
      <c r="G15" s="207">
        <v>0</v>
      </c>
      <c r="H15" s="207">
        <v>0</v>
      </c>
      <c r="I15" s="207">
        <v>0</v>
      </c>
      <c r="J15" s="207">
        <f t="shared" si="2"/>
        <v>0</v>
      </c>
    </row>
    <row r="16" spans="1:10" s="209" customFormat="1" x14ac:dyDescent="0.25">
      <c r="A16" s="393" t="s">
        <v>129</v>
      </c>
      <c r="B16" s="400" t="s">
        <v>365</v>
      </c>
      <c r="C16" s="384" t="s">
        <v>340</v>
      </c>
      <c r="D16" s="211" t="s">
        <v>12</v>
      </c>
      <c r="E16" s="206">
        <f>SUM(F16:J16)</f>
        <v>200000</v>
      </c>
      <c r="F16" s="206">
        <f t="shared" ref="F16" si="3">SUM(F17:F22)</f>
        <v>0</v>
      </c>
      <c r="G16" s="206">
        <f t="shared" ref="G16:J16" si="4">SUM(G17:G22)</f>
        <v>0</v>
      </c>
      <c r="H16" s="206">
        <f t="shared" si="4"/>
        <v>100000</v>
      </c>
      <c r="I16" s="206">
        <f t="shared" si="4"/>
        <v>100000</v>
      </c>
      <c r="J16" s="206">
        <f t="shared" si="4"/>
        <v>0</v>
      </c>
    </row>
    <row r="17" spans="1:10" s="210" customFormat="1" x14ac:dyDescent="0.25">
      <c r="A17" s="394"/>
      <c r="B17" s="401"/>
      <c r="C17" s="384"/>
      <c r="D17" s="285" t="s">
        <v>13</v>
      </c>
      <c r="E17" s="207">
        <f t="shared" ref="E17:E29" si="5">SUM(F17:J17)</f>
        <v>0</v>
      </c>
      <c r="F17" s="207">
        <v>0</v>
      </c>
      <c r="G17" s="207">
        <v>0</v>
      </c>
      <c r="H17" s="207">
        <v>0</v>
      </c>
      <c r="I17" s="207">
        <v>0</v>
      </c>
      <c r="J17" s="207">
        <f>I17*4</f>
        <v>0</v>
      </c>
    </row>
    <row r="18" spans="1:10" s="210" customFormat="1" x14ac:dyDescent="0.25">
      <c r="A18" s="394"/>
      <c r="B18" s="401"/>
      <c r="C18" s="384"/>
      <c r="D18" s="285" t="s">
        <v>14</v>
      </c>
      <c r="E18" s="207">
        <f t="shared" si="5"/>
        <v>0</v>
      </c>
      <c r="F18" s="206">
        <v>0</v>
      </c>
      <c r="G18" s="206">
        <v>0</v>
      </c>
      <c r="H18" s="206">
        <v>0</v>
      </c>
      <c r="I18" s="206">
        <v>0</v>
      </c>
      <c r="J18" s="207">
        <f t="shared" ref="J18:J22" si="6">I18*4</f>
        <v>0</v>
      </c>
    </row>
    <row r="19" spans="1:10" s="210" customFormat="1" x14ac:dyDescent="0.25">
      <c r="A19" s="394"/>
      <c r="B19" s="401"/>
      <c r="C19" s="384"/>
      <c r="D19" s="285" t="s">
        <v>15</v>
      </c>
      <c r="E19" s="207">
        <f t="shared" si="5"/>
        <v>200000</v>
      </c>
      <c r="F19" s="207">
        <f>'[1]таблица 4'!I12</f>
        <v>0</v>
      </c>
      <c r="G19" s="207">
        <f>'таблица 4'!H11</f>
        <v>0</v>
      </c>
      <c r="H19" s="207">
        <f>'таблица 4'!I11</f>
        <v>100000</v>
      </c>
      <c r="I19" s="207">
        <f>'таблица 4'!J11</f>
        <v>100000</v>
      </c>
      <c r="J19" s="207">
        <v>0</v>
      </c>
    </row>
    <row r="20" spans="1:10" s="210" customFormat="1" ht="30" x14ac:dyDescent="0.25">
      <c r="A20" s="394"/>
      <c r="B20" s="401"/>
      <c r="C20" s="384"/>
      <c r="D20" s="285" t="s">
        <v>91</v>
      </c>
      <c r="E20" s="207">
        <f t="shared" si="5"/>
        <v>0</v>
      </c>
      <c r="F20" s="206">
        <v>0</v>
      </c>
      <c r="G20" s="206">
        <v>0</v>
      </c>
      <c r="H20" s="206">
        <v>0</v>
      </c>
      <c r="I20" s="206">
        <v>0</v>
      </c>
      <c r="J20" s="207">
        <f t="shared" si="6"/>
        <v>0</v>
      </c>
    </row>
    <row r="21" spans="1:10" s="210" customFormat="1" ht="24" customHeight="1" x14ac:dyDescent="0.25">
      <c r="A21" s="394"/>
      <c r="B21" s="401"/>
      <c r="C21" s="384"/>
      <c r="D21" s="285" t="s">
        <v>90</v>
      </c>
      <c r="E21" s="207">
        <f t="shared" si="5"/>
        <v>0</v>
      </c>
      <c r="F21" s="206">
        <v>0</v>
      </c>
      <c r="G21" s="206">
        <v>0</v>
      </c>
      <c r="H21" s="206">
        <v>0</v>
      </c>
      <c r="I21" s="206">
        <v>0</v>
      </c>
      <c r="J21" s="207">
        <f t="shared" si="6"/>
        <v>0</v>
      </c>
    </row>
    <row r="22" spans="1:10" s="210" customFormat="1" ht="21.75" customHeight="1" x14ac:dyDescent="0.25">
      <c r="A22" s="399"/>
      <c r="B22" s="402"/>
      <c r="C22" s="384"/>
      <c r="D22" s="285" t="s">
        <v>18</v>
      </c>
      <c r="E22" s="207">
        <f t="shared" si="5"/>
        <v>0</v>
      </c>
      <c r="F22" s="207">
        <v>0</v>
      </c>
      <c r="G22" s="207">
        <f>'таблица 4'!I21</f>
        <v>0</v>
      </c>
      <c r="H22" s="207">
        <f>'таблица 4'!J21</f>
        <v>0</v>
      </c>
      <c r="I22" s="207">
        <v>0</v>
      </c>
      <c r="J22" s="207">
        <f t="shared" si="6"/>
        <v>0</v>
      </c>
    </row>
    <row r="23" spans="1:10" s="209" customFormat="1" ht="15" customHeight="1" x14ac:dyDescent="0.25">
      <c r="A23" s="393" t="s">
        <v>199</v>
      </c>
      <c r="B23" s="400" t="s">
        <v>366</v>
      </c>
      <c r="C23" s="384" t="s">
        <v>340</v>
      </c>
      <c r="D23" s="211" t="s">
        <v>12</v>
      </c>
      <c r="E23" s="206">
        <f t="shared" si="5"/>
        <v>230285.42586000002</v>
      </c>
      <c r="F23" s="206">
        <f t="shared" ref="F23" si="7">SUM(F24:F29)</f>
        <v>0</v>
      </c>
      <c r="G23" s="206">
        <f t="shared" ref="G23:J23" si="8">SUM(G24:G29)</f>
        <v>17849.58467</v>
      </c>
      <c r="H23" s="206">
        <f t="shared" si="8"/>
        <v>212435.84119000001</v>
      </c>
      <c r="I23" s="206">
        <f t="shared" si="8"/>
        <v>0</v>
      </c>
      <c r="J23" s="206">
        <f t="shared" si="8"/>
        <v>0</v>
      </c>
    </row>
    <row r="24" spans="1:10" s="210" customFormat="1" x14ac:dyDescent="0.25">
      <c r="A24" s="394"/>
      <c r="B24" s="401"/>
      <c r="C24" s="384"/>
      <c r="D24" s="285" t="s">
        <v>13</v>
      </c>
      <c r="E24" s="207">
        <f t="shared" si="5"/>
        <v>0</v>
      </c>
      <c r="F24" s="207">
        <v>0</v>
      </c>
      <c r="G24" s="207">
        <v>0</v>
      </c>
      <c r="H24" s="207">
        <v>0</v>
      </c>
      <c r="I24" s="207">
        <v>0</v>
      </c>
      <c r="J24" s="207">
        <f>I24*4</f>
        <v>0</v>
      </c>
    </row>
    <row r="25" spans="1:10" s="210" customFormat="1" x14ac:dyDescent="0.25">
      <c r="A25" s="394"/>
      <c r="B25" s="401"/>
      <c r="C25" s="384"/>
      <c r="D25" s="285" t="s">
        <v>14</v>
      </c>
      <c r="E25" s="207">
        <f t="shared" si="5"/>
        <v>0</v>
      </c>
      <c r="F25" s="206">
        <v>0</v>
      </c>
      <c r="G25" s="206">
        <v>0</v>
      </c>
      <c r="H25" s="206">
        <v>0</v>
      </c>
      <c r="I25" s="206">
        <v>0</v>
      </c>
      <c r="J25" s="207">
        <f t="shared" ref="J25:J29" si="9">I25*4</f>
        <v>0</v>
      </c>
    </row>
    <row r="26" spans="1:10" s="210" customFormat="1" x14ac:dyDescent="0.25">
      <c r="A26" s="394"/>
      <c r="B26" s="401"/>
      <c r="C26" s="384"/>
      <c r="D26" s="285" t="s">
        <v>15</v>
      </c>
      <c r="E26" s="207">
        <f t="shared" si="5"/>
        <v>0</v>
      </c>
      <c r="F26" s="207">
        <v>0</v>
      </c>
      <c r="G26" s="207">
        <v>0</v>
      </c>
      <c r="H26" s="206">
        <v>0</v>
      </c>
      <c r="I26" s="206">
        <v>0</v>
      </c>
      <c r="J26" s="207">
        <f t="shared" si="9"/>
        <v>0</v>
      </c>
    </row>
    <row r="27" spans="1:10" s="210" customFormat="1" ht="30" x14ac:dyDescent="0.25">
      <c r="A27" s="394"/>
      <c r="B27" s="401"/>
      <c r="C27" s="384"/>
      <c r="D27" s="285" t="s">
        <v>91</v>
      </c>
      <c r="E27" s="207">
        <f t="shared" si="5"/>
        <v>0</v>
      </c>
      <c r="F27" s="206">
        <v>0</v>
      </c>
      <c r="G27" s="206">
        <v>0</v>
      </c>
      <c r="H27" s="206">
        <v>0</v>
      </c>
      <c r="I27" s="206">
        <v>0</v>
      </c>
      <c r="J27" s="207">
        <f t="shared" si="9"/>
        <v>0</v>
      </c>
    </row>
    <row r="28" spans="1:10" s="210" customFormat="1" ht="15.75" customHeight="1" x14ac:dyDescent="0.25">
      <c r="A28" s="394"/>
      <c r="B28" s="401"/>
      <c r="C28" s="384"/>
      <c r="D28" s="285" t="s">
        <v>90</v>
      </c>
      <c r="E28" s="207">
        <f t="shared" si="5"/>
        <v>0</v>
      </c>
      <c r="F28" s="206">
        <v>0</v>
      </c>
      <c r="G28" s="206">
        <v>0</v>
      </c>
      <c r="H28" s="206">
        <v>0</v>
      </c>
      <c r="I28" s="206">
        <v>0</v>
      </c>
      <c r="J28" s="207">
        <f t="shared" si="9"/>
        <v>0</v>
      </c>
    </row>
    <row r="29" spans="1:10" s="210" customFormat="1" ht="15.75" customHeight="1" x14ac:dyDescent="0.25">
      <c r="A29" s="399"/>
      <c r="B29" s="402"/>
      <c r="C29" s="384"/>
      <c r="D29" s="285" t="s">
        <v>18</v>
      </c>
      <c r="E29" s="207">
        <f t="shared" si="5"/>
        <v>230285.42586000002</v>
      </c>
      <c r="F29" s="207">
        <v>0</v>
      </c>
      <c r="G29" s="277">
        <v>17849.58467</v>
      </c>
      <c r="H29" s="278">
        <v>212435.84119000001</v>
      </c>
      <c r="I29" s="207">
        <v>0</v>
      </c>
      <c r="J29" s="207">
        <f t="shared" si="9"/>
        <v>0</v>
      </c>
    </row>
    <row r="30" spans="1:10" s="209" customFormat="1" ht="29.25" customHeight="1" x14ac:dyDescent="0.25">
      <c r="A30" s="393" t="s">
        <v>336</v>
      </c>
      <c r="B30" s="400" t="s">
        <v>367</v>
      </c>
      <c r="C30" s="384" t="s">
        <v>8</v>
      </c>
      <c r="D30" s="211" t="s">
        <v>12</v>
      </c>
      <c r="E30" s="206">
        <f t="shared" si="1"/>
        <v>13869.497070000001</v>
      </c>
      <c r="F30" s="206">
        <f t="shared" ref="F30" si="10">SUM(F31:F36)</f>
        <v>3993.4570700000004</v>
      </c>
      <c r="G30" s="206">
        <f t="shared" ref="G30:J30" si="11">SUM(G31:G36)</f>
        <v>7776.04</v>
      </c>
      <c r="H30" s="206">
        <f t="shared" si="11"/>
        <v>350</v>
      </c>
      <c r="I30" s="206">
        <f t="shared" si="11"/>
        <v>350</v>
      </c>
      <c r="J30" s="206">
        <f t="shared" si="11"/>
        <v>1400</v>
      </c>
    </row>
    <row r="31" spans="1:10" s="210" customFormat="1" ht="21" customHeight="1" x14ac:dyDescent="0.25">
      <c r="A31" s="394"/>
      <c r="B31" s="401"/>
      <c r="C31" s="384"/>
      <c r="D31" s="285" t="s">
        <v>13</v>
      </c>
      <c r="E31" s="207">
        <f t="shared" si="1"/>
        <v>0</v>
      </c>
      <c r="F31" s="207">
        <v>0</v>
      </c>
      <c r="G31" s="207">
        <v>0</v>
      </c>
      <c r="H31" s="207">
        <v>0</v>
      </c>
      <c r="I31" s="207">
        <v>0</v>
      </c>
      <c r="J31" s="207">
        <f>I31*4</f>
        <v>0</v>
      </c>
    </row>
    <row r="32" spans="1:10" s="210" customFormat="1" x14ac:dyDescent="0.25">
      <c r="A32" s="394"/>
      <c r="B32" s="401"/>
      <c r="C32" s="384"/>
      <c r="D32" s="285" t="s">
        <v>14</v>
      </c>
      <c r="E32" s="207">
        <f t="shared" si="1"/>
        <v>0</v>
      </c>
      <c r="F32" s="207">
        <v>0</v>
      </c>
      <c r="G32" s="207">
        <v>0</v>
      </c>
      <c r="H32" s="207">
        <v>0</v>
      </c>
      <c r="I32" s="207">
        <v>0</v>
      </c>
      <c r="J32" s="207">
        <f t="shared" ref="J32:J36" si="12">I32*4</f>
        <v>0</v>
      </c>
    </row>
    <row r="33" spans="1:12" s="210" customFormat="1" x14ac:dyDescent="0.25">
      <c r="A33" s="394"/>
      <c r="B33" s="401"/>
      <c r="C33" s="384"/>
      <c r="D33" s="285" t="s">
        <v>15</v>
      </c>
      <c r="E33" s="207">
        <f t="shared" si="1"/>
        <v>3481.1970700000006</v>
      </c>
      <c r="F33" s="207">
        <f>5239.818-5079.958+476.4+357.19707</f>
        <v>993.45707000000061</v>
      </c>
      <c r="G33" s="207">
        <f>7.74+350+30</f>
        <v>387.74</v>
      </c>
      <c r="H33" s="207">
        <v>350</v>
      </c>
      <c r="I33" s="207">
        <v>350</v>
      </c>
      <c r="J33" s="207">
        <f>I33*4</f>
        <v>1400</v>
      </c>
      <c r="K33" s="274"/>
      <c r="L33" s="235"/>
    </row>
    <row r="34" spans="1:12" s="210" customFormat="1" ht="30" x14ac:dyDescent="0.25">
      <c r="A34" s="394"/>
      <c r="B34" s="401"/>
      <c r="C34" s="384"/>
      <c r="D34" s="285" t="s">
        <v>91</v>
      </c>
      <c r="E34" s="207">
        <f t="shared" si="1"/>
        <v>0</v>
      </c>
      <c r="F34" s="207">
        <v>0</v>
      </c>
      <c r="G34" s="207">
        <v>0</v>
      </c>
      <c r="H34" s="207">
        <v>0</v>
      </c>
      <c r="I34" s="207">
        <v>0</v>
      </c>
      <c r="J34" s="207">
        <f t="shared" si="12"/>
        <v>0</v>
      </c>
    </row>
    <row r="35" spans="1:12" s="210" customFormat="1" x14ac:dyDescent="0.25">
      <c r="A35" s="394"/>
      <c r="B35" s="401"/>
      <c r="C35" s="384"/>
      <c r="D35" s="285" t="s">
        <v>90</v>
      </c>
      <c r="E35" s="207">
        <f t="shared" si="1"/>
        <v>0</v>
      </c>
      <c r="F35" s="207">
        <v>0</v>
      </c>
      <c r="G35" s="207">
        <v>0</v>
      </c>
      <c r="H35" s="207">
        <v>0</v>
      </c>
      <c r="I35" s="207">
        <v>0</v>
      </c>
      <c r="J35" s="207">
        <f t="shared" si="12"/>
        <v>0</v>
      </c>
    </row>
    <row r="36" spans="1:12" s="210" customFormat="1" x14ac:dyDescent="0.25">
      <c r="A36" s="399"/>
      <c r="B36" s="402"/>
      <c r="C36" s="384"/>
      <c r="D36" s="285" t="s">
        <v>18</v>
      </c>
      <c r="E36" s="207">
        <f t="shared" si="1"/>
        <v>10388.299999999999</v>
      </c>
      <c r="F36" s="273">
        <f>2754.276+1109.48-490+3000-3373.756</f>
        <v>2999.9999999999995</v>
      </c>
      <c r="G36" s="273">
        <v>7388.3</v>
      </c>
      <c r="H36" s="207">
        <v>0</v>
      </c>
      <c r="I36" s="207">
        <v>0</v>
      </c>
      <c r="J36" s="207">
        <f t="shared" si="12"/>
        <v>0</v>
      </c>
    </row>
    <row r="37" spans="1:12" s="208" customFormat="1" x14ac:dyDescent="0.25">
      <c r="A37" s="385" t="s">
        <v>92</v>
      </c>
      <c r="B37" s="385"/>
      <c r="C37" s="385"/>
      <c r="D37" s="211" t="s">
        <v>12</v>
      </c>
      <c r="E37" s="206">
        <f>SUM(F37:J37)</f>
        <v>450123.76504000003</v>
      </c>
      <c r="F37" s="206">
        <f>SUM(F38:F43)</f>
        <v>9962.29918</v>
      </c>
      <c r="G37" s="206">
        <f>SUM(G38:G43)</f>
        <v>25625.624670000001</v>
      </c>
      <c r="H37" s="206">
        <f t="shared" ref="H37:J37" si="13">SUM(H38:H43)</f>
        <v>312785.84119000001</v>
      </c>
      <c r="I37" s="206">
        <f t="shared" si="13"/>
        <v>100350</v>
      </c>
      <c r="J37" s="206">
        <f t="shared" si="13"/>
        <v>1400</v>
      </c>
      <c r="K37" s="254"/>
    </row>
    <row r="38" spans="1:12" s="208" customFormat="1" x14ac:dyDescent="0.25">
      <c r="A38" s="385"/>
      <c r="B38" s="385"/>
      <c r="C38" s="385"/>
      <c r="D38" s="226" t="s">
        <v>13</v>
      </c>
      <c r="E38" s="207">
        <f t="shared" si="1"/>
        <v>2211.4565899999998</v>
      </c>
      <c r="F38" s="207">
        <f>F10+F17+F24+F31</f>
        <v>2211.4565899999998</v>
      </c>
      <c r="G38" s="207">
        <f t="shared" ref="G38:J38" si="14">G10+G17+G24+G31</f>
        <v>0</v>
      </c>
      <c r="H38" s="207">
        <f t="shared" si="14"/>
        <v>0</v>
      </c>
      <c r="I38" s="207">
        <f t="shared" si="14"/>
        <v>0</v>
      </c>
      <c r="J38" s="207">
        <f t="shared" si="14"/>
        <v>0</v>
      </c>
      <c r="K38" s="254"/>
    </row>
    <row r="39" spans="1:12" s="208" customFormat="1" x14ac:dyDescent="0.25">
      <c r="A39" s="385"/>
      <c r="B39" s="385"/>
      <c r="C39" s="385"/>
      <c r="D39" s="226" t="s">
        <v>14</v>
      </c>
      <c r="E39" s="207">
        <f t="shared" si="1"/>
        <v>3458.9434100000003</v>
      </c>
      <c r="F39" s="207">
        <f t="shared" ref="F39:F42" si="15">F11+F18+F25+F32</f>
        <v>3458.9434100000003</v>
      </c>
      <c r="G39" s="207">
        <f t="shared" ref="G39:J42" si="16">G11+G18+G25+G32</f>
        <v>0</v>
      </c>
      <c r="H39" s="207">
        <f t="shared" si="16"/>
        <v>0</v>
      </c>
      <c r="I39" s="207">
        <f t="shared" si="16"/>
        <v>0</v>
      </c>
      <c r="J39" s="207">
        <f t="shared" si="16"/>
        <v>0</v>
      </c>
      <c r="K39" s="254"/>
    </row>
    <row r="40" spans="1:12" s="208" customFormat="1" x14ac:dyDescent="0.25">
      <c r="A40" s="385"/>
      <c r="B40" s="385"/>
      <c r="C40" s="385"/>
      <c r="D40" s="226" t="s">
        <v>15</v>
      </c>
      <c r="E40" s="207">
        <f t="shared" si="1"/>
        <v>203779.63918</v>
      </c>
      <c r="F40" s="207">
        <f>F12+F19+F26+F33</f>
        <v>1291.8991800000006</v>
      </c>
      <c r="G40" s="207">
        <f>G12+G19+G26+G33</f>
        <v>387.74</v>
      </c>
      <c r="H40" s="207">
        <f t="shared" si="16"/>
        <v>100350</v>
      </c>
      <c r="I40" s="207">
        <f t="shared" si="16"/>
        <v>100350</v>
      </c>
      <c r="J40" s="207">
        <f t="shared" si="16"/>
        <v>1400</v>
      </c>
      <c r="K40" s="254"/>
    </row>
    <row r="41" spans="1:12" s="208" customFormat="1" ht="30" x14ac:dyDescent="0.25">
      <c r="A41" s="385"/>
      <c r="B41" s="385"/>
      <c r="C41" s="385"/>
      <c r="D41" s="226" t="s">
        <v>91</v>
      </c>
      <c r="E41" s="207">
        <f t="shared" si="1"/>
        <v>0</v>
      </c>
      <c r="F41" s="207">
        <f t="shared" si="15"/>
        <v>0</v>
      </c>
      <c r="G41" s="207">
        <f t="shared" si="16"/>
        <v>0</v>
      </c>
      <c r="H41" s="207">
        <f>H13+H20+H27+H34</f>
        <v>0</v>
      </c>
      <c r="I41" s="207">
        <f t="shared" si="16"/>
        <v>0</v>
      </c>
      <c r="J41" s="207">
        <f t="shared" si="16"/>
        <v>0</v>
      </c>
      <c r="K41" s="254"/>
    </row>
    <row r="42" spans="1:12" s="208" customFormat="1" x14ac:dyDescent="0.25">
      <c r="A42" s="385"/>
      <c r="B42" s="385"/>
      <c r="C42" s="385"/>
      <c r="D42" s="226" t="s">
        <v>90</v>
      </c>
      <c r="E42" s="207">
        <f t="shared" si="1"/>
        <v>0</v>
      </c>
      <c r="F42" s="207">
        <f t="shared" si="15"/>
        <v>0</v>
      </c>
      <c r="G42" s="207">
        <f t="shared" si="16"/>
        <v>0</v>
      </c>
      <c r="H42" s="207">
        <f t="shared" si="16"/>
        <v>0</v>
      </c>
      <c r="I42" s="207">
        <f t="shared" si="16"/>
        <v>0</v>
      </c>
      <c r="J42" s="207">
        <f t="shared" si="16"/>
        <v>0</v>
      </c>
      <c r="K42" s="254"/>
    </row>
    <row r="43" spans="1:12" s="208" customFormat="1" x14ac:dyDescent="0.25">
      <c r="A43" s="385"/>
      <c r="B43" s="385"/>
      <c r="C43" s="385"/>
      <c r="D43" s="226" t="s">
        <v>18</v>
      </c>
      <c r="E43" s="207">
        <f t="shared" si="1"/>
        <v>240673.72586000001</v>
      </c>
      <c r="F43" s="207">
        <f>F15+F22+F29+F36</f>
        <v>2999.9999999999995</v>
      </c>
      <c r="G43" s="207">
        <f t="shared" ref="G43:J43" si="17">G15+G22+G29+G36</f>
        <v>25237.884669999999</v>
      </c>
      <c r="H43" s="207">
        <f t="shared" si="17"/>
        <v>212435.84119000001</v>
      </c>
      <c r="I43" s="207">
        <f t="shared" si="17"/>
        <v>0</v>
      </c>
      <c r="J43" s="207">
        <f t="shared" si="17"/>
        <v>0</v>
      </c>
      <c r="K43" s="254"/>
    </row>
    <row r="44" spans="1:12" s="209" customFormat="1" ht="15.75" customHeight="1" x14ac:dyDescent="0.25">
      <c r="A44" s="380" t="s">
        <v>318</v>
      </c>
      <c r="B44" s="380"/>
      <c r="C44" s="380"/>
      <c r="D44" s="380"/>
      <c r="E44" s="380"/>
      <c r="F44" s="380"/>
      <c r="G44" s="380"/>
      <c r="H44" s="380"/>
      <c r="I44" s="380"/>
      <c r="J44" s="380"/>
    </row>
    <row r="45" spans="1:12" s="210" customFormat="1" x14ac:dyDescent="0.25">
      <c r="A45" s="381" t="s">
        <v>118</v>
      </c>
      <c r="B45" s="382" t="s">
        <v>368</v>
      </c>
      <c r="C45" s="384" t="s">
        <v>8</v>
      </c>
      <c r="D45" s="211" t="s">
        <v>12</v>
      </c>
      <c r="E45" s="206">
        <f t="shared" ref="E45:E86" si="18">SUM(F45:J45)</f>
        <v>0</v>
      </c>
      <c r="F45" s="206">
        <f>SUM(F46:F51)</f>
        <v>0</v>
      </c>
      <c r="G45" s="206">
        <f>SUM(G46:G51)</f>
        <v>0</v>
      </c>
      <c r="H45" s="206">
        <f>SUM(H46:H51)</f>
        <v>0</v>
      </c>
      <c r="I45" s="206">
        <f>SUM(I46:I51)</f>
        <v>0</v>
      </c>
      <c r="J45" s="206">
        <f>SUM(J46:J51)</f>
        <v>0</v>
      </c>
    </row>
    <row r="46" spans="1:12" s="210" customFormat="1" x14ac:dyDescent="0.25">
      <c r="A46" s="381"/>
      <c r="B46" s="382"/>
      <c r="C46" s="384"/>
      <c r="D46" s="226" t="s">
        <v>13</v>
      </c>
      <c r="E46" s="206">
        <f t="shared" si="18"/>
        <v>0</v>
      </c>
      <c r="F46" s="207">
        <v>0</v>
      </c>
      <c r="G46" s="207">
        <v>0</v>
      </c>
      <c r="H46" s="207">
        <v>0</v>
      </c>
      <c r="I46" s="207">
        <v>0</v>
      </c>
      <c r="J46" s="207">
        <v>0</v>
      </c>
    </row>
    <row r="47" spans="1:12" s="210" customFormat="1" x14ac:dyDescent="0.25">
      <c r="A47" s="381"/>
      <c r="B47" s="382"/>
      <c r="C47" s="384"/>
      <c r="D47" s="226" t="s">
        <v>14</v>
      </c>
      <c r="E47" s="206">
        <f t="shared" si="18"/>
        <v>0</v>
      </c>
      <c r="F47" s="207">
        <v>0</v>
      </c>
      <c r="G47" s="207">
        <v>0</v>
      </c>
      <c r="H47" s="207">
        <v>0</v>
      </c>
      <c r="I47" s="207">
        <v>0</v>
      </c>
      <c r="J47" s="207">
        <v>0</v>
      </c>
    </row>
    <row r="48" spans="1:12" s="210" customFormat="1" x14ac:dyDescent="0.25">
      <c r="A48" s="381"/>
      <c r="B48" s="382"/>
      <c r="C48" s="384"/>
      <c r="D48" s="226" t="s">
        <v>15</v>
      </c>
      <c r="E48" s="206">
        <f t="shared" si="18"/>
        <v>0</v>
      </c>
      <c r="F48" s="207">
        <v>0</v>
      </c>
      <c r="G48" s="207">
        <v>0</v>
      </c>
      <c r="H48" s="207">
        <v>0</v>
      </c>
      <c r="I48" s="207">
        <v>0</v>
      </c>
      <c r="J48" s="207">
        <v>0</v>
      </c>
    </row>
    <row r="49" spans="1:12" s="210" customFormat="1" ht="30" x14ac:dyDescent="0.25">
      <c r="A49" s="381"/>
      <c r="B49" s="382"/>
      <c r="C49" s="384"/>
      <c r="D49" s="226" t="s">
        <v>89</v>
      </c>
      <c r="E49" s="206">
        <f t="shared" si="18"/>
        <v>0</v>
      </c>
      <c r="F49" s="207">
        <v>0</v>
      </c>
      <c r="G49" s="207">
        <v>0</v>
      </c>
      <c r="H49" s="207">
        <v>0</v>
      </c>
      <c r="I49" s="207">
        <v>0</v>
      </c>
      <c r="J49" s="207">
        <v>0</v>
      </c>
    </row>
    <row r="50" spans="1:12" s="210" customFormat="1" x14ac:dyDescent="0.25">
      <c r="A50" s="381"/>
      <c r="B50" s="382"/>
      <c r="C50" s="384"/>
      <c r="D50" s="226" t="s">
        <v>90</v>
      </c>
      <c r="E50" s="206">
        <f t="shared" si="18"/>
        <v>0</v>
      </c>
      <c r="F50" s="207">
        <v>0</v>
      </c>
      <c r="G50" s="207">
        <v>0</v>
      </c>
      <c r="H50" s="207">
        <v>0</v>
      </c>
      <c r="I50" s="207">
        <v>0</v>
      </c>
      <c r="J50" s="207">
        <v>0</v>
      </c>
    </row>
    <row r="51" spans="1:12" s="210" customFormat="1" x14ac:dyDescent="0.25">
      <c r="A51" s="381"/>
      <c r="B51" s="382"/>
      <c r="C51" s="384"/>
      <c r="D51" s="226" t="s">
        <v>18</v>
      </c>
      <c r="E51" s="206">
        <f t="shared" si="18"/>
        <v>0</v>
      </c>
      <c r="F51" s="207">
        <v>0</v>
      </c>
      <c r="G51" s="207">
        <v>0</v>
      </c>
      <c r="H51" s="207">
        <v>0</v>
      </c>
      <c r="I51" s="207">
        <v>0</v>
      </c>
      <c r="J51" s="207">
        <v>0</v>
      </c>
    </row>
    <row r="52" spans="1:12" s="210" customFormat="1" x14ac:dyDescent="0.25">
      <c r="A52" s="381" t="s">
        <v>119</v>
      </c>
      <c r="B52" s="382" t="s">
        <v>376</v>
      </c>
      <c r="C52" s="383" t="s">
        <v>125</v>
      </c>
      <c r="D52" s="211" t="s">
        <v>12</v>
      </c>
      <c r="E52" s="206">
        <f t="shared" ref="E52:E58" si="19">SUM(F52:J52)</f>
        <v>0</v>
      </c>
      <c r="F52" s="206">
        <f>SUM(F53:F58)</f>
        <v>0</v>
      </c>
      <c r="G52" s="206">
        <f>SUM(G53:G58)</f>
        <v>0</v>
      </c>
      <c r="H52" s="206">
        <f>SUM(H53:H58)</f>
        <v>0</v>
      </c>
      <c r="I52" s="206">
        <f>SUM(I53:I58)</f>
        <v>0</v>
      </c>
      <c r="J52" s="206">
        <f>SUM(J53:J58)</f>
        <v>0</v>
      </c>
    </row>
    <row r="53" spans="1:12" s="210" customFormat="1" x14ac:dyDescent="0.25">
      <c r="A53" s="381"/>
      <c r="B53" s="382"/>
      <c r="C53" s="383"/>
      <c r="D53" s="226" t="s">
        <v>13</v>
      </c>
      <c r="E53" s="206">
        <f t="shared" si="19"/>
        <v>0</v>
      </c>
      <c r="F53" s="207">
        <v>0</v>
      </c>
      <c r="G53" s="207">
        <v>0</v>
      </c>
      <c r="H53" s="207">
        <v>0</v>
      </c>
      <c r="I53" s="207">
        <v>0</v>
      </c>
      <c r="J53" s="207">
        <v>0</v>
      </c>
    </row>
    <row r="54" spans="1:12" s="210" customFormat="1" x14ac:dyDescent="0.25">
      <c r="A54" s="381"/>
      <c r="B54" s="382"/>
      <c r="C54" s="383"/>
      <c r="D54" s="226" t="s">
        <v>14</v>
      </c>
      <c r="E54" s="206">
        <f t="shared" si="19"/>
        <v>0</v>
      </c>
      <c r="F54" s="207">
        <v>0</v>
      </c>
      <c r="G54" s="207">
        <v>0</v>
      </c>
      <c r="H54" s="207">
        <v>0</v>
      </c>
      <c r="I54" s="207">
        <v>0</v>
      </c>
      <c r="J54" s="207">
        <v>0</v>
      </c>
    </row>
    <row r="55" spans="1:12" s="210" customFormat="1" x14ac:dyDescent="0.25">
      <c r="A55" s="381"/>
      <c r="B55" s="382"/>
      <c r="C55" s="383"/>
      <c r="D55" s="226" t="s">
        <v>15</v>
      </c>
      <c r="E55" s="206">
        <f t="shared" si="19"/>
        <v>0</v>
      </c>
      <c r="F55" s="262">
        <f>70-70</f>
        <v>0</v>
      </c>
      <c r="G55" s="207">
        <v>0</v>
      </c>
      <c r="H55" s="207">
        <v>0</v>
      </c>
      <c r="I55" s="207">
        <v>0</v>
      </c>
      <c r="J55" s="207">
        <f>I55*4</f>
        <v>0</v>
      </c>
    </row>
    <row r="56" spans="1:12" s="210" customFormat="1" ht="30" x14ac:dyDescent="0.25">
      <c r="A56" s="381"/>
      <c r="B56" s="382"/>
      <c r="C56" s="383"/>
      <c r="D56" s="226" t="s">
        <v>91</v>
      </c>
      <c r="E56" s="206">
        <f t="shared" si="19"/>
        <v>0</v>
      </c>
      <c r="F56" s="207">
        <v>0</v>
      </c>
      <c r="G56" s="207">
        <v>0</v>
      </c>
      <c r="H56" s="207">
        <v>0</v>
      </c>
      <c r="I56" s="207">
        <v>0</v>
      </c>
      <c r="J56" s="207">
        <v>0</v>
      </c>
    </row>
    <row r="57" spans="1:12" s="210" customFormat="1" ht="24.75" customHeight="1" x14ac:dyDescent="0.25">
      <c r="A57" s="381"/>
      <c r="B57" s="382"/>
      <c r="C57" s="383"/>
      <c r="D57" s="226" t="s">
        <v>90</v>
      </c>
      <c r="E57" s="206">
        <f t="shared" si="19"/>
        <v>0</v>
      </c>
      <c r="F57" s="207">
        <v>0</v>
      </c>
      <c r="G57" s="207">
        <v>0</v>
      </c>
      <c r="H57" s="207">
        <v>0</v>
      </c>
      <c r="I57" s="207">
        <v>0</v>
      </c>
      <c r="J57" s="207">
        <v>0</v>
      </c>
    </row>
    <row r="58" spans="1:12" s="210" customFormat="1" ht="20.25" customHeight="1" x14ac:dyDescent="0.25">
      <c r="A58" s="381"/>
      <c r="B58" s="382"/>
      <c r="C58" s="383"/>
      <c r="D58" s="226" t="s">
        <v>18</v>
      </c>
      <c r="E58" s="206">
        <f t="shared" si="19"/>
        <v>0</v>
      </c>
      <c r="F58" s="207">
        <v>0</v>
      </c>
      <c r="G58" s="207">
        <v>0</v>
      </c>
      <c r="H58" s="207">
        <v>0</v>
      </c>
      <c r="I58" s="207">
        <v>0</v>
      </c>
      <c r="J58" s="207">
        <v>0</v>
      </c>
    </row>
    <row r="59" spans="1:12" s="210" customFormat="1" ht="24" customHeight="1" x14ac:dyDescent="0.25">
      <c r="A59" s="393" t="s">
        <v>121</v>
      </c>
      <c r="B59" s="395" t="s">
        <v>369</v>
      </c>
      <c r="C59" s="384" t="s">
        <v>8</v>
      </c>
      <c r="D59" s="211" t="s">
        <v>12</v>
      </c>
      <c r="E59" s="206">
        <f t="shared" si="18"/>
        <v>646549.33117999998</v>
      </c>
      <c r="F59" s="206">
        <f t="shared" ref="F59" si="20">SUM(F60:F65)</f>
        <v>68675.076180000004</v>
      </c>
      <c r="G59" s="206">
        <f>SUM(G60:G65)</f>
        <v>82553.464999999997</v>
      </c>
      <c r="H59" s="206">
        <f t="shared" ref="H59:J59" si="21">SUM(H60:H65)</f>
        <v>82553.464999999997</v>
      </c>
      <c r="I59" s="206">
        <f t="shared" si="21"/>
        <v>82553.464999999997</v>
      </c>
      <c r="J59" s="206">
        <f t="shared" si="21"/>
        <v>330213.86</v>
      </c>
    </row>
    <row r="60" spans="1:12" s="210" customFormat="1" ht="16.5" customHeight="1" x14ac:dyDescent="0.25">
      <c r="A60" s="394"/>
      <c r="B60" s="396"/>
      <c r="C60" s="384"/>
      <c r="D60" s="226" t="s">
        <v>13</v>
      </c>
      <c r="E60" s="207">
        <f t="shared" si="18"/>
        <v>0</v>
      </c>
      <c r="F60" s="207">
        <v>0</v>
      </c>
      <c r="G60" s="207">
        <v>0</v>
      </c>
      <c r="H60" s="207">
        <v>0</v>
      </c>
      <c r="I60" s="207">
        <v>0</v>
      </c>
      <c r="J60" s="207">
        <f>I60*4</f>
        <v>0</v>
      </c>
    </row>
    <row r="61" spans="1:12" s="210" customFormat="1" ht="16.5" customHeight="1" x14ac:dyDescent="0.25">
      <c r="A61" s="394"/>
      <c r="B61" s="396"/>
      <c r="C61" s="384"/>
      <c r="D61" s="226" t="s">
        <v>14</v>
      </c>
      <c r="E61" s="207">
        <f t="shared" si="18"/>
        <v>0</v>
      </c>
      <c r="F61" s="207">
        <v>0</v>
      </c>
      <c r="G61" s="207">
        <v>0</v>
      </c>
      <c r="H61" s="207">
        <v>0</v>
      </c>
      <c r="I61" s="207">
        <v>0</v>
      </c>
      <c r="J61" s="207">
        <f t="shared" ref="J61:J65" si="22">I61*4</f>
        <v>0</v>
      </c>
    </row>
    <row r="62" spans="1:12" s="210" customFormat="1" ht="16.5" customHeight="1" x14ac:dyDescent="0.25">
      <c r="A62" s="394"/>
      <c r="B62" s="396"/>
      <c r="C62" s="384"/>
      <c r="D62" s="226" t="s">
        <v>15</v>
      </c>
      <c r="E62" s="207">
        <f t="shared" si="18"/>
        <v>426859.19617999997</v>
      </c>
      <c r="F62" s="207">
        <f>48628.6202+122.61579-0.00001-290-300+2345.356+7048.9+13526.42287-258-2148.83867</f>
        <v>68675.076180000004</v>
      </c>
      <c r="G62" s="207">
        <v>64780.61</v>
      </c>
      <c r="H62" s="207">
        <v>48900.584999999999</v>
      </c>
      <c r="I62" s="207">
        <v>48900.584999999999</v>
      </c>
      <c r="J62" s="207">
        <f t="shared" si="22"/>
        <v>195602.34</v>
      </c>
      <c r="L62" s="235"/>
    </row>
    <row r="63" spans="1:12" s="210" customFormat="1" ht="30" x14ac:dyDescent="0.25">
      <c r="A63" s="394"/>
      <c r="B63" s="396"/>
      <c r="C63" s="384"/>
      <c r="D63" s="226" t="s">
        <v>91</v>
      </c>
      <c r="E63" s="207">
        <f t="shared" si="18"/>
        <v>0</v>
      </c>
      <c r="F63" s="207">
        <v>0</v>
      </c>
      <c r="G63" s="207">
        <v>0</v>
      </c>
      <c r="H63" s="207">
        <v>0</v>
      </c>
      <c r="I63" s="207">
        <v>0</v>
      </c>
      <c r="J63" s="207">
        <f t="shared" si="22"/>
        <v>0</v>
      </c>
    </row>
    <row r="64" spans="1:12" s="210" customFormat="1" ht="21" customHeight="1" x14ac:dyDescent="0.25">
      <c r="A64" s="394"/>
      <c r="B64" s="396"/>
      <c r="C64" s="384"/>
      <c r="D64" s="226" t="s">
        <v>90</v>
      </c>
      <c r="E64" s="207">
        <f t="shared" si="18"/>
        <v>0</v>
      </c>
      <c r="F64" s="207">
        <v>0</v>
      </c>
      <c r="G64" s="207">
        <v>0</v>
      </c>
      <c r="H64" s="207">
        <v>0</v>
      </c>
      <c r="I64" s="207">
        <v>0</v>
      </c>
      <c r="J64" s="207">
        <f t="shared" si="22"/>
        <v>0</v>
      </c>
    </row>
    <row r="65" spans="1:12" s="210" customFormat="1" ht="17.25" customHeight="1" x14ac:dyDescent="0.25">
      <c r="A65" s="394"/>
      <c r="B65" s="396"/>
      <c r="C65" s="384"/>
      <c r="D65" s="226" t="s">
        <v>18</v>
      </c>
      <c r="E65" s="207">
        <f t="shared" si="18"/>
        <v>219690.13499999998</v>
      </c>
      <c r="F65" s="207">
        <v>0</v>
      </c>
      <c r="G65" s="207">
        <v>17772.855</v>
      </c>
      <c r="H65" s="207">
        <v>33652.879999999997</v>
      </c>
      <c r="I65" s="207">
        <v>33652.879999999997</v>
      </c>
      <c r="J65" s="207">
        <f t="shared" si="22"/>
        <v>134611.51999999999</v>
      </c>
    </row>
    <row r="66" spans="1:12" s="209" customFormat="1" ht="21.75" customHeight="1" x14ac:dyDescent="0.25">
      <c r="A66" s="404" t="s">
        <v>122</v>
      </c>
      <c r="B66" s="395" t="s">
        <v>370</v>
      </c>
      <c r="C66" s="392" t="s">
        <v>337</v>
      </c>
      <c r="D66" s="211" t="s">
        <v>12</v>
      </c>
      <c r="E66" s="206">
        <f t="shared" si="18"/>
        <v>1868170.10143</v>
      </c>
      <c r="F66" s="206">
        <f>SUM(F67:F72)</f>
        <v>278247.79793</v>
      </c>
      <c r="G66" s="206">
        <f>SUM(G67:G72)</f>
        <v>228201.75526000001</v>
      </c>
      <c r="H66" s="206">
        <f>SUM(H67:H72)</f>
        <v>226952.75569000002</v>
      </c>
      <c r="I66" s="206">
        <f>SUM(I67:I72)</f>
        <v>226953.55851</v>
      </c>
      <c r="J66" s="206">
        <f t="shared" ref="J66" si="23">SUM(J67:J72)</f>
        <v>907814.23404000001</v>
      </c>
      <c r="K66" s="210"/>
      <c r="L66" s="210"/>
    </row>
    <row r="67" spans="1:12" s="210" customFormat="1" ht="17.25" customHeight="1" x14ac:dyDescent="0.25">
      <c r="A67" s="405"/>
      <c r="B67" s="396"/>
      <c r="C67" s="392"/>
      <c r="D67" s="226" t="s">
        <v>13</v>
      </c>
      <c r="E67" s="207">
        <f t="shared" si="18"/>
        <v>0</v>
      </c>
      <c r="F67" s="207">
        <f>F74+F81</f>
        <v>0</v>
      </c>
      <c r="G67" s="207">
        <f t="shared" ref="G67:I67" si="24">G74+G81</f>
        <v>0</v>
      </c>
      <c r="H67" s="207">
        <f t="shared" si="24"/>
        <v>0</v>
      </c>
      <c r="I67" s="207">
        <f t="shared" si="24"/>
        <v>0</v>
      </c>
      <c r="J67" s="207">
        <f>J74+J81+J88</f>
        <v>0</v>
      </c>
    </row>
    <row r="68" spans="1:12" s="210" customFormat="1" ht="16.5" customHeight="1" x14ac:dyDescent="0.25">
      <c r="A68" s="405"/>
      <c r="B68" s="396"/>
      <c r="C68" s="392"/>
      <c r="D68" s="226" t="s">
        <v>14</v>
      </c>
      <c r="E68" s="207">
        <f t="shared" si="18"/>
        <v>0</v>
      </c>
      <c r="F68" s="207">
        <f t="shared" ref="F68:F71" si="25">F75+F82</f>
        <v>0</v>
      </c>
      <c r="G68" s="207">
        <f t="shared" ref="G68:I72" si="26">G75+G82</f>
        <v>0</v>
      </c>
      <c r="H68" s="207">
        <f t="shared" si="26"/>
        <v>0</v>
      </c>
      <c r="I68" s="207">
        <f t="shared" si="26"/>
        <v>0</v>
      </c>
      <c r="J68" s="207">
        <f t="shared" ref="J68" si="27">J75+J82+J89</f>
        <v>0</v>
      </c>
    </row>
    <row r="69" spans="1:12" s="210" customFormat="1" ht="16.5" customHeight="1" x14ac:dyDescent="0.25">
      <c r="A69" s="405"/>
      <c r="B69" s="396"/>
      <c r="C69" s="392"/>
      <c r="D69" s="226" t="s">
        <v>15</v>
      </c>
      <c r="E69" s="207">
        <f>SUM(F69:J69)</f>
        <v>1127692.10143</v>
      </c>
      <c r="F69" s="207">
        <f t="shared" si="25"/>
        <v>277847.79793</v>
      </c>
      <c r="G69" s="207">
        <f t="shared" si="26"/>
        <v>138265.75526000001</v>
      </c>
      <c r="H69" s="207">
        <f t="shared" si="26"/>
        <v>118390.75569000001</v>
      </c>
      <c r="I69" s="207">
        <f t="shared" si="26"/>
        <v>118637.55851</v>
      </c>
      <c r="J69" s="207">
        <f>I69*4</f>
        <v>474550.23404000001</v>
      </c>
      <c r="L69" s="235"/>
    </row>
    <row r="70" spans="1:12" s="210" customFormat="1" ht="30.75" customHeight="1" x14ac:dyDescent="0.25">
      <c r="A70" s="405"/>
      <c r="B70" s="396"/>
      <c r="C70" s="392"/>
      <c r="D70" s="226" t="s">
        <v>91</v>
      </c>
      <c r="E70" s="207">
        <f t="shared" si="18"/>
        <v>0</v>
      </c>
      <c r="F70" s="207">
        <f t="shared" si="25"/>
        <v>0</v>
      </c>
      <c r="G70" s="207">
        <f t="shared" si="26"/>
        <v>0</v>
      </c>
      <c r="H70" s="207">
        <f t="shared" si="26"/>
        <v>0</v>
      </c>
      <c r="I70" s="207">
        <f t="shared" si="26"/>
        <v>0</v>
      </c>
      <c r="J70" s="207">
        <f t="shared" ref="J70:J71" si="28">I70*4</f>
        <v>0</v>
      </c>
    </row>
    <row r="71" spans="1:12" s="210" customFormat="1" ht="17.25" customHeight="1" x14ac:dyDescent="0.25">
      <c r="A71" s="405"/>
      <c r="B71" s="396"/>
      <c r="C71" s="392"/>
      <c r="D71" s="226" t="s">
        <v>90</v>
      </c>
      <c r="E71" s="207">
        <f t="shared" si="18"/>
        <v>0</v>
      </c>
      <c r="F71" s="207">
        <f t="shared" si="25"/>
        <v>0</v>
      </c>
      <c r="G71" s="207">
        <f t="shared" si="26"/>
        <v>0</v>
      </c>
      <c r="H71" s="207">
        <f t="shared" si="26"/>
        <v>0</v>
      </c>
      <c r="I71" s="207">
        <f t="shared" si="26"/>
        <v>0</v>
      </c>
      <c r="J71" s="207">
        <f t="shared" si="28"/>
        <v>0</v>
      </c>
    </row>
    <row r="72" spans="1:12" s="210" customFormat="1" ht="17.25" customHeight="1" x14ac:dyDescent="0.25">
      <c r="A72" s="405"/>
      <c r="B72" s="396"/>
      <c r="C72" s="392"/>
      <c r="D72" s="226" t="s">
        <v>18</v>
      </c>
      <c r="E72" s="207">
        <f t="shared" si="18"/>
        <v>740478</v>
      </c>
      <c r="F72" s="207">
        <f>F79+F86</f>
        <v>400</v>
      </c>
      <c r="G72" s="207">
        <f t="shared" si="26"/>
        <v>89936</v>
      </c>
      <c r="H72" s="207">
        <f t="shared" si="26"/>
        <v>108562</v>
      </c>
      <c r="I72" s="207">
        <f t="shared" si="26"/>
        <v>108316</v>
      </c>
      <c r="J72" s="207">
        <f>I79*4</f>
        <v>433264</v>
      </c>
    </row>
    <row r="73" spans="1:12" s="210" customFormat="1" ht="21.75" customHeight="1" x14ac:dyDescent="0.25">
      <c r="A73" s="405"/>
      <c r="B73" s="396"/>
      <c r="C73" s="386" t="s">
        <v>8</v>
      </c>
      <c r="D73" s="211" t="s">
        <v>12</v>
      </c>
      <c r="E73" s="206">
        <f t="shared" si="18"/>
        <v>1857427.41763</v>
      </c>
      <c r="F73" s="206">
        <f>SUM(F74:F79)</f>
        <v>275905.11413</v>
      </c>
      <c r="G73" s="206">
        <f>SUM(G74:G79)</f>
        <v>227001.75526000001</v>
      </c>
      <c r="H73" s="206">
        <f>SUM(H74:H79)</f>
        <v>225752.75569000002</v>
      </c>
      <c r="I73" s="206">
        <f>SUM(I74:I79)</f>
        <v>225753.55851</v>
      </c>
      <c r="J73" s="206">
        <f t="shared" ref="J73" si="29">SUM(J74:J79)</f>
        <v>903014.23404000001</v>
      </c>
    </row>
    <row r="74" spans="1:12" s="210" customFormat="1" x14ac:dyDescent="0.25">
      <c r="A74" s="405"/>
      <c r="B74" s="396"/>
      <c r="C74" s="387"/>
      <c r="D74" s="226" t="s">
        <v>13</v>
      </c>
      <c r="E74" s="207">
        <f t="shared" si="18"/>
        <v>0</v>
      </c>
      <c r="F74" s="207">
        <v>0</v>
      </c>
      <c r="G74" s="207">
        <v>0</v>
      </c>
      <c r="H74" s="207">
        <v>0</v>
      </c>
      <c r="I74" s="207">
        <v>0</v>
      </c>
      <c r="J74" s="207">
        <v>0</v>
      </c>
    </row>
    <row r="75" spans="1:12" s="210" customFormat="1" x14ac:dyDescent="0.25">
      <c r="A75" s="405"/>
      <c r="B75" s="396"/>
      <c r="C75" s="387"/>
      <c r="D75" s="226" t="s">
        <v>14</v>
      </c>
      <c r="E75" s="207">
        <f t="shared" si="18"/>
        <v>0</v>
      </c>
      <c r="F75" s="207">
        <v>0</v>
      </c>
      <c r="G75" s="207">
        <v>0</v>
      </c>
      <c r="H75" s="207">
        <v>0</v>
      </c>
      <c r="I75" s="207">
        <v>0</v>
      </c>
      <c r="J75" s="207">
        <v>0</v>
      </c>
    </row>
    <row r="76" spans="1:12" s="210" customFormat="1" x14ac:dyDescent="0.25">
      <c r="A76" s="405"/>
      <c r="B76" s="396"/>
      <c r="C76" s="387"/>
      <c r="D76" s="226" t="s">
        <v>15</v>
      </c>
      <c r="E76" s="207">
        <f t="shared" si="18"/>
        <v>1116949.41763</v>
      </c>
      <c r="F76" s="207">
        <f>243788.45769-4049.1-11780.56394-1845.097-100+10375.56251+17709.23592+21597.36762+4059.7-4250.44867</f>
        <v>275505.11413</v>
      </c>
      <c r="G76" s="207">
        <f>82.6+125988.29426+10994.861</f>
        <v>137065.75526000001</v>
      </c>
      <c r="H76" s="207">
        <f>82.6+103419.80469+13688.351</f>
        <v>117190.75569000001</v>
      </c>
      <c r="I76" s="207">
        <f>82.6+103666.60751+13688.351</f>
        <v>117437.55851</v>
      </c>
      <c r="J76" s="207">
        <f>I76*4</f>
        <v>469750.23404000001</v>
      </c>
      <c r="L76" s="235"/>
    </row>
    <row r="77" spans="1:12" s="210" customFormat="1" ht="30" x14ac:dyDescent="0.25">
      <c r="A77" s="405"/>
      <c r="B77" s="396"/>
      <c r="C77" s="387"/>
      <c r="D77" s="226" t="s">
        <v>91</v>
      </c>
      <c r="E77" s="207">
        <f t="shared" si="18"/>
        <v>0</v>
      </c>
      <c r="F77" s="207">
        <v>0</v>
      </c>
      <c r="G77" s="207">
        <v>0</v>
      </c>
      <c r="H77" s="207">
        <v>0</v>
      </c>
      <c r="I77" s="207">
        <v>0</v>
      </c>
      <c r="J77" s="207">
        <v>0</v>
      </c>
    </row>
    <row r="78" spans="1:12" s="210" customFormat="1" x14ac:dyDescent="0.25">
      <c r="A78" s="405"/>
      <c r="B78" s="396"/>
      <c r="C78" s="387"/>
      <c r="D78" s="226" t="s">
        <v>90</v>
      </c>
      <c r="E78" s="207">
        <f t="shared" si="18"/>
        <v>0</v>
      </c>
      <c r="F78" s="207">
        <v>0</v>
      </c>
      <c r="G78" s="207">
        <v>0</v>
      </c>
      <c r="H78" s="207">
        <v>0</v>
      </c>
      <c r="I78" s="207">
        <v>0</v>
      </c>
      <c r="J78" s="207">
        <v>0</v>
      </c>
    </row>
    <row r="79" spans="1:12" s="210" customFormat="1" x14ac:dyDescent="0.25">
      <c r="A79" s="405"/>
      <c r="B79" s="396"/>
      <c r="C79" s="388"/>
      <c r="D79" s="226" t="s">
        <v>18</v>
      </c>
      <c r="E79" s="207">
        <f>SUM(F79:J79)</f>
        <v>740478</v>
      </c>
      <c r="F79" s="207">
        <f>781+3300-3300-381</f>
        <v>400</v>
      </c>
      <c r="G79" s="207">
        <v>89936</v>
      </c>
      <c r="H79" s="207">
        <v>108562</v>
      </c>
      <c r="I79" s="207">
        <v>108316</v>
      </c>
      <c r="J79" s="207">
        <f>I79*4</f>
        <v>433264</v>
      </c>
    </row>
    <row r="80" spans="1:12" s="209" customFormat="1" ht="15" customHeight="1" x14ac:dyDescent="0.25">
      <c r="A80" s="405"/>
      <c r="B80" s="396"/>
      <c r="C80" s="384" t="s">
        <v>330</v>
      </c>
      <c r="D80" s="211" t="s">
        <v>12</v>
      </c>
      <c r="E80" s="206">
        <f t="shared" si="18"/>
        <v>10742.683799999999</v>
      </c>
      <c r="F80" s="206">
        <f t="shared" ref="F80" si="30">SUM(F81:F86)</f>
        <v>2342.6837999999998</v>
      </c>
      <c r="G80" s="206">
        <f>SUM(G81:G86)</f>
        <v>1200</v>
      </c>
      <c r="H80" s="206">
        <f t="shared" ref="H80:J80" si="31">SUM(H81:H86)</f>
        <v>1200</v>
      </c>
      <c r="I80" s="206">
        <f t="shared" si="31"/>
        <v>1200</v>
      </c>
      <c r="J80" s="206">
        <f t="shared" si="31"/>
        <v>4800</v>
      </c>
      <c r="K80" s="210"/>
    </row>
    <row r="81" spans="1:12" s="210" customFormat="1" x14ac:dyDescent="0.25">
      <c r="A81" s="405"/>
      <c r="B81" s="396"/>
      <c r="C81" s="384"/>
      <c r="D81" s="226" t="s">
        <v>13</v>
      </c>
      <c r="E81" s="207">
        <f t="shared" si="18"/>
        <v>0</v>
      </c>
      <c r="F81" s="207">
        <v>0</v>
      </c>
      <c r="G81" s="207">
        <v>0</v>
      </c>
      <c r="H81" s="207">
        <v>0</v>
      </c>
      <c r="I81" s="207">
        <v>0</v>
      </c>
      <c r="J81" s="207">
        <v>0</v>
      </c>
    </row>
    <row r="82" spans="1:12" s="210" customFormat="1" x14ac:dyDescent="0.25">
      <c r="A82" s="405"/>
      <c r="B82" s="396"/>
      <c r="C82" s="384"/>
      <c r="D82" s="226" t="s">
        <v>14</v>
      </c>
      <c r="E82" s="207">
        <f t="shared" si="18"/>
        <v>0</v>
      </c>
      <c r="F82" s="207">
        <v>0</v>
      </c>
      <c r="G82" s="207">
        <v>0</v>
      </c>
      <c r="H82" s="207">
        <v>0</v>
      </c>
      <c r="I82" s="207">
        <v>0</v>
      </c>
      <c r="J82" s="207">
        <v>0</v>
      </c>
    </row>
    <row r="83" spans="1:12" s="210" customFormat="1" x14ac:dyDescent="0.25">
      <c r="A83" s="405"/>
      <c r="B83" s="396"/>
      <c r="C83" s="384"/>
      <c r="D83" s="226" t="s">
        <v>15</v>
      </c>
      <c r="E83" s="207">
        <f t="shared" si="18"/>
        <v>10742.683799999999</v>
      </c>
      <c r="F83" s="207">
        <f>1000+221.4238+1121.26</f>
        <v>2342.6837999999998</v>
      </c>
      <c r="G83" s="207">
        <v>1200</v>
      </c>
      <c r="H83" s="207">
        <v>1200</v>
      </c>
      <c r="I83" s="207">
        <v>1200</v>
      </c>
      <c r="J83" s="207">
        <f>I83*4</f>
        <v>4800</v>
      </c>
      <c r="L83" s="235"/>
    </row>
    <row r="84" spans="1:12" s="210" customFormat="1" ht="30" x14ac:dyDescent="0.25">
      <c r="A84" s="405"/>
      <c r="B84" s="396"/>
      <c r="C84" s="384"/>
      <c r="D84" s="226" t="s">
        <v>91</v>
      </c>
      <c r="E84" s="207">
        <f t="shared" si="18"/>
        <v>0</v>
      </c>
      <c r="F84" s="207">
        <v>0</v>
      </c>
      <c r="G84" s="207">
        <v>0</v>
      </c>
      <c r="H84" s="207">
        <v>0</v>
      </c>
      <c r="I84" s="207">
        <v>0</v>
      </c>
      <c r="J84" s="207">
        <v>0</v>
      </c>
    </row>
    <row r="85" spans="1:12" s="210" customFormat="1" x14ac:dyDescent="0.25">
      <c r="A85" s="405"/>
      <c r="B85" s="396"/>
      <c r="C85" s="384"/>
      <c r="D85" s="226" t="s">
        <v>90</v>
      </c>
      <c r="E85" s="207">
        <f t="shared" si="18"/>
        <v>0</v>
      </c>
      <c r="F85" s="207">
        <v>0</v>
      </c>
      <c r="G85" s="207">
        <v>0</v>
      </c>
      <c r="H85" s="207">
        <v>0</v>
      </c>
      <c r="I85" s="207">
        <v>0</v>
      </c>
      <c r="J85" s="207">
        <v>0</v>
      </c>
    </row>
    <row r="86" spans="1:12" s="210" customFormat="1" x14ac:dyDescent="0.25">
      <c r="A86" s="405"/>
      <c r="B86" s="396"/>
      <c r="C86" s="384"/>
      <c r="D86" s="226" t="s">
        <v>18</v>
      </c>
      <c r="E86" s="207">
        <f t="shared" si="18"/>
        <v>0</v>
      </c>
      <c r="F86" s="262">
        <f>3234.174-3234.174</f>
        <v>0</v>
      </c>
      <c r="G86" s="207">
        <v>0</v>
      </c>
      <c r="H86" s="207">
        <v>0</v>
      </c>
      <c r="I86" s="207">
        <f>H86</f>
        <v>0</v>
      </c>
      <c r="J86" s="207">
        <f>I86*4</f>
        <v>0</v>
      </c>
    </row>
    <row r="87" spans="1:12" s="209" customFormat="1" ht="16.5" hidden="1" customHeight="1" x14ac:dyDescent="0.25">
      <c r="A87" s="405"/>
      <c r="B87" s="396"/>
      <c r="C87" s="400" t="s">
        <v>308</v>
      </c>
      <c r="D87" s="211" t="s">
        <v>12</v>
      </c>
      <c r="E87" s="206">
        <f>SUM(F87:J87)</f>
        <v>0</v>
      </c>
      <c r="F87" s="206">
        <f t="shared" ref="F87" si="32">SUM(F88:F93)</f>
        <v>0</v>
      </c>
      <c r="G87" s="206">
        <f>SUM(G88:G93)</f>
        <v>0</v>
      </c>
      <c r="H87" s="206">
        <f t="shared" ref="H87" si="33">SUM(H88:H93)</f>
        <v>0</v>
      </c>
      <c r="I87" s="206">
        <f>SUM(I88:I93)</f>
        <v>0</v>
      </c>
      <c r="J87" s="206">
        <f t="shared" ref="J87" si="34">SUM(J88:J93)</f>
        <v>0</v>
      </c>
    </row>
    <row r="88" spans="1:12" s="210" customFormat="1" ht="15" hidden="1" customHeight="1" x14ac:dyDescent="0.25">
      <c r="A88" s="405"/>
      <c r="B88" s="396"/>
      <c r="C88" s="401"/>
      <c r="D88" s="226" t="s">
        <v>13</v>
      </c>
      <c r="E88" s="207">
        <f t="shared" ref="E88:E135" si="35">SUM(F88:J88)</f>
        <v>0</v>
      </c>
      <c r="F88" s="207">
        <v>0</v>
      </c>
      <c r="G88" s="207">
        <v>0</v>
      </c>
      <c r="H88" s="207">
        <v>0</v>
      </c>
      <c r="I88" s="207">
        <v>0</v>
      </c>
      <c r="J88" s="207">
        <v>0</v>
      </c>
    </row>
    <row r="89" spans="1:12" s="210" customFormat="1" ht="15" hidden="1" customHeight="1" x14ac:dyDescent="0.25">
      <c r="A89" s="405"/>
      <c r="B89" s="396"/>
      <c r="C89" s="401"/>
      <c r="D89" s="226" t="s">
        <v>14</v>
      </c>
      <c r="E89" s="207">
        <f t="shared" si="35"/>
        <v>0</v>
      </c>
      <c r="F89" s="207">
        <v>0</v>
      </c>
      <c r="G89" s="207">
        <v>0</v>
      </c>
      <c r="H89" s="207">
        <v>0</v>
      </c>
      <c r="I89" s="207">
        <v>0</v>
      </c>
      <c r="J89" s="207">
        <v>0</v>
      </c>
    </row>
    <row r="90" spans="1:12" s="210" customFormat="1" ht="15" hidden="1" customHeight="1" x14ac:dyDescent="0.25">
      <c r="A90" s="405"/>
      <c r="B90" s="396"/>
      <c r="C90" s="401"/>
      <c r="D90" s="226" t="s">
        <v>15</v>
      </c>
      <c r="E90" s="207">
        <f t="shared" si="35"/>
        <v>0</v>
      </c>
      <c r="F90" s="207">
        <v>0</v>
      </c>
      <c r="G90" s="207">
        <v>0</v>
      </c>
      <c r="H90" s="207">
        <v>0</v>
      </c>
      <c r="I90" s="207">
        <f>H90</f>
        <v>0</v>
      </c>
      <c r="J90" s="207">
        <f>I90*4</f>
        <v>0</v>
      </c>
    </row>
    <row r="91" spans="1:12" s="210" customFormat="1" ht="30" hidden="1" customHeight="1" x14ac:dyDescent="0.25">
      <c r="A91" s="405"/>
      <c r="B91" s="396"/>
      <c r="C91" s="401"/>
      <c r="D91" s="226" t="s">
        <v>91</v>
      </c>
      <c r="E91" s="207">
        <f t="shared" si="35"/>
        <v>0</v>
      </c>
      <c r="F91" s="207">
        <v>0</v>
      </c>
      <c r="G91" s="207">
        <v>0</v>
      </c>
      <c r="H91" s="207">
        <v>0</v>
      </c>
      <c r="I91" s="207">
        <v>0</v>
      </c>
      <c r="J91" s="207">
        <v>0</v>
      </c>
    </row>
    <row r="92" spans="1:12" s="210" customFormat="1" ht="15" hidden="1" customHeight="1" x14ac:dyDescent="0.25">
      <c r="A92" s="405"/>
      <c r="B92" s="396"/>
      <c r="C92" s="401"/>
      <c r="D92" s="226" t="s">
        <v>90</v>
      </c>
      <c r="E92" s="207">
        <f t="shared" si="35"/>
        <v>0</v>
      </c>
      <c r="F92" s="207">
        <v>0</v>
      </c>
      <c r="G92" s="207">
        <v>0</v>
      </c>
      <c r="H92" s="207">
        <v>0</v>
      </c>
      <c r="I92" s="207">
        <v>0</v>
      </c>
      <c r="J92" s="207">
        <v>0</v>
      </c>
    </row>
    <row r="93" spans="1:12" s="210" customFormat="1" ht="15" hidden="1" customHeight="1" x14ac:dyDescent="0.25">
      <c r="A93" s="406"/>
      <c r="B93" s="397"/>
      <c r="C93" s="402"/>
      <c r="D93" s="226" t="s">
        <v>18</v>
      </c>
      <c r="E93" s="207">
        <f t="shared" si="35"/>
        <v>0</v>
      </c>
      <c r="F93" s="207">
        <v>0</v>
      </c>
      <c r="G93" s="207">
        <v>0</v>
      </c>
      <c r="H93" s="207">
        <v>0</v>
      </c>
      <c r="I93" s="207">
        <v>0</v>
      </c>
      <c r="J93" s="207">
        <v>0</v>
      </c>
    </row>
    <row r="94" spans="1:12" s="210" customFormat="1" x14ac:dyDescent="0.25">
      <c r="A94" s="381" t="s">
        <v>123</v>
      </c>
      <c r="B94" s="403" t="s">
        <v>378</v>
      </c>
      <c r="C94" s="384" t="s">
        <v>8</v>
      </c>
      <c r="D94" s="211" t="s">
        <v>12</v>
      </c>
      <c r="E94" s="206">
        <f t="shared" si="35"/>
        <v>0</v>
      </c>
      <c r="F94" s="206">
        <f t="shared" ref="F94" si="36">SUM(F95:F100)</f>
        <v>0</v>
      </c>
      <c r="G94" s="206">
        <f>SUM(G95:G100)</f>
        <v>0</v>
      </c>
      <c r="H94" s="206">
        <f t="shared" ref="H94:J94" si="37">SUM(H95:H100)</f>
        <v>0</v>
      </c>
      <c r="I94" s="206">
        <f t="shared" si="37"/>
        <v>0</v>
      </c>
      <c r="J94" s="206">
        <f t="shared" si="37"/>
        <v>0</v>
      </c>
    </row>
    <row r="95" spans="1:12" s="210" customFormat="1" x14ac:dyDescent="0.25">
      <c r="A95" s="381"/>
      <c r="B95" s="403"/>
      <c r="C95" s="384"/>
      <c r="D95" s="226" t="s">
        <v>13</v>
      </c>
      <c r="E95" s="207">
        <f t="shared" si="35"/>
        <v>0</v>
      </c>
      <c r="F95" s="207">
        <v>0</v>
      </c>
      <c r="G95" s="207">
        <v>0</v>
      </c>
      <c r="H95" s="207">
        <v>0</v>
      </c>
      <c r="I95" s="207">
        <v>0</v>
      </c>
      <c r="J95" s="207">
        <v>0</v>
      </c>
    </row>
    <row r="96" spans="1:12" s="210" customFormat="1" x14ac:dyDescent="0.25">
      <c r="A96" s="381"/>
      <c r="B96" s="403"/>
      <c r="C96" s="384"/>
      <c r="D96" s="226" t="s">
        <v>14</v>
      </c>
      <c r="E96" s="207">
        <f t="shared" si="35"/>
        <v>0</v>
      </c>
      <c r="F96" s="207">
        <v>0</v>
      </c>
      <c r="G96" s="207">
        <v>0</v>
      </c>
      <c r="H96" s="207">
        <v>0</v>
      </c>
      <c r="I96" s="207">
        <v>0</v>
      </c>
      <c r="J96" s="207">
        <v>0</v>
      </c>
    </row>
    <row r="97" spans="1:12" s="210" customFormat="1" ht="22.5" customHeight="1" x14ac:dyDescent="0.25">
      <c r="A97" s="381"/>
      <c r="B97" s="403"/>
      <c r="C97" s="384"/>
      <c r="D97" s="226" t="s">
        <v>15</v>
      </c>
      <c r="E97" s="207">
        <f t="shared" si="35"/>
        <v>0</v>
      </c>
      <c r="F97" s="262">
        <f>1837-1837</f>
        <v>0</v>
      </c>
      <c r="G97" s="207">
        <v>0</v>
      </c>
      <c r="H97" s="207">
        <f>G97</f>
        <v>0</v>
      </c>
      <c r="I97" s="207">
        <f>H97</f>
        <v>0</v>
      </c>
      <c r="J97" s="207">
        <f>I97*4</f>
        <v>0</v>
      </c>
    </row>
    <row r="98" spans="1:12" s="210" customFormat="1" ht="38.25" customHeight="1" x14ac:dyDescent="0.25">
      <c r="A98" s="381"/>
      <c r="B98" s="403"/>
      <c r="C98" s="384"/>
      <c r="D98" s="226" t="s">
        <v>91</v>
      </c>
      <c r="E98" s="207">
        <f t="shared" si="35"/>
        <v>0</v>
      </c>
      <c r="F98" s="207">
        <v>0</v>
      </c>
      <c r="G98" s="207">
        <v>0</v>
      </c>
      <c r="H98" s="207">
        <v>0</v>
      </c>
      <c r="I98" s="207">
        <v>0</v>
      </c>
      <c r="J98" s="207">
        <f t="shared" ref="J98:J100" si="38">I98*4</f>
        <v>0</v>
      </c>
    </row>
    <row r="99" spans="1:12" s="210" customFormat="1" ht="27" customHeight="1" x14ac:dyDescent="0.25">
      <c r="A99" s="381"/>
      <c r="B99" s="403"/>
      <c r="C99" s="384"/>
      <c r="D99" s="226" t="s">
        <v>90</v>
      </c>
      <c r="E99" s="207">
        <f t="shared" si="35"/>
        <v>0</v>
      </c>
      <c r="F99" s="207">
        <v>0</v>
      </c>
      <c r="G99" s="207">
        <v>0</v>
      </c>
      <c r="H99" s="207">
        <v>0</v>
      </c>
      <c r="I99" s="207">
        <v>0</v>
      </c>
      <c r="J99" s="207">
        <f t="shared" si="38"/>
        <v>0</v>
      </c>
    </row>
    <row r="100" spans="1:12" s="210" customFormat="1" ht="33.75" customHeight="1" x14ac:dyDescent="0.25">
      <c r="A100" s="381"/>
      <c r="B100" s="403"/>
      <c r="C100" s="384"/>
      <c r="D100" s="226" t="s">
        <v>18</v>
      </c>
      <c r="E100" s="207">
        <f t="shared" si="35"/>
        <v>0</v>
      </c>
      <c r="F100" s="207">
        <v>0</v>
      </c>
      <c r="G100" s="207">
        <v>0</v>
      </c>
      <c r="H100" s="207">
        <v>0</v>
      </c>
      <c r="I100" s="207">
        <v>0</v>
      </c>
      <c r="J100" s="207">
        <f t="shared" si="38"/>
        <v>0</v>
      </c>
    </row>
    <row r="101" spans="1:12" s="210" customFormat="1" ht="15" customHeight="1" x14ac:dyDescent="0.25">
      <c r="A101" s="386" t="s">
        <v>302</v>
      </c>
      <c r="B101" s="389" t="s">
        <v>371</v>
      </c>
      <c r="C101" s="392" t="s">
        <v>125</v>
      </c>
      <c r="D101" s="211" t="s">
        <v>12</v>
      </c>
      <c r="E101" s="206">
        <f t="shared" si="35"/>
        <v>463271.76779999997</v>
      </c>
      <c r="F101" s="206">
        <f>SUM(F102:F107)</f>
        <v>51600.968910000003</v>
      </c>
      <c r="G101" s="206">
        <f>SUM(G102:G107)</f>
        <v>59936.751389999998</v>
      </c>
      <c r="H101" s="206">
        <f t="shared" ref="H101:J101" si="39">SUM(H102:H107)</f>
        <v>59614.716249999998</v>
      </c>
      <c r="I101" s="206">
        <f t="shared" si="39"/>
        <v>59013.446249999994</v>
      </c>
      <c r="J101" s="206">
        <f t="shared" si="39"/>
        <v>233105.88500000001</v>
      </c>
      <c r="K101" s="272"/>
    </row>
    <row r="102" spans="1:12" s="212" customFormat="1" x14ac:dyDescent="0.25">
      <c r="A102" s="387"/>
      <c r="B102" s="390"/>
      <c r="C102" s="392"/>
      <c r="D102" s="226" t="s">
        <v>13</v>
      </c>
      <c r="E102" s="207">
        <f t="shared" si="35"/>
        <v>74.699600000000004</v>
      </c>
      <c r="F102" s="207">
        <v>74.699600000000004</v>
      </c>
      <c r="G102" s="207">
        <v>0</v>
      </c>
      <c r="H102" s="207">
        <v>0</v>
      </c>
      <c r="I102" s="207">
        <v>0</v>
      </c>
      <c r="J102" s="207">
        <f>I102*4</f>
        <v>0</v>
      </c>
      <c r="K102" s="272"/>
    </row>
    <row r="103" spans="1:12" s="212" customFormat="1" x14ac:dyDescent="0.25">
      <c r="A103" s="387"/>
      <c r="B103" s="390"/>
      <c r="C103" s="392"/>
      <c r="D103" s="226" t="s">
        <v>14</v>
      </c>
      <c r="E103" s="207">
        <f t="shared" si="35"/>
        <v>4078.3004000000001</v>
      </c>
      <c r="F103" s="207">
        <v>649.90039999999999</v>
      </c>
      <c r="G103" s="207">
        <f>1284.2+190.25</f>
        <v>1474.45</v>
      </c>
      <c r="H103" s="207">
        <f>1026.6+190.375</f>
        <v>1216.9749999999999</v>
      </c>
      <c r="I103" s="207">
        <f>541.6+195.375</f>
        <v>736.97500000000002</v>
      </c>
      <c r="J103" s="207">
        <v>0</v>
      </c>
      <c r="K103" s="272"/>
    </row>
    <row r="104" spans="1:12" s="210" customFormat="1" x14ac:dyDescent="0.25">
      <c r="A104" s="387"/>
      <c r="B104" s="390"/>
      <c r="C104" s="392"/>
      <c r="D104" s="226" t="s">
        <v>15</v>
      </c>
      <c r="E104" s="207">
        <f>SUM(F104:J104)</f>
        <v>278795.06780000002</v>
      </c>
      <c r="F104" s="207">
        <f>43441.50136-315.07718-200+2855.55749-440.54436+6739.69-996.4-288.3584</f>
        <v>50796.368910000005</v>
      </c>
      <c r="G104" s="207">
        <f>321.05+39201.25139+49</f>
        <v>39571.301390000001</v>
      </c>
      <c r="H104" s="207">
        <f>31207.79125+256.65+42</f>
        <v>31506.44125</v>
      </c>
      <c r="I104" s="207">
        <f>31206.79125+135.4+42</f>
        <v>31384.19125</v>
      </c>
      <c r="J104" s="207">
        <f>I104*4</f>
        <v>125536.765</v>
      </c>
      <c r="K104" s="272"/>
      <c r="L104" s="235"/>
    </row>
    <row r="105" spans="1:12" s="210" customFormat="1" ht="30" x14ac:dyDescent="0.25">
      <c r="A105" s="387"/>
      <c r="B105" s="390"/>
      <c r="C105" s="392"/>
      <c r="D105" s="226" t="s">
        <v>91</v>
      </c>
      <c r="E105" s="207">
        <f t="shared" si="35"/>
        <v>0</v>
      </c>
      <c r="F105" s="207">
        <v>0</v>
      </c>
      <c r="G105" s="207">
        <v>0</v>
      </c>
      <c r="H105" s="207">
        <v>0</v>
      </c>
      <c r="I105" s="207">
        <v>0</v>
      </c>
      <c r="J105" s="207">
        <f t="shared" ref="J105:J107" si="40">I105*4</f>
        <v>0</v>
      </c>
      <c r="K105" s="272"/>
    </row>
    <row r="106" spans="1:12" s="210" customFormat="1" x14ac:dyDescent="0.25">
      <c r="A106" s="387"/>
      <c r="B106" s="390"/>
      <c r="C106" s="392"/>
      <c r="D106" s="226" t="s">
        <v>90</v>
      </c>
      <c r="E106" s="207">
        <f t="shared" si="35"/>
        <v>0</v>
      </c>
      <c r="F106" s="207">
        <v>0</v>
      </c>
      <c r="G106" s="207">
        <v>0</v>
      </c>
      <c r="H106" s="207">
        <v>0</v>
      </c>
      <c r="I106" s="207">
        <v>0</v>
      </c>
      <c r="J106" s="207">
        <f t="shared" si="40"/>
        <v>0</v>
      </c>
    </row>
    <row r="107" spans="1:12" s="210" customFormat="1" x14ac:dyDescent="0.25">
      <c r="A107" s="388"/>
      <c r="B107" s="391"/>
      <c r="C107" s="392"/>
      <c r="D107" s="226" t="s">
        <v>18</v>
      </c>
      <c r="E107" s="207">
        <f t="shared" si="35"/>
        <v>180323.7</v>
      </c>
      <c r="F107" s="207">
        <f>10124.87201+3577.23144+80-5799.69-7982.41345+80</f>
        <v>79.999999999999091</v>
      </c>
      <c r="G107" s="207">
        <v>18891</v>
      </c>
      <c r="H107" s="207">
        <v>26891.3</v>
      </c>
      <c r="I107" s="207">
        <v>26892.28</v>
      </c>
      <c r="J107" s="207">
        <f t="shared" si="40"/>
        <v>107569.12</v>
      </c>
    </row>
    <row r="108" spans="1:12" s="210" customFormat="1" x14ac:dyDescent="0.25">
      <c r="A108" s="398" t="s">
        <v>303</v>
      </c>
      <c r="B108" s="382" t="s">
        <v>372</v>
      </c>
      <c r="C108" s="384" t="s">
        <v>8</v>
      </c>
      <c r="D108" s="211" t="s">
        <v>12</v>
      </c>
      <c r="E108" s="206">
        <f t="shared" si="35"/>
        <v>3837.556</v>
      </c>
      <c r="F108" s="206">
        <f t="shared" ref="F108" si="41">SUM(F109:F114)</f>
        <v>264.05600000000004</v>
      </c>
      <c r="G108" s="206">
        <f t="shared" ref="G108:J108" si="42">SUM(G109:G114)</f>
        <v>510.5</v>
      </c>
      <c r="H108" s="206">
        <f t="shared" si="42"/>
        <v>510.5</v>
      </c>
      <c r="I108" s="206">
        <f t="shared" si="42"/>
        <v>510.5</v>
      </c>
      <c r="J108" s="206">
        <f t="shared" si="42"/>
        <v>2042</v>
      </c>
      <c r="K108" s="235"/>
      <c r="L108" s="235"/>
    </row>
    <row r="109" spans="1:12" s="210" customFormat="1" x14ac:dyDescent="0.25">
      <c r="A109" s="381"/>
      <c r="B109" s="382"/>
      <c r="C109" s="384"/>
      <c r="D109" s="226" t="s">
        <v>13</v>
      </c>
      <c r="E109" s="207">
        <f t="shared" si="35"/>
        <v>0</v>
      </c>
      <c r="F109" s="207">
        <v>0</v>
      </c>
      <c r="G109" s="207">
        <v>0</v>
      </c>
      <c r="H109" s="207">
        <v>0</v>
      </c>
      <c r="I109" s="207">
        <v>0</v>
      </c>
      <c r="J109" s="207">
        <f>I109*4</f>
        <v>0</v>
      </c>
    </row>
    <row r="110" spans="1:12" s="210" customFormat="1" x14ac:dyDescent="0.25">
      <c r="A110" s="381"/>
      <c r="B110" s="382"/>
      <c r="C110" s="384"/>
      <c r="D110" s="226" t="s">
        <v>14</v>
      </c>
      <c r="E110" s="207">
        <f t="shared" si="35"/>
        <v>0</v>
      </c>
      <c r="F110" s="207">
        <v>0</v>
      </c>
      <c r="G110" s="207">
        <v>0</v>
      </c>
      <c r="H110" s="207">
        <v>0</v>
      </c>
      <c r="I110" s="207">
        <v>0</v>
      </c>
      <c r="J110" s="207">
        <f t="shared" ref="J110:J114" si="43">I110*4</f>
        <v>0</v>
      </c>
    </row>
    <row r="111" spans="1:12" s="210" customFormat="1" x14ac:dyDescent="0.25">
      <c r="A111" s="381"/>
      <c r="B111" s="382"/>
      <c r="C111" s="384"/>
      <c r="D111" s="226" t="s">
        <v>15</v>
      </c>
      <c r="E111" s="207">
        <f t="shared" si="35"/>
        <v>3837.556</v>
      </c>
      <c r="F111" s="207">
        <f>446.177-182.121</f>
        <v>264.05600000000004</v>
      </c>
      <c r="G111" s="207">
        <v>510.5</v>
      </c>
      <c r="H111" s="207">
        <v>510.5</v>
      </c>
      <c r="I111" s="207">
        <v>510.5</v>
      </c>
      <c r="J111" s="207">
        <f t="shared" si="43"/>
        <v>2042</v>
      </c>
    </row>
    <row r="112" spans="1:12" s="210" customFormat="1" ht="30" x14ac:dyDescent="0.25">
      <c r="A112" s="381"/>
      <c r="B112" s="382"/>
      <c r="C112" s="384"/>
      <c r="D112" s="226" t="s">
        <v>91</v>
      </c>
      <c r="E112" s="207">
        <f t="shared" si="35"/>
        <v>0</v>
      </c>
      <c r="F112" s="207">
        <v>0</v>
      </c>
      <c r="G112" s="207">
        <v>0</v>
      </c>
      <c r="H112" s="207">
        <v>0</v>
      </c>
      <c r="I112" s="207">
        <v>0</v>
      </c>
      <c r="J112" s="207">
        <f t="shared" si="43"/>
        <v>0</v>
      </c>
    </row>
    <row r="113" spans="1:10" s="210" customFormat="1" x14ac:dyDescent="0.25">
      <c r="A113" s="381"/>
      <c r="B113" s="382"/>
      <c r="C113" s="384"/>
      <c r="D113" s="226" t="s">
        <v>90</v>
      </c>
      <c r="E113" s="207">
        <f t="shared" si="35"/>
        <v>0</v>
      </c>
      <c r="F113" s="207">
        <v>0</v>
      </c>
      <c r="G113" s="207">
        <v>0</v>
      </c>
      <c r="H113" s="207">
        <v>0</v>
      </c>
      <c r="I113" s="207">
        <v>0</v>
      </c>
      <c r="J113" s="207">
        <f t="shared" si="43"/>
        <v>0</v>
      </c>
    </row>
    <row r="114" spans="1:10" s="210" customFormat="1" x14ac:dyDescent="0.25">
      <c r="A114" s="381"/>
      <c r="B114" s="382"/>
      <c r="C114" s="384"/>
      <c r="D114" s="226" t="s">
        <v>18</v>
      </c>
      <c r="E114" s="207">
        <f t="shared" si="35"/>
        <v>0</v>
      </c>
      <c r="F114" s="207">
        <f>6209.39951+3157.27749-446.177-8920.5</f>
        <v>0</v>
      </c>
      <c r="G114" s="207">
        <v>0</v>
      </c>
      <c r="H114" s="207">
        <v>0</v>
      </c>
      <c r="I114" s="207">
        <v>0</v>
      </c>
      <c r="J114" s="207">
        <f t="shared" si="43"/>
        <v>0</v>
      </c>
    </row>
    <row r="115" spans="1:10" s="210" customFormat="1" hidden="1" x14ac:dyDescent="0.25">
      <c r="A115" s="393"/>
      <c r="B115" s="400"/>
      <c r="C115" s="384" t="s">
        <v>291</v>
      </c>
      <c r="D115" s="226" t="s">
        <v>12</v>
      </c>
      <c r="E115" s="207">
        <f t="shared" si="35"/>
        <v>0</v>
      </c>
      <c r="F115" s="207">
        <f t="shared" ref="F115" si="44">SUM(F116:F121)</f>
        <v>0</v>
      </c>
      <c r="G115" s="207">
        <f>SUM(G116:G121)</f>
        <v>0</v>
      </c>
      <c r="H115" s="207">
        <f t="shared" ref="H115:J115" si="45">SUM(H116:H121)</f>
        <v>0</v>
      </c>
      <c r="I115" s="207">
        <f t="shared" si="45"/>
        <v>0</v>
      </c>
      <c r="J115" s="207">
        <f t="shared" si="45"/>
        <v>0</v>
      </c>
    </row>
    <row r="116" spans="1:10" s="210" customFormat="1" hidden="1" x14ac:dyDescent="0.25">
      <c r="A116" s="394"/>
      <c r="B116" s="401"/>
      <c r="C116" s="384"/>
      <c r="D116" s="226" t="s">
        <v>13</v>
      </c>
      <c r="E116" s="207">
        <f t="shared" si="35"/>
        <v>0</v>
      </c>
      <c r="F116" s="207"/>
      <c r="G116" s="207"/>
      <c r="H116" s="207"/>
      <c r="I116" s="207"/>
      <c r="J116" s="207"/>
    </row>
    <row r="117" spans="1:10" s="210" customFormat="1" hidden="1" x14ac:dyDescent="0.25">
      <c r="A117" s="394"/>
      <c r="B117" s="401"/>
      <c r="C117" s="384"/>
      <c r="D117" s="226" t="s">
        <v>14</v>
      </c>
      <c r="E117" s="207">
        <f t="shared" si="35"/>
        <v>0</v>
      </c>
      <c r="F117" s="207"/>
      <c r="G117" s="207"/>
      <c r="H117" s="207"/>
      <c r="I117" s="207"/>
      <c r="J117" s="207"/>
    </row>
    <row r="118" spans="1:10" s="210" customFormat="1" hidden="1" x14ac:dyDescent="0.25">
      <c r="A118" s="394"/>
      <c r="B118" s="401"/>
      <c r="C118" s="384"/>
      <c r="D118" s="226" t="s">
        <v>15</v>
      </c>
      <c r="E118" s="207">
        <f t="shared" si="35"/>
        <v>0</v>
      </c>
      <c r="F118" s="228"/>
      <c r="G118" s="228"/>
      <c r="H118" s="207"/>
      <c r="I118" s="207"/>
      <c r="J118" s="207"/>
    </row>
    <row r="119" spans="1:10" s="210" customFormat="1" ht="30" hidden="1" x14ac:dyDescent="0.25">
      <c r="A119" s="394"/>
      <c r="B119" s="401"/>
      <c r="C119" s="384"/>
      <c r="D119" s="226" t="s">
        <v>91</v>
      </c>
      <c r="E119" s="207">
        <f t="shared" si="35"/>
        <v>0</v>
      </c>
      <c r="F119" s="207"/>
      <c r="G119" s="207"/>
      <c r="H119" s="207"/>
      <c r="I119" s="207"/>
      <c r="J119" s="207"/>
    </row>
    <row r="120" spans="1:10" s="210" customFormat="1" hidden="1" x14ac:dyDescent="0.25">
      <c r="A120" s="394"/>
      <c r="B120" s="401"/>
      <c r="C120" s="384"/>
      <c r="D120" s="226" t="s">
        <v>90</v>
      </c>
      <c r="E120" s="207">
        <f t="shared" si="35"/>
        <v>0</v>
      </c>
      <c r="F120" s="207"/>
      <c r="G120" s="207"/>
      <c r="H120" s="207"/>
      <c r="I120" s="207"/>
      <c r="J120" s="207"/>
    </row>
    <row r="121" spans="1:10" s="210" customFormat="1" hidden="1" x14ac:dyDescent="0.25">
      <c r="A121" s="399"/>
      <c r="B121" s="402"/>
      <c r="C121" s="384"/>
      <c r="D121" s="226" t="s">
        <v>18</v>
      </c>
      <c r="E121" s="207">
        <f t="shared" si="35"/>
        <v>0</v>
      </c>
      <c r="F121" s="228"/>
      <c r="G121" s="228"/>
      <c r="H121" s="207"/>
      <c r="I121" s="207"/>
      <c r="J121" s="207"/>
    </row>
    <row r="122" spans="1:10" s="210" customFormat="1" x14ac:dyDescent="0.25">
      <c r="A122" s="381" t="s">
        <v>304</v>
      </c>
      <c r="B122" s="382" t="s">
        <v>373</v>
      </c>
      <c r="C122" s="384" t="s">
        <v>125</v>
      </c>
      <c r="D122" s="211" t="s">
        <v>12</v>
      </c>
      <c r="E122" s="206">
        <f t="shared" si="35"/>
        <v>0</v>
      </c>
      <c r="F122" s="206">
        <f t="shared" ref="F122" si="46">SUM(F123:F128)</f>
        <v>0</v>
      </c>
      <c r="G122" s="206">
        <f>SUM(G123:G128)</f>
        <v>0</v>
      </c>
      <c r="H122" s="206">
        <f t="shared" ref="H122:J122" si="47">SUM(H123:H128)</f>
        <v>0</v>
      </c>
      <c r="I122" s="206">
        <f t="shared" si="47"/>
        <v>0</v>
      </c>
      <c r="J122" s="206">
        <f t="shared" si="47"/>
        <v>0</v>
      </c>
    </row>
    <row r="123" spans="1:10" s="210" customFormat="1" x14ac:dyDescent="0.25">
      <c r="A123" s="381"/>
      <c r="B123" s="382"/>
      <c r="C123" s="384"/>
      <c r="D123" s="226" t="s">
        <v>13</v>
      </c>
      <c r="E123" s="207">
        <f t="shared" si="35"/>
        <v>0</v>
      </c>
      <c r="F123" s="207">
        <v>0</v>
      </c>
      <c r="G123" s="207">
        <v>0</v>
      </c>
      <c r="H123" s="207">
        <v>0</v>
      </c>
      <c r="I123" s="207">
        <v>0</v>
      </c>
      <c r="J123" s="207">
        <v>0</v>
      </c>
    </row>
    <row r="124" spans="1:10" s="210" customFormat="1" x14ac:dyDescent="0.25">
      <c r="A124" s="381"/>
      <c r="B124" s="382"/>
      <c r="C124" s="384"/>
      <c r="D124" s="226" t="s">
        <v>14</v>
      </c>
      <c r="E124" s="207">
        <f t="shared" si="35"/>
        <v>0</v>
      </c>
      <c r="F124" s="207">
        <v>0</v>
      </c>
      <c r="G124" s="207">
        <v>0</v>
      </c>
      <c r="H124" s="207">
        <v>0</v>
      </c>
      <c r="I124" s="207">
        <v>0</v>
      </c>
      <c r="J124" s="207">
        <v>0</v>
      </c>
    </row>
    <row r="125" spans="1:10" s="210" customFormat="1" x14ac:dyDescent="0.25">
      <c r="A125" s="381"/>
      <c r="B125" s="382"/>
      <c r="C125" s="384"/>
      <c r="D125" s="226" t="s">
        <v>15</v>
      </c>
      <c r="E125" s="207">
        <f t="shared" si="35"/>
        <v>0</v>
      </c>
      <c r="F125" s="207">
        <v>0</v>
      </c>
      <c r="G125" s="207">
        <v>0</v>
      </c>
      <c r="H125" s="207">
        <v>0</v>
      </c>
      <c r="I125" s="207">
        <f>H125</f>
        <v>0</v>
      </c>
      <c r="J125" s="207">
        <f>I125*4</f>
        <v>0</v>
      </c>
    </row>
    <row r="126" spans="1:10" s="210" customFormat="1" ht="30" x14ac:dyDescent="0.25">
      <c r="A126" s="381"/>
      <c r="B126" s="382"/>
      <c r="C126" s="384"/>
      <c r="D126" s="226" t="s">
        <v>91</v>
      </c>
      <c r="E126" s="207">
        <f t="shared" si="35"/>
        <v>0</v>
      </c>
      <c r="F126" s="207">
        <v>0</v>
      </c>
      <c r="G126" s="207">
        <v>0</v>
      </c>
      <c r="H126" s="207">
        <v>0</v>
      </c>
      <c r="I126" s="207">
        <v>0</v>
      </c>
      <c r="J126" s="207">
        <v>0</v>
      </c>
    </row>
    <row r="127" spans="1:10" s="210" customFormat="1" x14ac:dyDescent="0.25">
      <c r="A127" s="381"/>
      <c r="B127" s="382"/>
      <c r="C127" s="384"/>
      <c r="D127" s="226" t="s">
        <v>90</v>
      </c>
      <c r="E127" s="207">
        <f t="shared" si="35"/>
        <v>0</v>
      </c>
      <c r="F127" s="207">
        <v>0</v>
      </c>
      <c r="G127" s="207">
        <v>0</v>
      </c>
      <c r="H127" s="207">
        <v>0</v>
      </c>
      <c r="I127" s="207">
        <v>0</v>
      </c>
      <c r="J127" s="207">
        <v>0</v>
      </c>
    </row>
    <row r="128" spans="1:10" s="210" customFormat="1" x14ac:dyDescent="0.25">
      <c r="A128" s="381"/>
      <c r="B128" s="382"/>
      <c r="C128" s="384"/>
      <c r="D128" s="226" t="s">
        <v>18</v>
      </c>
      <c r="E128" s="207">
        <f t="shared" si="35"/>
        <v>0</v>
      </c>
      <c r="F128" s="262">
        <f>50-50</f>
        <v>0</v>
      </c>
      <c r="G128" s="207">
        <v>0</v>
      </c>
      <c r="H128" s="207">
        <v>0</v>
      </c>
      <c r="I128" s="207">
        <v>0</v>
      </c>
      <c r="J128" s="207">
        <v>0</v>
      </c>
    </row>
    <row r="129" spans="1:12" s="209" customFormat="1" x14ac:dyDescent="0.25">
      <c r="A129" s="385" t="s">
        <v>124</v>
      </c>
      <c r="B129" s="385"/>
      <c r="C129" s="385"/>
      <c r="D129" s="211" t="s">
        <v>12</v>
      </c>
      <c r="E129" s="206">
        <f t="shared" si="35"/>
        <v>2981828.7564099999</v>
      </c>
      <c r="F129" s="206">
        <f t="shared" ref="F129" si="48">SUM(F130:F135)</f>
        <v>398787.89901999995</v>
      </c>
      <c r="G129" s="206">
        <f>SUM(G130:G135)</f>
        <v>371202.47165000002</v>
      </c>
      <c r="H129" s="206">
        <f t="shared" ref="H129:J129" si="49">SUM(H130:H135)</f>
        <v>369631.43694000004</v>
      </c>
      <c r="I129" s="206">
        <f t="shared" si="49"/>
        <v>369030.96976000001</v>
      </c>
      <c r="J129" s="206">
        <f t="shared" si="49"/>
        <v>1473175.9790400001</v>
      </c>
    </row>
    <row r="130" spans="1:12" s="209" customFormat="1" x14ac:dyDescent="0.25">
      <c r="A130" s="385"/>
      <c r="B130" s="385"/>
      <c r="C130" s="385"/>
      <c r="D130" s="226" t="s">
        <v>13</v>
      </c>
      <c r="E130" s="207">
        <f t="shared" si="35"/>
        <v>74.699600000000004</v>
      </c>
      <c r="F130" s="207">
        <f>F46+F53+F60+F67+F95+F102+F109+F123</f>
        <v>74.699600000000004</v>
      </c>
      <c r="G130" s="207">
        <f t="shared" ref="G130:J135" si="50">G46+G53+G60+G67+G95+G102+G109+G123</f>
        <v>0</v>
      </c>
      <c r="H130" s="207">
        <f t="shared" si="50"/>
        <v>0</v>
      </c>
      <c r="I130" s="207">
        <f t="shared" si="50"/>
        <v>0</v>
      </c>
      <c r="J130" s="207">
        <f t="shared" si="50"/>
        <v>0</v>
      </c>
    </row>
    <row r="131" spans="1:12" s="209" customFormat="1" x14ac:dyDescent="0.25">
      <c r="A131" s="385"/>
      <c r="B131" s="385"/>
      <c r="C131" s="385"/>
      <c r="D131" s="226" t="s">
        <v>14</v>
      </c>
      <c r="E131" s="207">
        <f t="shared" si="35"/>
        <v>4078.3004000000001</v>
      </c>
      <c r="F131" s="207">
        <f t="shared" ref="F131:F134" si="51">F47+F54+F61+F68+F96+F103+F110+F124</f>
        <v>649.90039999999999</v>
      </c>
      <c r="G131" s="207">
        <f t="shared" si="50"/>
        <v>1474.45</v>
      </c>
      <c r="H131" s="207">
        <f t="shared" si="50"/>
        <v>1216.9749999999999</v>
      </c>
      <c r="I131" s="207">
        <f t="shared" si="50"/>
        <v>736.97500000000002</v>
      </c>
      <c r="J131" s="207">
        <f t="shared" si="50"/>
        <v>0</v>
      </c>
    </row>
    <row r="132" spans="1:12" s="209" customFormat="1" x14ac:dyDescent="0.25">
      <c r="A132" s="385"/>
      <c r="B132" s="385"/>
      <c r="C132" s="385"/>
      <c r="D132" s="226" t="s">
        <v>15</v>
      </c>
      <c r="E132" s="207">
        <f t="shared" si="35"/>
        <v>1837183.92141</v>
      </c>
      <c r="F132" s="207">
        <f t="shared" si="51"/>
        <v>397583.29901999998</v>
      </c>
      <c r="G132" s="207">
        <f t="shared" si="50"/>
        <v>243128.16665</v>
      </c>
      <c r="H132" s="207">
        <f t="shared" si="50"/>
        <v>199308.28194000002</v>
      </c>
      <c r="I132" s="207">
        <f t="shared" si="50"/>
        <v>199432.83476</v>
      </c>
      <c r="J132" s="207">
        <f t="shared" si="50"/>
        <v>797731.33903999999</v>
      </c>
      <c r="L132" s="256"/>
    </row>
    <row r="133" spans="1:12" s="209" customFormat="1" ht="30" x14ac:dyDescent="0.25">
      <c r="A133" s="385"/>
      <c r="B133" s="385"/>
      <c r="C133" s="385"/>
      <c r="D133" s="226" t="s">
        <v>91</v>
      </c>
      <c r="E133" s="207">
        <f t="shared" si="35"/>
        <v>0</v>
      </c>
      <c r="F133" s="207">
        <f t="shared" si="51"/>
        <v>0</v>
      </c>
      <c r="G133" s="207">
        <f t="shared" si="50"/>
        <v>0</v>
      </c>
      <c r="H133" s="207">
        <f t="shared" si="50"/>
        <v>0</v>
      </c>
      <c r="I133" s="207">
        <f t="shared" si="50"/>
        <v>0</v>
      </c>
      <c r="J133" s="207">
        <f t="shared" si="50"/>
        <v>0</v>
      </c>
    </row>
    <row r="134" spans="1:12" s="209" customFormat="1" x14ac:dyDescent="0.25">
      <c r="A134" s="385"/>
      <c r="B134" s="385"/>
      <c r="C134" s="385"/>
      <c r="D134" s="226" t="s">
        <v>90</v>
      </c>
      <c r="E134" s="207">
        <f t="shared" si="35"/>
        <v>0</v>
      </c>
      <c r="F134" s="207">
        <f t="shared" si="51"/>
        <v>0</v>
      </c>
      <c r="G134" s="207">
        <f t="shared" si="50"/>
        <v>0</v>
      </c>
      <c r="H134" s="207">
        <f t="shared" si="50"/>
        <v>0</v>
      </c>
      <c r="I134" s="207">
        <f t="shared" si="50"/>
        <v>0</v>
      </c>
      <c r="J134" s="207">
        <f t="shared" si="50"/>
        <v>0</v>
      </c>
    </row>
    <row r="135" spans="1:12" s="209" customFormat="1" x14ac:dyDescent="0.25">
      <c r="A135" s="385"/>
      <c r="B135" s="385"/>
      <c r="C135" s="385"/>
      <c r="D135" s="226" t="s">
        <v>18</v>
      </c>
      <c r="E135" s="207">
        <f t="shared" si="35"/>
        <v>1140491.835</v>
      </c>
      <c r="F135" s="207">
        <f>F51+F58+F65+F72+F100+F107+F114+F128</f>
        <v>479.99999999999909</v>
      </c>
      <c r="G135" s="207">
        <f t="shared" ref="G135:H135" si="52">G51+G58+G65+G72+G100+G107+G114+G128</f>
        <v>126599.855</v>
      </c>
      <c r="H135" s="207">
        <f t="shared" si="52"/>
        <v>169106.18</v>
      </c>
      <c r="I135" s="207">
        <f>I51+I58+I65+I79+I100+I107+I114+I128</f>
        <v>168861.16</v>
      </c>
      <c r="J135" s="207">
        <f t="shared" si="50"/>
        <v>675444.64</v>
      </c>
    </row>
    <row r="136" spans="1:12" s="209" customFormat="1" x14ac:dyDescent="0.25">
      <c r="A136" s="380" t="s">
        <v>306</v>
      </c>
      <c r="B136" s="380"/>
      <c r="C136" s="380"/>
      <c r="D136" s="380"/>
      <c r="E136" s="380"/>
      <c r="F136" s="380"/>
      <c r="G136" s="380"/>
      <c r="H136" s="380"/>
      <c r="I136" s="380"/>
      <c r="J136" s="380"/>
    </row>
    <row r="137" spans="1:12" s="210" customFormat="1" ht="15" customHeight="1" x14ac:dyDescent="0.25">
      <c r="A137" s="393" t="s">
        <v>126</v>
      </c>
      <c r="B137" s="395" t="s">
        <v>375</v>
      </c>
      <c r="C137" s="392" t="s">
        <v>125</v>
      </c>
      <c r="D137" s="211" t="s">
        <v>12</v>
      </c>
      <c r="E137" s="213">
        <f t="shared" ref="E137:E163" si="53">SUM(F137:J137)</f>
        <v>309165.48816000001</v>
      </c>
      <c r="F137" s="213">
        <f t="shared" ref="F137" si="54">SUM(F138:F143)</f>
        <v>104443.68816000001</v>
      </c>
      <c r="G137" s="279">
        <f>SUM(G138:G143)</f>
        <v>29300.400000000001</v>
      </c>
      <c r="H137" s="279">
        <f t="shared" ref="H137:J137" si="55">SUM(H138:H143)</f>
        <v>29399.4</v>
      </c>
      <c r="I137" s="279">
        <f t="shared" si="55"/>
        <v>29204.400000000001</v>
      </c>
      <c r="J137" s="213">
        <f t="shared" si="55"/>
        <v>116817.60000000001</v>
      </c>
    </row>
    <row r="138" spans="1:12" s="210" customFormat="1" x14ac:dyDescent="0.25">
      <c r="A138" s="394"/>
      <c r="B138" s="396"/>
      <c r="C138" s="392"/>
      <c r="D138" s="226" t="s">
        <v>13</v>
      </c>
      <c r="E138" s="214">
        <f t="shared" si="53"/>
        <v>0</v>
      </c>
      <c r="F138" s="214">
        <v>0</v>
      </c>
      <c r="G138" s="280">
        <v>0</v>
      </c>
      <c r="H138" s="280">
        <v>0</v>
      </c>
      <c r="I138" s="280">
        <v>0</v>
      </c>
      <c r="J138" s="214">
        <v>0</v>
      </c>
    </row>
    <row r="139" spans="1:12" s="210" customFormat="1" x14ac:dyDescent="0.25">
      <c r="A139" s="394"/>
      <c r="B139" s="396"/>
      <c r="C139" s="392"/>
      <c r="D139" s="226" t="s">
        <v>14</v>
      </c>
      <c r="E139" s="214">
        <f t="shared" si="53"/>
        <v>0</v>
      </c>
      <c r="F139" s="214">
        <v>0</v>
      </c>
      <c r="G139" s="280">
        <v>0</v>
      </c>
      <c r="H139" s="280">
        <v>0</v>
      </c>
      <c r="I139" s="280">
        <v>0</v>
      </c>
      <c r="J139" s="214">
        <v>0</v>
      </c>
    </row>
    <row r="140" spans="1:12" s="210" customFormat="1" x14ac:dyDescent="0.25">
      <c r="A140" s="394"/>
      <c r="B140" s="396"/>
      <c r="C140" s="392"/>
      <c r="D140" s="226" t="s">
        <v>15</v>
      </c>
      <c r="E140" s="214">
        <f t="shared" si="53"/>
        <v>230385.28816</v>
      </c>
      <c r="F140" s="214">
        <f>79218.74283-48-200-88.1+8260.85+10437.19802+5502.0512+1532.38971-171.4436</f>
        <v>104443.68816000001</v>
      </c>
      <c r="G140" s="280">
        <f>22106.9+413.9</f>
        <v>22520.800000000003</v>
      </c>
      <c r="H140" s="280">
        <f>16822.9+413.9</f>
        <v>17236.800000000003</v>
      </c>
      <c r="I140" s="280">
        <f>16822.9+413.9</f>
        <v>17236.800000000003</v>
      </c>
      <c r="J140" s="214">
        <f>I140*4</f>
        <v>68947.200000000012</v>
      </c>
      <c r="K140" s="275"/>
      <c r="L140" s="235"/>
    </row>
    <row r="141" spans="1:12" s="210" customFormat="1" ht="30" x14ac:dyDescent="0.25">
      <c r="A141" s="394"/>
      <c r="B141" s="396"/>
      <c r="C141" s="392"/>
      <c r="D141" s="226" t="s">
        <v>91</v>
      </c>
      <c r="E141" s="214">
        <f t="shared" si="53"/>
        <v>0</v>
      </c>
      <c r="F141" s="214">
        <v>0</v>
      </c>
      <c r="G141" s="280">
        <v>0</v>
      </c>
      <c r="H141" s="280">
        <v>0</v>
      </c>
      <c r="I141" s="280">
        <v>0</v>
      </c>
      <c r="J141" s="214">
        <f t="shared" ref="J141:J143" si="56">I141*4</f>
        <v>0</v>
      </c>
    </row>
    <row r="142" spans="1:12" s="210" customFormat="1" x14ac:dyDescent="0.25">
      <c r="A142" s="394"/>
      <c r="B142" s="396"/>
      <c r="C142" s="392"/>
      <c r="D142" s="226" t="s">
        <v>90</v>
      </c>
      <c r="E142" s="214">
        <f t="shared" si="53"/>
        <v>0</v>
      </c>
      <c r="F142" s="214">
        <v>0</v>
      </c>
      <c r="G142" s="280">
        <v>0</v>
      </c>
      <c r="H142" s="280">
        <v>0</v>
      </c>
      <c r="I142" s="280">
        <v>0</v>
      </c>
      <c r="J142" s="214">
        <f t="shared" si="56"/>
        <v>0</v>
      </c>
    </row>
    <row r="143" spans="1:12" s="210" customFormat="1" ht="16.5" customHeight="1" x14ac:dyDescent="0.25">
      <c r="A143" s="394"/>
      <c r="B143" s="397"/>
      <c r="C143" s="392"/>
      <c r="D143" s="226" t="s">
        <v>18</v>
      </c>
      <c r="E143" s="214">
        <f t="shared" si="53"/>
        <v>78780.200000000012</v>
      </c>
      <c r="F143" s="214">
        <f>3000-3000</f>
        <v>0</v>
      </c>
      <c r="G143" s="280">
        <v>6779.6</v>
      </c>
      <c r="H143" s="280">
        <v>12162.6</v>
      </c>
      <c r="I143" s="280">
        <v>11967.6</v>
      </c>
      <c r="J143" s="214">
        <f t="shared" si="56"/>
        <v>47870.400000000001</v>
      </c>
    </row>
    <row r="144" spans="1:12" s="210" customFormat="1" x14ac:dyDescent="0.25">
      <c r="A144" s="381" t="s">
        <v>127</v>
      </c>
      <c r="B144" s="382" t="s">
        <v>374</v>
      </c>
      <c r="C144" s="384" t="s">
        <v>314</v>
      </c>
      <c r="D144" s="226" t="s">
        <v>12</v>
      </c>
      <c r="E144" s="213">
        <f>SUM(F144:J144)</f>
        <v>60416.050709999996</v>
      </c>
      <c r="F144" s="213">
        <f t="shared" ref="F144" si="57">SUM(F145:F150)</f>
        <v>7296.8377099999998</v>
      </c>
      <c r="G144" s="279">
        <f>SUM(G145:G150)</f>
        <v>7553.6589999999997</v>
      </c>
      <c r="H144" s="279">
        <f t="shared" ref="H144:J144" si="58">SUM(H145:H150)</f>
        <v>7575.759</v>
      </c>
      <c r="I144" s="279">
        <f t="shared" si="58"/>
        <v>7597.9589999999998</v>
      </c>
      <c r="J144" s="213">
        <f t="shared" si="58"/>
        <v>30391.835999999999</v>
      </c>
    </row>
    <row r="145" spans="1:12" s="210" customFormat="1" x14ac:dyDescent="0.25">
      <c r="A145" s="381"/>
      <c r="B145" s="382"/>
      <c r="C145" s="384"/>
      <c r="D145" s="226" t="s">
        <v>13</v>
      </c>
      <c r="E145" s="214">
        <f t="shared" si="53"/>
        <v>0</v>
      </c>
      <c r="F145" s="214">
        <v>0</v>
      </c>
      <c r="G145" s="280">
        <v>0</v>
      </c>
      <c r="H145" s="280">
        <v>0</v>
      </c>
      <c r="I145" s="280">
        <v>0</v>
      </c>
      <c r="J145" s="214">
        <v>0</v>
      </c>
    </row>
    <row r="146" spans="1:12" s="210" customFormat="1" x14ac:dyDescent="0.25">
      <c r="A146" s="381"/>
      <c r="B146" s="382"/>
      <c r="C146" s="384"/>
      <c r="D146" s="226" t="s">
        <v>14</v>
      </c>
      <c r="E146" s="214">
        <f t="shared" si="53"/>
        <v>3087.8</v>
      </c>
      <c r="F146" s="225">
        <v>296.2</v>
      </c>
      <c r="G146" s="538">
        <v>364</v>
      </c>
      <c r="H146" s="538">
        <v>386.1</v>
      </c>
      <c r="I146" s="538">
        <v>408.3</v>
      </c>
      <c r="J146" s="225">
        <f>I146*4</f>
        <v>1633.2</v>
      </c>
    </row>
    <row r="147" spans="1:12" s="210" customFormat="1" x14ac:dyDescent="0.25">
      <c r="A147" s="381"/>
      <c r="B147" s="382"/>
      <c r="C147" s="384"/>
      <c r="D147" s="226" t="s">
        <v>15</v>
      </c>
      <c r="E147" s="214">
        <f t="shared" ref="E147" si="59">SUM(F147:J147)</f>
        <v>57328.250709999993</v>
      </c>
      <c r="F147" s="225">
        <f>6327+783.81437-110.17666</f>
        <v>7000.63771</v>
      </c>
      <c r="G147" s="538">
        <v>7189.6589999999997</v>
      </c>
      <c r="H147" s="538">
        <v>7189.6589999999997</v>
      </c>
      <c r="I147" s="538">
        <v>7189.6589999999997</v>
      </c>
      <c r="J147" s="225">
        <f>I147*4</f>
        <v>28758.635999999999</v>
      </c>
      <c r="L147" s="235"/>
    </row>
    <row r="148" spans="1:12" s="210" customFormat="1" ht="30" x14ac:dyDescent="0.25">
      <c r="A148" s="381"/>
      <c r="B148" s="382"/>
      <c r="C148" s="384"/>
      <c r="D148" s="226" t="s">
        <v>91</v>
      </c>
      <c r="E148" s="214">
        <f t="shared" si="53"/>
        <v>0</v>
      </c>
      <c r="F148" s="214">
        <v>0</v>
      </c>
      <c r="G148" s="280">
        <v>0</v>
      </c>
      <c r="H148" s="280">
        <v>0</v>
      </c>
      <c r="I148" s="280">
        <v>0</v>
      </c>
      <c r="J148" s="214">
        <v>0</v>
      </c>
    </row>
    <row r="149" spans="1:12" s="210" customFormat="1" x14ac:dyDescent="0.25">
      <c r="A149" s="381"/>
      <c r="B149" s="382"/>
      <c r="C149" s="384"/>
      <c r="D149" s="226" t="s">
        <v>90</v>
      </c>
      <c r="E149" s="214">
        <f t="shared" si="53"/>
        <v>0</v>
      </c>
      <c r="F149" s="214">
        <v>0</v>
      </c>
      <c r="G149" s="280">
        <v>0</v>
      </c>
      <c r="H149" s="280">
        <v>0</v>
      </c>
      <c r="I149" s="280">
        <v>0</v>
      </c>
      <c r="J149" s="214">
        <v>0</v>
      </c>
    </row>
    <row r="150" spans="1:12" s="210" customFormat="1" x14ac:dyDescent="0.25">
      <c r="A150" s="381"/>
      <c r="B150" s="382"/>
      <c r="C150" s="384"/>
      <c r="D150" s="226" t="s">
        <v>18</v>
      </c>
      <c r="E150" s="214">
        <f t="shared" si="53"/>
        <v>0</v>
      </c>
      <c r="F150" s="267">
        <f>6202.295-6202.295</f>
        <v>0</v>
      </c>
      <c r="G150" s="280">
        <v>0</v>
      </c>
      <c r="H150" s="280">
        <v>0</v>
      </c>
      <c r="I150" s="280">
        <v>0</v>
      </c>
      <c r="J150" s="214">
        <v>0</v>
      </c>
    </row>
    <row r="151" spans="1:12" x14ac:dyDescent="0.25">
      <c r="A151" s="385" t="s">
        <v>128</v>
      </c>
      <c r="B151" s="385"/>
      <c r="C151" s="385"/>
      <c r="D151" s="211" t="s">
        <v>12</v>
      </c>
      <c r="E151" s="206">
        <f t="shared" si="53"/>
        <v>369581.53887000005</v>
      </c>
      <c r="F151" s="206">
        <f t="shared" ref="F151" si="60">SUM(F152:F157)</f>
        <v>111740.52587</v>
      </c>
      <c r="G151" s="281">
        <f>SUM(G152:G157)</f>
        <v>36854.059000000001</v>
      </c>
      <c r="H151" s="281">
        <f>SUM(H152:H157)</f>
        <v>36975.159</v>
      </c>
      <c r="I151" s="281">
        <f t="shared" ref="I151:J151" si="61">SUM(I152:I157)</f>
        <v>36802.359000000004</v>
      </c>
      <c r="J151" s="206">
        <f t="shared" si="61"/>
        <v>147209.43600000002</v>
      </c>
      <c r="K151" s="255"/>
      <c r="L151" s="216"/>
    </row>
    <row r="152" spans="1:12" x14ac:dyDescent="0.25">
      <c r="A152" s="385"/>
      <c r="B152" s="385"/>
      <c r="C152" s="385"/>
      <c r="D152" s="226" t="s">
        <v>13</v>
      </c>
      <c r="E152" s="207">
        <f t="shared" si="53"/>
        <v>0</v>
      </c>
      <c r="F152" s="207">
        <f t="shared" ref="F152:F157" si="62">F138+F145</f>
        <v>0</v>
      </c>
      <c r="G152" s="282">
        <f t="shared" ref="G152:J157" si="63">G138+G145</f>
        <v>0</v>
      </c>
      <c r="H152" s="282">
        <f t="shared" ref="H152" si="64">H138+H145</f>
        <v>0</v>
      </c>
      <c r="I152" s="282">
        <f t="shared" si="63"/>
        <v>0</v>
      </c>
      <c r="J152" s="207">
        <f t="shared" si="63"/>
        <v>0</v>
      </c>
    </row>
    <row r="153" spans="1:12" x14ac:dyDescent="0.25">
      <c r="A153" s="385"/>
      <c r="B153" s="385"/>
      <c r="C153" s="385"/>
      <c r="D153" s="226" t="s">
        <v>14</v>
      </c>
      <c r="E153" s="207">
        <f t="shared" si="53"/>
        <v>3087.8</v>
      </c>
      <c r="F153" s="207">
        <f t="shared" si="62"/>
        <v>296.2</v>
      </c>
      <c r="G153" s="282">
        <f t="shared" si="63"/>
        <v>364</v>
      </c>
      <c r="H153" s="282">
        <f t="shared" ref="H153" si="65">H139+H146</f>
        <v>386.1</v>
      </c>
      <c r="I153" s="282">
        <f t="shared" si="63"/>
        <v>408.3</v>
      </c>
      <c r="J153" s="207">
        <f t="shared" si="63"/>
        <v>1633.2</v>
      </c>
    </row>
    <row r="154" spans="1:12" x14ac:dyDescent="0.25">
      <c r="A154" s="385"/>
      <c r="B154" s="385"/>
      <c r="C154" s="385"/>
      <c r="D154" s="226" t="s">
        <v>15</v>
      </c>
      <c r="E154" s="207">
        <f t="shared" si="53"/>
        <v>287713.53887000005</v>
      </c>
      <c r="F154" s="207">
        <f t="shared" si="62"/>
        <v>111444.32587</v>
      </c>
      <c r="G154" s="282">
        <f t="shared" si="63"/>
        <v>29710.459000000003</v>
      </c>
      <c r="H154" s="282">
        <f t="shared" ref="H154" si="66">H140+H147</f>
        <v>24426.459000000003</v>
      </c>
      <c r="I154" s="282">
        <f>I140+I147</f>
        <v>24426.459000000003</v>
      </c>
      <c r="J154" s="207">
        <f t="shared" si="63"/>
        <v>97705.83600000001</v>
      </c>
    </row>
    <row r="155" spans="1:12" ht="30" x14ac:dyDescent="0.25">
      <c r="A155" s="385"/>
      <c r="B155" s="385"/>
      <c r="C155" s="385"/>
      <c r="D155" s="226" t="s">
        <v>91</v>
      </c>
      <c r="E155" s="207">
        <f t="shared" si="53"/>
        <v>0</v>
      </c>
      <c r="F155" s="207">
        <f t="shared" si="62"/>
        <v>0</v>
      </c>
      <c r="G155" s="282">
        <f t="shared" si="63"/>
        <v>0</v>
      </c>
      <c r="H155" s="282">
        <f t="shared" ref="H155" si="67">H141+H148</f>
        <v>0</v>
      </c>
      <c r="I155" s="282">
        <f t="shared" si="63"/>
        <v>0</v>
      </c>
      <c r="J155" s="207">
        <f t="shared" si="63"/>
        <v>0</v>
      </c>
    </row>
    <row r="156" spans="1:12" x14ac:dyDescent="0.25">
      <c r="A156" s="385"/>
      <c r="B156" s="385"/>
      <c r="C156" s="385"/>
      <c r="D156" s="226" t="s">
        <v>90</v>
      </c>
      <c r="E156" s="207">
        <f t="shared" si="53"/>
        <v>0</v>
      </c>
      <c r="F156" s="207">
        <f t="shared" si="62"/>
        <v>0</v>
      </c>
      <c r="G156" s="282">
        <f t="shared" si="63"/>
        <v>0</v>
      </c>
      <c r="H156" s="282">
        <f t="shared" ref="H156" si="68">H142+H149</f>
        <v>0</v>
      </c>
      <c r="I156" s="282">
        <f t="shared" si="63"/>
        <v>0</v>
      </c>
      <c r="J156" s="207">
        <f t="shared" si="63"/>
        <v>0</v>
      </c>
    </row>
    <row r="157" spans="1:12" x14ac:dyDescent="0.25">
      <c r="A157" s="385"/>
      <c r="B157" s="385"/>
      <c r="C157" s="385"/>
      <c r="D157" s="226" t="s">
        <v>18</v>
      </c>
      <c r="E157" s="207">
        <f t="shared" si="53"/>
        <v>78780.200000000012</v>
      </c>
      <c r="F157" s="207">
        <f t="shared" si="62"/>
        <v>0</v>
      </c>
      <c r="G157" s="282">
        <f t="shared" si="63"/>
        <v>6779.6</v>
      </c>
      <c r="H157" s="282">
        <f t="shared" ref="H157" si="69">H143+H150</f>
        <v>12162.6</v>
      </c>
      <c r="I157" s="282">
        <f t="shared" si="63"/>
        <v>11967.6</v>
      </c>
      <c r="J157" s="207">
        <f t="shared" si="63"/>
        <v>47870.400000000001</v>
      </c>
    </row>
    <row r="158" spans="1:12" x14ac:dyDescent="0.25">
      <c r="A158" s="380" t="s">
        <v>93</v>
      </c>
      <c r="B158" s="380"/>
      <c r="C158" s="380"/>
      <c r="D158" s="211" t="s">
        <v>12</v>
      </c>
      <c r="E158" s="283">
        <f>SUM(F158:J158)</f>
        <v>3801534.0603199997</v>
      </c>
      <c r="F158" s="206">
        <f>SUM(F159:F164)</f>
        <v>520490.72407</v>
      </c>
      <c r="G158" s="206">
        <f>SUM(G159:G164)</f>
        <v>433682.15532000002</v>
      </c>
      <c r="H158" s="206">
        <f>SUM(H159:H164)</f>
        <v>719392.43712999998</v>
      </c>
      <c r="I158" s="206">
        <f>SUM(I159:I164)</f>
        <v>506183.32876000006</v>
      </c>
      <c r="J158" s="206">
        <f t="shared" ref="J158" si="70">SUM(J159:J164)</f>
        <v>1621785.4150399999</v>
      </c>
    </row>
    <row r="159" spans="1:12" x14ac:dyDescent="0.25">
      <c r="A159" s="380"/>
      <c r="B159" s="380"/>
      <c r="C159" s="380"/>
      <c r="D159" s="226" t="s">
        <v>13</v>
      </c>
      <c r="E159" s="207">
        <f>SUM(F159:J159)</f>
        <v>2286.1561899999997</v>
      </c>
      <c r="F159" s="207">
        <f>F38+F130+F152</f>
        <v>2286.1561899999997</v>
      </c>
      <c r="G159" s="207">
        <f>G38+G130+G152</f>
        <v>0</v>
      </c>
      <c r="H159" s="207">
        <f>H38+H130+H152</f>
        <v>0</v>
      </c>
      <c r="I159" s="207">
        <f t="shared" ref="I159" si="71">I38+I130+I152</f>
        <v>0</v>
      </c>
      <c r="J159" s="262">
        <f t="shared" ref="F159:J164" si="72">J38+J130+J152</f>
        <v>0</v>
      </c>
      <c r="K159" s="263"/>
    </row>
    <row r="160" spans="1:12" x14ac:dyDescent="0.25">
      <c r="A160" s="380"/>
      <c r="B160" s="380"/>
      <c r="C160" s="380"/>
      <c r="D160" s="226" t="s">
        <v>14</v>
      </c>
      <c r="E160" s="207">
        <f>SUM(F160:J160)</f>
        <v>10625.043810000001</v>
      </c>
      <c r="F160" s="207">
        <f t="shared" ref="F160:G162" si="73">F39+F131+F153</f>
        <v>4405.0438100000001</v>
      </c>
      <c r="G160" s="207">
        <f t="shared" si="73"/>
        <v>1838.45</v>
      </c>
      <c r="H160" s="207">
        <f t="shared" ref="H160:I160" si="74">H39+H131+H153</f>
        <v>1603.0749999999998</v>
      </c>
      <c r="I160" s="207">
        <f t="shared" si="74"/>
        <v>1145.2750000000001</v>
      </c>
      <c r="J160" s="207">
        <f>J39+J131+J153</f>
        <v>1633.2</v>
      </c>
      <c r="K160" s="216"/>
    </row>
    <row r="161" spans="1:12" x14ac:dyDescent="0.25">
      <c r="A161" s="380"/>
      <c r="B161" s="380"/>
      <c r="C161" s="380"/>
      <c r="D161" s="226" t="s">
        <v>15</v>
      </c>
      <c r="E161" s="207">
        <f>SUM(F161:J161)</f>
        <v>2328677.0994600002</v>
      </c>
      <c r="F161" s="207">
        <f t="shared" si="73"/>
        <v>510319.52406999998</v>
      </c>
      <c r="G161" s="207">
        <f t="shared" si="73"/>
        <v>273226.36564999999</v>
      </c>
      <c r="H161" s="207">
        <f t="shared" ref="H161:I161" si="75">H40+H132+H154</f>
        <v>324084.74094000005</v>
      </c>
      <c r="I161" s="207">
        <f t="shared" si="75"/>
        <v>324209.29376000003</v>
      </c>
      <c r="J161" s="207">
        <f t="shared" si="72"/>
        <v>896837.17504</v>
      </c>
      <c r="K161" s="216"/>
      <c r="L161" s="216"/>
    </row>
    <row r="162" spans="1:12" ht="30" x14ac:dyDescent="0.25">
      <c r="A162" s="380"/>
      <c r="B162" s="380"/>
      <c r="C162" s="380"/>
      <c r="D162" s="226" t="s">
        <v>91</v>
      </c>
      <c r="E162" s="207">
        <f t="shared" si="53"/>
        <v>0</v>
      </c>
      <c r="F162" s="207">
        <f t="shared" si="73"/>
        <v>0</v>
      </c>
      <c r="G162" s="207">
        <f t="shared" si="73"/>
        <v>0</v>
      </c>
      <c r="H162" s="207">
        <f t="shared" ref="H162:I162" si="76">H41+H133+H155</f>
        <v>0</v>
      </c>
      <c r="I162" s="207">
        <f t="shared" si="76"/>
        <v>0</v>
      </c>
      <c r="J162" s="207">
        <f t="shared" si="72"/>
        <v>0</v>
      </c>
      <c r="K162" s="216"/>
    </row>
    <row r="163" spans="1:12" x14ac:dyDescent="0.25">
      <c r="A163" s="380"/>
      <c r="B163" s="380"/>
      <c r="C163" s="380"/>
      <c r="D163" s="226" t="s">
        <v>90</v>
      </c>
      <c r="E163" s="207">
        <f t="shared" si="53"/>
        <v>0</v>
      </c>
      <c r="F163" s="207">
        <f t="shared" si="72"/>
        <v>0</v>
      </c>
      <c r="G163" s="207">
        <f t="shared" si="72"/>
        <v>0</v>
      </c>
      <c r="H163" s="207">
        <f t="shared" ref="H163:I163" si="77">H42+H134+H156</f>
        <v>0</v>
      </c>
      <c r="I163" s="207">
        <f t="shared" si="77"/>
        <v>0</v>
      </c>
      <c r="J163" s="207">
        <f t="shared" si="72"/>
        <v>0</v>
      </c>
      <c r="K163" s="216"/>
    </row>
    <row r="164" spans="1:12" x14ac:dyDescent="0.25">
      <c r="A164" s="380"/>
      <c r="B164" s="380"/>
      <c r="C164" s="380"/>
      <c r="D164" s="226" t="s">
        <v>18</v>
      </c>
      <c r="E164" s="207">
        <f>SUM(F164:J164)</f>
        <v>1459945.76086</v>
      </c>
      <c r="F164" s="207">
        <f>F43+F135+F157</f>
        <v>3479.9999999999986</v>
      </c>
      <c r="G164" s="207">
        <f>G43+G135+G157</f>
        <v>158617.33966999999</v>
      </c>
      <c r="H164" s="207">
        <f t="shared" ref="H164:I164" si="78">H43+H135+H157</f>
        <v>393704.62118999998</v>
      </c>
      <c r="I164" s="207">
        <f t="shared" si="78"/>
        <v>180828.76</v>
      </c>
      <c r="J164" s="207">
        <f t="shared" si="72"/>
        <v>723315.04</v>
      </c>
      <c r="K164" s="216"/>
    </row>
    <row r="165" spans="1:12" s="210" customFormat="1" x14ac:dyDescent="0.25">
      <c r="A165" s="381" t="s">
        <v>94</v>
      </c>
      <c r="B165" s="381"/>
      <c r="C165" s="381"/>
      <c r="D165" s="226" t="s">
        <v>54</v>
      </c>
      <c r="E165" s="229" t="s">
        <v>54</v>
      </c>
      <c r="F165" s="229"/>
      <c r="G165" s="229" t="s">
        <v>54</v>
      </c>
      <c r="H165" s="214">
        <v>0</v>
      </c>
      <c r="I165" s="229"/>
      <c r="J165" s="229" t="s">
        <v>54</v>
      </c>
    </row>
    <row r="166" spans="1:12" s="209" customFormat="1" x14ac:dyDescent="0.25">
      <c r="A166" s="382" t="s">
        <v>95</v>
      </c>
      <c r="B166" s="382"/>
      <c r="C166" s="382"/>
      <c r="D166" s="211" t="s">
        <v>12</v>
      </c>
      <c r="E166" s="224">
        <f t="shared" ref="E166:E179" si="79">SUM(F166:J166)</f>
        <v>436254.26796999999</v>
      </c>
      <c r="F166" s="224">
        <f t="shared" ref="F166:J166" si="80">SUM(F167:F172)</f>
        <v>5968.8421099999996</v>
      </c>
      <c r="G166" s="224">
        <f t="shared" si="80"/>
        <v>17849.58467</v>
      </c>
      <c r="H166" s="224">
        <f t="shared" si="80"/>
        <v>312435.84119000001</v>
      </c>
      <c r="I166" s="224">
        <f t="shared" si="80"/>
        <v>100000</v>
      </c>
      <c r="J166" s="224">
        <f t="shared" si="80"/>
        <v>0</v>
      </c>
    </row>
    <row r="167" spans="1:12" s="210" customFormat="1" x14ac:dyDescent="0.25">
      <c r="A167" s="382"/>
      <c r="B167" s="382"/>
      <c r="C167" s="382"/>
      <c r="D167" s="226" t="s">
        <v>13</v>
      </c>
      <c r="E167" s="230">
        <f t="shared" si="79"/>
        <v>2211.4565899999998</v>
      </c>
      <c r="F167" s="230">
        <f>F10+F17+F24+F46+F53</f>
        <v>2211.4565899999998</v>
      </c>
      <c r="G167" s="230">
        <f t="shared" ref="G167:J167" si="81">G10+G17+G24+G46+G53</f>
        <v>0</v>
      </c>
      <c r="H167" s="230">
        <f t="shared" si="81"/>
        <v>0</v>
      </c>
      <c r="I167" s="230">
        <f t="shared" si="81"/>
        <v>0</v>
      </c>
      <c r="J167" s="230">
        <f t="shared" si="81"/>
        <v>0</v>
      </c>
    </row>
    <row r="168" spans="1:12" s="210" customFormat="1" x14ac:dyDescent="0.25">
      <c r="A168" s="382"/>
      <c r="B168" s="382"/>
      <c r="C168" s="382"/>
      <c r="D168" s="226" t="s">
        <v>14</v>
      </c>
      <c r="E168" s="230">
        <f t="shared" si="79"/>
        <v>3458.9434100000003</v>
      </c>
      <c r="F168" s="230">
        <f t="shared" ref="F168:F172" si="82">F11+F18+F25+F47+F54</f>
        <v>3458.9434100000003</v>
      </c>
      <c r="G168" s="230">
        <f t="shared" ref="G168:J168" si="83">G11+G18+G25+G47+G54</f>
        <v>0</v>
      </c>
      <c r="H168" s="230">
        <f t="shared" si="83"/>
        <v>0</v>
      </c>
      <c r="I168" s="230">
        <f t="shared" si="83"/>
        <v>0</v>
      </c>
      <c r="J168" s="230">
        <f t="shared" si="83"/>
        <v>0</v>
      </c>
    </row>
    <row r="169" spans="1:12" s="210" customFormat="1" x14ac:dyDescent="0.25">
      <c r="A169" s="382"/>
      <c r="B169" s="382"/>
      <c r="C169" s="382"/>
      <c r="D169" s="226" t="s">
        <v>15</v>
      </c>
      <c r="E169" s="231">
        <f t="shared" si="79"/>
        <v>200298.44211</v>
      </c>
      <c r="F169" s="230">
        <f>F12+F19+F26+F48+F55</f>
        <v>298.44210999999996</v>
      </c>
      <c r="G169" s="230">
        <f t="shared" ref="G169:J169" si="84">G12+G19+G26+G48+G55</f>
        <v>0</v>
      </c>
      <c r="H169" s="230">
        <f t="shared" si="84"/>
        <v>100000</v>
      </c>
      <c r="I169" s="230">
        <f t="shared" si="84"/>
        <v>100000</v>
      </c>
      <c r="J169" s="230">
        <f t="shared" si="84"/>
        <v>0</v>
      </c>
    </row>
    <row r="170" spans="1:12" s="210" customFormat="1" ht="30" x14ac:dyDescent="0.25">
      <c r="A170" s="382"/>
      <c r="B170" s="382"/>
      <c r="C170" s="382"/>
      <c r="D170" s="226" t="s">
        <v>91</v>
      </c>
      <c r="E170" s="231">
        <f t="shared" si="79"/>
        <v>0</v>
      </c>
      <c r="F170" s="230">
        <f t="shared" si="82"/>
        <v>0</v>
      </c>
      <c r="G170" s="230">
        <f t="shared" ref="G170:J170" si="85">G13+G20+G27+G49+G56</f>
        <v>0</v>
      </c>
      <c r="H170" s="230">
        <f t="shared" si="85"/>
        <v>0</v>
      </c>
      <c r="I170" s="230">
        <f t="shared" si="85"/>
        <v>0</v>
      </c>
      <c r="J170" s="230">
        <f t="shared" si="85"/>
        <v>0</v>
      </c>
    </row>
    <row r="171" spans="1:12" s="210" customFormat="1" x14ac:dyDescent="0.25">
      <c r="A171" s="382"/>
      <c r="B171" s="382"/>
      <c r="C171" s="382"/>
      <c r="D171" s="226" t="s">
        <v>90</v>
      </c>
      <c r="E171" s="231">
        <f t="shared" si="79"/>
        <v>0</v>
      </c>
      <c r="F171" s="230">
        <f t="shared" si="82"/>
        <v>0</v>
      </c>
      <c r="G171" s="230">
        <f t="shared" ref="G171:J171" si="86">G14+G21+G28+G50+G57</f>
        <v>0</v>
      </c>
      <c r="H171" s="230">
        <f t="shared" si="86"/>
        <v>0</v>
      </c>
      <c r="I171" s="230">
        <f t="shared" si="86"/>
        <v>0</v>
      </c>
      <c r="J171" s="230">
        <f t="shared" si="86"/>
        <v>0</v>
      </c>
    </row>
    <row r="172" spans="1:12" s="210" customFormat="1" x14ac:dyDescent="0.25">
      <c r="A172" s="382"/>
      <c r="B172" s="382"/>
      <c r="C172" s="382"/>
      <c r="D172" s="226" t="s">
        <v>18</v>
      </c>
      <c r="E172" s="231">
        <f t="shared" si="79"/>
        <v>230285.42586000002</v>
      </c>
      <c r="F172" s="230">
        <f t="shared" si="82"/>
        <v>0</v>
      </c>
      <c r="G172" s="230">
        <f t="shared" ref="G172:J172" si="87">G15+G22+G29+G51+G58</f>
        <v>17849.58467</v>
      </c>
      <c r="H172" s="230">
        <f t="shared" si="87"/>
        <v>212435.84119000001</v>
      </c>
      <c r="I172" s="230">
        <f t="shared" si="87"/>
        <v>0</v>
      </c>
      <c r="J172" s="230">
        <f t="shared" si="87"/>
        <v>0</v>
      </c>
    </row>
    <row r="173" spans="1:12" s="209" customFormat="1" x14ac:dyDescent="0.25">
      <c r="A173" s="382" t="s">
        <v>96</v>
      </c>
      <c r="B173" s="382"/>
      <c r="C173" s="382"/>
      <c r="D173" s="211" t="s">
        <v>12</v>
      </c>
      <c r="E173" s="224">
        <f t="shared" si="79"/>
        <v>3365279.7923499998</v>
      </c>
      <c r="F173" s="224">
        <f t="shared" ref="F173:J173" si="88">SUM(F174:F179)</f>
        <v>514521.88195999997</v>
      </c>
      <c r="G173" s="224">
        <f t="shared" si="88"/>
        <v>415832.57065000001</v>
      </c>
      <c r="H173" s="224">
        <f t="shared" si="88"/>
        <v>406956.59594000003</v>
      </c>
      <c r="I173" s="224">
        <f t="shared" si="88"/>
        <v>406183.32876000006</v>
      </c>
      <c r="J173" s="224">
        <f t="shared" si="88"/>
        <v>1621785.4150399999</v>
      </c>
    </row>
    <row r="174" spans="1:12" s="210" customFormat="1" x14ac:dyDescent="0.25">
      <c r="A174" s="382"/>
      <c r="B174" s="382"/>
      <c r="C174" s="382"/>
      <c r="D174" s="226" t="s">
        <v>13</v>
      </c>
      <c r="E174" s="230">
        <f>SUM(F174:J174)</f>
        <v>74.699599999999919</v>
      </c>
      <c r="F174" s="230">
        <f>F159-F167</f>
        <v>74.699599999999919</v>
      </c>
      <c r="G174" s="230">
        <f t="shared" ref="G174:J174" si="89">G159-G167</f>
        <v>0</v>
      </c>
      <c r="H174" s="214">
        <v>0</v>
      </c>
      <c r="I174" s="230">
        <f t="shared" si="89"/>
        <v>0</v>
      </c>
      <c r="J174" s="230">
        <f t="shared" si="89"/>
        <v>0</v>
      </c>
    </row>
    <row r="175" spans="1:12" s="210" customFormat="1" x14ac:dyDescent="0.25">
      <c r="A175" s="382"/>
      <c r="B175" s="382"/>
      <c r="C175" s="382"/>
      <c r="D175" s="226" t="s">
        <v>14</v>
      </c>
      <c r="E175" s="230">
        <f t="shared" si="79"/>
        <v>7166.1004000000003</v>
      </c>
      <c r="F175" s="230">
        <f t="shared" ref="F175:J179" si="90">F160-F168</f>
        <v>946.10039999999981</v>
      </c>
      <c r="G175" s="230">
        <f t="shared" si="90"/>
        <v>1838.45</v>
      </c>
      <c r="H175" s="230">
        <f t="shared" ref="H175" si="91">H160-H168</f>
        <v>1603.0749999999998</v>
      </c>
      <c r="I175" s="230">
        <f t="shared" si="90"/>
        <v>1145.2750000000001</v>
      </c>
      <c r="J175" s="230">
        <f t="shared" si="90"/>
        <v>1633.2</v>
      </c>
    </row>
    <row r="176" spans="1:12" s="210" customFormat="1" x14ac:dyDescent="0.25">
      <c r="A176" s="382"/>
      <c r="B176" s="382"/>
      <c r="C176" s="382"/>
      <c r="D176" s="226" t="s">
        <v>15</v>
      </c>
      <c r="E176" s="230">
        <f t="shared" si="79"/>
        <v>2128378.65735</v>
      </c>
      <c r="F176" s="230">
        <f t="shared" si="90"/>
        <v>510021.08195999998</v>
      </c>
      <c r="G176" s="230">
        <f t="shared" si="90"/>
        <v>273226.36564999999</v>
      </c>
      <c r="H176" s="230">
        <f t="shared" ref="H176" si="92">H161-H169</f>
        <v>224084.74094000005</v>
      </c>
      <c r="I176" s="230">
        <f t="shared" si="90"/>
        <v>224209.29376000003</v>
      </c>
      <c r="J176" s="230">
        <f t="shared" si="90"/>
        <v>896837.17504</v>
      </c>
    </row>
    <row r="177" spans="1:10" s="210" customFormat="1" ht="30" x14ac:dyDescent="0.25">
      <c r="A177" s="382"/>
      <c r="B177" s="382"/>
      <c r="C177" s="382"/>
      <c r="D177" s="226" t="s">
        <v>91</v>
      </c>
      <c r="E177" s="230">
        <f t="shared" si="79"/>
        <v>0</v>
      </c>
      <c r="F177" s="230">
        <f t="shared" si="90"/>
        <v>0</v>
      </c>
      <c r="G177" s="230">
        <f t="shared" ref="G177:H177" si="93">G162-G170</f>
        <v>0</v>
      </c>
      <c r="H177" s="230">
        <f t="shared" si="93"/>
        <v>0</v>
      </c>
      <c r="I177" s="230">
        <f t="shared" si="90"/>
        <v>0</v>
      </c>
      <c r="J177" s="230">
        <f t="shared" si="90"/>
        <v>0</v>
      </c>
    </row>
    <row r="178" spans="1:10" s="210" customFormat="1" x14ac:dyDescent="0.25">
      <c r="A178" s="382"/>
      <c r="B178" s="382"/>
      <c r="C178" s="382"/>
      <c r="D178" s="226" t="s">
        <v>90</v>
      </c>
      <c r="E178" s="230">
        <f t="shared" si="79"/>
        <v>0</v>
      </c>
      <c r="F178" s="230">
        <f t="shared" si="90"/>
        <v>0</v>
      </c>
      <c r="G178" s="230">
        <f t="shared" ref="G178:H178" si="94">G163-G171</f>
        <v>0</v>
      </c>
      <c r="H178" s="230">
        <f t="shared" si="94"/>
        <v>0</v>
      </c>
      <c r="I178" s="230">
        <f t="shared" si="90"/>
        <v>0</v>
      </c>
      <c r="J178" s="230">
        <f t="shared" si="90"/>
        <v>0</v>
      </c>
    </row>
    <row r="179" spans="1:10" s="210" customFormat="1" x14ac:dyDescent="0.25">
      <c r="A179" s="382"/>
      <c r="B179" s="382"/>
      <c r="C179" s="382"/>
      <c r="D179" s="226" t="s">
        <v>18</v>
      </c>
      <c r="E179" s="230">
        <f t="shared" si="79"/>
        <v>1229660.335</v>
      </c>
      <c r="F179" s="230">
        <f t="shared" si="90"/>
        <v>3479.9999999999986</v>
      </c>
      <c r="G179" s="230">
        <f t="shared" ref="G179:H179" si="95">G164-G172</f>
        <v>140767.75499999998</v>
      </c>
      <c r="H179" s="230">
        <f t="shared" si="95"/>
        <v>181268.77999999997</v>
      </c>
      <c r="I179" s="230">
        <f t="shared" si="90"/>
        <v>180828.76</v>
      </c>
      <c r="J179" s="230">
        <f t="shared" si="90"/>
        <v>723315.04</v>
      </c>
    </row>
    <row r="180" spans="1:10" s="210" customFormat="1" x14ac:dyDescent="0.25">
      <c r="A180" s="382" t="s">
        <v>94</v>
      </c>
      <c r="B180" s="382"/>
      <c r="C180" s="382"/>
      <c r="D180" s="226" t="s">
        <v>54</v>
      </c>
      <c r="E180" s="232" t="s">
        <v>54</v>
      </c>
      <c r="F180" s="230"/>
      <c r="G180" s="230" t="s">
        <v>54</v>
      </c>
      <c r="H180" s="214">
        <v>0</v>
      </c>
      <c r="I180" s="230"/>
      <c r="J180" s="230" t="s">
        <v>54</v>
      </c>
    </row>
    <row r="181" spans="1:10" s="209" customFormat="1" x14ac:dyDescent="0.25">
      <c r="A181" s="382" t="s">
        <v>97</v>
      </c>
      <c r="B181" s="382"/>
      <c r="C181" s="382"/>
      <c r="D181" s="211" t="s">
        <v>12</v>
      </c>
      <c r="E181" s="224">
        <f t="shared" ref="E181:E194" si="96">SUM(F181:J181)</f>
        <v>430285.42586000002</v>
      </c>
      <c r="F181" s="224">
        <f>SUM(F182:F187)</f>
        <v>0</v>
      </c>
      <c r="G181" s="224">
        <f t="shared" ref="G181:J181" si="97">SUM(G182:G187)</f>
        <v>17849.58467</v>
      </c>
      <c r="H181" s="224">
        <f t="shared" si="97"/>
        <v>312435.84119000001</v>
      </c>
      <c r="I181" s="224">
        <f t="shared" si="97"/>
        <v>100000</v>
      </c>
      <c r="J181" s="224">
        <f t="shared" si="97"/>
        <v>0</v>
      </c>
    </row>
    <row r="182" spans="1:10" s="210" customFormat="1" x14ac:dyDescent="0.25">
      <c r="A182" s="382"/>
      <c r="B182" s="382"/>
      <c r="C182" s="382"/>
      <c r="D182" s="226" t="s">
        <v>13</v>
      </c>
      <c r="E182" s="230">
        <f t="shared" si="96"/>
        <v>0</v>
      </c>
      <c r="F182" s="230">
        <f>F17+F24</f>
        <v>0</v>
      </c>
      <c r="G182" s="230">
        <f t="shared" ref="G182:J182" si="98">G17+G24</f>
        <v>0</v>
      </c>
      <c r="H182" s="214">
        <v>0</v>
      </c>
      <c r="I182" s="230">
        <f t="shared" si="98"/>
        <v>0</v>
      </c>
      <c r="J182" s="230">
        <f t="shared" si="98"/>
        <v>0</v>
      </c>
    </row>
    <row r="183" spans="1:10" s="210" customFormat="1" x14ac:dyDescent="0.25">
      <c r="A183" s="382"/>
      <c r="B183" s="382"/>
      <c r="C183" s="382"/>
      <c r="D183" s="226" t="s">
        <v>14</v>
      </c>
      <c r="E183" s="230">
        <f t="shared" si="96"/>
        <v>0</v>
      </c>
      <c r="F183" s="230">
        <f t="shared" ref="F183:J187" si="99">F18+F25</f>
        <v>0</v>
      </c>
      <c r="G183" s="230">
        <f t="shared" si="99"/>
        <v>0</v>
      </c>
      <c r="H183" s="214">
        <v>0</v>
      </c>
      <c r="I183" s="230">
        <f t="shared" si="99"/>
        <v>0</v>
      </c>
      <c r="J183" s="230">
        <f t="shared" si="99"/>
        <v>0</v>
      </c>
    </row>
    <row r="184" spans="1:10" s="210" customFormat="1" x14ac:dyDescent="0.25">
      <c r="A184" s="382"/>
      <c r="B184" s="382"/>
      <c r="C184" s="382"/>
      <c r="D184" s="226" t="s">
        <v>15</v>
      </c>
      <c r="E184" s="231">
        <f>SUM(F184:J184)</f>
        <v>200000</v>
      </c>
      <c r="F184" s="230">
        <f t="shared" si="99"/>
        <v>0</v>
      </c>
      <c r="G184" s="230">
        <f t="shared" si="99"/>
        <v>0</v>
      </c>
      <c r="H184" s="230">
        <f t="shared" si="99"/>
        <v>100000</v>
      </c>
      <c r="I184" s="230">
        <f t="shared" si="99"/>
        <v>100000</v>
      </c>
      <c r="J184" s="230">
        <f t="shared" si="99"/>
        <v>0</v>
      </c>
    </row>
    <row r="185" spans="1:10" s="210" customFormat="1" ht="30" x14ac:dyDescent="0.25">
      <c r="A185" s="382"/>
      <c r="B185" s="382"/>
      <c r="C185" s="382"/>
      <c r="D185" s="226" t="s">
        <v>91</v>
      </c>
      <c r="E185" s="231">
        <f t="shared" si="96"/>
        <v>0</v>
      </c>
      <c r="F185" s="230">
        <f t="shared" si="99"/>
        <v>0</v>
      </c>
      <c r="G185" s="230">
        <f t="shared" si="99"/>
        <v>0</v>
      </c>
      <c r="H185" s="214">
        <v>0</v>
      </c>
      <c r="I185" s="230">
        <f t="shared" si="99"/>
        <v>0</v>
      </c>
      <c r="J185" s="230">
        <f t="shared" si="99"/>
        <v>0</v>
      </c>
    </row>
    <row r="186" spans="1:10" s="210" customFormat="1" x14ac:dyDescent="0.25">
      <c r="A186" s="382"/>
      <c r="B186" s="382"/>
      <c r="C186" s="382"/>
      <c r="D186" s="226" t="s">
        <v>90</v>
      </c>
      <c r="E186" s="231">
        <f t="shared" si="96"/>
        <v>0</v>
      </c>
      <c r="F186" s="230">
        <f t="shared" si="99"/>
        <v>0</v>
      </c>
      <c r="G186" s="230">
        <f t="shared" si="99"/>
        <v>0</v>
      </c>
      <c r="H186" s="214">
        <v>0</v>
      </c>
      <c r="I186" s="230">
        <f t="shared" si="99"/>
        <v>0</v>
      </c>
      <c r="J186" s="230">
        <f t="shared" si="99"/>
        <v>0</v>
      </c>
    </row>
    <row r="187" spans="1:10" s="210" customFormat="1" x14ac:dyDescent="0.25">
      <c r="A187" s="382"/>
      <c r="B187" s="382"/>
      <c r="C187" s="382"/>
      <c r="D187" s="226" t="s">
        <v>18</v>
      </c>
      <c r="E187" s="231">
        <f t="shared" si="96"/>
        <v>230285.42586000002</v>
      </c>
      <c r="F187" s="230">
        <f t="shared" si="99"/>
        <v>0</v>
      </c>
      <c r="G187" s="230">
        <f t="shared" si="99"/>
        <v>17849.58467</v>
      </c>
      <c r="H187" s="230">
        <f t="shared" si="99"/>
        <v>212435.84119000001</v>
      </c>
      <c r="I187" s="230">
        <f t="shared" si="99"/>
        <v>0</v>
      </c>
      <c r="J187" s="230">
        <f t="shared" si="99"/>
        <v>0</v>
      </c>
    </row>
    <row r="188" spans="1:10" s="209" customFormat="1" x14ac:dyDescent="0.25">
      <c r="A188" s="382" t="s">
        <v>98</v>
      </c>
      <c r="B188" s="382"/>
      <c r="C188" s="382"/>
      <c r="D188" s="211" t="s">
        <v>12</v>
      </c>
      <c r="E188" s="224">
        <f>SUM(F188:J188)</f>
        <v>3371248.6344599999</v>
      </c>
      <c r="F188" s="224">
        <f t="shared" ref="F188:H188" si="100">SUM(F189:F194)</f>
        <v>520490.72407</v>
      </c>
      <c r="G188" s="224">
        <f t="shared" si="100"/>
        <v>415832.57065000001</v>
      </c>
      <c r="H188" s="224">
        <f t="shared" si="100"/>
        <v>406956.59594000003</v>
      </c>
      <c r="I188" s="224">
        <f t="shared" ref="I188:J188" si="101">SUM(I189:I194)</f>
        <v>406183.32876000006</v>
      </c>
      <c r="J188" s="224">
        <f t="shared" si="101"/>
        <v>1621785.4150399999</v>
      </c>
    </row>
    <row r="189" spans="1:10" s="210" customFormat="1" x14ac:dyDescent="0.25">
      <c r="A189" s="382"/>
      <c r="B189" s="382"/>
      <c r="C189" s="382"/>
      <c r="D189" s="226" t="s">
        <v>13</v>
      </c>
      <c r="E189" s="230">
        <f t="shared" si="96"/>
        <v>2286.1561899999997</v>
      </c>
      <c r="F189" s="230">
        <f>F159-F182</f>
        <v>2286.1561899999997</v>
      </c>
      <c r="G189" s="230">
        <f t="shared" ref="G189" si="102">G159-G182</f>
        <v>0</v>
      </c>
      <c r="H189" s="230">
        <f t="shared" ref="H189:I189" si="103">H159-H182</f>
        <v>0</v>
      </c>
      <c r="I189" s="230">
        <f t="shared" si="103"/>
        <v>0</v>
      </c>
      <c r="J189" s="230">
        <f t="shared" ref="J189" si="104">J159-J182</f>
        <v>0</v>
      </c>
    </row>
    <row r="190" spans="1:10" s="210" customFormat="1" x14ac:dyDescent="0.25">
      <c r="A190" s="382"/>
      <c r="B190" s="382"/>
      <c r="C190" s="382"/>
      <c r="D190" s="226" t="s">
        <v>14</v>
      </c>
      <c r="E190" s="230">
        <f t="shared" si="96"/>
        <v>10625.043810000001</v>
      </c>
      <c r="F190" s="230">
        <f t="shared" ref="F190:G194" si="105">F160-F183</f>
        <v>4405.0438100000001</v>
      </c>
      <c r="G190" s="230">
        <f t="shared" si="105"/>
        <v>1838.45</v>
      </c>
      <c r="H190" s="230">
        <f t="shared" ref="H190:I190" si="106">H160-H183</f>
        <v>1603.0749999999998</v>
      </c>
      <c r="I190" s="230">
        <f t="shared" si="106"/>
        <v>1145.2750000000001</v>
      </c>
      <c r="J190" s="230">
        <f t="shared" ref="J190" si="107">J160-J183</f>
        <v>1633.2</v>
      </c>
    </row>
    <row r="191" spans="1:10" s="210" customFormat="1" x14ac:dyDescent="0.25">
      <c r="A191" s="382"/>
      <c r="B191" s="382"/>
      <c r="C191" s="382"/>
      <c r="D191" s="226" t="s">
        <v>15</v>
      </c>
      <c r="E191" s="230">
        <f t="shared" si="96"/>
        <v>2128677.0994600002</v>
      </c>
      <c r="F191" s="230">
        <f t="shared" si="105"/>
        <v>510319.52406999998</v>
      </c>
      <c r="G191" s="230">
        <f t="shared" si="105"/>
        <v>273226.36564999999</v>
      </c>
      <c r="H191" s="230">
        <f t="shared" ref="H191:I191" si="108">H161-H184</f>
        <v>224084.74094000005</v>
      </c>
      <c r="I191" s="230">
        <f t="shared" si="108"/>
        <v>224209.29376000003</v>
      </c>
      <c r="J191" s="230">
        <f t="shared" ref="J191" si="109">J161-J184</f>
        <v>896837.17504</v>
      </c>
    </row>
    <row r="192" spans="1:10" s="210" customFormat="1" ht="30" x14ac:dyDescent="0.25">
      <c r="A192" s="382"/>
      <c r="B192" s="382"/>
      <c r="C192" s="382"/>
      <c r="D192" s="226" t="s">
        <v>91</v>
      </c>
      <c r="E192" s="230">
        <f t="shared" si="96"/>
        <v>0</v>
      </c>
      <c r="F192" s="230">
        <f t="shared" si="105"/>
        <v>0</v>
      </c>
      <c r="G192" s="230">
        <f t="shared" si="105"/>
        <v>0</v>
      </c>
      <c r="H192" s="230">
        <f t="shared" ref="H192:I192" si="110">H162-H185</f>
        <v>0</v>
      </c>
      <c r="I192" s="230">
        <f t="shared" si="110"/>
        <v>0</v>
      </c>
      <c r="J192" s="230">
        <f t="shared" ref="J192" si="111">J162-J185</f>
        <v>0</v>
      </c>
    </row>
    <row r="193" spans="1:10" s="210" customFormat="1" x14ac:dyDescent="0.25">
      <c r="A193" s="382"/>
      <c r="B193" s="382"/>
      <c r="C193" s="382"/>
      <c r="D193" s="226" t="s">
        <v>90</v>
      </c>
      <c r="E193" s="230">
        <f t="shared" si="96"/>
        <v>0</v>
      </c>
      <c r="F193" s="230">
        <f t="shared" si="105"/>
        <v>0</v>
      </c>
      <c r="G193" s="230">
        <f t="shared" si="105"/>
        <v>0</v>
      </c>
      <c r="H193" s="230">
        <f t="shared" ref="H193:I193" si="112">H163-H186</f>
        <v>0</v>
      </c>
      <c r="I193" s="230">
        <f t="shared" si="112"/>
        <v>0</v>
      </c>
      <c r="J193" s="230">
        <f t="shared" ref="J193" si="113">J163-J186</f>
        <v>0</v>
      </c>
    </row>
    <row r="194" spans="1:10" s="210" customFormat="1" x14ac:dyDescent="0.25">
      <c r="A194" s="382"/>
      <c r="B194" s="382"/>
      <c r="C194" s="382"/>
      <c r="D194" s="226" t="s">
        <v>18</v>
      </c>
      <c r="E194" s="230">
        <f t="shared" si="96"/>
        <v>1229660.335</v>
      </c>
      <c r="F194" s="230">
        <f t="shared" si="105"/>
        <v>3479.9999999999986</v>
      </c>
      <c r="G194" s="230">
        <f t="shared" si="105"/>
        <v>140767.75499999998</v>
      </c>
      <c r="H194" s="230">
        <f t="shared" ref="H194:I194" si="114">H164-H187</f>
        <v>181268.77999999997</v>
      </c>
      <c r="I194" s="230">
        <f t="shared" si="114"/>
        <v>180828.76</v>
      </c>
      <c r="J194" s="230">
        <f t="shared" ref="J194" si="115">J164-J187</f>
        <v>723315.04</v>
      </c>
    </row>
    <row r="195" spans="1:10" s="210" customFormat="1" x14ac:dyDescent="0.25">
      <c r="A195" s="383" t="s">
        <v>77</v>
      </c>
      <c r="B195" s="383"/>
      <c r="C195" s="383"/>
      <c r="D195" s="226"/>
      <c r="E195" s="233"/>
      <c r="F195" s="233"/>
      <c r="G195" s="233"/>
      <c r="H195" s="233"/>
      <c r="I195" s="233"/>
      <c r="J195" s="233"/>
    </row>
    <row r="196" spans="1:10" s="210" customFormat="1" x14ac:dyDescent="0.25">
      <c r="A196" s="382" t="s">
        <v>144</v>
      </c>
      <c r="B196" s="382"/>
      <c r="C196" s="382"/>
      <c r="D196" s="211" t="s">
        <v>12</v>
      </c>
      <c r="E196" s="224">
        <f t="shared" ref="E196:E209" si="116">SUM(F196:J196)</f>
        <v>3300089.8999500005</v>
      </c>
      <c r="F196" s="224">
        <f t="shared" ref="F196:J196" si="117">SUM(F197:F202)</f>
        <v>510851.20256000001</v>
      </c>
      <c r="G196" s="224">
        <f t="shared" si="117"/>
        <v>407078.91165000002</v>
      </c>
      <c r="H196" s="224">
        <f t="shared" si="117"/>
        <v>398180.83694000007</v>
      </c>
      <c r="I196" s="224">
        <f t="shared" si="117"/>
        <v>397385.36976000003</v>
      </c>
      <c r="J196" s="224">
        <f t="shared" si="117"/>
        <v>1586593.57904</v>
      </c>
    </row>
    <row r="197" spans="1:10" s="210" customFormat="1" x14ac:dyDescent="0.25">
      <c r="A197" s="382"/>
      <c r="B197" s="382"/>
      <c r="C197" s="382"/>
      <c r="D197" s="226" t="s">
        <v>13</v>
      </c>
      <c r="E197" s="230">
        <f t="shared" si="116"/>
        <v>2286.1561899999997</v>
      </c>
      <c r="F197" s="234">
        <f>F159-F204-F211-F218</f>
        <v>2286.1561899999997</v>
      </c>
      <c r="G197" s="234">
        <f t="shared" ref="G197:J197" si="118">G159-G204-G211-G218</f>
        <v>0</v>
      </c>
      <c r="H197" s="234">
        <f t="shared" si="118"/>
        <v>0</v>
      </c>
      <c r="I197" s="234">
        <f t="shared" si="118"/>
        <v>0</v>
      </c>
      <c r="J197" s="234">
        <f t="shared" si="118"/>
        <v>0</v>
      </c>
    </row>
    <row r="198" spans="1:10" s="210" customFormat="1" x14ac:dyDescent="0.25">
      <c r="A198" s="382"/>
      <c r="B198" s="382"/>
      <c r="C198" s="382"/>
      <c r="D198" s="226" t="s">
        <v>14</v>
      </c>
      <c r="E198" s="230">
        <f t="shared" si="116"/>
        <v>7537.2438099999999</v>
      </c>
      <c r="F198" s="234">
        <f t="shared" ref="F198:J202" si="119">F160-F205-F212-F219</f>
        <v>4108.8438100000003</v>
      </c>
      <c r="G198" s="234">
        <f t="shared" si="119"/>
        <v>1474.45</v>
      </c>
      <c r="H198" s="234">
        <f t="shared" si="119"/>
        <v>1216.9749999999999</v>
      </c>
      <c r="I198" s="234">
        <f t="shared" si="119"/>
        <v>736.97500000000014</v>
      </c>
      <c r="J198" s="234">
        <f t="shared" si="119"/>
        <v>0</v>
      </c>
    </row>
    <row r="199" spans="1:10" s="210" customFormat="1" x14ac:dyDescent="0.25">
      <c r="A199" s="382"/>
      <c r="B199" s="382"/>
      <c r="C199" s="382"/>
      <c r="D199" s="226" t="s">
        <v>15</v>
      </c>
      <c r="E199" s="215">
        <f>SUM(F199:J199)</f>
        <v>2060606.1649499999</v>
      </c>
      <c r="F199" s="234">
        <f t="shared" si="119"/>
        <v>500976.20256000001</v>
      </c>
      <c r="G199" s="234">
        <f t="shared" si="119"/>
        <v>264836.70665000001</v>
      </c>
      <c r="H199" s="234">
        <f t="shared" si="119"/>
        <v>215695.08194000006</v>
      </c>
      <c r="I199" s="234">
        <f t="shared" si="119"/>
        <v>215819.63476000004</v>
      </c>
      <c r="J199" s="234">
        <f t="shared" si="119"/>
        <v>863278.53903999995</v>
      </c>
    </row>
    <row r="200" spans="1:10" s="210" customFormat="1" ht="30" x14ac:dyDescent="0.25">
      <c r="A200" s="382"/>
      <c r="B200" s="382"/>
      <c r="C200" s="382"/>
      <c r="D200" s="226" t="s">
        <v>91</v>
      </c>
      <c r="E200" s="230">
        <f t="shared" si="116"/>
        <v>0</v>
      </c>
      <c r="F200" s="234">
        <f t="shared" si="119"/>
        <v>0</v>
      </c>
      <c r="G200" s="234">
        <f t="shared" si="119"/>
        <v>0</v>
      </c>
      <c r="H200" s="234">
        <f t="shared" si="119"/>
        <v>0</v>
      </c>
      <c r="I200" s="234">
        <f t="shared" si="119"/>
        <v>0</v>
      </c>
      <c r="J200" s="234">
        <f t="shared" si="119"/>
        <v>0</v>
      </c>
    </row>
    <row r="201" spans="1:10" s="210" customFormat="1" x14ac:dyDescent="0.25">
      <c r="A201" s="382"/>
      <c r="B201" s="382"/>
      <c r="C201" s="382"/>
      <c r="D201" s="226" t="s">
        <v>90</v>
      </c>
      <c r="E201" s="230">
        <f t="shared" si="116"/>
        <v>0</v>
      </c>
      <c r="F201" s="234">
        <f t="shared" si="119"/>
        <v>0</v>
      </c>
      <c r="G201" s="234">
        <f t="shared" si="119"/>
        <v>0</v>
      </c>
      <c r="H201" s="234">
        <f t="shared" si="119"/>
        <v>0</v>
      </c>
      <c r="I201" s="234">
        <f t="shared" si="119"/>
        <v>0</v>
      </c>
      <c r="J201" s="234">
        <f t="shared" si="119"/>
        <v>0</v>
      </c>
    </row>
    <row r="202" spans="1:10" s="210" customFormat="1" x14ac:dyDescent="0.25">
      <c r="A202" s="382"/>
      <c r="B202" s="382"/>
      <c r="C202" s="382"/>
      <c r="D202" s="226" t="s">
        <v>18</v>
      </c>
      <c r="E202" s="230">
        <f t="shared" si="116"/>
        <v>1229660.335</v>
      </c>
      <c r="F202" s="234">
        <f t="shared" si="119"/>
        <v>3479.9999999999986</v>
      </c>
      <c r="G202" s="234">
        <f t="shared" si="119"/>
        <v>140767.75499999998</v>
      </c>
      <c r="H202" s="234">
        <f t="shared" si="119"/>
        <v>181268.77999999997</v>
      </c>
      <c r="I202" s="234">
        <f t="shared" si="119"/>
        <v>180828.76</v>
      </c>
      <c r="J202" s="234">
        <f t="shared" si="119"/>
        <v>723315.04</v>
      </c>
    </row>
    <row r="203" spans="1:10" s="210" customFormat="1" x14ac:dyDescent="0.25">
      <c r="A203" s="382" t="s">
        <v>309</v>
      </c>
      <c r="B203" s="382"/>
      <c r="C203" s="382"/>
      <c r="D203" s="211" t="s">
        <v>12</v>
      </c>
      <c r="E203" s="224">
        <f t="shared" si="116"/>
        <v>430285.42586000002</v>
      </c>
      <c r="F203" s="224">
        <f t="shared" ref="F203:J203" si="120">SUM(F204:F209)</f>
        <v>0</v>
      </c>
      <c r="G203" s="224">
        <f t="shared" si="120"/>
        <v>17849.58467</v>
      </c>
      <c r="H203" s="224">
        <f t="shared" si="120"/>
        <v>312435.84119000001</v>
      </c>
      <c r="I203" s="224">
        <f t="shared" si="120"/>
        <v>100000</v>
      </c>
      <c r="J203" s="224">
        <f t="shared" si="120"/>
        <v>0</v>
      </c>
    </row>
    <row r="204" spans="1:10" s="210" customFormat="1" x14ac:dyDescent="0.25">
      <c r="A204" s="382"/>
      <c r="B204" s="382"/>
      <c r="C204" s="382"/>
      <c r="D204" s="226" t="s">
        <v>13</v>
      </c>
      <c r="E204" s="230">
        <f t="shared" si="116"/>
        <v>0</v>
      </c>
      <c r="F204" s="232">
        <f>F17+F24</f>
        <v>0</v>
      </c>
      <c r="G204" s="232">
        <f t="shared" ref="G204:J204" si="121">G17+G24</f>
        <v>0</v>
      </c>
      <c r="H204" s="232">
        <f t="shared" si="121"/>
        <v>0</v>
      </c>
      <c r="I204" s="232">
        <f t="shared" si="121"/>
        <v>0</v>
      </c>
      <c r="J204" s="232">
        <f t="shared" si="121"/>
        <v>0</v>
      </c>
    </row>
    <row r="205" spans="1:10" s="210" customFormat="1" x14ac:dyDescent="0.25">
      <c r="A205" s="382"/>
      <c r="B205" s="382"/>
      <c r="C205" s="382"/>
      <c r="D205" s="226" t="s">
        <v>14</v>
      </c>
      <c r="E205" s="230">
        <f t="shared" si="116"/>
        <v>0</v>
      </c>
      <c r="F205" s="232">
        <f t="shared" ref="F205:J209" si="122">F18+F25</f>
        <v>0</v>
      </c>
      <c r="G205" s="232">
        <f t="shared" si="122"/>
        <v>0</v>
      </c>
      <c r="H205" s="232">
        <f t="shared" si="122"/>
        <v>0</v>
      </c>
      <c r="I205" s="232">
        <f t="shared" si="122"/>
        <v>0</v>
      </c>
      <c r="J205" s="232">
        <f t="shared" si="122"/>
        <v>0</v>
      </c>
    </row>
    <row r="206" spans="1:10" s="210" customFormat="1" x14ac:dyDescent="0.25">
      <c r="A206" s="382"/>
      <c r="B206" s="382"/>
      <c r="C206" s="382"/>
      <c r="D206" s="226" t="s">
        <v>15</v>
      </c>
      <c r="E206" s="215">
        <f t="shared" si="116"/>
        <v>200000</v>
      </c>
      <c r="F206" s="232">
        <f t="shared" si="122"/>
        <v>0</v>
      </c>
      <c r="G206" s="232">
        <f t="shared" si="122"/>
        <v>0</v>
      </c>
      <c r="H206" s="232">
        <f t="shared" si="122"/>
        <v>100000</v>
      </c>
      <c r="I206" s="232">
        <f t="shared" si="122"/>
        <v>100000</v>
      </c>
      <c r="J206" s="232">
        <f t="shared" si="122"/>
        <v>0</v>
      </c>
    </row>
    <row r="207" spans="1:10" s="210" customFormat="1" ht="30" x14ac:dyDescent="0.25">
      <c r="A207" s="382"/>
      <c r="B207" s="382"/>
      <c r="C207" s="382"/>
      <c r="D207" s="226" t="s">
        <v>91</v>
      </c>
      <c r="E207" s="230">
        <f t="shared" si="116"/>
        <v>0</v>
      </c>
      <c r="F207" s="232">
        <f t="shared" si="122"/>
        <v>0</v>
      </c>
      <c r="G207" s="232">
        <f t="shared" si="122"/>
        <v>0</v>
      </c>
      <c r="H207" s="232">
        <f t="shared" si="122"/>
        <v>0</v>
      </c>
      <c r="I207" s="232">
        <f t="shared" si="122"/>
        <v>0</v>
      </c>
      <c r="J207" s="232">
        <f t="shared" si="122"/>
        <v>0</v>
      </c>
    </row>
    <row r="208" spans="1:10" s="210" customFormat="1" x14ac:dyDescent="0.25">
      <c r="A208" s="382"/>
      <c r="B208" s="382"/>
      <c r="C208" s="382"/>
      <c r="D208" s="226" t="s">
        <v>99</v>
      </c>
      <c r="E208" s="230">
        <f t="shared" si="116"/>
        <v>0</v>
      </c>
      <c r="F208" s="232">
        <f t="shared" si="122"/>
        <v>0</v>
      </c>
      <c r="G208" s="232">
        <f t="shared" si="122"/>
        <v>0</v>
      </c>
      <c r="H208" s="232">
        <f t="shared" si="122"/>
        <v>0</v>
      </c>
      <c r="I208" s="232">
        <f t="shared" si="122"/>
        <v>0</v>
      </c>
      <c r="J208" s="232">
        <f t="shared" si="122"/>
        <v>0</v>
      </c>
    </row>
    <row r="209" spans="1:11" s="210" customFormat="1" x14ac:dyDescent="0.25">
      <c r="A209" s="382"/>
      <c r="B209" s="382"/>
      <c r="C209" s="382"/>
      <c r="D209" s="233" t="s">
        <v>18</v>
      </c>
      <c r="E209" s="230">
        <f t="shared" si="116"/>
        <v>230285.42586000002</v>
      </c>
      <c r="F209" s="232">
        <f t="shared" si="122"/>
        <v>0</v>
      </c>
      <c r="G209" s="232">
        <f>G22+G29</f>
        <v>17849.58467</v>
      </c>
      <c r="H209" s="232">
        <f t="shared" si="122"/>
        <v>212435.84119000001</v>
      </c>
      <c r="I209" s="232">
        <f t="shared" si="122"/>
        <v>0</v>
      </c>
      <c r="J209" s="232">
        <f t="shared" si="122"/>
        <v>0</v>
      </c>
    </row>
    <row r="210" spans="1:11" s="210" customFormat="1" ht="15" customHeight="1" x14ac:dyDescent="0.25">
      <c r="A210" s="382" t="s">
        <v>322</v>
      </c>
      <c r="B210" s="382"/>
      <c r="C210" s="382"/>
      <c r="D210" s="226" t="s">
        <v>12</v>
      </c>
      <c r="E210" s="206">
        <f>SUM(F210:J210)</f>
        <v>10742.683799999999</v>
      </c>
      <c r="F210" s="206">
        <f t="shared" ref="F210" si="123">SUM(F211:F216)</f>
        <v>2342.6837999999998</v>
      </c>
      <c r="G210" s="206">
        <f>SUM(G211:G216)</f>
        <v>1200</v>
      </c>
      <c r="H210" s="206">
        <f t="shared" ref="H210:J210" si="124">SUM(H211:H216)</f>
        <v>1200</v>
      </c>
      <c r="I210" s="206">
        <f t="shared" si="124"/>
        <v>1200</v>
      </c>
      <c r="J210" s="206">
        <f t="shared" si="124"/>
        <v>4800</v>
      </c>
    </row>
    <row r="211" spans="1:11" s="210" customFormat="1" x14ac:dyDescent="0.25">
      <c r="A211" s="382"/>
      <c r="B211" s="382"/>
      <c r="C211" s="382"/>
      <c r="D211" s="226" t="s">
        <v>13</v>
      </c>
      <c r="E211" s="207">
        <f t="shared" ref="E211:E212" si="125">SUM(F211:J211)</f>
        <v>0</v>
      </c>
      <c r="F211" s="207">
        <f>F81</f>
        <v>0</v>
      </c>
      <c r="G211" s="207">
        <f t="shared" ref="G211:J211" si="126">G81</f>
        <v>0</v>
      </c>
      <c r="H211" s="207">
        <f t="shared" si="126"/>
        <v>0</v>
      </c>
      <c r="I211" s="207">
        <f t="shared" si="126"/>
        <v>0</v>
      </c>
      <c r="J211" s="207">
        <f t="shared" si="126"/>
        <v>0</v>
      </c>
    </row>
    <row r="212" spans="1:11" s="210" customFormat="1" x14ac:dyDescent="0.25">
      <c r="A212" s="382"/>
      <c r="B212" s="382"/>
      <c r="C212" s="382"/>
      <c r="D212" s="226" t="s">
        <v>14</v>
      </c>
      <c r="E212" s="207">
        <f t="shared" si="125"/>
        <v>0</v>
      </c>
      <c r="F212" s="207">
        <f t="shared" ref="F212:J216" si="127">F82</f>
        <v>0</v>
      </c>
      <c r="G212" s="207">
        <f t="shared" si="127"/>
        <v>0</v>
      </c>
      <c r="H212" s="207">
        <f t="shared" si="127"/>
        <v>0</v>
      </c>
      <c r="I212" s="207">
        <f t="shared" si="127"/>
        <v>0</v>
      </c>
      <c r="J212" s="207">
        <f t="shared" si="127"/>
        <v>0</v>
      </c>
    </row>
    <row r="213" spans="1:11" s="210" customFormat="1" x14ac:dyDescent="0.25">
      <c r="A213" s="382"/>
      <c r="B213" s="382"/>
      <c r="C213" s="382"/>
      <c r="D213" s="226" t="s">
        <v>15</v>
      </c>
      <c r="E213" s="207">
        <f>SUM(F213:J213)</f>
        <v>10742.683799999999</v>
      </c>
      <c r="F213" s="207">
        <f t="shared" si="127"/>
        <v>2342.6837999999998</v>
      </c>
      <c r="G213" s="207">
        <f t="shared" si="127"/>
        <v>1200</v>
      </c>
      <c r="H213" s="207">
        <f t="shared" si="127"/>
        <v>1200</v>
      </c>
      <c r="I213" s="207">
        <f t="shared" si="127"/>
        <v>1200</v>
      </c>
      <c r="J213" s="207">
        <f t="shared" si="127"/>
        <v>4800</v>
      </c>
    </row>
    <row r="214" spans="1:11" s="210" customFormat="1" ht="30" x14ac:dyDescent="0.25">
      <c r="A214" s="382"/>
      <c r="B214" s="382"/>
      <c r="C214" s="382"/>
      <c r="D214" s="226" t="s">
        <v>91</v>
      </c>
      <c r="E214" s="207">
        <f t="shared" ref="E214:E216" si="128">SUM(F214:J214)</f>
        <v>0</v>
      </c>
      <c r="F214" s="207">
        <f t="shared" si="127"/>
        <v>0</v>
      </c>
      <c r="G214" s="207">
        <f t="shared" si="127"/>
        <v>0</v>
      </c>
      <c r="H214" s="207">
        <f t="shared" si="127"/>
        <v>0</v>
      </c>
      <c r="I214" s="207">
        <f t="shared" si="127"/>
        <v>0</v>
      </c>
      <c r="J214" s="207">
        <f t="shared" si="127"/>
        <v>0</v>
      </c>
    </row>
    <row r="215" spans="1:11" s="210" customFormat="1" x14ac:dyDescent="0.25">
      <c r="A215" s="382"/>
      <c r="B215" s="382"/>
      <c r="C215" s="382"/>
      <c r="D215" s="226" t="s">
        <v>99</v>
      </c>
      <c r="E215" s="207">
        <f t="shared" si="128"/>
        <v>0</v>
      </c>
      <c r="F215" s="207">
        <f t="shared" si="127"/>
        <v>0</v>
      </c>
      <c r="G215" s="207">
        <f t="shared" si="127"/>
        <v>0</v>
      </c>
      <c r="H215" s="207">
        <f t="shared" si="127"/>
        <v>0</v>
      </c>
      <c r="I215" s="207">
        <f t="shared" si="127"/>
        <v>0</v>
      </c>
      <c r="J215" s="207">
        <f t="shared" si="127"/>
        <v>0</v>
      </c>
    </row>
    <row r="216" spans="1:11" s="210" customFormat="1" x14ac:dyDescent="0.25">
      <c r="A216" s="382"/>
      <c r="B216" s="382"/>
      <c r="C216" s="382"/>
      <c r="D216" s="233" t="s">
        <v>18</v>
      </c>
      <c r="E216" s="207">
        <f t="shared" si="128"/>
        <v>0</v>
      </c>
      <c r="F216" s="207">
        <f t="shared" si="127"/>
        <v>0</v>
      </c>
      <c r="G216" s="207">
        <f t="shared" si="127"/>
        <v>0</v>
      </c>
      <c r="H216" s="207">
        <f t="shared" si="127"/>
        <v>0</v>
      </c>
      <c r="I216" s="207">
        <f t="shared" si="127"/>
        <v>0</v>
      </c>
      <c r="J216" s="207">
        <f t="shared" si="127"/>
        <v>0</v>
      </c>
    </row>
    <row r="217" spans="1:11" x14ac:dyDescent="0.25">
      <c r="A217" s="382" t="s">
        <v>315</v>
      </c>
      <c r="B217" s="382"/>
      <c r="C217" s="382"/>
      <c r="D217" s="226" t="s">
        <v>12</v>
      </c>
      <c r="E217" s="206">
        <f>SUM(F217:J217)</f>
        <v>60416.050709999996</v>
      </c>
      <c r="F217" s="206">
        <f t="shared" ref="F217" si="129">SUM(F218:F223)</f>
        <v>7296.8377099999998</v>
      </c>
      <c r="G217" s="206">
        <f>SUM(G218:G223)</f>
        <v>7553.6589999999997</v>
      </c>
      <c r="H217" s="206">
        <f t="shared" ref="H217:J217" si="130">SUM(H218:H223)</f>
        <v>7575.759</v>
      </c>
      <c r="I217" s="206">
        <f t="shared" si="130"/>
        <v>7597.9589999999998</v>
      </c>
      <c r="J217" s="206">
        <f t="shared" si="130"/>
        <v>30391.835999999999</v>
      </c>
      <c r="K217" s="210"/>
    </row>
    <row r="218" spans="1:11" x14ac:dyDescent="0.25">
      <c r="A218" s="382"/>
      <c r="B218" s="382"/>
      <c r="C218" s="382"/>
      <c r="D218" s="226" t="s">
        <v>13</v>
      </c>
      <c r="E218" s="207">
        <f t="shared" ref="E218:E223" si="131">SUM(F218:J218)</f>
        <v>0</v>
      </c>
      <c r="F218" s="207">
        <f>F145</f>
        <v>0</v>
      </c>
      <c r="G218" s="207">
        <f t="shared" ref="G218:J218" si="132">G145</f>
        <v>0</v>
      </c>
      <c r="H218" s="207">
        <f t="shared" si="132"/>
        <v>0</v>
      </c>
      <c r="I218" s="207">
        <f t="shared" si="132"/>
        <v>0</v>
      </c>
      <c r="J218" s="207">
        <f t="shared" si="132"/>
        <v>0</v>
      </c>
      <c r="K218" s="210"/>
    </row>
    <row r="219" spans="1:11" x14ac:dyDescent="0.25">
      <c r="A219" s="382"/>
      <c r="B219" s="382"/>
      <c r="C219" s="382"/>
      <c r="D219" s="226" t="s">
        <v>14</v>
      </c>
      <c r="E219" s="207">
        <f t="shared" si="131"/>
        <v>3087.8</v>
      </c>
      <c r="F219" s="207">
        <f t="shared" ref="F219:J223" si="133">F146</f>
        <v>296.2</v>
      </c>
      <c r="G219" s="207">
        <f t="shared" si="133"/>
        <v>364</v>
      </c>
      <c r="H219" s="207">
        <f t="shared" si="133"/>
        <v>386.1</v>
      </c>
      <c r="I219" s="207">
        <f t="shared" si="133"/>
        <v>408.3</v>
      </c>
      <c r="J219" s="207">
        <f t="shared" si="133"/>
        <v>1633.2</v>
      </c>
      <c r="K219" s="210"/>
    </row>
    <row r="220" spans="1:11" x14ac:dyDescent="0.25">
      <c r="A220" s="382"/>
      <c r="B220" s="382"/>
      <c r="C220" s="382"/>
      <c r="D220" s="226" t="s">
        <v>15</v>
      </c>
      <c r="E220" s="207">
        <f>SUM(F220:J220)</f>
        <v>57328.250709999993</v>
      </c>
      <c r="F220" s="207">
        <f t="shared" si="133"/>
        <v>7000.63771</v>
      </c>
      <c r="G220" s="207">
        <f t="shared" si="133"/>
        <v>7189.6589999999997</v>
      </c>
      <c r="H220" s="207">
        <f t="shared" si="133"/>
        <v>7189.6589999999997</v>
      </c>
      <c r="I220" s="207">
        <f t="shared" si="133"/>
        <v>7189.6589999999997</v>
      </c>
      <c r="J220" s="207">
        <f t="shared" si="133"/>
        <v>28758.635999999999</v>
      </c>
      <c r="K220" s="210"/>
    </row>
    <row r="221" spans="1:11" ht="30" x14ac:dyDescent="0.25">
      <c r="A221" s="382"/>
      <c r="B221" s="382"/>
      <c r="C221" s="382"/>
      <c r="D221" s="226" t="s">
        <v>91</v>
      </c>
      <c r="E221" s="207">
        <f t="shared" si="131"/>
        <v>0</v>
      </c>
      <c r="F221" s="207">
        <f t="shared" si="133"/>
        <v>0</v>
      </c>
      <c r="G221" s="207">
        <f t="shared" si="133"/>
        <v>0</v>
      </c>
      <c r="H221" s="207">
        <f t="shared" si="133"/>
        <v>0</v>
      </c>
      <c r="I221" s="207">
        <f t="shared" si="133"/>
        <v>0</v>
      </c>
      <c r="J221" s="207">
        <f t="shared" si="133"/>
        <v>0</v>
      </c>
      <c r="K221" s="210"/>
    </row>
    <row r="222" spans="1:11" x14ac:dyDescent="0.25">
      <c r="A222" s="382"/>
      <c r="B222" s="382"/>
      <c r="C222" s="382"/>
      <c r="D222" s="226" t="s">
        <v>99</v>
      </c>
      <c r="E222" s="207">
        <f t="shared" si="131"/>
        <v>0</v>
      </c>
      <c r="F222" s="207">
        <f t="shared" si="133"/>
        <v>0</v>
      </c>
      <c r="G222" s="207">
        <f t="shared" si="133"/>
        <v>0</v>
      </c>
      <c r="H222" s="207">
        <f t="shared" si="133"/>
        <v>0</v>
      </c>
      <c r="I222" s="207">
        <f t="shared" si="133"/>
        <v>0</v>
      </c>
      <c r="J222" s="207">
        <f t="shared" si="133"/>
        <v>0</v>
      </c>
      <c r="K222" s="210"/>
    </row>
    <row r="223" spans="1:11" x14ac:dyDescent="0.25">
      <c r="A223" s="382"/>
      <c r="B223" s="382"/>
      <c r="C223" s="382"/>
      <c r="D223" s="233" t="s">
        <v>18</v>
      </c>
      <c r="E223" s="207">
        <f t="shared" si="131"/>
        <v>0</v>
      </c>
      <c r="F223" s="207">
        <f t="shared" si="133"/>
        <v>0</v>
      </c>
      <c r="G223" s="207">
        <f t="shared" si="133"/>
        <v>0</v>
      </c>
      <c r="H223" s="207">
        <f t="shared" si="133"/>
        <v>0</v>
      </c>
      <c r="I223" s="207">
        <f t="shared" si="133"/>
        <v>0</v>
      </c>
      <c r="J223" s="207">
        <f t="shared" si="133"/>
        <v>0</v>
      </c>
      <c r="K223" s="210"/>
    </row>
    <row r="224" spans="1:11" ht="21.75" customHeight="1" x14ac:dyDescent="0.25">
      <c r="A224" s="217"/>
      <c r="B224" s="218"/>
      <c r="C224" s="219"/>
      <c r="D224" s="219"/>
      <c r="E224" s="219"/>
      <c r="F224" s="220"/>
      <c r="G224" s="220"/>
      <c r="H224" s="220"/>
      <c r="I224" s="220"/>
      <c r="J224" s="219"/>
    </row>
    <row r="225" spans="1:10" ht="24" hidden="1" customHeight="1" x14ac:dyDescent="0.25">
      <c r="A225" s="379" t="s">
        <v>100</v>
      </c>
      <c r="B225" s="379"/>
      <c r="C225" s="379"/>
      <c r="D225" s="379"/>
      <c r="E225" s="379"/>
      <c r="F225" s="379"/>
      <c r="G225" s="379"/>
      <c r="H225" s="379"/>
      <c r="I225" s="379"/>
      <c r="J225" s="379"/>
    </row>
    <row r="226" spans="1:10" ht="44.25" customHeight="1" x14ac:dyDescent="0.25">
      <c r="A226" s="379" t="s">
        <v>333</v>
      </c>
      <c r="B226" s="379"/>
      <c r="C226" s="379"/>
      <c r="D226" s="379"/>
      <c r="E226" s="379"/>
      <c r="F226" s="379"/>
      <c r="G226" s="379"/>
      <c r="H226" s="379"/>
      <c r="I226" s="379"/>
      <c r="J226" s="379"/>
    </row>
    <row r="227" spans="1:10" ht="45.75" customHeight="1" x14ac:dyDescent="0.25">
      <c r="A227" s="379" t="s">
        <v>334</v>
      </c>
      <c r="B227" s="379"/>
      <c r="C227" s="379"/>
      <c r="D227" s="379"/>
      <c r="E227" s="379"/>
      <c r="F227" s="379"/>
      <c r="G227" s="379"/>
      <c r="H227" s="379"/>
      <c r="I227" s="379"/>
      <c r="J227" s="379"/>
    </row>
    <row r="228" spans="1:10" ht="23.25" hidden="1" customHeight="1" x14ac:dyDescent="0.25">
      <c r="A228" s="379" t="s">
        <v>105</v>
      </c>
      <c r="B228" s="379"/>
      <c r="C228" s="379"/>
      <c r="D228" s="379"/>
      <c r="E228" s="379"/>
      <c r="F228" s="379"/>
      <c r="G228" s="379"/>
      <c r="H228" s="379"/>
      <c r="I228" s="379"/>
      <c r="J228" s="379"/>
    </row>
    <row r="229" spans="1:10" ht="23.25" hidden="1" customHeight="1" x14ac:dyDescent="0.25">
      <c r="A229" s="379" t="s">
        <v>102</v>
      </c>
      <c r="B229" s="379"/>
      <c r="C229" s="379"/>
      <c r="D229" s="379"/>
      <c r="E229" s="379"/>
      <c r="F229" s="379"/>
      <c r="G229" s="379"/>
      <c r="H229" s="379"/>
      <c r="I229" s="379"/>
      <c r="J229" s="379"/>
    </row>
    <row r="230" spans="1:10" ht="21.75" hidden="1" customHeight="1" x14ac:dyDescent="0.25">
      <c r="A230" s="379" t="s">
        <v>103</v>
      </c>
      <c r="B230" s="379"/>
      <c r="C230" s="379"/>
      <c r="D230" s="379"/>
      <c r="E230" s="379"/>
      <c r="F230" s="379"/>
      <c r="G230" s="379"/>
      <c r="H230" s="379"/>
      <c r="I230" s="379"/>
      <c r="J230" s="379"/>
    </row>
    <row r="231" spans="1:10" ht="18.75" customHeight="1" x14ac:dyDescent="0.25">
      <c r="E231" s="216"/>
      <c r="F231" s="221"/>
      <c r="G231" s="221"/>
      <c r="H231" s="221"/>
      <c r="I231" s="221"/>
      <c r="J231" s="216"/>
    </row>
    <row r="232" spans="1:10" ht="15" customHeight="1" x14ac:dyDescent="0.25">
      <c r="A232" s="15"/>
    </row>
    <row r="233" spans="1:10" ht="15.75" x14ac:dyDescent="0.25">
      <c r="A233" s="15"/>
    </row>
    <row r="234" spans="1:10" ht="15.75" x14ac:dyDescent="0.25">
      <c r="A234" s="15"/>
    </row>
    <row r="235" spans="1:10" ht="15.75" x14ac:dyDescent="0.25">
      <c r="A235" s="15"/>
    </row>
  </sheetData>
  <mergeCells count="79">
    <mergeCell ref="C30:C36"/>
    <mergeCell ref="C16:C22"/>
    <mergeCell ref="C23:C29"/>
    <mergeCell ref="A30:A36"/>
    <mergeCell ref="B30:B36"/>
    <mergeCell ref="B16:B22"/>
    <mergeCell ref="A16:A22"/>
    <mergeCell ref="B23:B29"/>
    <mergeCell ref="A23:A29"/>
    <mergeCell ref="C45:C51"/>
    <mergeCell ref="A37:C43"/>
    <mergeCell ref="A2:J2"/>
    <mergeCell ref="A4:A6"/>
    <mergeCell ref="B4:B6"/>
    <mergeCell ref="C4:C6"/>
    <mergeCell ref="D4:D6"/>
    <mergeCell ref="E4:J4"/>
    <mergeCell ref="E5:J5"/>
    <mergeCell ref="A44:J44"/>
    <mergeCell ref="A45:A51"/>
    <mergeCell ref="B45:B51"/>
    <mergeCell ref="A8:J8"/>
    <mergeCell ref="A9:A15"/>
    <mergeCell ref="B9:B15"/>
    <mergeCell ref="C9:C15"/>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136:J136"/>
    <mergeCell ref="A144:A150"/>
    <mergeCell ref="B144:B150"/>
    <mergeCell ref="C144:C150"/>
    <mergeCell ref="A151:C157"/>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226:J226"/>
    <mergeCell ref="A227:J227"/>
    <mergeCell ref="A228:J228"/>
    <mergeCell ref="A229:J229"/>
    <mergeCell ref="A230:J230"/>
  </mergeCells>
  <pageMargins left="0.19685039370078741" right="0.19685039370078741" top="0.19685039370078741" bottom="0.19685039370078741" header="0" footer="0"/>
  <pageSetup paperSize="9" scale="59" fitToHeight="0" orientation="landscape" r:id="rId1"/>
  <rowBreaks count="4" manualBreakCount="4">
    <brk id="43" max="16383" man="1"/>
    <brk id="93" max="9" man="1"/>
    <brk id="150" max="9" man="1"/>
    <brk id="194"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9"/>
  <sheetViews>
    <sheetView zoomScale="85" zoomScaleNormal="85" workbookViewId="0">
      <selection activeCell="E15" sqref="E15"/>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11" t="s">
        <v>79</v>
      </c>
      <c r="B3" s="411"/>
      <c r="C3" s="411"/>
      <c r="D3" s="411"/>
    </row>
    <row r="4" spans="1:5" ht="15.75" x14ac:dyDescent="0.25">
      <c r="A4" s="14"/>
    </row>
    <row r="5" spans="1:5" ht="15.75" x14ac:dyDescent="0.25">
      <c r="A5" s="15"/>
    </row>
    <row r="6" spans="1:5" ht="78.75" customHeight="1" x14ac:dyDescent="0.25">
      <c r="A6" s="236" t="s">
        <v>80</v>
      </c>
      <c r="B6" s="236" t="s">
        <v>81</v>
      </c>
      <c r="C6" s="236" t="s">
        <v>82</v>
      </c>
      <c r="D6" s="236" t="s">
        <v>343</v>
      </c>
      <c r="E6" s="7"/>
    </row>
    <row r="7" spans="1:5" x14ac:dyDescent="0.25">
      <c r="A7" s="236">
        <v>1</v>
      </c>
      <c r="B7" s="236">
        <v>2</v>
      </c>
      <c r="C7" s="236">
        <v>3</v>
      </c>
      <c r="D7" s="236">
        <v>4</v>
      </c>
      <c r="E7" s="7"/>
    </row>
    <row r="8" spans="1:5" s="2" customFormat="1" ht="41.25" customHeight="1" x14ac:dyDescent="0.25">
      <c r="A8" s="412" t="s">
        <v>345</v>
      </c>
      <c r="B8" s="412"/>
      <c r="C8" s="412"/>
      <c r="D8" s="412"/>
      <c r="E8" s="16"/>
    </row>
    <row r="9" spans="1:5" s="2" customFormat="1" ht="15.75" customHeight="1" x14ac:dyDescent="0.25">
      <c r="A9" s="412" t="s">
        <v>361</v>
      </c>
      <c r="B9" s="412"/>
      <c r="C9" s="412"/>
      <c r="D9" s="412"/>
      <c r="E9" s="16"/>
    </row>
    <row r="10" spans="1:5" s="2" customFormat="1" ht="16.5" customHeight="1" x14ac:dyDescent="0.25">
      <c r="A10" s="412" t="s">
        <v>346</v>
      </c>
      <c r="B10" s="412"/>
      <c r="C10" s="412"/>
      <c r="D10" s="412"/>
      <c r="E10" s="16"/>
    </row>
    <row r="11" spans="1:5" hidden="1" x14ac:dyDescent="0.25">
      <c r="A11" s="236"/>
      <c r="B11" s="237"/>
      <c r="C11" s="236"/>
      <c r="D11" s="236"/>
      <c r="E11" s="7"/>
    </row>
    <row r="12" spans="1:5" ht="149.25" customHeight="1" x14ac:dyDescent="0.25">
      <c r="A12" s="240" t="s">
        <v>83</v>
      </c>
      <c r="B12" s="241" t="s">
        <v>347</v>
      </c>
      <c r="C12" s="242" t="s">
        <v>305</v>
      </c>
      <c r="D12" s="238" t="s">
        <v>391</v>
      </c>
      <c r="E12" s="7"/>
    </row>
    <row r="13" spans="1:5" ht="45" x14ac:dyDescent="0.25">
      <c r="A13" s="240" t="s">
        <v>129</v>
      </c>
      <c r="B13" s="241" t="s">
        <v>348</v>
      </c>
      <c r="C13" s="242" t="s">
        <v>339</v>
      </c>
      <c r="D13" s="238"/>
      <c r="E13" s="7"/>
    </row>
    <row r="14" spans="1:5" ht="51.75" customHeight="1" x14ac:dyDescent="0.25">
      <c r="A14" s="240" t="s">
        <v>199</v>
      </c>
      <c r="B14" s="241" t="s">
        <v>349</v>
      </c>
      <c r="C14" s="242" t="s">
        <v>339</v>
      </c>
      <c r="D14" s="238"/>
      <c r="E14" s="7"/>
    </row>
    <row r="15" spans="1:5" ht="132.75" customHeight="1" x14ac:dyDescent="0.25">
      <c r="A15" s="240" t="s">
        <v>336</v>
      </c>
      <c r="B15" s="241" t="s">
        <v>350</v>
      </c>
      <c r="C15" s="242" t="s">
        <v>338</v>
      </c>
      <c r="D15" s="238" t="s">
        <v>390</v>
      </c>
      <c r="E15" s="7"/>
    </row>
    <row r="16" spans="1:5" s="2" customFormat="1" ht="32.25" customHeight="1" x14ac:dyDescent="0.25">
      <c r="A16" s="412" t="s">
        <v>351</v>
      </c>
      <c r="B16" s="412"/>
      <c r="C16" s="412"/>
      <c r="D16" s="412"/>
      <c r="E16" s="16"/>
    </row>
    <row r="17" spans="1:5" s="2" customFormat="1" ht="30" customHeight="1" x14ac:dyDescent="0.25">
      <c r="A17" s="412" t="s">
        <v>352</v>
      </c>
      <c r="B17" s="412"/>
      <c r="C17" s="412"/>
      <c r="D17" s="412"/>
      <c r="E17" s="16"/>
    </row>
    <row r="18" spans="1:5" ht="63.75" customHeight="1" x14ac:dyDescent="0.25">
      <c r="A18" s="236" t="s">
        <v>118</v>
      </c>
      <c r="B18" s="237" t="s">
        <v>353</v>
      </c>
      <c r="C18" s="239" t="s">
        <v>327</v>
      </c>
      <c r="D18" s="238"/>
    </row>
    <row r="19" spans="1:5" ht="49.5" customHeight="1" x14ac:dyDescent="0.25">
      <c r="A19" s="236" t="s">
        <v>119</v>
      </c>
      <c r="B19" s="241" t="s">
        <v>355</v>
      </c>
      <c r="C19" s="284" t="s">
        <v>377</v>
      </c>
      <c r="D19" s="238"/>
    </row>
    <row r="20" spans="1:5" ht="127.5" customHeight="1" x14ac:dyDescent="0.25">
      <c r="A20" s="236" t="s">
        <v>121</v>
      </c>
      <c r="B20" s="237" t="s">
        <v>354</v>
      </c>
      <c r="C20" s="238" t="s">
        <v>328</v>
      </c>
      <c r="D20" s="260" t="s">
        <v>389</v>
      </c>
    </row>
    <row r="21" spans="1:5" ht="130.5" customHeight="1" x14ac:dyDescent="0.25">
      <c r="A21" s="236" t="s">
        <v>122</v>
      </c>
      <c r="B21" s="237" t="s">
        <v>356</v>
      </c>
      <c r="C21" s="238" t="s">
        <v>329</v>
      </c>
      <c r="D21" s="260" t="s">
        <v>388</v>
      </c>
    </row>
    <row r="22" spans="1:5" ht="147.75" customHeight="1" x14ac:dyDescent="0.25">
      <c r="A22" s="236" t="s">
        <v>123</v>
      </c>
      <c r="B22" s="237" t="s">
        <v>379</v>
      </c>
      <c r="C22" s="238" t="s">
        <v>380</v>
      </c>
      <c r="D22" s="238"/>
    </row>
    <row r="23" spans="1:5" ht="144" customHeight="1" x14ac:dyDescent="0.25">
      <c r="A23" s="236" t="s">
        <v>302</v>
      </c>
      <c r="B23" s="237" t="s">
        <v>362</v>
      </c>
      <c r="C23" s="238" t="s">
        <v>147</v>
      </c>
      <c r="D23" s="238" t="s">
        <v>388</v>
      </c>
    </row>
    <row r="24" spans="1:5" ht="39" customHeight="1" x14ac:dyDescent="0.25">
      <c r="A24" s="240" t="s">
        <v>303</v>
      </c>
      <c r="B24" s="241" t="s">
        <v>363</v>
      </c>
      <c r="C24" s="242" t="s">
        <v>323</v>
      </c>
      <c r="D24" s="236"/>
    </row>
    <row r="25" spans="1:5" ht="132" customHeight="1" x14ac:dyDescent="0.25">
      <c r="A25" s="236" t="s">
        <v>304</v>
      </c>
      <c r="B25" s="237" t="s">
        <v>357</v>
      </c>
      <c r="C25" s="238" t="s">
        <v>326</v>
      </c>
      <c r="D25" s="260" t="s">
        <v>387</v>
      </c>
    </row>
    <row r="26" spans="1:5" s="2" customFormat="1" ht="33" customHeight="1" x14ac:dyDescent="0.25">
      <c r="A26" s="412" t="s">
        <v>360</v>
      </c>
      <c r="B26" s="412"/>
      <c r="C26" s="412"/>
      <c r="D26" s="412"/>
    </row>
    <row r="27" spans="1:5" s="2" customFormat="1" ht="18" customHeight="1" x14ac:dyDescent="0.25">
      <c r="A27" s="412" t="s">
        <v>306</v>
      </c>
      <c r="B27" s="412"/>
      <c r="C27" s="412"/>
      <c r="D27" s="412"/>
    </row>
    <row r="28" spans="1:5" ht="75" x14ac:dyDescent="0.25">
      <c r="A28" s="236" t="s">
        <v>126</v>
      </c>
      <c r="B28" s="237" t="s">
        <v>358</v>
      </c>
      <c r="C28" s="238" t="s">
        <v>324</v>
      </c>
      <c r="D28" s="243"/>
    </row>
    <row r="29" spans="1:5" ht="75" x14ac:dyDescent="0.25">
      <c r="A29" s="236" t="s">
        <v>127</v>
      </c>
      <c r="B29" s="237" t="s">
        <v>359</v>
      </c>
      <c r="C29" s="242" t="s">
        <v>325</v>
      </c>
      <c r="D29" s="243"/>
    </row>
  </sheetData>
  <mergeCells count="8">
    <mergeCell ref="A3:D3"/>
    <mergeCell ref="A8:D8"/>
    <mergeCell ref="A9:D9"/>
    <mergeCell ref="A26:D26"/>
    <mergeCell ref="A27:D27"/>
    <mergeCell ref="A17:D17"/>
    <mergeCell ref="A16:D16"/>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2"/>
  <sheetViews>
    <sheetView topLeftCell="A13" zoomScale="80" zoomScaleNormal="80" workbookViewId="0">
      <selection activeCell="C15" sqref="C15:C21"/>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539"/>
      <c r="B2" s="57"/>
      <c r="C2" s="57"/>
      <c r="D2" s="57"/>
      <c r="E2" s="57"/>
      <c r="F2" s="57"/>
      <c r="G2" s="57"/>
      <c r="H2" s="57"/>
      <c r="I2" s="57"/>
      <c r="J2" s="57"/>
      <c r="K2" s="57"/>
      <c r="L2" s="57"/>
    </row>
    <row r="3" spans="1:13" ht="51" customHeight="1" x14ac:dyDescent="0.25">
      <c r="A3" s="540" t="s">
        <v>392</v>
      </c>
      <c r="B3" s="540"/>
      <c r="C3" s="540"/>
      <c r="D3" s="540"/>
      <c r="E3" s="540"/>
      <c r="F3" s="540"/>
      <c r="G3" s="540"/>
      <c r="H3" s="540"/>
      <c r="I3" s="540"/>
      <c r="J3" s="540"/>
      <c r="K3" s="540"/>
      <c r="L3" s="540"/>
    </row>
    <row r="4" spans="1:13" x14ac:dyDescent="0.25">
      <c r="A4" s="541"/>
      <c r="B4" s="57"/>
      <c r="C4" s="57"/>
      <c r="D4" s="57"/>
      <c r="E4" s="57"/>
      <c r="F4" s="57"/>
      <c r="G4" s="57"/>
      <c r="H4" s="57"/>
      <c r="I4" s="57"/>
      <c r="J4" s="57"/>
      <c r="K4" s="57"/>
      <c r="L4" s="57"/>
    </row>
    <row r="5" spans="1:13" ht="29.25" customHeight="1" x14ac:dyDescent="0.25">
      <c r="A5" s="542" t="s">
        <v>71</v>
      </c>
      <c r="B5" s="542" t="s">
        <v>72</v>
      </c>
      <c r="C5" s="542" t="s">
        <v>69</v>
      </c>
      <c r="D5" s="542" t="s">
        <v>73</v>
      </c>
      <c r="E5" s="542" t="s">
        <v>393</v>
      </c>
      <c r="F5" s="542" t="s">
        <v>382</v>
      </c>
      <c r="G5" s="542" t="s">
        <v>74</v>
      </c>
      <c r="H5" s="543" t="s">
        <v>383</v>
      </c>
      <c r="I5" s="544"/>
      <c r="J5" s="545"/>
      <c r="K5" s="542" t="s">
        <v>75</v>
      </c>
      <c r="L5" s="542" t="s">
        <v>76</v>
      </c>
    </row>
    <row r="6" spans="1:13" ht="69.75" customHeight="1" x14ac:dyDescent="0.25">
      <c r="A6" s="542"/>
      <c r="B6" s="542"/>
      <c r="C6" s="542"/>
      <c r="D6" s="542"/>
      <c r="E6" s="542"/>
      <c r="F6" s="542"/>
      <c r="G6" s="542"/>
      <c r="H6" s="240" t="s">
        <v>116</v>
      </c>
      <c r="I6" s="240" t="s">
        <v>281</v>
      </c>
      <c r="J6" s="257" t="s">
        <v>282</v>
      </c>
      <c r="K6" s="542"/>
      <c r="L6" s="542"/>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18" t="s">
        <v>384</v>
      </c>
      <c r="B8" s="419"/>
      <c r="C8" s="419"/>
      <c r="D8" s="419"/>
      <c r="E8" s="419"/>
      <c r="F8" s="420"/>
      <c r="G8" s="268" t="s">
        <v>12</v>
      </c>
      <c r="H8" s="271">
        <f>SUM(H9:H14)</f>
        <v>17849.58467</v>
      </c>
      <c r="I8" s="271">
        <f>SUM(I9:I14)</f>
        <v>312435.84119000001</v>
      </c>
      <c r="J8" s="271">
        <f t="shared" ref="J8" si="0">SUM(J9:J14)</f>
        <v>100000</v>
      </c>
      <c r="K8" s="414" t="s">
        <v>180</v>
      </c>
      <c r="L8" s="414" t="s">
        <v>125</v>
      </c>
    </row>
    <row r="9" spans="1:13" x14ac:dyDescent="0.25">
      <c r="A9" s="421"/>
      <c r="B9" s="422"/>
      <c r="C9" s="422"/>
      <c r="D9" s="422"/>
      <c r="E9" s="422"/>
      <c r="F9" s="423"/>
      <c r="G9" s="269" t="s">
        <v>13</v>
      </c>
      <c r="H9" s="270" t="s">
        <v>202</v>
      </c>
      <c r="I9" s="270" t="s">
        <v>202</v>
      </c>
      <c r="J9" s="270" t="s">
        <v>202</v>
      </c>
      <c r="K9" s="414"/>
      <c r="L9" s="414"/>
    </row>
    <row r="10" spans="1:13" ht="30" x14ac:dyDescent="0.25">
      <c r="A10" s="421"/>
      <c r="B10" s="422"/>
      <c r="C10" s="422"/>
      <c r="D10" s="422"/>
      <c r="E10" s="422"/>
      <c r="F10" s="423"/>
      <c r="G10" s="269" t="s">
        <v>14</v>
      </c>
      <c r="H10" s="270" t="s">
        <v>202</v>
      </c>
      <c r="I10" s="270" t="s">
        <v>202</v>
      </c>
      <c r="J10" s="270" t="s">
        <v>202</v>
      </c>
      <c r="K10" s="414"/>
      <c r="L10" s="414"/>
    </row>
    <row r="11" spans="1:13" x14ac:dyDescent="0.25">
      <c r="A11" s="421"/>
      <c r="B11" s="422"/>
      <c r="C11" s="422"/>
      <c r="D11" s="422"/>
      <c r="E11" s="422"/>
      <c r="F11" s="423"/>
      <c r="G11" s="269" t="s">
        <v>15</v>
      </c>
      <c r="H11" s="270">
        <f>H18+H25</f>
        <v>0</v>
      </c>
      <c r="I11" s="270">
        <f>I18+N22</f>
        <v>100000</v>
      </c>
      <c r="J11" s="270">
        <f t="shared" ref="J11" si="1">J18+J25</f>
        <v>100000</v>
      </c>
      <c r="K11" s="414"/>
      <c r="L11" s="414"/>
    </row>
    <row r="12" spans="1:13" ht="30" x14ac:dyDescent="0.25">
      <c r="A12" s="421"/>
      <c r="B12" s="422"/>
      <c r="C12" s="422"/>
      <c r="D12" s="422"/>
      <c r="E12" s="422"/>
      <c r="F12" s="423"/>
      <c r="G12" s="269" t="s">
        <v>385</v>
      </c>
      <c r="H12" s="270" t="s">
        <v>202</v>
      </c>
      <c r="I12" s="270" t="s">
        <v>202</v>
      </c>
      <c r="J12" s="270" t="s">
        <v>202</v>
      </c>
      <c r="K12" s="414"/>
      <c r="L12" s="414"/>
    </row>
    <row r="13" spans="1:13" x14ac:dyDescent="0.25">
      <c r="A13" s="421"/>
      <c r="B13" s="422"/>
      <c r="C13" s="422"/>
      <c r="D13" s="422"/>
      <c r="E13" s="422"/>
      <c r="F13" s="423"/>
      <c r="G13" s="269" t="s">
        <v>17</v>
      </c>
      <c r="H13" s="270" t="s">
        <v>202</v>
      </c>
      <c r="I13" s="270" t="s">
        <v>202</v>
      </c>
      <c r="J13" s="270" t="s">
        <v>202</v>
      </c>
      <c r="K13" s="414"/>
      <c r="L13" s="414"/>
    </row>
    <row r="14" spans="1:13" x14ac:dyDescent="0.25">
      <c r="A14" s="424"/>
      <c r="B14" s="425"/>
      <c r="C14" s="425"/>
      <c r="D14" s="425"/>
      <c r="E14" s="425"/>
      <c r="F14" s="426"/>
      <c r="G14" s="269" t="s">
        <v>196</v>
      </c>
      <c r="H14" s="270">
        <f>H21+H28</f>
        <v>17849.58467</v>
      </c>
      <c r="I14" s="270">
        <f>I21+I28</f>
        <v>212435.84119000001</v>
      </c>
      <c r="J14" s="270">
        <f>J21+J28</f>
        <v>0</v>
      </c>
      <c r="K14" s="414"/>
      <c r="L14" s="414"/>
    </row>
    <row r="15" spans="1:13" ht="24.75" customHeight="1" x14ac:dyDescent="0.25">
      <c r="A15" s="415" t="s">
        <v>172</v>
      </c>
      <c r="B15" s="415" t="s">
        <v>335</v>
      </c>
      <c r="C15" s="415" t="s">
        <v>386</v>
      </c>
      <c r="D15" s="416" t="s">
        <v>341</v>
      </c>
      <c r="E15" s="417">
        <f>H15+I15+J15</f>
        <v>200000</v>
      </c>
      <c r="F15" s="417">
        <f>E15</f>
        <v>200000</v>
      </c>
      <c r="G15" s="268" t="s">
        <v>12</v>
      </c>
      <c r="H15" s="266">
        <f>SUM(H16:H21)</f>
        <v>0</v>
      </c>
      <c r="I15" s="266">
        <f>SUM(I16:I21)</f>
        <v>100000</v>
      </c>
      <c r="J15" s="266">
        <f t="shared" ref="J15" si="2">SUM(J16:J21)</f>
        <v>100000</v>
      </c>
      <c r="K15" s="414" t="s">
        <v>180</v>
      </c>
      <c r="L15" s="414" t="s">
        <v>125</v>
      </c>
      <c r="M15" s="244"/>
    </row>
    <row r="16" spans="1:13" x14ac:dyDescent="0.25">
      <c r="A16" s="415"/>
      <c r="B16" s="415"/>
      <c r="C16" s="415"/>
      <c r="D16" s="416"/>
      <c r="E16" s="417"/>
      <c r="F16" s="417"/>
      <c r="G16" s="269" t="s">
        <v>13</v>
      </c>
      <c r="H16" s="265" t="s">
        <v>202</v>
      </c>
      <c r="I16" s="265" t="s">
        <v>202</v>
      </c>
      <c r="J16" s="265" t="s">
        <v>202</v>
      </c>
      <c r="K16" s="414"/>
      <c r="L16" s="414"/>
    </row>
    <row r="17" spans="1:22" ht="30.75" customHeight="1" x14ac:dyDescent="0.25">
      <c r="A17" s="415"/>
      <c r="B17" s="415"/>
      <c r="C17" s="415"/>
      <c r="D17" s="416"/>
      <c r="E17" s="417"/>
      <c r="F17" s="417"/>
      <c r="G17" s="269" t="s">
        <v>14</v>
      </c>
      <c r="H17" s="265" t="s">
        <v>202</v>
      </c>
      <c r="I17" s="265" t="s">
        <v>202</v>
      </c>
      <c r="J17" s="265" t="s">
        <v>202</v>
      </c>
      <c r="K17" s="414"/>
      <c r="L17" s="414"/>
    </row>
    <row r="18" spans="1:22" ht="22.5" customHeight="1" x14ac:dyDescent="0.45">
      <c r="A18" s="415"/>
      <c r="B18" s="415"/>
      <c r="C18" s="415"/>
      <c r="D18" s="416"/>
      <c r="E18" s="417"/>
      <c r="F18" s="417"/>
      <c r="G18" s="269" t="s">
        <v>15</v>
      </c>
      <c r="H18" s="265">
        <v>0</v>
      </c>
      <c r="I18" s="265">
        <v>100000</v>
      </c>
      <c r="J18" s="265">
        <v>100000</v>
      </c>
      <c r="K18" s="414"/>
      <c r="L18" s="414"/>
      <c r="M18" s="246"/>
      <c r="N18" s="259"/>
      <c r="O18" s="222"/>
      <c r="P18" s="222"/>
      <c r="Q18" s="222"/>
      <c r="R18" s="223"/>
      <c r="S18" s="223"/>
      <c r="T18" s="223"/>
      <c r="U18" s="223"/>
      <c r="V18" s="223"/>
    </row>
    <row r="19" spans="1:22" ht="30.75" customHeight="1" x14ac:dyDescent="0.25">
      <c r="A19" s="415"/>
      <c r="B19" s="415"/>
      <c r="C19" s="415"/>
      <c r="D19" s="416"/>
      <c r="E19" s="417"/>
      <c r="F19" s="417"/>
      <c r="G19" s="269" t="s">
        <v>385</v>
      </c>
      <c r="H19" s="265" t="s">
        <v>202</v>
      </c>
      <c r="I19" s="265" t="s">
        <v>202</v>
      </c>
      <c r="J19" s="265" t="s">
        <v>202</v>
      </c>
      <c r="K19" s="414"/>
      <c r="L19" s="414"/>
    </row>
    <row r="20" spans="1:22" ht="17.25" customHeight="1" x14ac:dyDescent="0.25">
      <c r="A20" s="415"/>
      <c r="B20" s="415"/>
      <c r="C20" s="415"/>
      <c r="D20" s="416"/>
      <c r="E20" s="417"/>
      <c r="F20" s="417"/>
      <c r="G20" s="269" t="s">
        <v>17</v>
      </c>
      <c r="H20" s="265" t="s">
        <v>202</v>
      </c>
      <c r="I20" s="265" t="s">
        <v>202</v>
      </c>
      <c r="J20" s="265" t="s">
        <v>202</v>
      </c>
      <c r="K20" s="414"/>
      <c r="L20" s="414"/>
      <c r="N20" s="245"/>
    </row>
    <row r="21" spans="1:22" x14ac:dyDescent="0.25">
      <c r="A21" s="415"/>
      <c r="B21" s="415"/>
      <c r="C21" s="415"/>
      <c r="D21" s="416"/>
      <c r="E21" s="417"/>
      <c r="F21" s="417"/>
      <c r="G21" s="269" t="s">
        <v>196</v>
      </c>
      <c r="H21" s="265">
        <v>0</v>
      </c>
      <c r="I21" s="265">
        <v>0</v>
      </c>
      <c r="J21" s="265">
        <v>0</v>
      </c>
      <c r="K21" s="414"/>
      <c r="L21" s="414"/>
      <c r="M21" s="245"/>
    </row>
    <row r="22" spans="1:22" ht="30.75" customHeight="1" x14ac:dyDescent="0.25">
      <c r="A22" s="415" t="s">
        <v>173</v>
      </c>
      <c r="B22" s="415" t="s">
        <v>150</v>
      </c>
      <c r="C22" s="415" t="s">
        <v>181</v>
      </c>
      <c r="D22" s="416" t="s">
        <v>342</v>
      </c>
      <c r="E22" s="417">
        <f>H22+I22+J22</f>
        <v>230285.42586000002</v>
      </c>
      <c r="F22" s="417">
        <f>E22</f>
        <v>230285.42586000002</v>
      </c>
      <c r="G22" s="268" t="s">
        <v>12</v>
      </c>
      <c r="H22" s="266">
        <f>H28</f>
        <v>17849.58467</v>
      </c>
      <c r="I22" s="266">
        <f>SUM(I23:I28)</f>
        <v>212435.84119000001</v>
      </c>
      <c r="J22" s="266">
        <f>SUM(J23:J28)</f>
        <v>0</v>
      </c>
      <c r="K22" s="414" t="s">
        <v>180</v>
      </c>
      <c r="L22" s="414" t="s">
        <v>8</v>
      </c>
    </row>
    <row r="23" spans="1:22" ht="20.25" customHeight="1" x14ac:dyDescent="0.25">
      <c r="A23" s="415"/>
      <c r="B23" s="415"/>
      <c r="C23" s="415"/>
      <c r="D23" s="416"/>
      <c r="E23" s="417"/>
      <c r="F23" s="417"/>
      <c r="G23" s="269" t="s">
        <v>13</v>
      </c>
      <c r="H23" s="265">
        <v>0</v>
      </c>
      <c r="I23" s="265" t="s">
        <v>202</v>
      </c>
      <c r="J23" s="265" t="s">
        <v>202</v>
      </c>
      <c r="K23" s="414"/>
      <c r="L23" s="414"/>
    </row>
    <row r="24" spans="1:22" ht="30.75" customHeight="1" x14ac:dyDescent="0.25">
      <c r="A24" s="415"/>
      <c r="B24" s="415"/>
      <c r="C24" s="415"/>
      <c r="D24" s="416"/>
      <c r="E24" s="417"/>
      <c r="F24" s="417"/>
      <c r="G24" s="269" t="s">
        <v>14</v>
      </c>
      <c r="H24" s="265">
        <v>0</v>
      </c>
      <c r="I24" s="265" t="s">
        <v>202</v>
      </c>
      <c r="J24" s="265" t="s">
        <v>202</v>
      </c>
      <c r="K24" s="414"/>
      <c r="L24" s="414"/>
    </row>
    <row r="25" spans="1:22" ht="21" customHeight="1" x14ac:dyDescent="0.25">
      <c r="A25" s="415"/>
      <c r="B25" s="415"/>
      <c r="C25" s="415"/>
      <c r="D25" s="416"/>
      <c r="E25" s="417"/>
      <c r="F25" s="417"/>
      <c r="G25" s="269" t="s">
        <v>15</v>
      </c>
      <c r="H25" s="265">
        <v>0</v>
      </c>
      <c r="I25" s="265">
        <v>0</v>
      </c>
      <c r="J25" s="265">
        <v>0</v>
      </c>
      <c r="K25" s="414"/>
      <c r="L25" s="414"/>
    </row>
    <row r="26" spans="1:22" ht="30.75" customHeight="1" x14ac:dyDescent="0.25">
      <c r="A26" s="415"/>
      <c r="B26" s="415"/>
      <c r="C26" s="415"/>
      <c r="D26" s="416"/>
      <c r="E26" s="417"/>
      <c r="F26" s="417"/>
      <c r="G26" s="269" t="s">
        <v>385</v>
      </c>
      <c r="H26" s="265">
        <v>0</v>
      </c>
      <c r="I26" s="265" t="s">
        <v>202</v>
      </c>
      <c r="J26" s="265" t="s">
        <v>202</v>
      </c>
      <c r="K26" s="414"/>
      <c r="L26" s="414"/>
    </row>
    <row r="27" spans="1:22" x14ac:dyDescent="0.25">
      <c r="A27" s="415"/>
      <c r="B27" s="415"/>
      <c r="C27" s="415"/>
      <c r="D27" s="416"/>
      <c r="E27" s="417"/>
      <c r="F27" s="417"/>
      <c r="G27" s="269" t="s">
        <v>17</v>
      </c>
      <c r="H27" s="265">
        <v>0</v>
      </c>
      <c r="I27" s="265" t="s">
        <v>202</v>
      </c>
      <c r="J27" s="265" t="s">
        <v>202</v>
      </c>
      <c r="K27" s="414"/>
      <c r="L27" s="414"/>
    </row>
    <row r="28" spans="1:22" ht="21.75" customHeight="1" x14ac:dyDescent="0.25">
      <c r="A28" s="415"/>
      <c r="B28" s="415"/>
      <c r="C28" s="415"/>
      <c r="D28" s="416"/>
      <c r="E28" s="417"/>
      <c r="F28" s="417"/>
      <c r="G28" s="269" t="s">
        <v>196</v>
      </c>
      <c r="H28" s="265">
        <v>17849.58467</v>
      </c>
      <c r="I28" s="265">
        <v>212435.84119000001</v>
      </c>
      <c r="J28" s="265">
        <v>0</v>
      </c>
      <c r="K28" s="414"/>
      <c r="L28" s="414"/>
    </row>
    <row r="30" spans="1:22" ht="23.25" hidden="1" customHeight="1" x14ac:dyDescent="0.25">
      <c r="A30" s="413" t="s">
        <v>101</v>
      </c>
      <c r="B30" s="413"/>
      <c r="C30" s="413"/>
      <c r="D30" s="413"/>
      <c r="E30" s="413"/>
      <c r="F30" s="413"/>
      <c r="G30" s="413"/>
      <c r="H30" s="413"/>
      <c r="I30" s="413"/>
      <c r="J30" s="413"/>
    </row>
    <row r="31" spans="1:22" ht="37.5" hidden="1" customHeight="1" x14ac:dyDescent="0.25">
      <c r="A31" s="413" t="s">
        <v>104</v>
      </c>
      <c r="B31" s="413"/>
      <c r="C31" s="413"/>
      <c r="D31" s="413"/>
      <c r="E31" s="413"/>
      <c r="F31" s="413"/>
      <c r="G31" s="413"/>
      <c r="H31" s="413"/>
      <c r="I31" s="413"/>
      <c r="J31" s="413"/>
    </row>
    <row r="32" spans="1:22" x14ac:dyDescent="0.25">
      <c r="A32" s="56"/>
    </row>
  </sheetData>
  <mergeCells count="32">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8:F14"/>
    <mergeCell ref="K8:K14"/>
    <mergeCell ref="A15:A21"/>
    <mergeCell ref="B15:B21"/>
    <mergeCell ref="C15:C21"/>
    <mergeCell ref="D15:D21"/>
    <mergeCell ref="A31:J31"/>
    <mergeCell ref="A30:J30"/>
    <mergeCell ref="K22:K28"/>
    <mergeCell ref="L22:L28"/>
    <mergeCell ref="C22:C28"/>
    <mergeCell ref="D22:D28"/>
    <mergeCell ref="E22:E28"/>
    <mergeCell ref="F22:F28"/>
    <mergeCell ref="A22:A28"/>
    <mergeCell ref="B22:B28"/>
  </mergeCells>
  <pageMargins left="0.70866141732283472" right="0.70866141732283472" top="0.74803149606299213" bottom="0.74803149606299213" header="0.31496062992125984" footer="0.31496062992125984"/>
  <pageSetup paperSize="9" scale="55"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workbookViewId="0">
      <selection activeCell="C7" sqref="C7"/>
    </sheetView>
  </sheetViews>
  <sheetFormatPr defaultColWidth="9.140625" defaultRowHeight="15" x14ac:dyDescent="0.25"/>
  <cols>
    <col min="1" max="1" width="9.140625" style="12"/>
    <col min="2" max="2" width="17.42578125" style="12" customWidth="1"/>
    <col min="3" max="3" width="12.85546875" style="12" customWidth="1"/>
    <col min="4" max="4" width="13.28515625" style="12" customWidth="1"/>
    <col min="5" max="5" width="16"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28" t="s">
        <v>63</v>
      </c>
      <c r="B3" s="428"/>
      <c r="C3" s="428"/>
      <c r="D3" s="428"/>
      <c r="E3" s="428"/>
      <c r="F3" s="428"/>
      <c r="G3" s="428"/>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301</v>
      </c>
      <c r="C7" s="240">
        <v>298</v>
      </c>
      <c r="D7" s="236" t="s">
        <v>148</v>
      </c>
      <c r="E7" s="236" t="s">
        <v>341</v>
      </c>
      <c r="F7" s="236" t="s">
        <v>149</v>
      </c>
      <c r="G7" s="236" t="s">
        <v>295</v>
      </c>
    </row>
    <row r="8" spans="1:7" ht="131.25" customHeight="1" x14ac:dyDescent="0.25">
      <c r="A8" s="236">
        <v>2</v>
      </c>
      <c r="B8" s="236" t="s">
        <v>150</v>
      </c>
      <c r="C8" s="236" t="s">
        <v>331</v>
      </c>
      <c r="D8" s="236" t="s">
        <v>151</v>
      </c>
      <c r="E8" s="240" t="s">
        <v>342</v>
      </c>
      <c r="F8" s="236" t="s">
        <v>149</v>
      </c>
      <c r="G8" s="236" t="s">
        <v>296</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1"/>
      <c r="B2" s="411"/>
      <c r="C2" s="411"/>
      <c r="D2" s="411"/>
    </row>
    <row r="3" spans="1:4" ht="52.5" customHeight="1" x14ac:dyDescent="0.25">
      <c r="A3" s="428" t="s">
        <v>61</v>
      </c>
      <c r="B3" s="428"/>
      <c r="C3" s="428"/>
      <c r="D3" s="428"/>
    </row>
    <row r="4" spans="1:4" x14ac:dyDescent="0.25">
      <c r="A4" s="411"/>
      <c r="B4" s="411"/>
      <c r="C4" s="411"/>
      <c r="D4" s="411"/>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28" t="s">
        <v>316</v>
      </c>
      <c r="B3" s="428"/>
      <c r="C3" s="428"/>
      <c r="D3" s="428"/>
      <c r="E3" s="428"/>
      <c r="F3" s="428"/>
      <c r="G3" s="428"/>
      <c r="H3" s="428"/>
      <c r="I3" s="428"/>
      <c r="J3" s="428"/>
    </row>
    <row r="4" spans="1:10" x14ac:dyDescent="0.25">
      <c r="A4" s="6"/>
    </row>
    <row r="5" spans="1:10" x14ac:dyDescent="0.25">
      <c r="A5" s="3"/>
    </row>
    <row r="6" spans="1:10" ht="90" customHeight="1" x14ac:dyDescent="0.25">
      <c r="A6" s="427" t="s">
        <v>107</v>
      </c>
      <c r="B6" s="427" t="s">
        <v>108</v>
      </c>
      <c r="C6" s="427" t="s">
        <v>109</v>
      </c>
      <c r="D6" s="427" t="s">
        <v>110</v>
      </c>
      <c r="E6" s="427" t="s">
        <v>317</v>
      </c>
      <c r="F6" s="427" t="s">
        <v>111</v>
      </c>
      <c r="G6" s="427"/>
      <c r="H6" s="427"/>
      <c r="I6" s="427"/>
      <c r="J6" s="427"/>
    </row>
    <row r="7" spans="1:10" x14ac:dyDescent="0.25">
      <c r="A7" s="427"/>
      <c r="B7" s="427"/>
      <c r="C7" s="427"/>
      <c r="D7" s="427"/>
      <c r="E7" s="427"/>
      <c r="F7" s="236" t="s">
        <v>115</v>
      </c>
      <c r="G7" s="236" t="s">
        <v>116</v>
      </c>
      <c r="H7" s="236" t="s">
        <v>281</v>
      </c>
      <c r="I7" s="236" t="s">
        <v>282</v>
      </c>
      <c r="J7" s="238" t="s">
        <v>313</v>
      </c>
    </row>
    <row r="8" spans="1:10" x14ac:dyDescent="0.25">
      <c r="A8" s="236">
        <v>1</v>
      </c>
      <c r="B8" s="236" t="s">
        <v>54</v>
      </c>
      <c r="C8" s="236" t="s">
        <v>54</v>
      </c>
      <c r="D8" s="236"/>
      <c r="E8" s="412" t="s">
        <v>112</v>
      </c>
      <c r="F8" s="412"/>
      <c r="G8" s="412"/>
      <c r="H8" s="412"/>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12" t="s">
        <v>113</v>
      </c>
      <c r="F10" s="412"/>
      <c r="G10" s="412"/>
      <c r="H10" s="412"/>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tabSelected="1" view="pageBreakPreview" topLeftCell="A10"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28" t="s">
        <v>50</v>
      </c>
      <c r="B3" s="428"/>
      <c r="C3" s="428"/>
      <c r="D3" s="428"/>
      <c r="E3" s="428"/>
      <c r="F3" s="428"/>
      <c r="G3" s="428"/>
      <c r="H3" s="428"/>
    </row>
    <row r="4" spans="1:8" x14ac:dyDescent="0.25">
      <c r="A4" s="3"/>
    </row>
    <row r="5" spans="1:8" x14ac:dyDescent="0.25">
      <c r="A5" s="3"/>
    </row>
    <row r="6" spans="1:8" ht="15" customHeight="1" x14ac:dyDescent="0.25">
      <c r="A6" s="427" t="s">
        <v>51</v>
      </c>
      <c r="B6" s="427" t="s">
        <v>193</v>
      </c>
      <c r="C6" s="427" t="s">
        <v>52</v>
      </c>
      <c r="D6" s="427" t="s">
        <v>6</v>
      </c>
      <c r="E6" s="427"/>
      <c r="F6" s="427"/>
      <c r="G6" s="427"/>
      <c r="H6" s="427" t="s">
        <v>53</v>
      </c>
    </row>
    <row r="7" spans="1:8" ht="87" customHeight="1" x14ac:dyDescent="0.25">
      <c r="A7" s="427"/>
      <c r="B7" s="427"/>
      <c r="C7" s="427"/>
      <c r="D7" s="236" t="s">
        <v>55</v>
      </c>
      <c r="E7" s="236" t="s">
        <v>56</v>
      </c>
      <c r="F7" s="236" t="s">
        <v>292</v>
      </c>
      <c r="G7" s="236" t="s">
        <v>293</v>
      </c>
      <c r="H7" s="427"/>
    </row>
    <row r="8" spans="1:8" x14ac:dyDescent="0.25">
      <c r="A8" s="236">
        <v>1</v>
      </c>
      <c r="B8" s="236">
        <v>2</v>
      </c>
      <c r="C8" s="236">
        <v>3</v>
      </c>
      <c r="D8" s="236">
        <v>4</v>
      </c>
      <c r="E8" s="236">
        <v>5</v>
      </c>
      <c r="F8" s="236">
        <v>6</v>
      </c>
      <c r="G8" s="253">
        <v>7</v>
      </c>
      <c r="H8" s="236">
        <v>8</v>
      </c>
    </row>
    <row r="9" spans="1:8" ht="39.75" customHeight="1" x14ac:dyDescent="0.25">
      <c r="A9" s="257" t="s">
        <v>172</v>
      </c>
      <c r="B9" s="258" t="s">
        <v>300</v>
      </c>
      <c r="C9" s="240">
        <v>2</v>
      </c>
      <c r="D9" s="240">
        <v>3</v>
      </c>
      <c r="E9" s="236">
        <v>4</v>
      </c>
      <c r="F9" s="236">
        <v>6</v>
      </c>
      <c r="G9" s="236">
        <v>8</v>
      </c>
      <c r="H9" s="236">
        <v>12</v>
      </c>
    </row>
    <row r="10" spans="1:8" ht="51.75" customHeight="1" x14ac:dyDescent="0.25">
      <c r="A10" s="257" t="s">
        <v>173</v>
      </c>
      <c r="B10" s="258" t="s">
        <v>332</v>
      </c>
      <c r="C10" s="240">
        <v>2</v>
      </c>
      <c r="D10" s="240">
        <v>4</v>
      </c>
      <c r="E10" s="236">
        <v>5</v>
      </c>
      <c r="F10" s="236">
        <v>6</v>
      </c>
      <c r="G10" s="236">
        <v>7</v>
      </c>
      <c r="H10" s="236">
        <v>11</v>
      </c>
    </row>
    <row r="11" spans="1:8" ht="42.75" customHeight="1" x14ac:dyDescent="0.25">
      <c r="A11" s="257" t="s">
        <v>192</v>
      </c>
      <c r="B11" s="258" t="s">
        <v>311</v>
      </c>
      <c r="C11" s="240">
        <v>38500</v>
      </c>
      <c r="D11" s="240">
        <v>46200</v>
      </c>
      <c r="E11" s="236">
        <v>53900</v>
      </c>
      <c r="F11" s="236">
        <v>53900</v>
      </c>
      <c r="G11" s="236">
        <v>53900</v>
      </c>
      <c r="H11" s="253">
        <v>53900</v>
      </c>
    </row>
    <row r="12" spans="1:8" ht="117" customHeight="1" x14ac:dyDescent="0.25">
      <c r="A12" s="257" t="s">
        <v>297</v>
      </c>
      <c r="B12" s="258" t="s">
        <v>312</v>
      </c>
      <c r="C12" s="240">
        <v>39</v>
      </c>
      <c r="D12" s="240">
        <v>51</v>
      </c>
      <c r="E12" s="236">
        <v>63</v>
      </c>
      <c r="F12" s="236">
        <v>63</v>
      </c>
      <c r="G12" s="236">
        <v>63</v>
      </c>
      <c r="H12" s="236">
        <v>63</v>
      </c>
    </row>
    <row r="13" spans="1:8" ht="111.75" customHeight="1" x14ac:dyDescent="0.25">
      <c r="A13" s="257" t="s">
        <v>298</v>
      </c>
      <c r="B13" s="258" t="s">
        <v>381</v>
      </c>
      <c r="C13" s="240">
        <v>1</v>
      </c>
      <c r="D13" s="240">
        <v>1</v>
      </c>
      <c r="E13" s="264">
        <v>1</v>
      </c>
      <c r="F13" s="264">
        <v>1</v>
      </c>
      <c r="G13" s="264">
        <v>1</v>
      </c>
      <c r="H13" s="264">
        <v>1</v>
      </c>
    </row>
    <row r="14" spans="1:8" ht="39.75" customHeight="1" x14ac:dyDescent="0.25">
      <c r="A14" s="257" t="s">
        <v>299</v>
      </c>
      <c r="B14" s="258" t="s">
        <v>294</v>
      </c>
      <c r="C14" s="240">
        <v>67</v>
      </c>
      <c r="D14" s="240">
        <v>73</v>
      </c>
      <c r="E14" s="240">
        <v>79</v>
      </c>
      <c r="F14" s="236">
        <v>85</v>
      </c>
      <c r="G14" s="236">
        <v>91</v>
      </c>
      <c r="H14" s="236">
        <v>110</v>
      </c>
    </row>
    <row r="15" spans="1:8" ht="82.5" customHeight="1" x14ac:dyDescent="0.25">
      <c r="A15" s="257" t="s">
        <v>307</v>
      </c>
      <c r="B15" s="258" t="s">
        <v>310</v>
      </c>
      <c r="C15" s="240">
        <v>1352</v>
      </c>
      <c r="D15" s="240">
        <v>1760</v>
      </c>
      <c r="E15" s="236">
        <v>1810</v>
      </c>
      <c r="F15" s="236">
        <v>1860</v>
      </c>
      <c r="G15" s="236">
        <v>1885</v>
      </c>
      <c r="H15" s="236">
        <v>1910</v>
      </c>
    </row>
    <row r="16" spans="1:8" ht="15.75" x14ac:dyDescent="0.25">
      <c r="H16" s="61" t="s">
        <v>344</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1"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29" t="s">
        <v>85</v>
      </c>
      <c r="B2" s="429"/>
      <c r="C2" s="429"/>
      <c r="D2" s="429"/>
      <c r="E2" s="429"/>
      <c r="F2" s="429"/>
      <c r="G2" s="429"/>
      <c r="H2" s="429"/>
      <c r="I2" s="429"/>
      <c r="J2" s="429"/>
      <c r="K2" s="429"/>
      <c r="L2" s="429"/>
    </row>
    <row r="3" spans="1:23" ht="15.75" x14ac:dyDescent="0.25">
      <c r="A3" s="23"/>
    </row>
    <row r="4" spans="1:23" ht="35.25" customHeight="1" x14ac:dyDescent="0.25">
      <c r="A4" s="430" t="s">
        <v>80</v>
      </c>
      <c r="B4" s="430" t="s">
        <v>86</v>
      </c>
      <c r="C4" s="430" t="s">
        <v>87</v>
      </c>
      <c r="D4" s="430" t="s">
        <v>9</v>
      </c>
      <c r="E4" s="430" t="s">
        <v>88</v>
      </c>
      <c r="F4" s="430"/>
      <c r="G4" s="430"/>
      <c r="H4" s="430"/>
      <c r="I4" s="430"/>
      <c r="J4" s="430"/>
      <c r="K4" s="430"/>
      <c r="L4" s="430"/>
    </row>
    <row r="5" spans="1:23" x14ac:dyDescent="0.25">
      <c r="A5" s="430"/>
      <c r="B5" s="430"/>
      <c r="C5" s="430"/>
      <c r="D5" s="430"/>
      <c r="E5" s="430" t="s">
        <v>77</v>
      </c>
      <c r="F5" s="430"/>
      <c r="G5" s="430"/>
      <c r="H5" s="430"/>
      <c r="I5" s="430"/>
      <c r="J5" s="430"/>
      <c r="K5" s="430"/>
      <c r="L5" s="430"/>
    </row>
    <row r="6" spans="1:23" x14ac:dyDescent="0.25">
      <c r="A6" s="430"/>
      <c r="B6" s="430"/>
      <c r="C6" s="430"/>
      <c r="D6" s="430"/>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31" t="s">
        <v>227</v>
      </c>
      <c r="B8" s="431"/>
      <c r="C8" s="431"/>
      <c r="D8" s="431"/>
      <c r="E8" s="431"/>
      <c r="F8" s="431"/>
      <c r="G8" s="431"/>
      <c r="H8" s="431"/>
      <c r="I8" s="431"/>
      <c r="J8" s="431"/>
      <c r="K8" s="431"/>
      <c r="L8" s="431"/>
    </row>
    <row r="9" spans="1:23" ht="15" hidden="1" customHeight="1" x14ac:dyDescent="0.25">
      <c r="A9" s="432"/>
      <c r="B9" s="433"/>
      <c r="C9" s="434"/>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32"/>
      <c r="B10" s="433"/>
      <c r="C10" s="434"/>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32"/>
      <c r="B11" s="433"/>
      <c r="C11" s="434"/>
      <c r="D11" s="85" t="s">
        <v>14</v>
      </c>
      <c r="E11" s="28">
        <f t="shared" si="2"/>
        <v>0</v>
      </c>
      <c r="F11" s="28">
        <v>0</v>
      </c>
      <c r="G11" s="28">
        <v>0</v>
      </c>
      <c r="H11" s="28">
        <v>0</v>
      </c>
      <c r="I11" s="28">
        <v>0</v>
      </c>
      <c r="J11" s="28">
        <v>0</v>
      </c>
      <c r="K11" s="28">
        <v>0</v>
      </c>
      <c r="L11" s="28">
        <v>0</v>
      </c>
    </row>
    <row r="12" spans="1:23" hidden="1" x14ac:dyDescent="0.25">
      <c r="A12" s="432"/>
      <c r="B12" s="433"/>
      <c r="C12" s="434"/>
      <c r="D12" s="85" t="s">
        <v>15</v>
      </c>
      <c r="E12" s="28">
        <f t="shared" si="2"/>
        <v>0</v>
      </c>
      <c r="F12" s="28">
        <v>0</v>
      </c>
      <c r="G12" s="28">
        <v>0</v>
      </c>
      <c r="H12" s="28">
        <v>0</v>
      </c>
      <c r="I12" s="28">
        <v>0</v>
      </c>
      <c r="J12" s="28">
        <v>0</v>
      </c>
      <c r="K12" s="28">
        <v>0</v>
      </c>
      <c r="L12" s="28">
        <v>0</v>
      </c>
    </row>
    <row r="13" spans="1:23" ht="30" hidden="1" x14ac:dyDescent="0.25">
      <c r="A13" s="432"/>
      <c r="B13" s="433"/>
      <c r="C13" s="434"/>
      <c r="D13" s="83" t="s">
        <v>89</v>
      </c>
      <c r="E13" s="28">
        <f t="shared" si="2"/>
        <v>0</v>
      </c>
      <c r="F13" s="28">
        <v>0</v>
      </c>
      <c r="G13" s="28">
        <v>0</v>
      </c>
      <c r="H13" s="28">
        <v>0</v>
      </c>
      <c r="I13" s="28">
        <v>0</v>
      </c>
      <c r="J13" s="28">
        <v>0</v>
      </c>
      <c r="K13" s="28">
        <v>0</v>
      </c>
      <c r="L13" s="28">
        <v>0</v>
      </c>
    </row>
    <row r="14" spans="1:23" hidden="1" x14ac:dyDescent="0.25">
      <c r="A14" s="432"/>
      <c r="B14" s="433"/>
      <c r="C14" s="434"/>
      <c r="D14" s="83" t="s">
        <v>90</v>
      </c>
      <c r="E14" s="28">
        <f t="shared" si="2"/>
        <v>0</v>
      </c>
      <c r="F14" s="28">
        <v>0</v>
      </c>
      <c r="G14" s="28">
        <v>0</v>
      </c>
      <c r="H14" s="28">
        <v>0</v>
      </c>
      <c r="I14" s="28">
        <v>0</v>
      </c>
      <c r="J14" s="28">
        <v>0</v>
      </c>
      <c r="K14" s="28">
        <v>0</v>
      </c>
      <c r="L14" s="28">
        <v>0</v>
      </c>
    </row>
    <row r="15" spans="1:23" hidden="1" x14ac:dyDescent="0.25">
      <c r="A15" s="432"/>
      <c r="B15" s="433"/>
      <c r="C15" s="434"/>
      <c r="D15" s="85" t="s">
        <v>18</v>
      </c>
      <c r="E15" s="28">
        <f t="shared" si="2"/>
        <v>0</v>
      </c>
      <c r="F15" s="28">
        <v>0</v>
      </c>
      <c r="G15" s="28">
        <v>0</v>
      </c>
      <c r="H15" s="28">
        <v>0</v>
      </c>
      <c r="I15" s="28">
        <v>0</v>
      </c>
      <c r="J15" s="28">
        <v>0</v>
      </c>
      <c r="K15" s="28">
        <v>0</v>
      </c>
      <c r="L15" s="28">
        <v>0</v>
      </c>
    </row>
    <row r="16" spans="1:23" ht="15" hidden="1" customHeight="1" x14ac:dyDescent="0.25">
      <c r="A16" s="432"/>
      <c r="B16" s="433"/>
      <c r="C16" s="434"/>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32"/>
      <c r="B17" s="433"/>
      <c r="C17" s="434"/>
      <c r="D17" s="85" t="s">
        <v>13</v>
      </c>
      <c r="E17" s="28">
        <f t="shared" si="2"/>
        <v>0</v>
      </c>
      <c r="F17" s="28">
        <v>0</v>
      </c>
      <c r="G17" s="28">
        <v>0</v>
      </c>
      <c r="H17" s="28">
        <v>0</v>
      </c>
      <c r="I17" s="28">
        <v>0</v>
      </c>
      <c r="J17" s="33">
        <v>0</v>
      </c>
      <c r="K17" s="28">
        <v>0</v>
      </c>
      <c r="L17" s="28">
        <v>0</v>
      </c>
    </row>
    <row r="18" spans="1:12" x14ac:dyDescent="0.25">
      <c r="A18" s="432"/>
      <c r="B18" s="433"/>
      <c r="C18" s="434"/>
      <c r="D18" s="85" t="s">
        <v>14</v>
      </c>
      <c r="E18" s="28">
        <f t="shared" si="2"/>
        <v>0</v>
      </c>
      <c r="F18" s="28">
        <v>0</v>
      </c>
      <c r="G18" s="28">
        <v>0</v>
      </c>
      <c r="H18" s="28">
        <v>0</v>
      </c>
      <c r="I18" s="28">
        <v>0</v>
      </c>
      <c r="J18" s="28">
        <v>0</v>
      </c>
      <c r="K18" s="28">
        <v>0</v>
      </c>
      <c r="L18" s="28">
        <v>0</v>
      </c>
    </row>
    <row r="19" spans="1:12" x14ac:dyDescent="0.25">
      <c r="A19" s="432"/>
      <c r="B19" s="433"/>
      <c r="C19" s="434"/>
      <c r="D19" s="85" t="s">
        <v>15</v>
      </c>
      <c r="E19" s="28">
        <f t="shared" si="2"/>
        <v>0</v>
      </c>
      <c r="F19" s="28">
        <v>0</v>
      </c>
      <c r="G19" s="28">
        <v>0</v>
      </c>
      <c r="H19" s="28">
        <v>0</v>
      </c>
      <c r="I19" s="28">
        <v>0</v>
      </c>
      <c r="J19" s="28">
        <v>0</v>
      </c>
      <c r="K19" s="28">
        <v>0</v>
      </c>
      <c r="L19" s="28">
        <v>0</v>
      </c>
    </row>
    <row r="20" spans="1:12" ht="30" x14ac:dyDescent="0.25">
      <c r="A20" s="432"/>
      <c r="B20" s="433"/>
      <c r="C20" s="434"/>
      <c r="D20" s="83" t="s">
        <v>89</v>
      </c>
      <c r="E20" s="28">
        <f t="shared" si="2"/>
        <v>0</v>
      </c>
      <c r="F20" s="28">
        <v>0</v>
      </c>
      <c r="G20" s="28">
        <v>0</v>
      </c>
      <c r="H20" s="28">
        <v>0</v>
      </c>
      <c r="I20" s="28">
        <v>0</v>
      </c>
      <c r="J20" s="28">
        <v>0</v>
      </c>
      <c r="K20" s="28">
        <v>0</v>
      </c>
      <c r="L20" s="28">
        <v>0</v>
      </c>
    </row>
    <row r="21" spans="1:12" x14ac:dyDescent="0.25">
      <c r="A21" s="432"/>
      <c r="B21" s="433"/>
      <c r="C21" s="434"/>
      <c r="D21" s="83" t="s">
        <v>90</v>
      </c>
      <c r="E21" s="27">
        <f t="shared" si="2"/>
        <v>0</v>
      </c>
      <c r="F21" s="28">
        <v>0</v>
      </c>
      <c r="G21" s="28">
        <v>0</v>
      </c>
      <c r="H21" s="28">
        <v>0</v>
      </c>
      <c r="I21" s="28">
        <v>0</v>
      </c>
      <c r="J21" s="28">
        <v>0</v>
      </c>
      <c r="K21" s="28">
        <v>0</v>
      </c>
      <c r="L21" s="28">
        <v>0</v>
      </c>
    </row>
    <row r="22" spans="1:12" x14ac:dyDescent="0.25">
      <c r="A22" s="432"/>
      <c r="B22" s="433"/>
      <c r="C22" s="434"/>
      <c r="D22" s="85" t="s">
        <v>18</v>
      </c>
      <c r="E22" s="27">
        <f t="shared" si="2"/>
        <v>0</v>
      </c>
      <c r="F22" s="28">
        <v>0</v>
      </c>
      <c r="G22" s="28">
        <v>0</v>
      </c>
      <c r="H22" s="28">
        <v>0</v>
      </c>
      <c r="I22" s="28">
        <v>0</v>
      </c>
      <c r="J22" s="28">
        <v>0</v>
      </c>
      <c r="K22" s="28">
        <v>0</v>
      </c>
      <c r="L22" s="28">
        <v>0</v>
      </c>
    </row>
    <row r="23" spans="1:12" x14ac:dyDescent="0.25">
      <c r="A23" s="432"/>
      <c r="B23" s="433"/>
      <c r="C23" s="434"/>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32"/>
      <c r="B24" s="433"/>
      <c r="C24" s="434"/>
      <c r="D24" s="85" t="s">
        <v>13</v>
      </c>
      <c r="E24" s="27">
        <f t="shared" si="2"/>
        <v>0</v>
      </c>
      <c r="F24" s="28">
        <v>0</v>
      </c>
      <c r="G24" s="28">
        <v>0</v>
      </c>
      <c r="H24" s="28">
        <v>0</v>
      </c>
      <c r="I24" s="28">
        <v>0</v>
      </c>
      <c r="J24" s="28">
        <v>0</v>
      </c>
      <c r="K24" s="28">
        <v>0</v>
      </c>
      <c r="L24" s="28">
        <v>0</v>
      </c>
    </row>
    <row r="25" spans="1:12" x14ac:dyDescent="0.25">
      <c r="A25" s="432"/>
      <c r="B25" s="433"/>
      <c r="C25" s="434"/>
      <c r="D25" s="85" t="s">
        <v>14</v>
      </c>
      <c r="E25" s="27">
        <f t="shared" si="2"/>
        <v>0</v>
      </c>
      <c r="F25" s="28">
        <v>0</v>
      </c>
      <c r="G25" s="28">
        <v>0</v>
      </c>
      <c r="H25" s="28">
        <v>0</v>
      </c>
      <c r="I25" s="28">
        <v>0</v>
      </c>
      <c r="J25" s="28">
        <v>0</v>
      </c>
      <c r="K25" s="28">
        <v>0</v>
      </c>
      <c r="L25" s="28">
        <v>0</v>
      </c>
    </row>
    <row r="26" spans="1:12" x14ac:dyDescent="0.25">
      <c r="A26" s="432"/>
      <c r="B26" s="433"/>
      <c r="C26" s="434"/>
      <c r="D26" s="85" t="s">
        <v>15</v>
      </c>
      <c r="E26" s="27">
        <f t="shared" si="2"/>
        <v>0</v>
      </c>
      <c r="F26" s="28">
        <v>0</v>
      </c>
      <c r="G26" s="28">
        <v>0</v>
      </c>
      <c r="H26" s="28">
        <v>0</v>
      </c>
      <c r="I26" s="28">
        <v>0</v>
      </c>
      <c r="J26" s="28">
        <v>0</v>
      </c>
      <c r="K26" s="28">
        <v>0</v>
      </c>
      <c r="L26" s="28">
        <v>0</v>
      </c>
    </row>
    <row r="27" spans="1:12" ht="30" x14ac:dyDescent="0.25">
      <c r="A27" s="432"/>
      <c r="B27" s="433"/>
      <c r="C27" s="434"/>
      <c r="D27" s="83" t="s">
        <v>89</v>
      </c>
      <c r="E27" s="27">
        <f t="shared" si="2"/>
        <v>0</v>
      </c>
      <c r="F27" s="28">
        <v>0</v>
      </c>
      <c r="G27" s="28">
        <v>0</v>
      </c>
      <c r="H27" s="28">
        <v>0</v>
      </c>
      <c r="I27" s="28">
        <v>0</v>
      </c>
      <c r="J27" s="28">
        <v>0</v>
      </c>
      <c r="K27" s="28">
        <v>0</v>
      </c>
      <c r="L27" s="28">
        <v>0</v>
      </c>
    </row>
    <row r="28" spans="1:12" x14ac:dyDescent="0.25">
      <c r="A28" s="432"/>
      <c r="B28" s="433"/>
      <c r="C28" s="434"/>
      <c r="D28" s="83" t="s">
        <v>90</v>
      </c>
      <c r="E28" s="27">
        <f t="shared" si="2"/>
        <v>0</v>
      </c>
      <c r="F28" s="28">
        <v>0</v>
      </c>
      <c r="G28" s="28">
        <v>0</v>
      </c>
      <c r="H28" s="28">
        <v>0</v>
      </c>
      <c r="I28" s="28">
        <v>0</v>
      </c>
      <c r="J28" s="28">
        <v>0</v>
      </c>
      <c r="K28" s="28">
        <v>0</v>
      </c>
      <c r="L28" s="28">
        <v>0</v>
      </c>
    </row>
    <row r="29" spans="1:12" x14ac:dyDescent="0.25">
      <c r="A29" s="432"/>
      <c r="B29" s="433"/>
      <c r="C29" s="434"/>
      <c r="D29" s="85" t="s">
        <v>18</v>
      </c>
      <c r="E29" s="27">
        <f t="shared" si="2"/>
        <v>0</v>
      </c>
      <c r="F29" s="28">
        <v>0</v>
      </c>
      <c r="G29" s="28">
        <v>0</v>
      </c>
      <c r="H29" s="28">
        <v>0</v>
      </c>
      <c r="I29" s="28">
        <v>0</v>
      </c>
      <c r="J29" s="28">
        <v>0</v>
      </c>
      <c r="K29" s="28">
        <v>0</v>
      </c>
      <c r="L29" s="28">
        <v>0</v>
      </c>
    </row>
    <row r="30" spans="1:12" x14ac:dyDescent="0.25">
      <c r="A30" s="432"/>
      <c r="B30" s="433" t="s">
        <v>182</v>
      </c>
      <c r="C30" s="434"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32"/>
      <c r="B31" s="433"/>
      <c r="C31" s="434"/>
      <c r="D31" s="85" t="s">
        <v>13</v>
      </c>
      <c r="E31" s="27">
        <f t="shared" si="2"/>
        <v>0</v>
      </c>
      <c r="F31" s="28">
        <v>0</v>
      </c>
      <c r="G31" s="28">
        <v>0</v>
      </c>
      <c r="H31" s="28">
        <v>0</v>
      </c>
      <c r="I31" s="28">
        <v>0</v>
      </c>
      <c r="J31" s="28">
        <v>0</v>
      </c>
      <c r="K31" s="28">
        <v>0</v>
      </c>
      <c r="L31" s="28">
        <v>0</v>
      </c>
    </row>
    <row r="32" spans="1:12" x14ac:dyDescent="0.25">
      <c r="A32" s="432"/>
      <c r="B32" s="433"/>
      <c r="C32" s="434"/>
      <c r="D32" s="85" t="s">
        <v>14</v>
      </c>
      <c r="E32" s="27">
        <f t="shared" si="2"/>
        <v>0</v>
      </c>
      <c r="F32" s="28">
        <v>0</v>
      </c>
      <c r="G32" s="28">
        <v>0</v>
      </c>
      <c r="H32" s="28">
        <v>0</v>
      </c>
      <c r="I32" s="28">
        <v>0</v>
      </c>
      <c r="J32" s="28">
        <v>0</v>
      </c>
      <c r="K32" s="28">
        <v>0</v>
      </c>
      <c r="L32" s="28">
        <v>0</v>
      </c>
    </row>
    <row r="33" spans="1:12" x14ac:dyDescent="0.25">
      <c r="A33" s="432"/>
      <c r="B33" s="433"/>
      <c r="C33" s="434"/>
      <c r="D33" s="85" t="s">
        <v>15</v>
      </c>
      <c r="E33" s="27">
        <f t="shared" si="2"/>
        <v>0</v>
      </c>
      <c r="F33" s="28">
        <v>0</v>
      </c>
      <c r="G33" s="28">
        <v>0</v>
      </c>
      <c r="H33" s="28">
        <v>0</v>
      </c>
      <c r="I33" s="28">
        <v>0</v>
      </c>
      <c r="J33" s="28">
        <v>0</v>
      </c>
      <c r="K33" s="28">
        <v>0</v>
      </c>
      <c r="L33" s="28">
        <v>0</v>
      </c>
    </row>
    <row r="34" spans="1:12" ht="30" x14ac:dyDescent="0.25">
      <c r="A34" s="432"/>
      <c r="B34" s="433"/>
      <c r="C34" s="434"/>
      <c r="D34" s="83" t="s">
        <v>91</v>
      </c>
      <c r="E34" s="27">
        <f t="shared" si="2"/>
        <v>0</v>
      </c>
      <c r="F34" s="28">
        <v>0</v>
      </c>
      <c r="G34" s="28">
        <v>0</v>
      </c>
      <c r="H34" s="28">
        <v>0</v>
      </c>
      <c r="I34" s="28">
        <v>0</v>
      </c>
      <c r="J34" s="28">
        <v>0</v>
      </c>
      <c r="K34" s="28">
        <v>0</v>
      </c>
      <c r="L34" s="28">
        <v>0</v>
      </c>
    </row>
    <row r="35" spans="1:12" x14ac:dyDescent="0.25">
      <c r="A35" s="432"/>
      <c r="B35" s="433"/>
      <c r="C35" s="434"/>
      <c r="D35" s="83" t="s">
        <v>90</v>
      </c>
      <c r="E35" s="27">
        <f t="shared" si="2"/>
        <v>0</v>
      </c>
      <c r="F35" s="28">
        <v>0</v>
      </c>
      <c r="G35" s="28">
        <v>0</v>
      </c>
      <c r="H35" s="28">
        <v>0</v>
      </c>
      <c r="I35" s="28">
        <v>0</v>
      </c>
      <c r="J35" s="28">
        <v>0</v>
      </c>
      <c r="K35" s="28">
        <v>0</v>
      </c>
      <c r="L35" s="28">
        <v>0</v>
      </c>
    </row>
    <row r="36" spans="1:12" x14ac:dyDescent="0.25">
      <c r="A36" s="432"/>
      <c r="B36" s="433"/>
      <c r="C36" s="434"/>
      <c r="D36" s="85" t="s">
        <v>18</v>
      </c>
      <c r="E36" s="27">
        <f t="shared" si="2"/>
        <v>0</v>
      </c>
      <c r="F36" s="28">
        <v>0</v>
      </c>
      <c r="G36" s="28">
        <v>0</v>
      </c>
      <c r="H36" s="28">
        <v>0</v>
      </c>
      <c r="I36" s="28">
        <v>0</v>
      </c>
      <c r="J36" s="28">
        <v>0</v>
      </c>
      <c r="K36" s="28">
        <v>0</v>
      </c>
      <c r="L36" s="28">
        <v>0</v>
      </c>
    </row>
    <row r="37" spans="1:12" s="29" customFormat="1" x14ac:dyDescent="0.25">
      <c r="A37" s="438" t="s">
        <v>83</v>
      </c>
      <c r="B37" s="441" t="s">
        <v>183</v>
      </c>
      <c r="C37" s="444"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39"/>
      <c r="B38" s="442"/>
      <c r="C38" s="445"/>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39"/>
      <c r="B39" s="442"/>
      <c r="C39" s="445"/>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39"/>
      <c r="B40" s="442"/>
      <c r="C40" s="445"/>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39"/>
      <c r="B41" s="442"/>
      <c r="C41" s="445"/>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39"/>
      <c r="B42" s="442"/>
      <c r="C42" s="445"/>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39"/>
      <c r="B43" s="442"/>
      <c r="C43" s="446"/>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39"/>
      <c r="B44" s="442"/>
      <c r="C44" s="447"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39"/>
      <c r="B45" s="442"/>
      <c r="C45" s="447"/>
      <c r="D45" s="85" t="s">
        <v>13</v>
      </c>
      <c r="E45" s="28">
        <f t="shared" si="2"/>
        <v>0</v>
      </c>
      <c r="F45" s="71">
        <v>0</v>
      </c>
      <c r="G45" s="28">
        <v>0</v>
      </c>
      <c r="H45" s="28">
        <v>0</v>
      </c>
      <c r="I45" s="28">
        <v>0</v>
      </c>
      <c r="J45" s="28">
        <v>0</v>
      </c>
      <c r="K45" s="28">
        <v>0</v>
      </c>
      <c r="L45" s="28">
        <v>0</v>
      </c>
    </row>
    <row r="46" spans="1:12" x14ac:dyDescent="0.25">
      <c r="A46" s="439"/>
      <c r="B46" s="442"/>
      <c r="C46" s="447"/>
      <c r="D46" s="85" t="s">
        <v>14</v>
      </c>
      <c r="E46" s="28">
        <f t="shared" si="2"/>
        <v>10044.5</v>
      </c>
      <c r="F46" s="71">
        <f>4070+750+824.5</f>
        <v>5644.5</v>
      </c>
      <c r="G46" s="28">
        <f>4100+100</f>
        <v>4200</v>
      </c>
      <c r="H46" s="28">
        <f>200</f>
        <v>200</v>
      </c>
      <c r="I46" s="28">
        <v>0</v>
      </c>
      <c r="J46" s="28">
        <v>0</v>
      </c>
      <c r="K46" s="28">
        <v>0</v>
      </c>
      <c r="L46" s="28">
        <v>0</v>
      </c>
    </row>
    <row r="47" spans="1:12" x14ac:dyDescent="0.25">
      <c r="A47" s="439"/>
      <c r="B47" s="442"/>
      <c r="C47" s="447"/>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39"/>
      <c r="B48" s="442"/>
      <c r="C48" s="447"/>
      <c r="D48" s="83" t="s">
        <v>91</v>
      </c>
      <c r="E48" s="28">
        <f t="shared" si="2"/>
        <v>0</v>
      </c>
      <c r="F48" s="71">
        <v>0</v>
      </c>
      <c r="G48" s="28">
        <v>0</v>
      </c>
      <c r="H48" s="28">
        <v>0</v>
      </c>
      <c r="I48" s="28">
        <v>0</v>
      </c>
      <c r="J48" s="28">
        <v>0</v>
      </c>
      <c r="K48" s="28">
        <v>0</v>
      </c>
      <c r="L48" s="28">
        <v>0</v>
      </c>
    </row>
    <row r="49" spans="1:12" x14ac:dyDescent="0.25">
      <c r="A49" s="439"/>
      <c r="B49" s="442"/>
      <c r="C49" s="447"/>
      <c r="D49" s="83" t="s">
        <v>90</v>
      </c>
      <c r="E49" s="28">
        <f t="shared" si="2"/>
        <v>0</v>
      </c>
      <c r="F49" s="71">
        <v>0</v>
      </c>
      <c r="G49" s="28">
        <v>0</v>
      </c>
      <c r="H49" s="28">
        <v>0</v>
      </c>
      <c r="I49" s="35">
        <v>0</v>
      </c>
      <c r="J49" s="28">
        <v>0</v>
      </c>
      <c r="K49" s="28">
        <v>0</v>
      </c>
      <c r="L49" s="18">
        <v>0</v>
      </c>
    </row>
    <row r="50" spans="1:12" x14ac:dyDescent="0.25">
      <c r="A50" s="439"/>
      <c r="B50" s="442"/>
      <c r="C50" s="447"/>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39"/>
      <c r="B51" s="442"/>
      <c r="C51" s="447"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39"/>
      <c r="B52" s="442"/>
      <c r="C52" s="447"/>
      <c r="D52" s="85" t="s">
        <v>13</v>
      </c>
      <c r="E52" s="28">
        <f t="shared" si="2"/>
        <v>0</v>
      </c>
      <c r="F52" s="71">
        <v>0</v>
      </c>
      <c r="G52" s="28">
        <v>0</v>
      </c>
      <c r="H52" s="28">
        <v>0</v>
      </c>
      <c r="I52" s="28">
        <v>0</v>
      </c>
      <c r="J52" s="28">
        <v>0</v>
      </c>
      <c r="K52" s="28">
        <v>0</v>
      </c>
      <c r="L52" s="28">
        <v>0</v>
      </c>
    </row>
    <row r="53" spans="1:12" x14ac:dyDescent="0.25">
      <c r="A53" s="439"/>
      <c r="B53" s="442"/>
      <c r="C53" s="447"/>
      <c r="D53" s="85" t="s">
        <v>14</v>
      </c>
      <c r="E53" s="28">
        <f t="shared" si="2"/>
        <v>0</v>
      </c>
      <c r="F53" s="71">
        <v>0</v>
      </c>
      <c r="G53" s="28">
        <v>0</v>
      </c>
      <c r="H53" s="28">
        <v>0</v>
      </c>
      <c r="I53" s="27">
        <v>0</v>
      </c>
      <c r="J53" s="27">
        <v>0</v>
      </c>
      <c r="K53" s="27">
        <v>0</v>
      </c>
      <c r="L53" s="27">
        <v>0</v>
      </c>
    </row>
    <row r="54" spans="1:12" x14ac:dyDescent="0.25">
      <c r="A54" s="439"/>
      <c r="B54" s="442"/>
      <c r="C54" s="447"/>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39"/>
      <c r="B55" s="442"/>
      <c r="C55" s="447"/>
      <c r="D55" s="83" t="s">
        <v>91</v>
      </c>
      <c r="E55" s="28">
        <f t="shared" si="2"/>
        <v>0</v>
      </c>
      <c r="F55" s="71">
        <v>0</v>
      </c>
      <c r="G55" s="28">
        <v>0</v>
      </c>
      <c r="H55" s="28">
        <v>0</v>
      </c>
      <c r="I55" s="27">
        <v>0</v>
      </c>
      <c r="J55" s="27">
        <v>0</v>
      </c>
      <c r="K55" s="27">
        <v>0</v>
      </c>
      <c r="L55" s="27">
        <v>0</v>
      </c>
    </row>
    <row r="56" spans="1:12" x14ac:dyDescent="0.25">
      <c r="A56" s="439"/>
      <c r="B56" s="442"/>
      <c r="C56" s="447"/>
      <c r="D56" s="83" t="s">
        <v>90</v>
      </c>
      <c r="E56" s="28">
        <f t="shared" si="2"/>
        <v>0</v>
      </c>
      <c r="F56" s="71">
        <v>0</v>
      </c>
      <c r="G56" s="28">
        <v>0</v>
      </c>
      <c r="H56" s="28">
        <v>0</v>
      </c>
      <c r="I56" s="27">
        <v>0</v>
      </c>
      <c r="J56" s="27">
        <v>0</v>
      </c>
      <c r="K56" s="27">
        <v>0</v>
      </c>
      <c r="L56" s="27">
        <v>0</v>
      </c>
    </row>
    <row r="57" spans="1:12" x14ac:dyDescent="0.25">
      <c r="A57" s="440"/>
      <c r="B57" s="443"/>
      <c r="C57" s="447"/>
      <c r="D57" s="85" t="s">
        <v>18</v>
      </c>
      <c r="E57" s="28">
        <f t="shared" si="2"/>
        <v>615637.01694999996</v>
      </c>
      <c r="F57" s="71">
        <v>0</v>
      </c>
      <c r="G57" s="28">
        <v>0</v>
      </c>
      <c r="H57" s="33">
        <v>0</v>
      </c>
      <c r="I57" s="28">
        <f>264161.92695+197950</f>
        <v>462111.92694999999</v>
      </c>
      <c r="J57" s="28">
        <v>153525.09</v>
      </c>
      <c r="K57" s="28">
        <v>0</v>
      </c>
      <c r="L57" s="28">
        <v>0</v>
      </c>
    </row>
    <row r="58" spans="1:12" x14ac:dyDescent="0.25">
      <c r="A58" s="432" t="s">
        <v>129</v>
      </c>
      <c r="B58" s="433" t="s">
        <v>184</v>
      </c>
      <c r="C58" s="435"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32"/>
      <c r="B59" s="433"/>
      <c r="C59" s="436"/>
      <c r="D59" s="85" t="s">
        <v>13</v>
      </c>
      <c r="E59" s="28">
        <f t="shared" si="17"/>
        <v>0</v>
      </c>
      <c r="F59" s="71">
        <v>0</v>
      </c>
      <c r="G59" s="28">
        <v>0</v>
      </c>
      <c r="H59" s="28">
        <v>0</v>
      </c>
      <c r="I59" s="28">
        <v>0</v>
      </c>
      <c r="J59" s="28">
        <v>0</v>
      </c>
      <c r="K59" s="28">
        <v>0</v>
      </c>
      <c r="L59" s="28">
        <v>0</v>
      </c>
    </row>
    <row r="60" spans="1:12" x14ac:dyDescent="0.25">
      <c r="A60" s="432"/>
      <c r="B60" s="433"/>
      <c r="C60" s="436"/>
      <c r="D60" s="85" t="s">
        <v>14</v>
      </c>
      <c r="E60" s="35">
        <f t="shared" si="17"/>
        <v>0</v>
      </c>
      <c r="F60" s="71">
        <f>4668.6-4668.6</f>
        <v>0</v>
      </c>
      <c r="G60" s="28"/>
      <c r="H60" s="28"/>
      <c r="I60" s="28">
        <v>0</v>
      </c>
      <c r="J60" s="28"/>
      <c r="K60" s="28">
        <v>0</v>
      </c>
      <c r="L60" s="28">
        <v>0</v>
      </c>
    </row>
    <row r="61" spans="1:12" x14ac:dyDescent="0.25">
      <c r="A61" s="432"/>
      <c r="B61" s="433"/>
      <c r="C61" s="436"/>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32"/>
      <c r="B62" s="433"/>
      <c r="C62" s="436"/>
      <c r="D62" s="83" t="s">
        <v>91</v>
      </c>
      <c r="E62" s="35">
        <f t="shared" si="17"/>
        <v>0</v>
      </c>
      <c r="F62" s="73">
        <v>0</v>
      </c>
      <c r="G62" s="34">
        <v>0</v>
      </c>
      <c r="H62" s="34">
        <v>0</v>
      </c>
      <c r="I62" s="28">
        <v>0</v>
      </c>
      <c r="J62" s="28">
        <v>0</v>
      </c>
      <c r="K62" s="28">
        <v>0</v>
      </c>
      <c r="L62" s="28">
        <v>0</v>
      </c>
    </row>
    <row r="63" spans="1:12" x14ac:dyDescent="0.25">
      <c r="A63" s="432"/>
      <c r="B63" s="433"/>
      <c r="C63" s="436"/>
      <c r="D63" s="83" t="s">
        <v>90</v>
      </c>
      <c r="E63" s="28">
        <f t="shared" si="17"/>
        <v>0</v>
      </c>
      <c r="F63" s="71">
        <v>0</v>
      </c>
      <c r="G63" s="28">
        <v>0</v>
      </c>
      <c r="H63" s="28">
        <v>0</v>
      </c>
      <c r="I63" s="28">
        <v>0</v>
      </c>
      <c r="J63" s="28">
        <v>0</v>
      </c>
      <c r="K63" s="28">
        <v>0</v>
      </c>
      <c r="L63" s="28">
        <v>0</v>
      </c>
    </row>
    <row r="64" spans="1:12" x14ac:dyDescent="0.25">
      <c r="A64" s="432"/>
      <c r="B64" s="433"/>
      <c r="C64" s="437"/>
      <c r="D64" s="85" t="s">
        <v>18</v>
      </c>
      <c r="E64" s="28">
        <f t="shared" si="17"/>
        <v>0</v>
      </c>
      <c r="F64" s="71">
        <v>0</v>
      </c>
      <c r="G64" s="28">
        <v>0</v>
      </c>
      <c r="H64" s="28">
        <v>0</v>
      </c>
      <c r="I64" s="28">
        <v>0</v>
      </c>
      <c r="J64" s="28">
        <v>0</v>
      </c>
      <c r="K64" s="28">
        <v>0</v>
      </c>
      <c r="L64" s="28">
        <v>0</v>
      </c>
    </row>
    <row r="65" spans="1:12" x14ac:dyDescent="0.25">
      <c r="A65" s="432" t="s">
        <v>199</v>
      </c>
      <c r="B65" s="433" t="s">
        <v>194</v>
      </c>
      <c r="C65" s="434" t="s">
        <v>195</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32"/>
      <c r="B66" s="433"/>
      <c r="C66" s="434"/>
      <c r="D66" s="85" t="s">
        <v>13</v>
      </c>
      <c r="E66" s="28">
        <f t="shared" ref="E66:E71" si="22">SUM(F66:L66)</f>
        <v>8120</v>
      </c>
      <c r="F66" s="28">
        <v>0</v>
      </c>
      <c r="G66" s="28">
        <v>0</v>
      </c>
      <c r="H66" s="28">
        <v>0</v>
      </c>
      <c r="I66" s="28">
        <v>5000</v>
      </c>
      <c r="J66" s="33">
        <v>3120</v>
      </c>
      <c r="K66" s="27">
        <v>0</v>
      </c>
      <c r="L66" s="27">
        <v>0</v>
      </c>
    </row>
    <row r="67" spans="1:12" x14ac:dyDescent="0.25">
      <c r="A67" s="432"/>
      <c r="B67" s="433"/>
      <c r="C67" s="434"/>
      <c r="D67" s="85" t="s">
        <v>14</v>
      </c>
      <c r="E67" s="28">
        <f t="shared" si="22"/>
        <v>4880.1000000000004</v>
      </c>
      <c r="F67" s="28">
        <v>0</v>
      </c>
      <c r="G67" s="28">
        <v>0</v>
      </c>
      <c r="H67" s="28">
        <v>0</v>
      </c>
      <c r="I67" s="28">
        <v>0</v>
      </c>
      <c r="J67" s="28">
        <v>4880.1000000000004</v>
      </c>
      <c r="K67" s="28">
        <v>0</v>
      </c>
      <c r="L67" s="28">
        <v>0</v>
      </c>
    </row>
    <row r="68" spans="1:12" x14ac:dyDescent="0.25">
      <c r="A68" s="432"/>
      <c r="B68" s="433"/>
      <c r="C68" s="434"/>
      <c r="D68" s="85" t="s">
        <v>15</v>
      </c>
      <c r="E68" s="28">
        <f t="shared" si="22"/>
        <v>1220.0250000000001</v>
      </c>
      <c r="F68" s="28">
        <v>0</v>
      </c>
      <c r="G68" s="28">
        <v>0</v>
      </c>
      <c r="H68" s="28">
        <v>0</v>
      </c>
      <c r="I68" s="28">
        <v>0</v>
      </c>
      <c r="J68" s="28">
        <v>1220.0250000000001</v>
      </c>
      <c r="K68" s="28">
        <v>0</v>
      </c>
      <c r="L68" s="28">
        <v>0</v>
      </c>
    </row>
    <row r="69" spans="1:12" ht="30" x14ac:dyDescent="0.25">
      <c r="A69" s="432"/>
      <c r="B69" s="433"/>
      <c r="C69" s="434"/>
      <c r="D69" s="83" t="s">
        <v>89</v>
      </c>
      <c r="E69" s="28">
        <f t="shared" si="22"/>
        <v>0</v>
      </c>
      <c r="F69" s="28">
        <v>0</v>
      </c>
      <c r="G69" s="28">
        <v>0</v>
      </c>
      <c r="H69" s="28">
        <v>0</v>
      </c>
      <c r="I69" s="28">
        <v>0</v>
      </c>
      <c r="J69" s="28">
        <v>0</v>
      </c>
      <c r="K69" s="28">
        <v>0</v>
      </c>
      <c r="L69" s="28">
        <v>0</v>
      </c>
    </row>
    <row r="70" spans="1:12" x14ac:dyDescent="0.25">
      <c r="A70" s="432"/>
      <c r="B70" s="433"/>
      <c r="C70" s="434"/>
      <c r="D70" s="83" t="s">
        <v>90</v>
      </c>
      <c r="E70" s="28">
        <f t="shared" si="22"/>
        <v>0</v>
      </c>
      <c r="F70" s="28">
        <v>0</v>
      </c>
      <c r="G70" s="28">
        <v>0</v>
      </c>
      <c r="H70" s="28">
        <v>0</v>
      </c>
      <c r="I70" s="28">
        <v>0</v>
      </c>
      <c r="J70" s="28">
        <v>0</v>
      </c>
      <c r="K70" s="28">
        <v>0</v>
      </c>
      <c r="L70" s="28">
        <v>0</v>
      </c>
    </row>
    <row r="71" spans="1:12" x14ac:dyDescent="0.25">
      <c r="A71" s="432"/>
      <c r="B71" s="433"/>
      <c r="C71" s="434"/>
      <c r="D71" s="85" t="s">
        <v>18</v>
      </c>
      <c r="E71" s="28">
        <f t="shared" si="22"/>
        <v>0</v>
      </c>
      <c r="F71" s="28">
        <v>0</v>
      </c>
      <c r="G71" s="28">
        <v>0</v>
      </c>
      <c r="H71" s="28">
        <v>0</v>
      </c>
      <c r="I71" s="28">
        <v>0</v>
      </c>
      <c r="J71" s="28">
        <v>0</v>
      </c>
      <c r="K71" s="28">
        <v>0</v>
      </c>
      <c r="L71" s="28">
        <v>0</v>
      </c>
    </row>
    <row r="72" spans="1:12" s="29" customFormat="1" x14ac:dyDescent="0.25">
      <c r="A72" s="448" t="s">
        <v>92</v>
      </c>
      <c r="B72" s="449"/>
      <c r="C72" s="450"/>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51"/>
      <c r="B73" s="452"/>
      <c r="C73" s="453"/>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51"/>
      <c r="B74" s="452"/>
      <c r="C74" s="453"/>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51"/>
      <c r="B75" s="452"/>
      <c r="C75" s="453"/>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51"/>
      <c r="B76" s="452"/>
      <c r="C76" s="453"/>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51"/>
      <c r="B77" s="452"/>
      <c r="C77" s="453"/>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54"/>
      <c r="B78" s="455"/>
      <c r="C78" s="456"/>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31" t="s">
        <v>228</v>
      </c>
      <c r="B79" s="431"/>
      <c r="C79" s="431"/>
      <c r="D79" s="431"/>
      <c r="E79" s="431"/>
      <c r="F79" s="431"/>
      <c r="G79" s="431"/>
      <c r="H79" s="431"/>
      <c r="I79" s="431"/>
      <c r="J79" s="431"/>
      <c r="K79" s="431"/>
      <c r="L79" s="431"/>
    </row>
    <row r="80" spans="1:12" x14ac:dyDescent="0.25">
      <c r="A80" s="432"/>
      <c r="B80" s="433" t="s">
        <v>185</v>
      </c>
      <c r="C80" s="435"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32"/>
      <c r="B81" s="433"/>
      <c r="C81" s="436"/>
      <c r="D81" s="85" t="s">
        <v>13</v>
      </c>
      <c r="E81" s="27">
        <f t="shared" si="27"/>
        <v>0</v>
      </c>
      <c r="F81" s="28">
        <v>0</v>
      </c>
      <c r="G81" s="28">
        <v>0</v>
      </c>
      <c r="H81" s="28">
        <v>0</v>
      </c>
      <c r="I81" s="28">
        <v>0</v>
      </c>
      <c r="J81" s="28">
        <v>0</v>
      </c>
      <c r="K81" s="28">
        <v>0</v>
      </c>
      <c r="L81" s="28">
        <v>0</v>
      </c>
    </row>
    <row r="82" spans="1:12" x14ac:dyDescent="0.25">
      <c r="A82" s="432"/>
      <c r="B82" s="433"/>
      <c r="C82" s="436"/>
      <c r="D82" s="85" t="s">
        <v>14</v>
      </c>
      <c r="E82" s="27">
        <f t="shared" si="27"/>
        <v>0</v>
      </c>
      <c r="F82" s="28">
        <v>0</v>
      </c>
      <c r="G82" s="28">
        <v>0</v>
      </c>
      <c r="H82" s="28">
        <v>0</v>
      </c>
      <c r="I82" s="28">
        <v>0</v>
      </c>
      <c r="J82" s="28">
        <v>0</v>
      </c>
      <c r="K82" s="28">
        <v>0</v>
      </c>
      <c r="L82" s="28">
        <v>0</v>
      </c>
    </row>
    <row r="83" spans="1:12" x14ac:dyDescent="0.25">
      <c r="A83" s="432"/>
      <c r="B83" s="433"/>
      <c r="C83" s="436"/>
      <c r="D83" s="85" t="s">
        <v>15</v>
      </c>
      <c r="E83" s="27">
        <f t="shared" si="27"/>
        <v>0</v>
      </c>
      <c r="F83" s="28">
        <v>0</v>
      </c>
      <c r="G83" s="28">
        <v>0</v>
      </c>
      <c r="H83" s="28">
        <v>0</v>
      </c>
      <c r="I83" s="28">
        <v>0</v>
      </c>
      <c r="J83" s="28">
        <v>0</v>
      </c>
      <c r="K83" s="28">
        <v>0</v>
      </c>
      <c r="L83" s="28">
        <v>0</v>
      </c>
    </row>
    <row r="84" spans="1:12" ht="30" x14ac:dyDescent="0.25">
      <c r="A84" s="432"/>
      <c r="B84" s="433"/>
      <c r="C84" s="436"/>
      <c r="D84" s="83" t="s">
        <v>89</v>
      </c>
      <c r="E84" s="27">
        <f t="shared" si="27"/>
        <v>0</v>
      </c>
      <c r="F84" s="28">
        <v>0</v>
      </c>
      <c r="G84" s="28">
        <v>0</v>
      </c>
      <c r="H84" s="28">
        <v>0</v>
      </c>
      <c r="I84" s="28">
        <v>0</v>
      </c>
      <c r="J84" s="28">
        <v>0</v>
      </c>
      <c r="K84" s="28">
        <v>0</v>
      </c>
      <c r="L84" s="28">
        <v>0</v>
      </c>
    </row>
    <row r="85" spans="1:12" x14ac:dyDescent="0.25">
      <c r="A85" s="432"/>
      <c r="B85" s="433"/>
      <c r="C85" s="436"/>
      <c r="D85" s="83" t="s">
        <v>90</v>
      </c>
      <c r="E85" s="27">
        <f t="shared" si="27"/>
        <v>0</v>
      </c>
      <c r="F85" s="28">
        <v>0</v>
      </c>
      <c r="G85" s="28">
        <v>0</v>
      </c>
      <c r="H85" s="28">
        <v>0</v>
      </c>
      <c r="I85" s="28">
        <v>0</v>
      </c>
      <c r="J85" s="28">
        <v>0</v>
      </c>
      <c r="K85" s="28">
        <v>0</v>
      </c>
      <c r="L85" s="28">
        <v>0</v>
      </c>
    </row>
    <row r="86" spans="1:12" x14ac:dyDescent="0.25">
      <c r="A86" s="432"/>
      <c r="B86" s="433"/>
      <c r="C86" s="437"/>
      <c r="D86" s="85" t="s">
        <v>18</v>
      </c>
      <c r="E86" s="27">
        <f t="shared" si="27"/>
        <v>0</v>
      </c>
      <c r="F86" s="28">
        <v>0</v>
      </c>
      <c r="G86" s="28">
        <v>0</v>
      </c>
      <c r="H86" s="28">
        <v>0</v>
      </c>
      <c r="I86" s="28">
        <v>0</v>
      </c>
      <c r="J86" s="28">
        <v>0</v>
      </c>
      <c r="K86" s="28">
        <v>0</v>
      </c>
      <c r="L86" s="28">
        <v>0</v>
      </c>
    </row>
    <row r="87" spans="1:12" x14ac:dyDescent="0.25">
      <c r="A87" s="438" t="s">
        <v>118</v>
      </c>
      <c r="B87" s="457" t="s">
        <v>186</v>
      </c>
      <c r="C87" s="435"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39"/>
      <c r="B88" s="458"/>
      <c r="C88" s="436"/>
      <c r="D88" s="85" t="s">
        <v>13</v>
      </c>
      <c r="E88" s="28">
        <f t="shared" si="27"/>
        <v>0</v>
      </c>
      <c r="F88" s="71">
        <v>0</v>
      </c>
      <c r="G88" s="28">
        <v>0</v>
      </c>
      <c r="H88" s="28">
        <v>0</v>
      </c>
      <c r="I88" s="28">
        <v>0</v>
      </c>
      <c r="J88" s="28">
        <v>0</v>
      </c>
      <c r="K88" s="28">
        <v>0</v>
      </c>
      <c r="L88" s="28">
        <v>0</v>
      </c>
    </row>
    <row r="89" spans="1:12" x14ac:dyDescent="0.25">
      <c r="A89" s="439"/>
      <c r="B89" s="458"/>
      <c r="C89" s="436"/>
      <c r="D89" s="85" t="s">
        <v>14</v>
      </c>
      <c r="E89" s="28">
        <f t="shared" si="27"/>
        <v>0</v>
      </c>
      <c r="F89" s="71">
        <v>0</v>
      </c>
      <c r="G89" s="28">
        <v>0</v>
      </c>
      <c r="H89" s="28">
        <v>0</v>
      </c>
      <c r="I89" s="28">
        <v>0</v>
      </c>
      <c r="J89" s="28">
        <v>0</v>
      </c>
      <c r="K89" s="28">
        <v>0</v>
      </c>
      <c r="L89" s="28">
        <v>0</v>
      </c>
    </row>
    <row r="90" spans="1:12" x14ac:dyDescent="0.25">
      <c r="A90" s="439"/>
      <c r="B90" s="458"/>
      <c r="C90" s="436"/>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39"/>
      <c r="B91" s="458"/>
      <c r="C91" s="436"/>
      <c r="D91" s="83" t="s">
        <v>91</v>
      </c>
      <c r="E91" s="28">
        <f t="shared" si="27"/>
        <v>0</v>
      </c>
      <c r="F91" s="71">
        <v>0</v>
      </c>
      <c r="G91" s="28">
        <v>0</v>
      </c>
      <c r="H91" s="28">
        <v>0</v>
      </c>
      <c r="I91" s="28">
        <v>0</v>
      </c>
      <c r="J91" s="28">
        <v>0</v>
      </c>
      <c r="K91" s="28">
        <v>0</v>
      </c>
      <c r="L91" s="28">
        <v>0</v>
      </c>
    </row>
    <row r="92" spans="1:12" x14ac:dyDescent="0.25">
      <c r="A92" s="439"/>
      <c r="B92" s="458"/>
      <c r="C92" s="436"/>
      <c r="D92" s="83" t="s">
        <v>90</v>
      </c>
      <c r="E92" s="28">
        <f t="shared" si="27"/>
        <v>0</v>
      </c>
      <c r="F92" s="71">
        <v>0</v>
      </c>
      <c r="G92" s="28">
        <v>0</v>
      </c>
      <c r="H92" s="28">
        <v>0</v>
      </c>
      <c r="I92" s="28">
        <v>0</v>
      </c>
      <c r="J92" s="59">
        <v>0</v>
      </c>
      <c r="K92" s="59">
        <v>0</v>
      </c>
      <c r="L92" s="59">
        <v>0</v>
      </c>
    </row>
    <row r="93" spans="1:12" x14ac:dyDescent="0.25">
      <c r="A93" s="440"/>
      <c r="B93" s="459"/>
      <c r="C93" s="437"/>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60" t="s">
        <v>119</v>
      </c>
      <c r="B94" s="463" t="s">
        <v>187</v>
      </c>
      <c r="C94" s="466"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61"/>
      <c r="B95" s="464"/>
      <c r="C95" s="467"/>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61"/>
      <c r="B96" s="464"/>
      <c r="C96" s="467"/>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61"/>
      <c r="B97" s="464"/>
      <c r="C97" s="467"/>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61"/>
      <c r="B98" s="464"/>
      <c r="C98" s="467"/>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61"/>
      <c r="B99" s="464"/>
      <c r="C99" s="467"/>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61"/>
      <c r="B100" s="464"/>
      <c r="C100" s="468"/>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61"/>
      <c r="B101" s="464"/>
      <c r="C101" s="435" t="s">
        <v>197</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61"/>
      <c r="B102" s="464"/>
      <c r="C102" s="436"/>
      <c r="D102" s="85" t="s">
        <v>13</v>
      </c>
      <c r="E102" s="28">
        <f t="shared" si="27"/>
        <v>0</v>
      </c>
      <c r="F102" s="74">
        <v>0</v>
      </c>
      <c r="G102" s="33">
        <v>0</v>
      </c>
      <c r="H102" s="33">
        <v>0</v>
      </c>
      <c r="I102" s="33">
        <v>0</v>
      </c>
      <c r="J102" s="33">
        <v>0</v>
      </c>
      <c r="K102" s="33">
        <v>0</v>
      </c>
      <c r="L102" s="33">
        <v>0</v>
      </c>
    </row>
    <row r="103" spans="1:12" x14ac:dyDescent="0.25">
      <c r="A103" s="461"/>
      <c r="B103" s="464"/>
      <c r="C103" s="436"/>
      <c r="D103" s="85" t="s">
        <v>14</v>
      </c>
      <c r="E103" s="28">
        <f t="shared" si="27"/>
        <v>473</v>
      </c>
      <c r="F103" s="74">
        <v>330</v>
      </c>
      <c r="G103" s="33">
        <v>143</v>
      </c>
      <c r="H103" s="33">
        <v>0</v>
      </c>
      <c r="I103" s="33">
        <v>0</v>
      </c>
      <c r="J103" s="33">
        <v>0</v>
      </c>
      <c r="K103" s="33">
        <v>0</v>
      </c>
      <c r="L103" s="33">
        <v>0</v>
      </c>
    </row>
    <row r="104" spans="1:12" x14ac:dyDescent="0.25">
      <c r="A104" s="461"/>
      <c r="B104" s="464"/>
      <c r="C104" s="436"/>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61"/>
      <c r="B105" s="464"/>
      <c r="C105" s="436"/>
      <c r="D105" s="83" t="s">
        <v>91</v>
      </c>
      <c r="E105" s="28">
        <f t="shared" si="27"/>
        <v>0</v>
      </c>
      <c r="F105" s="33">
        <v>0</v>
      </c>
      <c r="G105" s="33">
        <v>0</v>
      </c>
      <c r="H105" s="33">
        <v>0</v>
      </c>
      <c r="I105" s="63">
        <v>0</v>
      </c>
      <c r="J105" s="33">
        <v>0</v>
      </c>
      <c r="K105" s="33">
        <v>0</v>
      </c>
      <c r="L105" s="33">
        <v>0</v>
      </c>
    </row>
    <row r="106" spans="1:12" x14ac:dyDescent="0.25">
      <c r="A106" s="461"/>
      <c r="B106" s="464"/>
      <c r="C106" s="436"/>
      <c r="D106" s="83" t="s">
        <v>90</v>
      </c>
      <c r="E106" s="28">
        <f t="shared" si="27"/>
        <v>0</v>
      </c>
      <c r="F106" s="33">
        <v>0</v>
      </c>
      <c r="G106" s="33">
        <v>0</v>
      </c>
      <c r="H106" s="33">
        <v>0</v>
      </c>
      <c r="I106" s="33">
        <v>0</v>
      </c>
      <c r="J106" s="33">
        <v>0</v>
      </c>
      <c r="K106" s="33">
        <v>0</v>
      </c>
      <c r="L106" s="33">
        <v>0</v>
      </c>
    </row>
    <row r="107" spans="1:12" x14ac:dyDescent="0.25">
      <c r="A107" s="461"/>
      <c r="B107" s="464"/>
      <c r="C107" s="437"/>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61"/>
      <c r="B108" s="464"/>
      <c r="C108" s="469" t="s">
        <v>198</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61"/>
      <c r="B109" s="464"/>
      <c r="C109" s="470"/>
      <c r="D109" s="85" t="s">
        <v>13</v>
      </c>
      <c r="E109" s="28">
        <f t="shared" si="27"/>
        <v>0</v>
      </c>
      <c r="F109" s="33"/>
      <c r="G109" s="33"/>
      <c r="H109" s="33"/>
      <c r="I109" s="31"/>
      <c r="J109" s="32"/>
      <c r="K109" s="31"/>
      <c r="L109" s="64"/>
    </row>
    <row r="110" spans="1:12" x14ac:dyDescent="0.25">
      <c r="A110" s="461"/>
      <c r="B110" s="464"/>
      <c r="C110" s="470"/>
      <c r="D110" s="85" t="s">
        <v>14</v>
      </c>
      <c r="E110" s="28">
        <f t="shared" si="27"/>
        <v>0</v>
      </c>
      <c r="F110" s="33"/>
      <c r="G110" s="33"/>
      <c r="H110" s="33"/>
      <c r="I110" s="31"/>
      <c r="J110" s="32"/>
      <c r="K110" s="31"/>
      <c r="L110" s="64"/>
    </row>
    <row r="111" spans="1:12" x14ac:dyDescent="0.25">
      <c r="A111" s="461"/>
      <c r="B111" s="464"/>
      <c r="C111" s="470"/>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61"/>
      <c r="B112" s="464"/>
      <c r="C112" s="470"/>
      <c r="D112" s="83" t="s">
        <v>91</v>
      </c>
      <c r="E112" s="28">
        <f t="shared" si="27"/>
        <v>0</v>
      </c>
      <c r="F112" s="33"/>
      <c r="G112" s="33"/>
      <c r="H112" s="33"/>
      <c r="I112" s="31"/>
      <c r="J112" s="32"/>
      <c r="K112" s="31"/>
      <c r="L112" s="64"/>
    </row>
    <row r="113" spans="1:12" x14ac:dyDescent="0.25">
      <c r="A113" s="461"/>
      <c r="B113" s="464"/>
      <c r="C113" s="470"/>
      <c r="D113" s="83" t="s">
        <v>90</v>
      </c>
      <c r="E113" s="28">
        <f t="shared" si="27"/>
        <v>0</v>
      </c>
      <c r="F113" s="33"/>
      <c r="G113" s="33"/>
      <c r="H113" s="33"/>
      <c r="I113" s="31"/>
      <c r="J113" s="32"/>
      <c r="K113" s="31"/>
      <c r="L113" s="64"/>
    </row>
    <row r="114" spans="1:12" x14ac:dyDescent="0.25">
      <c r="A114" s="461"/>
      <c r="B114" s="464"/>
      <c r="C114" s="471"/>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61"/>
      <c r="B115" s="464"/>
      <c r="C115" s="435"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61"/>
      <c r="B116" s="464"/>
      <c r="C116" s="436"/>
      <c r="D116" s="85" t="s">
        <v>13</v>
      </c>
      <c r="E116" s="28">
        <f t="shared" si="27"/>
        <v>0</v>
      </c>
      <c r="F116" s="71">
        <v>0</v>
      </c>
      <c r="G116" s="28">
        <v>0</v>
      </c>
      <c r="H116" s="28">
        <v>0</v>
      </c>
      <c r="I116" s="28">
        <v>0</v>
      </c>
      <c r="J116" s="28">
        <v>0</v>
      </c>
      <c r="K116" s="28">
        <v>0</v>
      </c>
      <c r="L116" s="28">
        <v>0</v>
      </c>
    </row>
    <row r="117" spans="1:12" x14ac:dyDescent="0.25">
      <c r="A117" s="461"/>
      <c r="B117" s="464"/>
      <c r="C117" s="436"/>
      <c r="D117" s="85" t="s">
        <v>14</v>
      </c>
      <c r="E117" s="28">
        <f t="shared" si="27"/>
        <v>0</v>
      </c>
      <c r="F117" s="71">
        <v>0</v>
      </c>
      <c r="G117" s="28">
        <v>0</v>
      </c>
      <c r="H117" s="28">
        <v>0</v>
      </c>
      <c r="I117" s="28">
        <v>0</v>
      </c>
      <c r="J117" s="28">
        <v>0</v>
      </c>
      <c r="K117" s="28">
        <v>0</v>
      </c>
      <c r="L117" s="28">
        <v>0</v>
      </c>
    </row>
    <row r="118" spans="1:12" x14ac:dyDescent="0.25">
      <c r="A118" s="461"/>
      <c r="B118" s="464"/>
      <c r="C118" s="436"/>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61"/>
      <c r="B119" s="464"/>
      <c r="C119" s="436"/>
      <c r="D119" s="83" t="s">
        <v>91</v>
      </c>
      <c r="E119" s="28">
        <f t="shared" si="27"/>
        <v>0</v>
      </c>
      <c r="F119" s="28">
        <v>0</v>
      </c>
      <c r="G119" s="28">
        <v>0</v>
      </c>
      <c r="H119" s="28">
        <v>0</v>
      </c>
      <c r="I119" s="28">
        <v>0</v>
      </c>
      <c r="J119" s="28">
        <v>0</v>
      </c>
      <c r="K119" s="28">
        <v>0</v>
      </c>
      <c r="L119" s="28">
        <v>0</v>
      </c>
    </row>
    <row r="120" spans="1:12" x14ac:dyDescent="0.25">
      <c r="A120" s="461"/>
      <c r="B120" s="464"/>
      <c r="C120" s="436"/>
      <c r="D120" s="83" t="s">
        <v>90</v>
      </c>
      <c r="E120" s="28">
        <f t="shared" si="27"/>
        <v>0</v>
      </c>
      <c r="F120" s="28">
        <v>0</v>
      </c>
      <c r="G120" s="28">
        <v>0</v>
      </c>
      <c r="H120" s="28">
        <v>0</v>
      </c>
      <c r="I120" s="28">
        <v>0</v>
      </c>
      <c r="J120" s="28">
        <v>0</v>
      </c>
      <c r="K120" s="28">
        <v>0</v>
      </c>
      <c r="L120" s="28">
        <v>0</v>
      </c>
    </row>
    <row r="121" spans="1:12" x14ac:dyDescent="0.25">
      <c r="A121" s="461"/>
      <c r="B121" s="464"/>
      <c r="C121" s="437"/>
      <c r="D121" s="85" t="s">
        <v>18</v>
      </c>
      <c r="E121" s="28">
        <f t="shared" si="27"/>
        <v>0</v>
      </c>
      <c r="F121" s="28">
        <v>0</v>
      </c>
      <c r="G121" s="28">
        <v>0</v>
      </c>
      <c r="H121" s="28">
        <v>0</v>
      </c>
      <c r="I121" s="28">
        <v>0</v>
      </c>
      <c r="J121" s="28">
        <v>0</v>
      </c>
      <c r="K121" s="28">
        <v>0</v>
      </c>
      <c r="L121" s="28">
        <v>0</v>
      </c>
    </row>
    <row r="122" spans="1:12" s="29" customFormat="1" x14ac:dyDescent="0.25">
      <c r="A122" s="461"/>
      <c r="B122" s="464"/>
      <c r="C122" s="447"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61"/>
      <c r="B123" s="464"/>
      <c r="C123" s="447"/>
      <c r="D123" s="85" t="s">
        <v>13</v>
      </c>
      <c r="E123" s="28">
        <f t="shared" si="42"/>
        <v>0</v>
      </c>
      <c r="F123" s="28">
        <v>0</v>
      </c>
      <c r="G123" s="28">
        <v>0</v>
      </c>
      <c r="H123" s="28">
        <v>0</v>
      </c>
      <c r="I123" s="28">
        <v>0</v>
      </c>
      <c r="J123" s="28">
        <v>0</v>
      </c>
      <c r="K123" s="28">
        <v>0</v>
      </c>
      <c r="L123" s="28">
        <v>0</v>
      </c>
    </row>
    <row r="124" spans="1:12" x14ac:dyDescent="0.25">
      <c r="A124" s="461"/>
      <c r="B124" s="464"/>
      <c r="C124" s="447"/>
      <c r="D124" s="85" t="s">
        <v>14</v>
      </c>
      <c r="E124" s="28">
        <f t="shared" si="42"/>
        <v>0</v>
      </c>
      <c r="F124" s="28">
        <v>0</v>
      </c>
      <c r="G124" s="28">
        <v>0</v>
      </c>
      <c r="H124" s="28">
        <v>0</v>
      </c>
      <c r="I124" s="27">
        <v>0</v>
      </c>
      <c r="J124" s="27">
        <v>0</v>
      </c>
      <c r="K124" s="27">
        <v>0</v>
      </c>
      <c r="L124" s="27">
        <v>0</v>
      </c>
    </row>
    <row r="125" spans="1:12" x14ac:dyDescent="0.25">
      <c r="A125" s="461"/>
      <c r="B125" s="464"/>
      <c r="C125" s="447"/>
      <c r="D125" s="85" t="s">
        <v>15</v>
      </c>
      <c r="E125" s="28">
        <f t="shared" si="42"/>
        <v>2751.3</v>
      </c>
      <c r="F125" s="28">
        <v>0</v>
      </c>
      <c r="G125" s="28">
        <v>1301.5999999999999</v>
      </c>
      <c r="H125" s="28">
        <v>1449.7</v>
      </c>
      <c r="I125" s="28"/>
      <c r="J125" s="28"/>
      <c r="K125" s="28"/>
      <c r="L125" s="27">
        <v>0</v>
      </c>
    </row>
    <row r="126" spans="1:12" ht="30" x14ac:dyDescent="0.25">
      <c r="A126" s="461"/>
      <c r="B126" s="464"/>
      <c r="C126" s="447"/>
      <c r="D126" s="83" t="s">
        <v>91</v>
      </c>
      <c r="E126" s="28">
        <f t="shared" si="42"/>
        <v>0</v>
      </c>
      <c r="F126" s="28">
        <v>0</v>
      </c>
      <c r="G126" s="28">
        <v>0</v>
      </c>
      <c r="H126" s="28">
        <v>0</v>
      </c>
      <c r="I126" s="27">
        <v>0</v>
      </c>
      <c r="J126" s="27">
        <v>0</v>
      </c>
      <c r="K126" s="27">
        <v>0</v>
      </c>
      <c r="L126" s="27">
        <v>0</v>
      </c>
    </row>
    <row r="127" spans="1:12" x14ac:dyDescent="0.25">
      <c r="A127" s="461"/>
      <c r="B127" s="464"/>
      <c r="C127" s="447"/>
      <c r="D127" s="83" t="s">
        <v>90</v>
      </c>
      <c r="E127" s="28">
        <f t="shared" si="42"/>
        <v>0</v>
      </c>
      <c r="F127" s="28">
        <v>0</v>
      </c>
      <c r="G127" s="28">
        <v>0</v>
      </c>
      <c r="H127" s="28">
        <v>0</v>
      </c>
      <c r="I127" s="27">
        <v>0</v>
      </c>
      <c r="J127" s="27">
        <v>0</v>
      </c>
      <c r="K127" s="27">
        <v>0</v>
      </c>
      <c r="L127" s="27">
        <v>0</v>
      </c>
    </row>
    <row r="128" spans="1:12" x14ac:dyDescent="0.25">
      <c r="A128" s="462"/>
      <c r="B128" s="465"/>
      <c r="C128" s="447"/>
      <c r="D128" s="85" t="s">
        <v>18</v>
      </c>
      <c r="E128" s="28">
        <f t="shared" si="42"/>
        <v>0</v>
      </c>
      <c r="F128" s="28">
        <v>0</v>
      </c>
      <c r="G128" s="28">
        <v>0</v>
      </c>
      <c r="H128" s="28">
        <v>0</v>
      </c>
      <c r="I128" s="27">
        <v>0</v>
      </c>
      <c r="J128" s="27">
        <v>0</v>
      </c>
      <c r="K128" s="27">
        <v>0</v>
      </c>
      <c r="L128" s="27">
        <v>0</v>
      </c>
    </row>
    <row r="129" spans="1:12" x14ac:dyDescent="0.25">
      <c r="A129" s="438" t="s">
        <v>121</v>
      </c>
      <c r="B129" s="472" t="s">
        <v>161</v>
      </c>
      <c r="C129" s="447"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39"/>
      <c r="B130" s="473"/>
      <c r="C130" s="447"/>
      <c r="D130" s="85" t="s">
        <v>13</v>
      </c>
      <c r="E130" s="28">
        <f t="shared" si="27"/>
        <v>0</v>
      </c>
      <c r="F130" s="71">
        <v>0</v>
      </c>
      <c r="G130" s="28">
        <v>0</v>
      </c>
      <c r="H130" s="28">
        <v>0</v>
      </c>
      <c r="I130" s="28">
        <v>0</v>
      </c>
      <c r="J130" s="28">
        <v>0</v>
      </c>
      <c r="K130" s="28">
        <v>0</v>
      </c>
      <c r="L130" s="28">
        <v>0</v>
      </c>
    </row>
    <row r="131" spans="1:12" x14ac:dyDescent="0.25">
      <c r="A131" s="439"/>
      <c r="B131" s="473"/>
      <c r="C131" s="447"/>
      <c r="D131" s="85" t="s">
        <v>14</v>
      </c>
      <c r="E131" s="28">
        <f t="shared" si="27"/>
        <v>0</v>
      </c>
      <c r="F131" s="71">
        <v>0</v>
      </c>
      <c r="G131" s="28">
        <v>0</v>
      </c>
      <c r="H131" s="28">
        <v>0</v>
      </c>
      <c r="I131" s="28">
        <v>0</v>
      </c>
      <c r="J131" s="28">
        <v>0</v>
      </c>
      <c r="K131" s="28">
        <v>0</v>
      </c>
      <c r="L131" s="28">
        <v>0</v>
      </c>
    </row>
    <row r="132" spans="1:12" x14ac:dyDescent="0.25">
      <c r="A132" s="439"/>
      <c r="B132" s="473"/>
      <c r="C132" s="447"/>
      <c r="D132" s="85" t="s">
        <v>15</v>
      </c>
      <c r="E132" s="28">
        <f t="shared" si="27"/>
        <v>21380</v>
      </c>
      <c r="F132" s="71">
        <v>1170</v>
      </c>
      <c r="G132" s="28">
        <v>1840</v>
      </c>
      <c r="H132" s="28">
        <v>1837</v>
      </c>
      <c r="I132" s="28">
        <v>1837</v>
      </c>
      <c r="J132" s="28">
        <v>1837</v>
      </c>
      <c r="K132" s="28">
        <v>1837</v>
      </c>
      <c r="L132" s="28">
        <f>K132*6</f>
        <v>11022</v>
      </c>
    </row>
    <row r="133" spans="1:12" ht="30" x14ac:dyDescent="0.25">
      <c r="A133" s="439"/>
      <c r="B133" s="473"/>
      <c r="C133" s="447"/>
      <c r="D133" s="83" t="s">
        <v>91</v>
      </c>
      <c r="E133" s="28">
        <f t="shared" si="27"/>
        <v>0</v>
      </c>
      <c r="F133" s="28">
        <v>0</v>
      </c>
      <c r="G133" s="28">
        <v>0</v>
      </c>
      <c r="H133" s="28">
        <v>0</v>
      </c>
      <c r="I133" s="28">
        <v>0</v>
      </c>
      <c r="J133" s="28">
        <v>0</v>
      </c>
      <c r="K133" s="28">
        <v>0</v>
      </c>
      <c r="L133" s="28">
        <v>0</v>
      </c>
    </row>
    <row r="134" spans="1:12" x14ac:dyDescent="0.25">
      <c r="A134" s="439"/>
      <c r="B134" s="473"/>
      <c r="C134" s="447"/>
      <c r="D134" s="83" t="s">
        <v>90</v>
      </c>
      <c r="E134" s="28">
        <f t="shared" si="27"/>
        <v>0</v>
      </c>
      <c r="F134" s="28">
        <v>0</v>
      </c>
      <c r="G134" s="28">
        <v>0</v>
      </c>
      <c r="H134" s="28">
        <v>0</v>
      </c>
      <c r="I134" s="28">
        <v>0</v>
      </c>
      <c r="J134" s="28">
        <v>0</v>
      </c>
      <c r="K134" s="28">
        <v>0</v>
      </c>
      <c r="L134" s="28">
        <v>0</v>
      </c>
    </row>
    <row r="135" spans="1:12" x14ac:dyDescent="0.25">
      <c r="A135" s="440"/>
      <c r="B135" s="474"/>
      <c r="C135" s="447"/>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38" t="s">
        <v>122</v>
      </c>
      <c r="B136" s="463" t="s">
        <v>188</v>
      </c>
      <c r="C136" s="435"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39"/>
      <c r="B137" s="464"/>
      <c r="C137" s="436"/>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39"/>
      <c r="B138" s="464"/>
      <c r="C138" s="436"/>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39"/>
      <c r="B139" s="464"/>
      <c r="C139" s="436"/>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39"/>
      <c r="B140" s="464"/>
      <c r="C140" s="436"/>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39"/>
      <c r="B141" s="464"/>
      <c r="C141" s="436"/>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39"/>
      <c r="B142" s="464"/>
      <c r="C142" s="437"/>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39"/>
      <c r="B143" s="464"/>
      <c r="C143" s="469"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39"/>
      <c r="B144" s="464"/>
      <c r="C144" s="470"/>
      <c r="D144" s="51" t="s">
        <v>13</v>
      </c>
      <c r="E144" s="28">
        <f t="shared" si="27"/>
        <v>312.29999999999995</v>
      </c>
      <c r="F144" s="74">
        <f>13.6</f>
        <v>13.6</v>
      </c>
      <c r="G144" s="33">
        <v>0</v>
      </c>
      <c r="H144" s="33">
        <v>50.9</v>
      </c>
      <c r="I144" s="33">
        <v>82.6</v>
      </c>
      <c r="J144" s="33">
        <v>82.6</v>
      </c>
      <c r="K144" s="33">
        <v>82.6</v>
      </c>
      <c r="L144" s="33">
        <v>0</v>
      </c>
    </row>
    <row r="145" spans="1:12" x14ac:dyDescent="0.25">
      <c r="A145" s="439"/>
      <c r="B145" s="464"/>
      <c r="C145" s="470"/>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39"/>
      <c r="B146" s="464"/>
      <c r="C146" s="470"/>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39"/>
      <c r="B147" s="464"/>
      <c r="C147" s="470"/>
      <c r="D147" s="83" t="s">
        <v>91</v>
      </c>
      <c r="E147" s="28">
        <f t="shared" si="27"/>
        <v>0</v>
      </c>
      <c r="F147" s="33">
        <v>0</v>
      </c>
      <c r="G147" s="33">
        <v>0</v>
      </c>
      <c r="H147" s="33">
        <v>0</v>
      </c>
      <c r="I147" s="33">
        <v>0</v>
      </c>
      <c r="J147" s="33">
        <v>0</v>
      </c>
      <c r="K147" s="33">
        <v>0</v>
      </c>
      <c r="L147" s="33">
        <v>0</v>
      </c>
    </row>
    <row r="148" spans="1:12" x14ac:dyDescent="0.25">
      <c r="A148" s="439"/>
      <c r="B148" s="464"/>
      <c r="C148" s="470"/>
      <c r="D148" s="83" t="s">
        <v>90</v>
      </c>
      <c r="E148" s="28">
        <f t="shared" si="27"/>
        <v>0</v>
      </c>
      <c r="F148" s="33">
        <v>0</v>
      </c>
      <c r="G148" s="33">
        <v>0</v>
      </c>
      <c r="H148" s="33">
        <v>0</v>
      </c>
      <c r="I148" s="33">
        <v>0</v>
      </c>
      <c r="J148" s="33">
        <v>0</v>
      </c>
      <c r="K148" s="33">
        <v>0</v>
      </c>
      <c r="L148" s="33">
        <v>0</v>
      </c>
    </row>
    <row r="149" spans="1:12" x14ac:dyDescent="0.25">
      <c r="A149" s="439"/>
      <c r="B149" s="464"/>
      <c r="C149" s="471"/>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39"/>
      <c r="B150" s="464"/>
      <c r="C150" s="469" t="s">
        <v>198</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39"/>
      <c r="B151" s="464"/>
      <c r="C151" s="470"/>
      <c r="D151" s="51" t="s">
        <v>13</v>
      </c>
      <c r="E151" s="28">
        <f t="shared" si="27"/>
        <v>0</v>
      </c>
      <c r="F151" s="33"/>
      <c r="G151" s="33"/>
      <c r="H151" s="62"/>
      <c r="I151" s="31"/>
      <c r="J151" s="31"/>
      <c r="K151" s="31"/>
      <c r="L151" s="64"/>
    </row>
    <row r="152" spans="1:12" x14ac:dyDescent="0.25">
      <c r="A152" s="439"/>
      <c r="B152" s="464"/>
      <c r="C152" s="470"/>
      <c r="D152" s="51" t="s">
        <v>14</v>
      </c>
      <c r="E152" s="28">
        <f t="shared" si="27"/>
        <v>0</v>
      </c>
      <c r="F152" s="33"/>
      <c r="G152" s="33"/>
      <c r="H152" s="62"/>
      <c r="I152" s="31"/>
      <c r="J152" s="31"/>
      <c r="K152" s="31"/>
      <c r="L152" s="64"/>
    </row>
    <row r="153" spans="1:12" x14ac:dyDescent="0.25">
      <c r="A153" s="439"/>
      <c r="B153" s="464"/>
      <c r="C153" s="470"/>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39"/>
      <c r="B154" s="464"/>
      <c r="C154" s="470"/>
      <c r="D154" s="83" t="s">
        <v>91</v>
      </c>
      <c r="E154" s="28">
        <f t="shared" si="27"/>
        <v>0</v>
      </c>
      <c r="F154" s="33"/>
      <c r="G154" s="33"/>
      <c r="H154" s="62"/>
      <c r="I154" s="31"/>
      <c r="J154" s="31"/>
      <c r="K154" s="31"/>
      <c r="L154" s="64"/>
    </row>
    <row r="155" spans="1:12" x14ac:dyDescent="0.25">
      <c r="A155" s="439"/>
      <c r="B155" s="464"/>
      <c r="C155" s="470"/>
      <c r="D155" s="83" t="s">
        <v>90</v>
      </c>
      <c r="E155" s="28">
        <f t="shared" si="27"/>
        <v>0</v>
      </c>
      <c r="F155" s="33"/>
      <c r="G155" s="33"/>
      <c r="H155" s="62"/>
      <c r="I155" s="31"/>
      <c r="J155" s="31"/>
      <c r="K155" s="31"/>
      <c r="L155" s="64"/>
    </row>
    <row r="156" spans="1:12" x14ac:dyDescent="0.25">
      <c r="A156" s="440"/>
      <c r="B156" s="465"/>
      <c r="C156" s="471"/>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38" t="s">
        <v>123</v>
      </c>
      <c r="B157" s="457" t="s">
        <v>189</v>
      </c>
      <c r="C157" s="447"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39"/>
      <c r="B158" s="458"/>
      <c r="C158" s="447"/>
      <c r="D158" s="85" t="s">
        <v>13</v>
      </c>
      <c r="E158" s="28">
        <f t="shared" si="27"/>
        <v>0</v>
      </c>
      <c r="F158" s="28">
        <v>0</v>
      </c>
      <c r="G158" s="28">
        <v>0</v>
      </c>
      <c r="H158" s="28">
        <v>0</v>
      </c>
      <c r="I158" s="28">
        <v>0</v>
      </c>
      <c r="J158" s="28">
        <v>0</v>
      </c>
      <c r="K158" s="28">
        <v>0</v>
      </c>
      <c r="L158" s="28">
        <v>0</v>
      </c>
    </row>
    <row r="159" spans="1:12" x14ac:dyDescent="0.25">
      <c r="A159" s="439"/>
      <c r="B159" s="458"/>
      <c r="C159" s="447"/>
      <c r="D159" s="85" t="s">
        <v>14</v>
      </c>
      <c r="E159" s="28">
        <f t="shared" si="27"/>
        <v>0</v>
      </c>
      <c r="F159" s="28">
        <v>0</v>
      </c>
      <c r="G159" s="28">
        <v>0</v>
      </c>
      <c r="H159" s="28">
        <v>0</v>
      </c>
      <c r="I159" s="28">
        <v>0</v>
      </c>
      <c r="J159" s="28">
        <v>0</v>
      </c>
      <c r="K159" s="28">
        <v>0</v>
      </c>
      <c r="L159" s="28">
        <v>0</v>
      </c>
    </row>
    <row r="160" spans="1:12" x14ac:dyDescent="0.25">
      <c r="A160" s="439"/>
      <c r="B160" s="458"/>
      <c r="C160" s="447"/>
      <c r="D160" s="85" t="s">
        <v>15</v>
      </c>
      <c r="E160" s="28">
        <f t="shared" si="27"/>
        <v>250</v>
      </c>
      <c r="F160" s="28">
        <v>0</v>
      </c>
      <c r="G160" s="28">
        <v>50</v>
      </c>
      <c r="H160" s="28">
        <v>50</v>
      </c>
      <c r="I160" s="28">
        <v>50</v>
      </c>
      <c r="J160" s="28">
        <v>50</v>
      </c>
      <c r="K160" s="28">
        <v>50</v>
      </c>
      <c r="L160" s="28">
        <v>0</v>
      </c>
    </row>
    <row r="161" spans="1:12" ht="30" x14ac:dyDescent="0.25">
      <c r="A161" s="439"/>
      <c r="B161" s="458"/>
      <c r="C161" s="447"/>
      <c r="D161" s="83" t="s">
        <v>91</v>
      </c>
      <c r="E161" s="28">
        <f t="shared" si="27"/>
        <v>0</v>
      </c>
      <c r="F161" s="28">
        <v>0</v>
      </c>
      <c r="G161" s="28">
        <v>0</v>
      </c>
      <c r="H161" s="28">
        <v>0</v>
      </c>
      <c r="I161" s="28">
        <v>0</v>
      </c>
      <c r="J161" s="28">
        <v>0</v>
      </c>
      <c r="K161" s="28">
        <v>0</v>
      </c>
      <c r="L161" s="28">
        <v>0</v>
      </c>
    </row>
    <row r="162" spans="1:12" x14ac:dyDescent="0.25">
      <c r="A162" s="439"/>
      <c r="B162" s="458"/>
      <c r="C162" s="447"/>
      <c r="D162" s="83" t="s">
        <v>90</v>
      </c>
      <c r="E162" s="28">
        <f t="shared" si="27"/>
        <v>0</v>
      </c>
      <c r="F162" s="28">
        <v>0</v>
      </c>
      <c r="G162" s="28">
        <v>0</v>
      </c>
      <c r="H162" s="28">
        <v>0</v>
      </c>
      <c r="I162" s="28">
        <v>0</v>
      </c>
      <c r="J162" s="28">
        <v>0</v>
      </c>
      <c r="K162" s="28">
        <v>0</v>
      </c>
      <c r="L162" s="28">
        <v>0</v>
      </c>
    </row>
    <row r="163" spans="1:12" x14ac:dyDescent="0.25">
      <c r="A163" s="440"/>
      <c r="B163" s="459"/>
      <c r="C163" s="447"/>
      <c r="D163" s="85" t="s">
        <v>18</v>
      </c>
      <c r="E163" s="28">
        <f t="shared" si="27"/>
        <v>0</v>
      </c>
      <c r="F163" s="28">
        <v>0</v>
      </c>
      <c r="G163" s="28">
        <v>0</v>
      </c>
      <c r="H163" s="28">
        <v>0</v>
      </c>
      <c r="I163" s="28">
        <v>0</v>
      </c>
      <c r="J163" s="28">
        <v>0</v>
      </c>
      <c r="K163" s="28">
        <v>0</v>
      </c>
      <c r="L163" s="28">
        <v>0</v>
      </c>
    </row>
    <row r="164" spans="1:12" s="29" customFormat="1" x14ac:dyDescent="0.25">
      <c r="A164" s="448" t="s">
        <v>124</v>
      </c>
      <c r="B164" s="449"/>
      <c r="C164" s="450"/>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51"/>
      <c r="B165" s="452"/>
      <c r="C165" s="453"/>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51"/>
      <c r="B166" s="452"/>
      <c r="C166" s="453"/>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51"/>
      <c r="B167" s="452"/>
      <c r="C167" s="453"/>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51"/>
      <c r="B168" s="452"/>
      <c r="C168" s="453"/>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51"/>
      <c r="B169" s="452"/>
      <c r="C169" s="453"/>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54"/>
      <c r="B170" s="455"/>
      <c r="C170" s="456"/>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31" t="s">
        <v>146</v>
      </c>
      <c r="B171" s="431"/>
      <c r="C171" s="431"/>
      <c r="D171" s="431"/>
      <c r="E171" s="431"/>
      <c r="F171" s="431"/>
      <c r="G171" s="431"/>
      <c r="H171" s="431"/>
      <c r="I171" s="431"/>
      <c r="J171" s="431"/>
      <c r="K171" s="431"/>
      <c r="L171" s="431"/>
    </row>
    <row r="172" spans="1:12" x14ac:dyDescent="0.25">
      <c r="A172" s="438" t="s">
        <v>126</v>
      </c>
      <c r="B172" s="463" t="s">
        <v>190</v>
      </c>
      <c r="C172" s="435"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39"/>
      <c r="B173" s="464"/>
      <c r="C173" s="436"/>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39"/>
      <c r="B174" s="464"/>
      <c r="C174" s="436"/>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39"/>
      <c r="B175" s="464"/>
      <c r="C175" s="436"/>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39"/>
      <c r="B176" s="464"/>
      <c r="C176" s="436"/>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39"/>
      <c r="B177" s="464"/>
      <c r="C177" s="436"/>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39"/>
      <c r="B178" s="464"/>
      <c r="C178" s="437"/>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39"/>
      <c r="B179" s="464"/>
      <c r="C179" s="435"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39"/>
      <c r="B180" s="464"/>
      <c r="C180" s="436"/>
      <c r="D180" s="85" t="s">
        <v>13</v>
      </c>
      <c r="E180" s="28">
        <f t="shared" si="65"/>
        <v>0</v>
      </c>
      <c r="F180" s="33">
        <v>0</v>
      </c>
      <c r="G180" s="33">
        <v>0</v>
      </c>
      <c r="H180" s="33">
        <v>0</v>
      </c>
      <c r="I180" s="33">
        <v>0</v>
      </c>
      <c r="J180" s="33">
        <v>0</v>
      </c>
      <c r="K180" s="33">
        <v>0</v>
      </c>
      <c r="L180" s="33">
        <v>0</v>
      </c>
    </row>
    <row r="181" spans="1:12" x14ac:dyDescent="0.25">
      <c r="A181" s="439"/>
      <c r="B181" s="464"/>
      <c r="C181" s="436"/>
      <c r="D181" s="85" t="s">
        <v>14</v>
      </c>
      <c r="E181" s="28">
        <f t="shared" si="65"/>
        <v>0</v>
      </c>
      <c r="F181" s="33">
        <v>0</v>
      </c>
      <c r="G181" s="33">
        <v>0</v>
      </c>
      <c r="H181" s="33">
        <v>0</v>
      </c>
      <c r="I181" s="33">
        <v>0</v>
      </c>
      <c r="J181" s="33">
        <v>0</v>
      </c>
      <c r="K181" s="33">
        <v>0</v>
      </c>
      <c r="L181" s="33">
        <v>0</v>
      </c>
    </row>
    <row r="182" spans="1:12" x14ac:dyDescent="0.25">
      <c r="A182" s="439"/>
      <c r="B182" s="464"/>
      <c r="C182" s="436"/>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39"/>
      <c r="B183" s="464"/>
      <c r="C183" s="436"/>
      <c r="D183" s="83" t="s">
        <v>91</v>
      </c>
      <c r="E183" s="28">
        <f t="shared" si="65"/>
        <v>0</v>
      </c>
      <c r="F183" s="33">
        <v>0</v>
      </c>
      <c r="G183" s="33">
        <v>0</v>
      </c>
      <c r="H183" s="33">
        <v>0</v>
      </c>
      <c r="I183" s="33">
        <v>0</v>
      </c>
      <c r="J183" s="33">
        <v>0</v>
      </c>
      <c r="K183" s="33">
        <v>0</v>
      </c>
      <c r="L183" s="33">
        <v>0</v>
      </c>
    </row>
    <row r="184" spans="1:12" x14ac:dyDescent="0.25">
      <c r="A184" s="439"/>
      <c r="B184" s="464"/>
      <c r="C184" s="436"/>
      <c r="D184" s="83" t="s">
        <v>90</v>
      </c>
      <c r="E184" s="28">
        <f t="shared" si="65"/>
        <v>0</v>
      </c>
      <c r="F184" s="33">
        <v>0</v>
      </c>
      <c r="G184" s="33">
        <v>0</v>
      </c>
      <c r="H184" s="33">
        <v>0</v>
      </c>
      <c r="I184" s="65">
        <v>0</v>
      </c>
      <c r="J184" s="33">
        <v>0</v>
      </c>
      <c r="K184" s="33">
        <v>0</v>
      </c>
      <c r="L184" s="33">
        <v>0</v>
      </c>
    </row>
    <row r="185" spans="1:12" x14ac:dyDescent="0.25">
      <c r="A185" s="439"/>
      <c r="B185" s="464"/>
      <c r="C185" s="437"/>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39"/>
      <c r="B186" s="464"/>
      <c r="C186" s="435" t="s">
        <v>198</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39"/>
      <c r="B187" s="464"/>
      <c r="C187" s="436"/>
      <c r="D187" s="85" t="s">
        <v>13</v>
      </c>
      <c r="E187" s="28">
        <f t="shared" si="65"/>
        <v>0</v>
      </c>
      <c r="F187" s="33"/>
      <c r="G187" s="33"/>
      <c r="H187" s="66"/>
      <c r="I187" s="31"/>
      <c r="J187" s="64"/>
      <c r="K187" s="33"/>
      <c r="L187" s="64"/>
    </row>
    <row r="188" spans="1:12" x14ac:dyDescent="0.25">
      <c r="A188" s="439"/>
      <c r="B188" s="464"/>
      <c r="C188" s="436"/>
      <c r="D188" s="85" t="s">
        <v>14</v>
      </c>
      <c r="E188" s="28">
        <f t="shared" si="65"/>
        <v>0</v>
      </c>
      <c r="F188" s="33"/>
      <c r="G188" s="33"/>
      <c r="H188" s="66"/>
      <c r="I188" s="31"/>
      <c r="J188" s="64"/>
      <c r="K188" s="33"/>
      <c r="L188" s="64"/>
    </row>
    <row r="189" spans="1:12" x14ac:dyDescent="0.25">
      <c r="A189" s="439"/>
      <c r="B189" s="464"/>
      <c r="C189" s="436"/>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39"/>
      <c r="B190" s="464"/>
      <c r="C190" s="436"/>
      <c r="D190" s="83" t="s">
        <v>91</v>
      </c>
      <c r="E190" s="28">
        <f t="shared" si="65"/>
        <v>0</v>
      </c>
      <c r="F190" s="33"/>
      <c r="G190" s="33"/>
      <c r="H190" s="66"/>
      <c r="I190" s="31"/>
      <c r="J190" s="64"/>
      <c r="K190" s="33"/>
      <c r="L190" s="64"/>
    </row>
    <row r="191" spans="1:12" x14ac:dyDescent="0.25">
      <c r="A191" s="439"/>
      <c r="B191" s="464"/>
      <c r="C191" s="436"/>
      <c r="D191" s="83" t="s">
        <v>90</v>
      </c>
      <c r="E191" s="28">
        <f t="shared" si="65"/>
        <v>0</v>
      </c>
      <c r="F191" s="33"/>
      <c r="G191" s="33"/>
      <c r="H191" s="66"/>
      <c r="I191" s="31"/>
      <c r="J191" s="64"/>
      <c r="K191" s="33"/>
      <c r="L191" s="64"/>
    </row>
    <row r="192" spans="1:12" x14ac:dyDescent="0.25">
      <c r="A192" s="440"/>
      <c r="B192" s="465"/>
      <c r="C192" s="437"/>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38" t="s">
        <v>127</v>
      </c>
      <c r="B193" s="457" t="s">
        <v>191</v>
      </c>
      <c r="C193" s="447"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39"/>
      <c r="B194" s="458"/>
      <c r="C194" s="447"/>
      <c r="D194" s="85" t="s">
        <v>13</v>
      </c>
      <c r="E194" s="28">
        <f t="shared" si="60"/>
        <v>0</v>
      </c>
      <c r="F194" s="28">
        <v>0</v>
      </c>
      <c r="G194" s="28">
        <v>0</v>
      </c>
      <c r="H194" s="28">
        <v>0</v>
      </c>
      <c r="I194" s="28">
        <v>0</v>
      </c>
      <c r="J194" s="28">
        <v>0</v>
      </c>
      <c r="K194" s="28">
        <v>0</v>
      </c>
      <c r="L194" s="28">
        <v>0</v>
      </c>
    </row>
    <row r="195" spans="1:12" x14ac:dyDescent="0.25">
      <c r="A195" s="439"/>
      <c r="B195" s="458"/>
      <c r="C195" s="447"/>
      <c r="D195" s="85" t="s">
        <v>14</v>
      </c>
      <c r="E195" s="28">
        <f t="shared" si="60"/>
        <v>0</v>
      </c>
      <c r="F195" s="28">
        <v>0</v>
      </c>
      <c r="G195" s="28">
        <v>0</v>
      </c>
      <c r="H195" s="28">
        <v>0</v>
      </c>
      <c r="I195" s="28">
        <v>0</v>
      </c>
      <c r="J195" s="28">
        <v>0</v>
      </c>
      <c r="K195" s="28">
        <v>0</v>
      </c>
      <c r="L195" s="28">
        <v>0</v>
      </c>
    </row>
    <row r="196" spans="1:12" x14ac:dyDescent="0.25">
      <c r="A196" s="439"/>
      <c r="B196" s="458"/>
      <c r="C196" s="447"/>
      <c r="D196" s="85" t="s">
        <v>15</v>
      </c>
      <c r="E196" s="28">
        <f t="shared" si="60"/>
        <v>770</v>
      </c>
      <c r="F196" s="28">
        <v>0</v>
      </c>
      <c r="G196" s="28">
        <v>70</v>
      </c>
      <c r="H196" s="28">
        <v>70</v>
      </c>
      <c r="I196" s="28">
        <v>70</v>
      </c>
      <c r="J196" s="28">
        <v>70</v>
      </c>
      <c r="K196" s="28">
        <v>70</v>
      </c>
      <c r="L196" s="28">
        <f>K196*6</f>
        <v>420</v>
      </c>
    </row>
    <row r="197" spans="1:12" ht="30" x14ac:dyDescent="0.25">
      <c r="A197" s="439"/>
      <c r="B197" s="458"/>
      <c r="C197" s="447"/>
      <c r="D197" s="83" t="s">
        <v>91</v>
      </c>
      <c r="E197" s="28">
        <f t="shared" si="60"/>
        <v>0</v>
      </c>
      <c r="F197" s="28">
        <v>0</v>
      </c>
      <c r="G197" s="28">
        <v>0</v>
      </c>
      <c r="H197" s="28">
        <v>0</v>
      </c>
      <c r="I197" s="28">
        <v>0</v>
      </c>
      <c r="J197" s="28">
        <v>0</v>
      </c>
      <c r="K197" s="28">
        <v>0</v>
      </c>
      <c r="L197" s="28">
        <v>0</v>
      </c>
    </row>
    <row r="198" spans="1:12" x14ac:dyDescent="0.25">
      <c r="A198" s="439"/>
      <c r="B198" s="458"/>
      <c r="C198" s="447"/>
      <c r="D198" s="83" t="s">
        <v>90</v>
      </c>
      <c r="E198" s="28">
        <f t="shared" si="60"/>
        <v>0</v>
      </c>
      <c r="F198" s="28">
        <v>0</v>
      </c>
      <c r="G198" s="28">
        <v>0</v>
      </c>
      <c r="H198" s="28">
        <v>0</v>
      </c>
      <c r="I198" s="28">
        <v>0</v>
      </c>
      <c r="J198" s="28">
        <v>0</v>
      </c>
      <c r="K198" s="28">
        <v>0</v>
      </c>
      <c r="L198" s="28">
        <v>0</v>
      </c>
    </row>
    <row r="199" spans="1:12" x14ac:dyDescent="0.25">
      <c r="A199" s="440"/>
      <c r="B199" s="459"/>
      <c r="C199" s="447"/>
      <c r="D199" s="85" t="s">
        <v>18</v>
      </c>
      <c r="E199" s="28">
        <f t="shared" si="60"/>
        <v>0</v>
      </c>
      <c r="F199" s="28">
        <v>0</v>
      </c>
      <c r="G199" s="28">
        <v>0</v>
      </c>
      <c r="H199" s="28">
        <v>0</v>
      </c>
      <c r="I199" s="28">
        <v>0</v>
      </c>
      <c r="J199" s="28">
        <v>0</v>
      </c>
      <c r="K199" s="28">
        <v>0</v>
      </c>
      <c r="L199" s="28">
        <v>0</v>
      </c>
    </row>
    <row r="200" spans="1:12" x14ac:dyDescent="0.25">
      <c r="A200" s="448" t="s">
        <v>128</v>
      </c>
      <c r="B200" s="449"/>
      <c r="C200" s="450"/>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51"/>
      <c r="B201" s="452"/>
      <c r="C201" s="453"/>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51"/>
      <c r="B202" s="452"/>
      <c r="C202" s="453"/>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51"/>
      <c r="B203" s="452"/>
      <c r="C203" s="453"/>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51"/>
      <c r="B204" s="452"/>
      <c r="C204" s="453"/>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51"/>
      <c r="B205" s="452"/>
      <c r="C205" s="453"/>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54"/>
      <c r="B206" s="455"/>
      <c r="C206" s="456"/>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78" t="s">
        <v>93</v>
      </c>
      <c r="B207" s="479"/>
      <c r="C207" s="480"/>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81"/>
      <c r="B208" s="482"/>
      <c r="C208" s="483"/>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81"/>
      <c r="B209" s="482"/>
      <c r="C209" s="483"/>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81"/>
      <c r="B210" s="482"/>
      <c r="C210" s="483"/>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81"/>
      <c r="B211" s="482"/>
      <c r="C211" s="483"/>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81"/>
      <c r="B212" s="482"/>
      <c r="C212" s="483"/>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84"/>
      <c r="B213" s="485"/>
      <c r="C213" s="486"/>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75" t="s">
        <v>94</v>
      </c>
      <c r="B214" s="476"/>
      <c r="C214" s="477"/>
      <c r="D214" s="85" t="s">
        <v>54</v>
      </c>
      <c r="E214" s="86" t="s">
        <v>54</v>
      </c>
      <c r="F214" s="86"/>
      <c r="G214" s="86"/>
      <c r="H214" s="86"/>
      <c r="I214" s="86" t="s">
        <v>54</v>
      </c>
      <c r="J214" s="86" t="s">
        <v>54</v>
      </c>
      <c r="K214" s="86"/>
      <c r="L214" s="86" t="s">
        <v>54</v>
      </c>
    </row>
    <row r="215" spans="1:13" s="29" customFormat="1" x14ac:dyDescent="0.25">
      <c r="A215" s="487" t="s">
        <v>95</v>
      </c>
      <c r="B215" s="488"/>
      <c r="C215" s="489"/>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490"/>
      <c r="B216" s="491"/>
      <c r="C216" s="492"/>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490"/>
      <c r="B217" s="491"/>
      <c r="C217" s="492"/>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490"/>
      <c r="B218" s="491"/>
      <c r="C218" s="492"/>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490"/>
      <c r="B219" s="491"/>
      <c r="C219" s="492"/>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490"/>
      <c r="B220" s="491"/>
      <c r="C220" s="492"/>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493"/>
      <c r="B221" s="494"/>
      <c r="C221" s="495"/>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87" t="s">
        <v>96</v>
      </c>
      <c r="B222" s="488"/>
      <c r="C222" s="489"/>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490"/>
      <c r="B223" s="491"/>
      <c r="C223" s="492"/>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490"/>
      <c r="B224" s="491"/>
      <c r="C224" s="492"/>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490"/>
      <c r="B225" s="491"/>
      <c r="C225" s="492"/>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490"/>
      <c r="B226" s="491"/>
      <c r="C226" s="492"/>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490"/>
      <c r="B227" s="491"/>
      <c r="C227" s="492"/>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493"/>
      <c r="B228" s="494"/>
      <c r="C228" s="495"/>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496" t="s">
        <v>94</v>
      </c>
      <c r="B229" s="497"/>
      <c r="C229" s="498"/>
      <c r="D229" s="85" t="s">
        <v>54</v>
      </c>
      <c r="E229" s="39" t="s">
        <v>54</v>
      </c>
      <c r="F229" s="37"/>
      <c r="G229" s="37"/>
      <c r="H229" s="37"/>
      <c r="I229" s="37" t="s">
        <v>54</v>
      </c>
      <c r="J229" s="37" t="s">
        <v>54</v>
      </c>
      <c r="K229" s="37"/>
      <c r="L229" s="37" t="s">
        <v>54</v>
      </c>
    </row>
    <row r="230" spans="1:12" s="29" customFormat="1" x14ac:dyDescent="0.25">
      <c r="A230" s="487" t="s">
        <v>97</v>
      </c>
      <c r="B230" s="488"/>
      <c r="C230" s="489"/>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490"/>
      <c r="B231" s="491"/>
      <c r="C231" s="492"/>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490"/>
      <c r="B232" s="491"/>
      <c r="C232" s="492"/>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490"/>
      <c r="B233" s="491"/>
      <c r="C233" s="492"/>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490"/>
      <c r="B234" s="491"/>
      <c r="C234" s="492"/>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490"/>
      <c r="B235" s="491"/>
      <c r="C235" s="492"/>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493"/>
      <c r="B236" s="494"/>
      <c r="C236" s="495"/>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87" t="s">
        <v>98</v>
      </c>
      <c r="B237" s="488"/>
      <c r="C237" s="489"/>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490"/>
      <c r="B238" s="491"/>
      <c r="C238" s="492"/>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490"/>
      <c r="B239" s="491"/>
      <c r="C239" s="492"/>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490"/>
      <c r="B240" s="491"/>
      <c r="C240" s="492"/>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490"/>
      <c r="B241" s="491"/>
      <c r="C241" s="492"/>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490"/>
      <c r="B242" s="491"/>
      <c r="C242" s="492"/>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493"/>
      <c r="B243" s="494"/>
      <c r="C243" s="495"/>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499" t="s">
        <v>77</v>
      </c>
      <c r="B244" s="500"/>
      <c r="C244" s="501"/>
      <c r="D244" s="85"/>
      <c r="E244" s="40"/>
      <c r="F244" s="40"/>
      <c r="G244" s="40"/>
      <c r="H244" s="40"/>
      <c r="I244" s="40"/>
      <c r="J244" s="40"/>
      <c r="K244" s="40"/>
      <c r="L244" s="40"/>
    </row>
    <row r="245" spans="1:12" x14ac:dyDescent="0.25">
      <c r="A245" s="487" t="s">
        <v>144</v>
      </c>
      <c r="B245" s="488"/>
      <c r="C245" s="489"/>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490"/>
      <c r="B246" s="491"/>
      <c r="C246" s="492"/>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490"/>
      <c r="B247" s="491"/>
      <c r="C247" s="492"/>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490"/>
      <c r="B248" s="491"/>
      <c r="C248" s="492"/>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490"/>
      <c r="B249" s="491"/>
      <c r="C249" s="492"/>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490"/>
      <c r="B250" s="491"/>
      <c r="C250" s="492"/>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493"/>
      <c r="B251" s="494"/>
      <c r="C251" s="495"/>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87" t="s">
        <v>179</v>
      </c>
      <c r="B252" s="488"/>
      <c r="C252" s="489"/>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490"/>
      <c r="B253" s="491"/>
      <c r="C253" s="492"/>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490"/>
      <c r="B254" s="491"/>
      <c r="C254" s="492"/>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490"/>
      <c r="B255" s="491"/>
      <c r="C255" s="492"/>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490"/>
      <c r="B256" s="491"/>
      <c r="C256" s="492"/>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490"/>
      <c r="B257" s="491"/>
      <c r="C257" s="492"/>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493"/>
      <c r="B258" s="494"/>
      <c r="C258" s="495"/>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87" t="s">
        <v>178</v>
      </c>
      <c r="B259" s="488"/>
      <c r="C259" s="489"/>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490"/>
      <c r="B260" s="491"/>
      <c r="C260" s="492"/>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490"/>
      <c r="B261" s="491"/>
      <c r="C261" s="492"/>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490"/>
      <c r="B262" s="491"/>
      <c r="C262" s="492"/>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490"/>
      <c r="B263" s="491"/>
      <c r="C263" s="492"/>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490"/>
      <c r="B264" s="491"/>
      <c r="C264" s="492"/>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493"/>
      <c r="B265" s="494"/>
      <c r="C265" s="495"/>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87" t="s">
        <v>177</v>
      </c>
      <c r="B266" s="488"/>
      <c r="C266" s="489"/>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490"/>
      <c r="B267" s="491"/>
      <c r="C267" s="492"/>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490"/>
      <c r="B268" s="491"/>
      <c r="C268" s="492"/>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490"/>
      <c r="B269" s="491"/>
      <c r="C269" s="492"/>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490"/>
      <c r="B270" s="491"/>
      <c r="C270" s="492"/>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490"/>
      <c r="B271" s="491"/>
      <c r="C271" s="492"/>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493"/>
      <c r="B272" s="494"/>
      <c r="C272" s="495"/>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87" t="s">
        <v>145</v>
      </c>
      <c r="B273" s="488"/>
      <c r="C273" s="489"/>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490"/>
      <c r="B274" s="491"/>
      <c r="C274" s="492"/>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490"/>
      <c r="B275" s="491"/>
      <c r="C275" s="492"/>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490"/>
      <c r="B276" s="491"/>
      <c r="C276" s="492"/>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490"/>
      <c r="B277" s="491"/>
      <c r="C277" s="492"/>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490"/>
      <c r="B278" s="491"/>
      <c r="C278" s="492"/>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493"/>
      <c r="B279" s="494"/>
      <c r="C279" s="495"/>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13" t="s">
        <v>100</v>
      </c>
      <c r="B281" s="413"/>
      <c r="C281" s="413"/>
      <c r="D281" s="413"/>
      <c r="E281" s="413"/>
      <c r="F281" s="413"/>
      <c r="G281" s="413"/>
      <c r="H281" s="413"/>
      <c r="I281" s="413"/>
      <c r="J281" s="413"/>
      <c r="K281" s="413"/>
      <c r="L281" s="413"/>
    </row>
    <row r="282" spans="1:12" x14ac:dyDescent="0.25">
      <c r="A282" s="413" t="s">
        <v>101</v>
      </c>
      <c r="B282" s="413"/>
      <c r="C282" s="413"/>
      <c r="D282" s="413"/>
      <c r="E282" s="413"/>
      <c r="F282" s="413"/>
      <c r="G282" s="413"/>
      <c r="H282" s="413"/>
      <c r="I282" s="413"/>
      <c r="J282" s="413"/>
      <c r="K282" s="413"/>
      <c r="L282" s="413"/>
    </row>
    <row r="283" spans="1:12" x14ac:dyDescent="0.25">
      <c r="A283" s="413" t="s">
        <v>104</v>
      </c>
      <c r="B283" s="413"/>
      <c r="C283" s="413"/>
      <c r="D283" s="413"/>
      <c r="E283" s="413"/>
      <c r="F283" s="413"/>
      <c r="G283" s="413"/>
      <c r="H283" s="413"/>
      <c r="I283" s="413"/>
      <c r="J283" s="413"/>
      <c r="K283" s="413"/>
      <c r="L283" s="413"/>
    </row>
    <row r="284" spans="1:12" x14ac:dyDescent="0.25">
      <c r="A284" s="413" t="s">
        <v>105</v>
      </c>
      <c r="B284" s="413"/>
      <c r="C284" s="413"/>
      <c r="D284" s="413"/>
      <c r="E284" s="413"/>
      <c r="F284" s="413"/>
      <c r="G284" s="413"/>
      <c r="H284" s="413"/>
      <c r="I284" s="413"/>
      <c r="J284" s="413"/>
      <c r="K284" s="413"/>
      <c r="L284" s="413"/>
    </row>
    <row r="285" spans="1:12" x14ac:dyDescent="0.25">
      <c r="A285" s="413" t="s">
        <v>102</v>
      </c>
      <c r="B285" s="413"/>
      <c r="C285" s="413"/>
      <c r="D285" s="413"/>
      <c r="E285" s="413"/>
      <c r="F285" s="413"/>
      <c r="G285" s="413"/>
      <c r="H285" s="413"/>
      <c r="I285" s="413"/>
      <c r="J285" s="413"/>
      <c r="K285" s="413"/>
      <c r="L285" s="413"/>
    </row>
    <row r="286" spans="1:12" x14ac:dyDescent="0.25">
      <c r="A286" s="413" t="s">
        <v>103</v>
      </c>
      <c r="B286" s="413"/>
      <c r="C286" s="413"/>
      <c r="D286" s="413"/>
      <c r="E286" s="413"/>
      <c r="F286" s="413"/>
      <c r="G286" s="413"/>
      <c r="H286" s="413"/>
      <c r="I286" s="413"/>
      <c r="J286" s="413"/>
      <c r="K286" s="413"/>
      <c r="L286" s="413"/>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2023-12-26T08:25:28Z</cp:lastPrinted>
  <dcterms:created xsi:type="dcterms:W3CDTF">2021-11-09T04:45:45Z</dcterms:created>
  <dcterms:modified xsi:type="dcterms:W3CDTF">2023-12-26T08:28:13Z</dcterms:modified>
</cp:coreProperties>
</file>