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ns1\Desktop\ПР\ПП-2031\"/>
    </mc:Choice>
  </mc:AlternateContent>
  <xr:revisionPtr revIDLastSave="0" documentId="8_{6DF37C1D-7CA1-4918-87C5-B1C3AD183CF6}" xr6:coauthVersionLast="45" xr6:coauthVersionMax="45" xr10:uidLastSave="{00000000-0000-0000-0000-000000000000}"/>
  <bookViews>
    <workbookView xWindow="-120" yWindow="-120" windowWidth="20730" windowHeight="11160" activeTab="6" xr2:uid="{00000000-000D-0000-FFFF-FFFF00000000}"/>
  </bookViews>
  <sheets>
    <sheet name="Таблица 2" sheetId="1" r:id="rId1"/>
    <sheet name="Таблица 3" sheetId="2" r:id="rId2"/>
    <sheet name="Таблица 4" sheetId="13" r:id="rId3"/>
    <sheet name="Таблица 5" sheetId="14" r:id="rId4"/>
    <sheet name="Таблица 6" sheetId="11" r:id="rId5"/>
    <sheet name="Таблица 7" sheetId="12" r:id="rId6"/>
    <sheet name="Таблица 8" sheetId="7" r:id="rId7"/>
  </sheets>
  <definedNames>
    <definedName name="_xlnm.Print_Area" localSheetId="0">'Таблица 2'!$A$1:$J$216</definedName>
    <definedName name="_xlnm.Print_Area" localSheetId="1">'Таблица 3'!$A$1:$D$27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8" i="1" l="1"/>
  <c r="E197" i="1"/>
  <c r="F197" i="1"/>
  <c r="F215" i="1"/>
  <c r="F212" i="1"/>
  <c r="E212" i="1"/>
  <c r="F200" i="1"/>
  <c r="E200" i="1"/>
  <c r="F170" i="1"/>
  <c r="F12" i="1"/>
  <c r="F154" i="1"/>
  <c r="F153" i="1"/>
  <c r="F147" i="1"/>
  <c r="F145" i="1"/>
  <c r="F117" i="1"/>
  <c r="F41" i="1"/>
  <c r="F40" i="1"/>
  <c r="F47" i="1"/>
  <c r="F48" i="1"/>
  <c r="F17" i="1"/>
  <c r="F26" i="1"/>
  <c r="F213" i="1" l="1"/>
  <c r="F161" i="1"/>
  <c r="F34" i="1"/>
  <c r="F62" i="1"/>
  <c r="F96" i="1"/>
  <c r="F159" i="1"/>
  <c r="F166" i="1" s="1"/>
  <c r="F160" i="1"/>
  <c r="F33" i="1"/>
  <c r="F167" i="1" l="1"/>
  <c r="F182" i="1" s="1"/>
  <c r="F31" i="1"/>
  <c r="F97" i="1"/>
  <c r="F168" i="1" s="1"/>
  <c r="F165" i="1" s="1"/>
  <c r="E99" i="1"/>
  <c r="F99" i="1"/>
  <c r="I118" i="1"/>
  <c r="I160" i="1" s="1"/>
  <c r="I167" i="1" s="1"/>
  <c r="I159" i="1"/>
  <c r="I166" i="1" s="1"/>
  <c r="I168" i="1"/>
  <c r="I161" i="1"/>
  <c r="I119" i="1"/>
  <c r="I117" i="1"/>
  <c r="I33" i="1"/>
  <c r="I34" i="1"/>
  <c r="H119" i="1"/>
  <c r="H118" i="1"/>
  <c r="H117" i="1"/>
  <c r="G118" i="1"/>
  <c r="G160" i="1" s="1"/>
  <c r="G168" i="1"/>
  <c r="G166" i="1"/>
  <c r="G161" i="1"/>
  <c r="G159" i="1"/>
  <c r="G119" i="1"/>
  <c r="G117" i="1"/>
  <c r="G167" i="1" l="1"/>
  <c r="G165" i="1" s="1"/>
  <c r="G158" i="1"/>
  <c r="F29" i="1" l="1"/>
  <c r="F73" i="1" l="1"/>
  <c r="F66" i="1"/>
  <c r="E69" i="1"/>
  <c r="E66" i="1" s="1"/>
  <c r="E68" i="1"/>
  <c r="F61" i="1"/>
  <c r="E76" i="1"/>
  <c r="E75" i="1"/>
  <c r="E29" i="1"/>
  <c r="F24" i="1"/>
  <c r="E73" i="1" l="1"/>
  <c r="F173" i="1"/>
  <c r="E173" i="1" s="1"/>
  <c r="E175" i="1"/>
  <c r="F119" i="1" l="1"/>
  <c r="F118" i="1"/>
  <c r="F144" i="1" l="1"/>
  <c r="J206" i="1"/>
  <c r="J205" i="1"/>
  <c r="I206" i="1"/>
  <c r="I205" i="1"/>
  <c r="I204" i="1"/>
  <c r="J161" i="1"/>
  <c r="J160" i="1"/>
  <c r="J159" i="1"/>
  <c r="H95" i="1"/>
  <c r="G95" i="1"/>
  <c r="F95" i="1"/>
  <c r="I195" i="1"/>
  <c r="J196" i="1"/>
  <c r="I158" i="1" l="1"/>
  <c r="J204" i="1"/>
  <c r="J195" i="1"/>
  <c r="H161" i="1"/>
  <c r="E161" i="1" l="1"/>
  <c r="H159" i="1"/>
  <c r="E159" i="1" l="1"/>
  <c r="E117" i="1"/>
  <c r="H160" i="1"/>
  <c r="H11" i="7" l="1"/>
  <c r="E160" i="1" l="1"/>
  <c r="E158" i="1" s="1"/>
  <c r="F116" i="1"/>
  <c r="G98" i="1"/>
  <c r="H98" i="1"/>
  <c r="I98" i="1"/>
  <c r="J98" i="1"/>
  <c r="G99" i="1"/>
  <c r="H99" i="1"/>
  <c r="I99" i="1"/>
  <c r="J99" i="1"/>
  <c r="F98" i="1"/>
  <c r="F11" i="7" l="1"/>
  <c r="E11" i="7"/>
  <c r="D11" i="7"/>
  <c r="I207" i="1" l="1"/>
  <c r="I208" i="1"/>
  <c r="I209" i="1"/>
  <c r="I211" i="1"/>
  <c r="I212" i="1"/>
  <c r="I213" i="1"/>
  <c r="I214" i="1"/>
  <c r="I215" i="1"/>
  <c r="I216" i="1"/>
  <c r="I102" i="1"/>
  <c r="I109" i="1"/>
  <c r="I116" i="1"/>
  <c r="I123" i="1"/>
  <c r="I130" i="1"/>
  <c r="I137" i="1"/>
  <c r="I144" i="1"/>
  <c r="I151" i="1"/>
  <c r="I162" i="1"/>
  <c r="I163" i="1"/>
  <c r="I164" i="1"/>
  <c r="I12" i="1"/>
  <c r="I13" i="1"/>
  <c r="I17" i="1"/>
  <c r="I24" i="1"/>
  <c r="I37" i="1"/>
  <c r="I100" i="1" s="1"/>
  <c r="I38" i="1"/>
  <c r="I45" i="1"/>
  <c r="I52" i="1"/>
  <c r="I59" i="1"/>
  <c r="I80" i="1"/>
  <c r="I95" i="1"/>
  <c r="I97" i="1" l="1"/>
  <c r="I183" i="1" s="1"/>
  <c r="I96" i="1"/>
  <c r="I182" i="1" s="1"/>
  <c r="I169" i="1"/>
  <c r="I184" i="1"/>
  <c r="I186" i="1"/>
  <c r="I170" i="1"/>
  <c r="I185" i="1"/>
  <c r="I181" i="1"/>
  <c r="I171" i="1"/>
  <c r="I10" i="1"/>
  <c r="I203" i="1"/>
  <c r="I31" i="1"/>
  <c r="I210" i="1"/>
  <c r="I94" i="1" l="1"/>
  <c r="E157" i="1"/>
  <c r="E156" i="1"/>
  <c r="E155" i="1"/>
  <c r="E154" i="1"/>
  <c r="E153" i="1"/>
  <c r="E152" i="1"/>
  <c r="E150" i="1"/>
  <c r="E149" i="1"/>
  <c r="E148" i="1"/>
  <c r="E147" i="1"/>
  <c r="E146" i="1"/>
  <c r="E145" i="1"/>
  <c r="E143" i="1"/>
  <c r="E142" i="1"/>
  <c r="E141" i="1"/>
  <c r="E140" i="1"/>
  <c r="E139" i="1"/>
  <c r="E138" i="1"/>
  <c r="E136" i="1"/>
  <c r="E135" i="1"/>
  <c r="E134" i="1"/>
  <c r="E133" i="1"/>
  <c r="E132" i="1"/>
  <c r="E131" i="1"/>
  <c r="E129" i="1"/>
  <c r="E128" i="1"/>
  <c r="E127" i="1"/>
  <c r="E126" i="1"/>
  <c r="E125" i="1"/>
  <c r="E124" i="1"/>
  <c r="E122" i="1"/>
  <c r="E121" i="1"/>
  <c r="E120" i="1"/>
  <c r="E119" i="1"/>
  <c r="E118" i="1"/>
  <c r="E115" i="1"/>
  <c r="E114" i="1"/>
  <c r="E113" i="1"/>
  <c r="E112" i="1"/>
  <c r="E111" i="1"/>
  <c r="E110" i="1"/>
  <c r="E108" i="1"/>
  <c r="E107" i="1"/>
  <c r="E106" i="1"/>
  <c r="E105" i="1"/>
  <c r="E104" i="1"/>
  <c r="E103" i="1"/>
  <c r="E86" i="1"/>
  <c r="E85" i="1"/>
  <c r="E84" i="1"/>
  <c r="E83" i="1"/>
  <c r="E82" i="1"/>
  <c r="E81" i="1"/>
  <c r="E65" i="1"/>
  <c r="E64" i="1"/>
  <c r="E63" i="1"/>
  <c r="E62" i="1"/>
  <c r="E61" i="1"/>
  <c r="E60" i="1"/>
  <c r="E58" i="1"/>
  <c r="E57" i="1"/>
  <c r="E56" i="1"/>
  <c r="E55" i="1"/>
  <c r="E54" i="1"/>
  <c r="E53" i="1"/>
  <c r="E51" i="1"/>
  <c r="E50" i="1"/>
  <c r="E49" i="1"/>
  <c r="E48" i="1"/>
  <c r="E47" i="1"/>
  <c r="E46" i="1"/>
  <c r="E44" i="1"/>
  <c r="E43" i="1"/>
  <c r="E42" i="1"/>
  <c r="E41" i="1"/>
  <c r="E40" i="1"/>
  <c r="E39" i="1"/>
  <c r="E36" i="1"/>
  <c r="E35" i="1"/>
  <c r="E30" i="1"/>
  <c r="E28" i="1"/>
  <c r="E27" i="1"/>
  <c r="E26" i="1"/>
  <c r="E25" i="1"/>
  <c r="E23" i="1"/>
  <c r="E21" i="1"/>
  <c r="E20" i="1"/>
  <c r="E19" i="1"/>
  <c r="E18" i="1"/>
  <c r="E16" i="1"/>
  <c r="E15" i="1"/>
  <c r="E14" i="1"/>
  <c r="E11" i="1"/>
  <c r="H216" i="1"/>
  <c r="H215" i="1"/>
  <c r="H214" i="1"/>
  <c r="H213" i="1"/>
  <c r="H212" i="1"/>
  <c r="H211" i="1"/>
  <c r="H209" i="1"/>
  <c r="H208" i="1"/>
  <c r="H207" i="1"/>
  <c r="H164" i="1"/>
  <c r="H163" i="1"/>
  <c r="H162" i="1"/>
  <c r="H151" i="1"/>
  <c r="H144" i="1"/>
  <c r="H137" i="1"/>
  <c r="H130" i="1"/>
  <c r="H123" i="1"/>
  <c r="H116" i="1"/>
  <c r="H109" i="1"/>
  <c r="H102" i="1"/>
  <c r="H80" i="1"/>
  <c r="H59" i="1"/>
  <c r="H52" i="1"/>
  <c r="H45" i="1"/>
  <c r="H38" i="1"/>
  <c r="H37" i="1"/>
  <c r="H100" i="1" s="1"/>
  <c r="H171" i="1" s="1"/>
  <c r="H34" i="1"/>
  <c r="H33" i="1"/>
  <c r="H24" i="1"/>
  <c r="H17" i="1"/>
  <c r="H13" i="1"/>
  <c r="H97" i="1" s="1"/>
  <c r="H12" i="1"/>
  <c r="J216" i="1"/>
  <c r="G216" i="1"/>
  <c r="F216" i="1"/>
  <c r="J215" i="1"/>
  <c r="G215" i="1"/>
  <c r="J214" i="1"/>
  <c r="G214" i="1"/>
  <c r="F214" i="1"/>
  <c r="J213" i="1"/>
  <c r="G213" i="1"/>
  <c r="J212" i="1"/>
  <c r="G212" i="1"/>
  <c r="J211" i="1"/>
  <c r="G211" i="1"/>
  <c r="F211" i="1"/>
  <c r="J209" i="1"/>
  <c r="G209" i="1"/>
  <c r="F209" i="1"/>
  <c r="J208" i="1"/>
  <c r="G208" i="1"/>
  <c r="J207" i="1"/>
  <c r="G207" i="1"/>
  <c r="F207" i="1"/>
  <c r="J164" i="1"/>
  <c r="G164" i="1"/>
  <c r="F164" i="1"/>
  <c r="J163" i="1"/>
  <c r="G163" i="1"/>
  <c r="F163" i="1"/>
  <c r="J162" i="1"/>
  <c r="G162" i="1"/>
  <c r="F162" i="1"/>
  <c r="J151" i="1"/>
  <c r="G151" i="1"/>
  <c r="F151" i="1"/>
  <c r="J144" i="1"/>
  <c r="G144" i="1"/>
  <c r="J137" i="1"/>
  <c r="G137" i="1"/>
  <c r="F137" i="1"/>
  <c r="J130" i="1"/>
  <c r="G130" i="1"/>
  <c r="F130" i="1"/>
  <c r="J123" i="1"/>
  <c r="G123" i="1"/>
  <c r="F123" i="1"/>
  <c r="J116" i="1"/>
  <c r="G116" i="1"/>
  <c r="J109" i="1"/>
  <c r="G109" i="1"/>
  <c r="F109" i="1"/>
  <c r="J102" i="1"/>
  <c r="G102" i="1"/>
  <c r="F102" i="1"/>
  <c r="J95" i="1"/>
  <c r="J80" i="1"/>
  <c r="G80" i="1"/>
  <c r="F80" i="1"/>
  <c r="J59" i="1"/>
  <c r="G59" i="1"/>
  <c r="F59" i="1"/>
  <c r="J52" i="1"/>
  <c r="G52" i="1"/>
  <c r="F52" i="1"/>
  <c r="J45" i="1"/>
  <c r="G45" i="1"/>
  <c r="F45" i="1"/>
  <c r="J38" i="1"/>
  <c r="G38" i="1"/>
  <c r="F38" i="1"/>
  <c r="J37" i="1"/>
  <c r="J100" i="1" s="1"/>
  <c r="G37" i="1"/>
  <c r="G100" i="1" s="1"/>
  <c r="F37" i="1"/>
  <c r="F100" i="1" s="1"/>
  <c r="J34" i="1"/>
  <c r="G34" i="1"/>
  <c r="J33" i="1"/>
  <c r="G33" i="1"/>
  <c r="J24" i="1"/>
  <c r="G24" i="1"/>
  <c r="J17" i="1"/>
  <c r="G17" i="1"/>
  <c r="J13" i="1"/>
  <c r="J97" i="1" s="1"/>
  <c r="G13" i="1"/>
  <c r="F13" i="1"/>
  <c r="J12" i="1"/>
  <c r="G12" i="1"/>
  <c r="H96" i="1" l="1"/>
  <c r="H167" i="1" s="1"/>
  <c r="J96" i="1"/>
  <c r="G97" i="1"/>
  <c r="G183" i="1" s="1"/>
  <c r="G198" i="1" s="1"/>
  <c r="G96" i="1"/>
  <c r="H158" i="1"/>
  <c r="E116" i="1"/>
  <c r="J158" i="1"/>
  <c r="J171" i="1"/>
  <c r="F171" i="1"/>
  <c r="G171" i="1"/>
  <c r="J168" i="1"/>
  <c r="G181" i="1"/>
  <c r="G196" i="1" s="1"/>
  <c r="G204" i="1" s="1"/>
  <c r="J182" i="1"/>
  <c r="G170" i="1"/>
  <c r="G185" i="1"/>
  <c r="J183" i="1"/>
  <c r="G186" i="1"/>
  <c r="H182" i="1"/>
  <c r="H197" i="1" s="1"/>
  <c r="H205" i="1" s="1"/>
  <c r="H186" i="1"/>
  <c r="J186" i="1"/>
  <c r="J181" i="1"/>
  <c r="G169" i="1"/>
  <c r="G184" i="1"/>
  <c r="J170" i="1"/>
  <c r="J185" i="1"/>
  <c r="H169" i="1"/>
  <c r="H184" i="1"/>
  <c r="J167" i="1"/>
  <c r="J169" i="1"/>
  <c r="J184" i="1"/>
  <c r="H181" i="1"/>
  <c r="H196" i="1" s="1"/>
  <c r="H170" i="1"/>
  <c r="H185" i="1"/>
  <c r="F169" i="1"/>
  <c r="F184" i="1"/>
  <c r="F186" i="1"/>
  <c r="F181" i="1"/>
  <c r="F196" i="1" s="1"/>
  <c r="F178" i="1"/>
  <c r="E178" i="1" s="1"/>
  <c r="J166" i="1"/>
  <c r="H166" i="1"/>
  <c r="E95" i="1"/>
  <c r="E98" i="1"/>
  <c r="E211" i="1"/>
  <c r="H10" i="1"/>
  <c r="E12" i="1"/>
  <c r="E164" i="1"/>
  <c r="E34" i="1"/>
  <c r="E207" i="1"/>
  <c r="E216" i="1"/>
  <c r="E208" i="1"/>
  <c r="G31" i="1"/>
  <c r="E163" i="1"/>
  <c r="E215" i="1"/>
  <c r="E162" i="1"/>
  <c r="H210" i="1"/>
  <c r="G210" i="1"/>
  <c r="H31" i="1"/>
  <c r="J10" i="1"/>
  <c r="F158" i="1"/>
  <c r="E209" i="1"/>
  <c r="E102" i="1"/>
  <c r="I180" i="1"/>
  <c r="I165" i="1"/>
  <c r="G10" i="1"/>
  <c r="E214" i="1"/>
  <c r="E13" i="1"/>
  <c r="J203" i="1"/>
  <c r="E37" i="1"/>
  <c r="E100" i="1" s="1"/>
  <c r="F10" i="1"/>
  <c r="F210" i="1"/>
  <c r="J210" i="1"/>
  <c r="E17" i="1"/>
  <c r="E59" i="1"/>
  <c r="E123" i="1"/>
  <c r="E137" i="1"/>
  <c r="E151" i="1"/>
  <c r="E213" i="1"/>
  <c r="E109" i="1"/>
  <c r="E24" i="1"/>
  <c r="E45" i="1"/>
  <c r="E52" i="1"/>
  <c r="E80" i="1"/>
  <c r="E130" i="1"/>
  <c r="E144" i="1"/>
  <c r="E38" i="1"/>
  <c r="J31" i="1"/>
  <c r="F94" i="1" l="1"/>
  <c r="H204" i="1"/>
  <c r="G206" i="1"/>
  <c r="F204" i="1"/>
  <c r="E204" i="1" s="1"/>
  <c r="E196" i="1"/>
  <c r="G94" i="1"/>
  <c r="G182" i="1"/>
  <c r="G197" i="1" s="1"/>
  <c r="G205" i="1" s="1"/>
  <c r="G203" i="1" s="1"/>
  <c r="H94" i="1"/>
  <c r="J94" i="1"/>
  <c r="H168" i="1"/>
  <c r="H165" i="1" s="1"/>
  <c r="H183" i="1"/>
  <c r="F183" i="1"/>
  <c r="F198" i="1" s="1"/>
  <c r="F206" i="1" s="1"/>
  <c r="F205" i="1"/>
  <c r="E166" i="1"/>
  <c r="E97" i="1"/>
  <c r="E10" i="1"/>
  <c r="J180" i="1"/>
  <c r="E171" i="1"/>
  <c r="E169" i="1"/>
  <c r="E33" i="1"/>
  <c r="E31" i="1" s="1"/>
  <c r="E170" i="1"/>
  <c r="E185" i="1"/>
  <c r="E184" i="1"/>
  <c r="E186" i="1"/>
  <c r="G195" i="1" l="1"/>
  <c r="H180" i="1"/>
  <c r="H198" i="1"/>
  <c r="E198" i="1" s="1"/>
  <c r="E205" i="1"/>
  <c r="F195" i="1"/>
  <c r="G180" i="1"/>
  <c r="F180" i="1"/>
  <c r="E183" i="1"/>
  <c r="E96" i="1"/>
  <c r="J165" i="1"/>
  <c r="E168" i="1"/>
  <c r="E94" i="1"/>
  <c r="E167" i="1"/>
  <c r="E181" i="1"/>
  <c r="F203" i="1" l="1"/>
  <c r="E195" i="1"/>
  <c r="H206" i="1"/>
  <c r="H195" i="1"/>
  <c r="E165" i="1"/>
  <c r="E206" i="1" l="1"/>
  <c r="E203" i="1" s="1"/>
  <c r="H203" i="1"/>
  <c r="E182" i="1"/>
  <c r="E180" i="1" s="1"/>
  <c r="E2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Николаева Ольга Владимировна</author>
  </authors>
  <commentList>
    <comment ref="F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год указать</t>
        </r>
      </text>
    </comment>
  </commentList>
</comments>
</file>

<file path=xl/sharedStrings.xml><?xml version="1.0" encoding="utf-8"?>
<sst xmlns="http://schemas.openxmlformats.org/spreadsheetml/2006/main" count="412" uniqueCount="170">
  <si>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</si>
  <si>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</si>
  <si>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</si>
  <si>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</si>
  <si>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</si>
  <si>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</si>
  <si>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</si>
  <si>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</si>
  <si>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</si>
  <si>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</si>
  <si>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</si>
  <si>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</si>
  <si>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</si>
  <si>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Итого по подпрограмме I</t>
  </si>
  <si>
    <t>Итого по подпрограмме II</t>
  </si>
  <si>
    <t>в том числе:</t>
  </si>
  <si>
    <t>Процессная часть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</si>
  <si>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</si>
  <si>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</si>
  <si>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</si>
  <si>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</si>
  <si>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 xml:space="preserve"> № 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</si>
  <si>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&lt;*&gt;</t>
    </r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</si>
  <si>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</si>
  <si>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</si>
  <si>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</si>
  <si>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</si>
  <si>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</si>
  <si>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</si>
  <si>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Департамент имущественных отношений Нефтеюганского района</t>
  </si>
  <si>
    <t>Всего по муниципальной программе</t>
  </si>
  <si>
    <t>Проектная часть</t>
  </si>
  <si>
    <t>Цель 1: Создание условий способствующих развитию жилищного строительства и улучшению жилищных условий жителей Нефтеюганского района.</t>
  </si>
  <si>
    <t>Приобретение жилых помещений, возмещение собственнику стоимости за изымаемое жилое помещение.</t>
  </si>
  <si>
    <t>Возмещение собственнику стоимости за изымаемое жилое помещение.</t>
  </si>
  <si>
    <t xml:space="preserve">Физический снос аварийных многоквартирных жилых домов </t>
  </si>
  <si>
    <t>возмещение собственнику стоимости за изымаемое жилое помещение.</t>
  </si>
  <si>
    <t>Предоставление субсидий, для улучшения жилищных условий</t>
  </si>
  <si>
    <t>Физический снос балков</t>
  </si>
  <si>
    <t>Приобретение жилых помещений для улучшения жилищных условий граждан проживающих в балках</t>
  </si>
  <si>
    <t>Таблица 2</t>
  </si>
  <si>
    <t>Таблица 8</t>
  </si>
  <si>
    <t>Таблица 3</t>
  </si>
  <si>
    <t>1.1</t>
  </si>
  <si>
    <t>1.2</t>
  </si>
  <si>
    <t>2.1</t>
  </si>
  <si>
    <t>2.2</t>
  </si>
  <si>
    <t>2.3</t>
  </si>
  <si>
    <t>2.4</t>
  </si>
  <si>
    <t>2.5</t>
  </si>
  <si>
    <t xml:space="preserve">Ответственный исполнитель Департамент имущественных отношений      </t>
  </si>
  <si>
    <t>№ п/п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</si>
  <si>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</si>
  <si>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</si>
  <si>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Перечень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</si>
  <si>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</si>
  <si>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</si>
  <si>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
(тыс. рублей)</t>
  </si>
  <si>
    <t>Таблица 6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</si>
  <si>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</si>
  <si>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</si>
  <si>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</si>
  <si>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</si>
  <si>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</si>
  <si>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</si>
  <si>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</si>
  <si>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</si>
  <si>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 xml:space="preserve">     </t>
  </si>
  <si>
    <t>Сведения</t>
  </si>
  <si>
    <t>Таблица 7</t>
  </si>
  <si>
    <t>2027-2030</t>
  </si>
  <si>
    <t>2025 г.</t>
  </si>
  <si>
    <t>Общая площадь жилых помещений, приходящаяся в среднем на 1 жителя, кв.м.</t>
  </si>
  <si>
    <t>Количество квадратных метров расселенного аварийного жилищного фонда, тыс.кв.м., нарастающим итогом</t>
  </si>
  <si>
    <t>Количество граждан, расселенных из аварийного жилищного фонда, тыс.чел., нарастающим итогом</t>
  </si>
  <si>
    <t>Задача 1 Создание условий и механизмов, способствующих развитию жилищного строительства на территории Нефтеюганского района»</t>
  </si>
  <si>
    <t>Задача 2 «Повышение уровня доступности жилья для отдельных категорий граждан»</t>
  </si>
  <si>
    <t>Подпрограмма 1: «Содействие развитию жилищного строительства»</t>
  </si>
  <si>
    <t>Подпрограмма 2: Обеспечение граждан мерами  государственной поддержки по улучшению жилищных  условий</t>
  </si>
  <si>
    <t>Задача 3 «Переселение граждан в благоустроенные жилые помещения из аварийного жилищного фонда»</t>
  </si>
  <si>
    <t>1.3</t>
  </si>
  <si>
    <t>1.4</t>
  </si>
  <si>
    <t>2.1.</t>
  </si>
  <si>
    <t>2.2.</t>
  </si>
  <si>
    <t>2.3.</t>
  </si>
  <si>
    <t>2.4.</t>
  </si>
  <si>
    <t>2.5.</t>
  </si>
  <si>
    <t>2.6.</t>
  </si>
  <si>
    <t>2.7.</t>
  </si>
  <si>
    <t>2.8.</t>
  </si>
  <si>
    <t>Таблица 4</t>
  </si>
  <si>
    <t>№</t>
  </si>
  <si>
    <t xml:space="preserve">Наименование объекта </t>
  </si>
  <si>
    <t>Мощность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</si>
  <si>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</si>
  <si>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</si>
  <si>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</si>
  <si>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</si>
  <si>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Таблица 5</t>
  </si>
  <si>
    <t xml:space="preserve">Перечень объектов капитального строительства 
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</si>
  <si>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</si>
  <si>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</si>
  <si>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</si>
  <si>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</si>
  <si>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</si>
  <si>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Основное мероприятие "Проектирование и строительство систем инженерной инфраструктуры для жилищного строительства", (Показатель №2)</t>
  </si>
  <si>
    <t>2.6</t>
  </si>
  <si>
    <t>2.7</t>
  </si>
  <si>
    <t>2.8</t>
  </si>
  <si>
    <t>Департамент имущественных отношений Нефтеюганского района/Администрации городского и сельских поселений Нефтеюганского района</t>
  </si>
  <si>
    <t xml:space="preserve">Основное мероприятие «Приобретение жилых помещений путем заключения муниципальных контрактов в строящихся многоквартирных домах или в многоквартирных домах, в которых жилые помещения будут созданы в будущем, купли-продажи на территории городского и сельских поселений Нефтеюганского района и предоставление возмещения за изымаемое жилое помещение»
</t>
  </si>
  <si>
    <t xml:space="preserve">Основное мероприятие «Уплата администрациями поселений выкупной цены собственникам  помещений в домах, в отношении которых  принято решение о сносе»
</t>
  </si>
  <si>
    <t xml:space="preserve">Основное мероприятие «Ликвидация объектов, утративших технологическую необходимость или пришедших в ветхое состояние, объектов инженерной инфраструктуры, хозяйственных построек, незаконных (самовольных) строений»
</t>
  </si>
  <si>
    <t xml:space="preserve">Основное мероприятие «Предоставление  выплат гражданам по исполнительным документам»
</t>
  </si>
  <si>
    <t xml:space="preserve">Основное мероприятие «Приобретение жилых помещений для расселения  граждан проживающих в приспособленных для  проживания  строениях»
</t>
  </si>
  <si>
    <t xml:space="preserve">Основное мероприятие «Субсидия несовершеннолетним детям, родившимся после 31.12.2011, родители (усыновители) которых признаны участниками основного мероприятия "Расселение приспособленных для проживания строений, включенных в реестры на 01.01.2012»
</t>
  </si>
  <si>
    <t xml:space="preserve">Основное мероприятие «Предоставление социальных выплат отдельным категориям граждан на обеспечение жилыми помещениями в ХМАО-Югре»
</t>
  </si>
  <si>
    <t xml:space="preserve">Основное мероприятие «Предоставление субсидий (уведомлений) отдельным категориям граждан»
</t>
  </si>
  <si>
    <t>Основное мероприятие «Снос строений, приспособленных для проживания (балков)»</t>
  </si>
  <si>
    <t xml:space="preserve">Основное мероприятие «Расселение  приспособленных для  проживания   строений, включенных  в  Реестры строений  на 01.01.2012»
</t>
  </si>
  <si>
    <t>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</si>
  <si>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</si>
  <si>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2023 год</t>
  </si>
  <si>
    <t>2024 год</t>
  </si>
  <si>
    <t>2025 год</t>
  </si>
  <si>
    <t>2026 год</t>
  </si>
  <si>
    <t>2027- 2030 годы</t>
  </si>
  <si>
    <t>2026 г.</t>
  </si>
  <si>
    <t>Департамент имущественных отношений Нефтеюганского района, Администрации  городского и сельских поселений Нефтеюганского района</t>
  </si>
  <si>
    <t>Департамент имущественных отношений Нефтеюганского района/Администрации  городского и сельских поселений Нефтеюганского района</t>
  </si>
  <si>
    <t>Департамент имущественных отношений Нефтеюганского района, Администрации городского и сельских поселений Нефтеюганского района</t>
  </si>
  <si>
    <t>Соисполнитель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(Администрации городского и сельских поселений Нефтеюганского района)</t>
  </si>
  <si>
    <t xml:space="preserve">Департамент имущественных отношений Нефтеюганского района/Администрации городского и сельских поселений Нефтеюганского района </t>
  </si>
  <si>
    <t>1.5</t>
  </si>
  <si>
    <t xml:space="preserve">Региональный проект «Обеспечение устойчивого сокращения непригодного для проживания жилищного фонда»
</t>
  </si>
  <si>
    <t>инвестиции в объекты муниципальной собственности</t>
  </si>
  <si>
    <t>Предоставление социальных выплат  для улучшения жилищных условий, приобретение жилых помещений для обеспечения жильем граждан , переселяемых из жилых помещений, не отвечающих требованиям в связи с   превышением предельно допустимой концентрации фенола и(или) формальдегида.</t>
  </si>
  <si>
    <t xml:space="preserve">                                          ».</t>
  </si>
  <si>
    <t>В том числе:</t>
  </si>
  <si>
    <t>1.6</t>
  </si>
  <si>
    <t xml:space="preserve">Основное мероприятие «Переселение граждан из жилых домов, не отвечающим требованиям в связи превышением предельно допустимой концентрации фенола и формальдегида»
</t>
  </si>
  <si>
    <t>Наименование порядка, номер приложения (при наличии) либо реквизиты нормативного правового акта утвержденного Порядка</t>
  </si>
  <si>
    <t xml:space="preserve">Основное мероприятие «Переселение граждан из непредназначенных для проживания строений, созданных в период промышленного освоения Сибири и Дальнего Востока,  и помещений, не отвечающих требованиям в связи с превышением предельно допустимой концентрации фенола и(или) формальдегида»
</t>
  </si>
  <si>
    <t>Подпрограмма I «Содействие развитию жилищного строительства«</t>
  </si>
  <si>
    <t>Подпрограмма II «Обеспечение граждан мерами  государственной поддержки по улучшению жилищных условий«</t>
  </si>
  <si>
    <t>Региональный проект «Обеспечение устойчивого сокращения непригодного для проживания жилищного фонда»
(Показатель 1 Таблицы 1, показатели 2, 3 Таблицы 8)</t>
  </si>
  <si>
    <t>Основное мероприятие 
«Приобретение жилых помещений путем заключения муниципальных контрактов в строящихся многоквартирных домах или в многоквартирных домах, в которых жилые помещения будут созданы в будущем, купли-продажи на территории городского и сельских поселений Нефтеюганского района и предоставление возмещения за изымаемое жилое помещение»
(Показатель 1 Таблицы 8)</t>
  </si>
  <si>
    <t>Основное мероприятие 
«Уплата администрациями поселений выкупной цены собственникам  помещений в домах, в отношении которых  принято решение о сносе»
(Показатель 1 Таблицы 8)</t>
  </si>
  <si>
    <t>Основное мероприятие 
«Ликвидация объектов, утративших технологическую необходимость или пришедших в ветхое состояние, объектов инженерной инфраструктуры, хозяйственных построек, незаконных (самовольных) строений»
(Показатель 1 Таблицы 8)</t>
  </si>
  <si>
    <t>Основное мероприятие 
«Предоставление  выплат гражданам по исполнительным документам»
(Показатель 1 Таблицы 8)</t>
  </si>
  <si>
    <t xml:space="preserve">Основное мероприятие 
«Переселение граждан из жилых домов, не отвечающим требованиям в связи превышением предельно допустимой концентрации фенола и формальдегида»
(Показатель 1 Таблицы 8)       </t>
  </si>
  <si>
    <t xml:space="preserve">Основное мероприятие 
«Расселение  приспособленных для  проживания   строений, включенных  в  Реестры строений  на 01.01.2012»
(Показатель 1 Таблицы 1)                                                                                                                                                                 </t>
  </si>
  <si>
    <t xml:space="preserve">Основное мероприятие 
«Снос строений, приспособленных для проживания (балков)»
(Показатель 1 Таблицы 1)                                                                                                                                                                    </t>
  </si>
  <si>
    <t xml:space="preserve">Основное мероприятие 
«Предоставление субсидий (уведомлений) отдельным категориям граждан»
(Показатель 1 Таблицы 1)                                                                                                                                                                    </t>
  </si>
  <si>
    <t xml:space="preserve">Основное мероприятие 
«Предоставление социальных выплат отдельным категориям граждан на обеспечение жилыми помещениями в ХМАО-Югре»
(Показатель 1 Таблицы 1)                                                                                                                                                                 </t>
  </si>
  <si>
    <t xml:space="preserve">Основное мероприятие 
«Приобретение жилых помещений для расселения  граждан проживающих в приспособленных для  проживания  строениях»
(Показатель 1 Таблицы 1)                                                                                                                                                                 </t>
  </si>
  <si>
    <t xml:space="preserve">Основное мероприятие 
«Субсидия несовершеннолетним детям, родившимся после 31.12.2011, родители (усыновители) которых признаны участниками основного мероприятия «Расселение приспособленных для проживания строений, включенных в реестры на 01.01.2012»
(Показатель 1 Таблицы 1)                                                                                                                                                                    </t>
  </si>
  <si>
    <t>Порядок реализации основного мероприятия муниципальной программы Нефтеюганского района «Обеспечение доступным и комфортным жильем» «Приобретение жилых помещений для расселения граждан, проживающих в строениях, приспособленных для проживания»</t>
  </si>
  <si>
    <t>Порядок реализации основного мероприятия муниципальной программы Нефтеюганского района «Обеспечение доступным и комфортным жильем» "Переселение граждан из жилых домов, не отвечающим требованиям в связи превышением предельно допустимой концентрации фенола и формальдегида»</t>
  </si>
  <si>
    <t>Порядок реализации Регионального проекта муниципальной программы Нефтеюганского района «Обеспечение доступным и комфортным жильем» "Обеспечение устойчивого сокращения непригодного для проживания жилищного фонда»</t>
  </si>
  <si>
    <t xml:space="preserve">Основное мероприятие 
«Переселение граждан из непредназначенных для проживания строений, созданных в период промышленного освоения Сибири и Дальнего Востока, и помещений, не отвечающих требованиям в связи с превышением предельно допустимой концентрации фенола и(или) формальдегида
(Показатель 1 Таблицы 1; Показатель 1 Таблицы 8)                                                                                                                                                                     </t>
  </si>
  <si>
    <t xml:space="preserve">Основное мероприятие 
«Переселение граждан из жилых домов, находящихся в зонах затопления, подтопления, а также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найма»
(Показатель 1 Таблицы 1)                                                                                                                                                             </t>
  </si>
  <si>
    <t xml:space="preserve">Основное мероприятие«Переселение граждан из жилых домов, находящихся в зонах затопления, подтопления, а также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найма»
</t>
  </si>
  <si>
    <t>Порядок реализации основного мероприятия муниципальной программы Нефтеюганского района «Обеспечение доступным и комфортным жильем» «Переселение граждан из жилых домов, находящихся в зонах затопления, подтопления,  а также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найма»»</t>
  </si>
  <si>
    <t>Порядок реализации основного мероприятия муниципальной программы Нефтеюганского района «Обеспечение доступным и комфортным жильем»«Переселение граждан из непредназначенных для проживания строений, созданных в период промышленного освоения Сибири и Дальнего Востока,  и помещений, не отвечающих требованиям в связи с превышением предельно допустимой концентрации фенола и(или) формальдегида»</t>
  </si>
  <si>
    <r>
      <t xml:space="preserve">Перечень
 </t>
    </r>
    <r>
      <rPr>
        <sz val="12"/>
        <rFont val="Times New Roman"/>
        <family val="1"/>
        <charset val="204"/>
      </rPr>
      <t xml:space="preserve">реализуемых объектов на очередной финансовый год 20___ год и на плановый период 20____ и 20____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 </t>
    </r>
    <r>
      <rPr>
        <b/>
        <sz val="12"/>
        <rFont val="Times New Roman"/>
        <family val="1"/>
        <charset val="204"/>
      </rPr>
      <t xml:space="preserve">
</t>
    </r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</si>
  <si>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</si>
  <si>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01.01.20____</t>
  </si>
  <si>
    <t>Инвестиции</t>
  </si>
  <si>
    <t>20___г.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</si>
</sst>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000_-;\-* #,##0.00000_-;_-* &quot;-&quot;??_-;_-@_-"/>
    <numFmt numFmtId="165" formatCode="_-* #,##0.0_р_._-;\-* #,##0.0_р_._-;_-* &quot;-&quot;?_р_._-;_-@_-"/>
    <numFmt numFmtId="166" formatCode="#,##0.0"/>
    <numFmt numFmtId="167" formatCode="#,##0.00000"/>
    <numFmt numFmtId="168" formatCode="_-* #,##0.0\ _р_._-;\-* #,##0.0\ _р_._-;_-* &quot;-&quot;??\ _р_._-;_-@_-"/>
    <numFmt numFmtId="169" formatCode="_-* #,##0.00000\ _₽_-;\-* #,##0.00000\ _₽_-;_-* &quot;-&quot;?????\ _₽_-;_-@_-"/>
    <numFmt numFmtId="170" formatCode="#,##0.00000_ ;\-#,##0.00000\ "/>
    <numFmt numFmtId="171" formatCode="#,##0.000"/>
    <numFmt numFmtId="172" formatCode="_-* #,##0.0_р_._-;\-* #,##0.0_р_._-;_-* &quot;-&quot;??_р_._-;_-@_-"/>
    <numFmt numFmtId="173" formatCode="_-* #,##0.00000_р_._-;\-* #,##0.00000_р_._-;_-* &quot;-&quot;?????_р_._-;_-@_-"/>
    <numFmt numFmtId="174" formatCode="_-* #,##0.00\ _₽_-;\-* #,##0.00\ _₽_-;_-* &quot;-&quot;??\ _₽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24">
    <xf numFmtId="0" fontId="0" fillId="0" borderId="0" xfId="0"/>
    <xf numFmtId="0" fontId="2" fillId="0" borderId="0" xfId="0" applyFont="1" applyFill="1"/>
    <xf numFmtId="164" fontId="2" fillId="0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/>
    <xf numFmtId="164" fontId="5" fillId="0" borderId="4" xfId="1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164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/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justify" vertical="center" wrapText="1"/>
    </xf>
    <xf numFmtId="0" fontId="8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0" xfId="0" applyFont="1" applyFill="1" applyAlignment="1">
      <alignment horizontal="left" vertical="top"/>
    </xf>
    <xf numFmtId="0" fontId="8" fillId="2" borderId="1" xfId="0" applyFont="1" applyFill="1" applyBorder="1" applyAlignment="1">
      <alignment horizontal="left" vertical="center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/>
    </xf>
    <xf numFmtId="0" fontId="8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left" vertical="center" wrapText="1"/>
    </xf>
    <xf numFmtId="167" fontId="2" fillId="0" borderId="0" xfId="0" applyNumberFormat="1" applyFont="1" applyFill="1"/>
    <xf numFmtId="167" fontId="2" fillId="0" borderId="0" xfId="0" applyNumberFormat="1" applyFont="1" applyFill="1" applyAlignment="1">
      <alignment horizontal="center" vertical="center" wrapText="1"/>
    </xf>
    <xf numFmtId="167" fontId="2" fillId="0" borderId="0" xfId="0" applyNumberFormat="1" applyFont="1" applyFill="1" applyAlignment="1">
      <alignment horizontal="center"/>
    </xf>
    <xf numFmtId="167" fontId="5" fillId="0" borderId="0" xfId="0" applyNumberFormat="1" applyFont="1" applyFill="1"/>
    <xf numFmtId="167" fontId="5" fillId="2" borderId="0" xfId="0" applyNumberFormat="1" applyFont="1" applyFill="1"/>
    <xf numFmtId="0" fontId="5" fillId="2" borderId="0" xfId="0" applyFont="1" applyFill="1"/>
    <xf numFmtId="167" fontId="13" fillId="2" borderId="0" xfId="0" applyNumberFormat="1" applyFont="1" applyFill="1"/>
    <xf numFmtId="170" fontId="5" fillId="0" borderId="1" xfId="1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169" fontId="5" fillId="2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169" fontId="2" fillId="0" borderId="0" xfId="0" applyNumberFormat="1" applyFont="1" applyFill="1" applyBorder="1"/>
    <xf numFmtId="0" fontId="2" fillId="0" borderId="0" xfId="0" applyFont="1" applyFill="1" applyBorder="1"/>
    <xf numFmtId="4" fontId="2" fillId="0" borderId="0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0" xfId="0" applyFont="1"/>
    <xf numFmtId="0" fontId="11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 wrapText="1"/>
    </xf>
    <xf numFmtId="171" fontId="8" fillId="2" borderId="1" xfId="0" applyNumberFormat="1" applyFont="1" applyFill="1" applyBorder="1" applyAlignment="1">
      <alignment horizontal="center" vertical="center" wrapText="1"/>
    </xf>
    <xf numFmtId="171" fontId="8" fillId="2" borderId="7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8" fillId="2" borderId="7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169" fontId="15" fillId="0" borderId="0" xfId="0" applyNumberFormat="1" applyFont="1" applyFill="1" applyAlignment="1">
      <alignment horizontal="right" wrapText="1"/>
    </xf>
    <xf numFmtId="2" fontId="15" fillId="0" borderId="0" xfId="0" applyNumberFormat="1" applyFont="1" applyFill="1" applyAlignment="1">
      <alignment horizontal="right" wrapText="1"/>
    </xf>
    <xf numFmtId="0" fontId="15" fillId="0" borderId="0" xfId="0" applyFont="1" applyFill="1" applyAlignment="1">
      <alignment horizontal="right" vertical="center"/>
    </xf>
    <xf numFmtId="0" fontId="18" fillId="0" borderId="0" xfId="0" applyFont="1" applyFill="1"/>
    <xf numFmtId="0" fontId="7" fillId="0" borderId="0" xfId="0" applyFont="1" applyFill="1" applyBorder="1" applyAlignment="1">
      <alignment horizontal="center" wrapText="1"/>
    </xf>
    <xf numFmtId="169" fontId="15" fillId="0" borderId="2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7" fontId="19" fillId="0" borderId="1" xfId="0" applyNumberFormat="1" applyFont="1" applyFill="1" applyBorder="1" applyAlignment="1">
      <alignment horizontal="left" vertical="center" wrapText="1"/>
    </xf>
    <xf numFmtId="167" fontId="19" fillId="0" borderId="1" xfId="0" applyNumberFormat="1" applyFont="1" applyFill="1" applyBorder="1" applyAlignment="1">
      <alignment horizontal="center" vertical="center" wrapText="1"/>
    </xf>
    <xf numFmtId="167" fontId="20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4" fontId="16" fillId="0" borderId="0" xfId="0" applyNumberFormat="1" applyFont="1" applyFill="1"/>
    <xf numFmtId="169" fontId="16" fillId="0" borderId="0" xfId="0" applyNumberFormat="1" applyFont="1" applyFill="1" applyAlignment="1">
      <alignment horizontal="right" wrapText="1"/>
    </xf>
    <xf numFmtId="2" fontId="16" fillId="0" borderId="0" xfId="0" applyNumberFormat="1" applyFont="1" applyFill="1" applyAlignment="1">
      <alignment horizontal="right" wrapText="1"/>
    </xf>
    <xf numFmtId="0" fontId="18" fillId="0" borderId="0" xfId="0" applyFont="1" applyFill="1" applyBorder="1"/>
    <xf numFmtId="0" fontId="19" fillId="0" borderId="0" xfId="0" applyFont="1" applyFill="1" applyBorder="1" applyAlignment="1">
      <alignment horizontal="left" vertical="center" wrapText="1"/>
    </xf>
    <xf numFmtId="174" fontId="19" fillId="0" borderId="0" xfId="0" applyNumberFormat="1" applyFont="1" applyFill="1" applyBorder="1" applyAlignment="1">
      <alignment horizontal="right" vertical="center" wrapText="1"/>
    </xf>
    <xf numFmtId="174" fontId="15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7" fontId="14" fillId="0" borderId="0" xfId="0" applyNumberFormat="1" applyFont="1"/>
    <xf numFmtId="167" fontId="14" fillId="0" borderId="1" xfId="0" applyNumberFormat="1" applyFont="1" applyBorder="1"/>
    <xf numFmtId="167" fontId="2" fillId="0" borderId="1" xfId="1" applyNumberFormat="1" applyFont="1" applyFill="1" applyBorder="1" applyAlignment="1">
      <alignment horizontal="right" vertical="center"/>
    </xf>
    <xf numFmtId="167" fontId="2" fillId="0" borderId="1" xfId="0" applyNumberFormat="1" applyFont="1" applyBorder="1"/>
    <xf numFmtId="164" fontId="6" fillId="0" borderId="1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164" fontId="5" fillId="0" borderId="2" xfId="1" applyNumberFormat="1" applyFont="1" applyFill="1" applyBorder="1" applyAlignment="1">
      <alignment horizontal="center" vertical="center"/>
    </xf>
    <xf numFmtId="0" fontId="2" fillId="2" borderId="0" xfId="0" applyFont="1" applyFill="1"/>
    <xf numFmtId="0" fontId="5" fillId="2" borderId="1" xfId="0" applyFont="1" applyFill="1" applyBorder="1"/>
    <xf numFmtId="164" fontId="5" fillId="2" borderId="1" xfId="1" applyNumberFormat="1" applyFont="1" applyFill="1" applyBorder="1" applyAlignment="1">
      <alignment horizontal="center" vertical="center" wrapText="1"/>
    </xf>
    <xf numFmtId="167" fontId="2" fillId="2" borderId="0" xfId="0" applyNumberFormat="1" applyFont="1" applyFill="1"/>
    <xf numFmtId="0" fontId="2" fillId="2" borderId="1" xfId="0" applyFont="1" applyFill="1" applyBorder="1"/>
    <xf numFmtId="16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70" fontId="2" fillId="2" borderId="1" xfId="1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wrapText="1"/>
    </xf>
    <xf numFmtId="169" fontId="5" fillId="0" borderId="1" xfId="1" applyNumberFormat="1" applyFont="1" applyFill="1" applyBorder="1" applyAlignment="1">
      <alignment horizontal="center" vertical="center" wrapText="1"/>
    </xf>
    <xf numFmtId="170" fontId="2" fillId="0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>
      <alignment horizontal="center" vertical="center" wrapText="1"/>
    </xf>
    <xf numFmtId="168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left" vertical="center" wrapText="1"/>
    </xf>
    <xf numFmtId="165" fontId="4" fillId="2" borderId="2" xfId="2" applyNumberFormat="1" applyFont="1" applyFill="1" applyBorder="1" applyAlignment="1">
      <alignment horizontal="left" vertical="center" wrapText="1"/>
    </xf>
    <xf numFmtId="165" fontId="4" fillId="2" borderId="3" xfId="2" applyNumberFormat="1" applyFont="1" applyFill="1" applyBorder="1" applyAlignment="1">
      <alignment horizontal="left" vertical="center" wrapText="1"/>
    </xf>
    <xf numFmtId="165" fontId="4" fillId="2" borderId="4" xfId="2" applyNumberFormat="1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4" fillId="2" borderId="2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49" fontId="4" fillId="2" borderId="4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49" fontId="5" fillId="0" borderId="6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2" borderId="7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top" wrapText="1"/>
    </xf>
    <xf numFmtId="0" fontId="0" fillId="0" borderId="0" xfId="0" applyFill="1" applyAlignment="1"/>
    <xf numFmtId="0" fontId="7" fillId="0" borderId="10" xfId="0" applyFont="1" applyFill="1" applyBorder="1" applyAlignment="1">
      <alignment horizont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7" fillId="0" borderId="1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5" xfId="0" applyNumberFormat="1" applyFont="1" applyFill="1" applyBorder="1" applyAlignment="1">
      <alignment horizontal="center" vertical="center" wrapText="1"/>
    </xf>
    <xf numFmtId="167" fontId="19" fillId="0" borderId="2" xfId="0" applyNumberFormat="1" applyFont="1" applyFill="1" applyBorder="1" applyAlignment="1">
      <alignment horizontal="center" vertical="center" wrapText="1"/>
    </xf>
    <xf numFmtId="167" fontId="19" fillId="0" borderId="3" xfId="0" applyNumberFormat="1" applyFont="1" applyFill="1" applyBorder="1" applyAlignment="1">
      <alignment horizontal="center" vertical="center" wrapText="1"/>
    </xf>
    <xf numFmtId="167" fontId="19" fillId="0" borderId="4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72" fontId="19" fillId="0" borderId="2" xfId="0" applyNumberFormat="1" applyFont="1" applyFill="1" applyBorder="1" applyAlignment="1">
      <alignment horizontal="center" vertical="center" wrapText="1"/>
    </xf>
    <xf numFmtId="172" fontId="19" fillId="0" borderId="3" xfId="0" applyNumberFormat="1" applyFont="1" applyFill="1" applyBorder="1" applyAlignment="1">
      <alignment horizontal="center" vertical="center" wrapText="1"/>
    </xf>
    <xf numFmtId="172" fontId="19" fillId="0" borderId="4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173" fontId="8" fillId="0" borderId="13" xfId="0" applyNumberFormat="1" applyFont="1" applyFill="1" applyBorder="1" applyAlignment="1">
      <alignment horizontal="center" vertical="center" wrapText="1"/>
    </xf>
    <xf numFmtId="173" fontId="8" fillId="0" borderId="14" xfId="0" applyNumberFormat="1" applyFont="1" applyFill="1" applyBorder="1" applyAlignment="1">
      <alignment horizontal="center" vertical="center" wrapText="1"/>
    </xf>
    <xf numFmtId="173" fontId="8" fillId="0" borderId="11" xfId="0" applyNumberFormat="1" applyFont="1" applyFill="1" applyBorder="1" applyAlignment="1">
      <alignment horizontal="center" vertical="center" wrapText="1"/>
    </xf>
    <xf numFmtId="173" fontId="8" fillId="0" borderId="0" xfId="0" applyNumberFormat="1" applyFont="1" applyFill="1" applyBorder="1" applyAlignment="1">
      <alignment horizontal="center" vertical="center" wrapText="1"/>
    </xf>
    <xf numFmtId="173" fontId="8" fillId="0" borderId="12" xfId="0" applyNumberFormat="1" applyFont="1" applyFill="1" applyBorder="1" applyAlignment="1">
      <alignment horizontal="center" vertical="center" wrapText="1"/>
    </xf>
    <xf numFmtId="173" fontId="8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justify" vertical="center"/>
    </xf>
    <xf numFmtId="0" fontId="12" fillId="0" borderId="0" xfId="0" applyFont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2"/>
  <sheetViews>
    <sheetView zoomScale="80" zoomScaleNormal="80" zoomScaleSheetLayoutView="80" workbookViewId="0">
      <pane ySplit="7" topLeftCell="A143" activePane="bottomLeft" state="frozen"/>
      <selection pane="bottomLeft" activeCell="L209" sqref="L209"/>
    </sheetView>
  </sheetViews>
  <sheetFormatPr defaultRowHeight="12" x14ac:dyDescent="0.2"/>
  <cols>
    <col min="1" max="1" width="8.5703125" style="1" customWidth="1"/>
    <col min="2" max="2" width="46.85546875" style="1" customWidth="1"/>
    <col min="3" max="3" width="36.140625" style="1" customWidth="1"/>
    <col min="4" max="4" width="31.7109375" style="1" customWidth="1"/>
    <col min="5" max="10" width="15.7109375" style="1" customWidth="1"/>
    <col min="11" max="11" width="29.42578125" style="31" customWidth="1"/>
    <col min="12" max="12" width="13.140625" style="31" customWidth="1"/>
    <col min="13" max="13" width="13.28515625" style="31" customWidth="1"/>
    <col min="14" max="14" width="9.140625" style="31"/>
    <col min="15" max="15" width="10.5703125" style="31" bestFit="1" customWidth="1"/>
    <col min="16" max="16384" width="9.140625" style="1"/>
  </cols>
  <sheetData>
    <row r="1" spans="1:15" ht="12.75" x14ac:dyDescent="0.2">
      <c r="J1" s="29" t="s">
        <v>40</v>
      </c>
    </row>
    <row r="3" spans="1:15" x14ac:dyDescent="0.2">
      <c r="A3" s="125" t="s">
        <v>0</v>
      </c>
      <c r="B3" s="125"/>
      <c r="C3" s="125"/>
      <c r="D3" s="125"/>
      <c r="E3" s="125"/>
      <c r="F3" s="125"/>
      <c r="G3" s="125"/>
      <c r="H3" s="125"/>
      <c r="I3" s="125"/>
      <c r="J3" s="125"/>
    </row>
    <row r="5" spans="1:15" x14ac:dyDescent="0.2">
      <c r="A5" s="128" t="s">
        <v>1</v>
      </c>
      <c r="B5" s="128" t="s">
        <v>2</v>
      </c>
      <c r="C5" s="128" t="s">
        <v>3</v>
      </c>
      <c r="D5" s="128" t="s">
        <v>4</v>
      </c>
      <c r="E5" s="126" t="s">
        <v>6</v>
      </c>
      <c r="F5" s="126"/>
      <c r="G5" s="126"/>
      <c r="H5" s="126"/>
      <c r="I5" s="126"/>
      <c r="J5" s="126"/>
    </row>
    <row r="6" spans="1:15" x14ac:dyDescent="0.2">
      <c r="A6" s="128"/>
      <c r="B6" s="128"/>
      <c r="C6" s="128"/>
      <c r="D6" s="128"/>
      <c r="E6" s="126" t="s">
        <v>5</v>
      </c>
      <c r="F6" s="126"/>
      <c r="G6" s="126"/>
      <c r="H6" s="126"/>
      <c r="I6" s="126"/>
      <c r="J6" s="126"/>
    </row>
    <row r="7" spans="1:15" s="12" customFormat="1" ht="78.75" customHeight="1" x14ac:dyDescent="0.25">
      <c r="A7" s="128"/>
      <c r="B7" s="128"/>
      <c r="C7" s="128"/>
      <c r="D7" s="128"/>
      <c r="E7" s="126"/>
      <c r="F7" s="57">
        <v>2023</v>
      </c>
      <c r="G7" s="57">
        <v>2024</v>
      </c>
      <c r="H7" s="57">
        <v>2025</v>
      </c>
      <c r="I7" s="57">
        <v>2026</v>
      </c>
      <c r="J7" s="57" t="s">
        <v>70</v>
      </c>
      <c r="K7" s="32"/>
      <c r="L7" s="32"/>
      <c r="M7" s="32"/>
      <c r="N7" s="32"/>
      <c r="O7" s="32"/>
    </row>
    <row r="8" spans="1:15" s="58" customFormat="1" x14ac:dyDescent="0.2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33"/>
      <c r="L8" s="33"/>
      <c r="M8" s="33"/>
      <c r="N8" s="33"/>
      <c r="O8" s="33"/>
    </row>
    <row r="9" spans="1:15" s="36" customFormat="1" x14ac:dyDescent="0.2">
      <c r="A9" s="127" t="s">
        <v>143</v>
      </c>
      <c r="B9" s="127"/>
      <c r="C9" s="127"/>
      <c r="D9" s="127"/>
      <c r="E9" s="127"/>
      <c r="F9" s="127"/>
      <c r="G9" s="127"/>
      <c r="H9" s="127"/>
      <c r="I9" s="127"/>
      <c r="J9" s="127"/>
      <c r="K9" s="35"/>
      <c r="L9" s="35"/>
      <c r="M9" s="35"/>
      <c r="N9" s="35"/>
      <c r="O9" s="35"/>
    </row>
    <row r="10" spans="1:15" s="36" customFormat="1" ht="15" customHeight="1" x14ac:dyDescent="0.2">
      <c r="A10" s="156" t="s">
        <v>43</v>
      </c>
      <c r="B10" s="119" t="s">
        <v>145</v>
      </c>
      <c r="C10" s="122" t="s">
        <v>128</v>
      </c>
      <c r="D10" s="110" t="s">
        <v>5</v>
      </c>
      <c r="E10" s="40">
        <f>E11+E12+E13+E14+E16</f>
        <v>17462.2</v>
      </c>
      <c r="F10" s="40">
        <f t="shared" ref="F10:J10" si="0">F17+F24</f>
        <v>17462.2</v>
      </c>
      <c r="G10" s="40">
        <f t="shared" si="0"/>
        <v>0</v>
      </c>
      <c r="H10" s="40">
        <f t="shared" ref="H10:I10" si="1">H17+H24</f>
        <v>0</v>
      </c>
      <c r="I10" s="40">
        <f t="shared" si="1"/>
        <v>0</v>
      </c>
      <c r="J10" s="40">
        <f t="shared" si="0"/>
        <v>0</v>
      </c>
      <c r="K10" s="35"/>
      <c r="L10" s="35"/>
      <c r="M10" s="35"/>
      <c r="N10" s="35"/>
      <c r="O10" s="35"/>
    </row>
    <row r="11" spans="1:15" s="36" customFormat="1" x14ac:dyDescent="0.2">
      <c r="A11" s="157"/>
      <c r="B11" s="120"/>
      <c r="C11" s="123"/>
      <c r="D11" s="110" t="s">
        <v>7</v>
      </c>
      <c r="E11" s="40">
        <f t="shared" ref="E11:E16" si="2">SUM(F11:J11)</f>
        <v>0</v>
      </c>
      <c r="F11" s="59"/>
      <c r="G11" s="59"/>
      <c r="H11" s="59"/>
      <c r="I11" s="59"/>
      <c r="J11" s="59"/>
      <c r="K11" s="35"/>
      <c r="L11" s="35"/>
      <c r="M11" s="35"/>
      <c r="N11" s="35"/>
      <c r="O11" s="35"/>
    </row>
    <row r="12" spans="1:15" s="36" customFormat="1" x14ac:dyDescent="0.2">
      <c r="A12" s="157"/>
      <c r="B12" s="120"/>
      <c r="C12" s="123"/>
      <c r="D12" s="110" t="s">
        <v>8</v>
      </c>
      <c r="E12" s="40">
        <f t="shared" si="2"/>
        <v>17462.2</v>
      </c>
      <c r="F12" s="40">
        <f>F19+F26</f>
        <v>17462.2</v>
      </c>
      <c r="G12" s="40">
        <f t="shared" ref="F12:J13" si="3">G19+G26</f>
        <v>0</v>
      </c>
      <c r="H12" s="40">
        <f t="shared" ref="H12:I12" si="4">H19+H26</f>
        <v>0</v>
      </c>
      <c r="I12" s="40">
        <f t="shared" si="4"/>
        <v>0</v>
      </c>
      <c r="J12" s="40">
        <f t="shared" si="3"/>
        <v>0</v>
      </c>
      <c r="K12" s="35"/>
      <c r="L12" s="35"/>
      <c r="M12" s="35"/>
      <c r="N12" s="35"/>
      <c r="O12" s="35"/>
    </row>
    <row r="13" spans="1:15" s="36" customFormat="1" x14ac:dyDescent="0.2">
      <c r="A13" s="157"/>
      <c r="B13" s="120"/>
      <c r="C13" s="123"/>
      <c r="D13" s="110" t="s">
        <v>9</v>
      </c>
      <c r="E13" s="40">
        <f t="shared" si="2"/>
        <v>0</v>
      </c>
      <c r="F13" s="40">
        <f t="shared" si="3"/>
        <v>0</v>
      </c>
      <c r="G13" s="40">
        <f t="shared" si="3"/>
        <v>0</v>
      </c>
      <c r="H13" s="40">
        <f t="shared" ref="H13:I13" si="5">H20+H27</f>
        <v>0</v>
      </c>
      <c r="I13" s="40">
        <f t="shared" si="5"/>
        <v>0</v>
      </c>
      <c r="J13" s="40">
        <f t="shared" si="3"/>
        <v>0</v>
      </c>
      <c r="K13" s="35"/>
      <c r="L13" s="35"/>
      <c r="M13" s="35"/>
      <c r="N13" s="35"/>
      <c r="O13" s="35"/>
    </row>
    <row r="14" spans="1:15" s="36" customFormat="1" ht="24" x14ac:dyDescent="0.2">
      <c r="A14" s="157"/>
      <c r="B14" s="120"/>
      <c r="C14" s="123"/>
      <c r="D14" s="110" t="s">
        <v>10</v>
      </c>
      <c r="E14" s="40">
        <f t="shared" si="2"/>
        <v>0</v>
      </c>
      <c r="F14" s="59"/>
      <c r="G14" s="59"/>
      <c r="H14" s="59"/>
      <c r="I14" s="59"/>
      <c r="J14" s="59"/>
      <c r="K14" s="35"/>
      <c r="L14" s="35"/>
      <c r="M14" s="35"/>
      <c r="N14" s="35"/>
      <c r="O14" s="35"/>
    </row>
    <row r="15" spans="1:15" s="36" customFormat="1" x14ac:dyDescent="0.2">
      <c r="A15" s="157"/>
      <c r="B15" s="120"/>
      <c r="C15" s="123"/>
      <c r="D15" s="110" t="s">
        <v>11</v>
      </c>
      <c r="E15" s="40">
        <f t="shared" si="2"/>
        <v>0</v>
      </c>
      <c r="F15" s="59"/>
      <c r="G15" s="59"/>
      <c r="H15" s="59"/>
      <c r="I15" s="59"/>
      <c r="J15" s="59"/>
      <c r="K15" s="35"/>
      <c r="L15" s="35"/>
      <c r="M15" s="35"/>
      <c r="N15" s="35"/>
      <c r="O15" s="35"/>
    </row>
    <row r="16" spans="1:15" s="36" customFormat="1" x14ac:dyDescent="0.2">
      <c r="A16" s="157"/>
      <c r="B16" s="120"/>
      <c r="C16" s="124"/>
      <c r="D16" s="110" t="s">
        <v>12</v>
      </c>
      <c r="E16" s="40">
        <f t="shared" si="2"/>
        <v>0</v>
      </c>
      <c r="F16" s="59"/>
      <c r="G16" s="59"/>
      <c r="H16" s="59"/>
      <c r="I16" s="59"/>
      <c r="J16" s="59"/>
      <c r="K16" s="35"/>
      <c r="L16" s="35"/>
      <c r="M16" s="35"/>
      <c r="N16" s="35"/>
      <c r="O16" s="35"/>
    </row>
    <row r="17" spans="1:15" s="13" customFormat="1" ht="12" customHeight="1" x14ac:dyDescent="0.2">
      <c r="A17" s="157"/>
      <c r="B17" s="120"/>
      <c r="C17" s="115" t="s">
        <v>29</v>
      </c>
      <c r="D17" s="6" t="s">
        <v>5</v>
      </c>
      <c r="E17" s="114">
        <f>E18+E19+E20+E21+E23</f>
        <v>0.18196000000000001</v>
      </c>
      <c r="F17" s="114">
        <f>F19+F20</f>
        <v>0.18196000000000001</v>
      </c>
      <c r="G17" s="7">
        <f t="shared" ref="G17:J17" si="6">G18+G19+G20+G21+G23</f>
        <v>0</v>
      </c>
      <c r="H17" s="7">
        <f t="shared" ref="H17:I17" si="7">H18+H19+H20+H21+H23</f>
        <v>0</v>
      </c>
      <c r="I17" s="7">
        <f t="shared" si="7"/>
        <v>0</v>
      </c>
      <c r="J17" s="7">
        <f t="shared" si="6"/>
        <v>0</v>
      </c>
      <c r="K17" s="34"/>
      <c r="L17" s="34"/>
      <c r="M17" s="34"/>
      <c r="N17" s="34"/>
      <c r="O17" s="34"/>
    </row>
    <row r="18" spans="1:15" s="13" customFormat="1" ht="12" customHeight="1" x14ac:dyDescent="0.2">
      <c r="A18" s="157"/>
      <c r="B18" s="120"/>
      <c r="C18" s="115"/>
      <c r="D18" s="8" t="s">
        <v>7</v>
      </c>
      <c r="E18" s="2">
        <f t="shared" ref="E18:E23" si="8">SUM(F18:J18)</f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34"/>
      <c r="L18" s="34"/>
      <c r="M18" s="34"/>
      <c r="N18" s="34"/>
      <c r="O18" s="34"/>
    </row>
    <row r="19" spans="1:15" s="13" customFormat="1" ht="12" customHeight="1" x14ac:dyDescent="0.2">
      <c r="A19" s="157"/>
      <c r="B19" s="120"/>
      <c r="C19" s="115"/>
      <c r="D19" s="8" t="s">
        <v>8</v>
      </c>
      <c r="E19" s="2">
        <f t="shared" si="8"/>
        <v>0.18196000000000001</v>
      </c>
      <c r="F19" s="1">
        <v>0.18196000000000001</v>
      </c>
      <c r="G19" s="2">
        <v>0</v>
      </c>
      <c r="H19" s="2">
        <v>0</v>
      </c>
      <c r="I19" s="2">
        <v>0</v>
      </c>
      <c r="J19" s="2">
        <v>0</v>
      </c>
      <c r="K19" s="34"/>
      <c r="L19" s="34"/>
      <c r="M19" s="34"/>
      <c r="N19" s="34"/>
      <c r="O19" s="34"/>
    </row>
    <row r="20" spans="1:15" s="13" customFormat="1" ht="12" customHeight="1" x14ac:dyDescent="0.2">
      <c r="A20" s="157"/>
      <c r="B20" s="120"/>
      <c r="C20" s="115"/>
      <c r="D20" s="8" t="s">
        <v>9</v>
      </c>
      <c r="E20" s="9">
        <f t="shared" si="8"/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34"/>
      <c r="L20" s="34"/>
      <c r="M20" s="34"/>
      <c r="N20" s="34"/>
      <c r="O20" s="34"/>
    </row>
    <row r="21" spans="1:15" s="13" customFormat="1" ht="24" x14ac:dyDescent="0.2">
      <c r="A21" s="157"/>
      <c r="B21" s="120"/>
      <c r="C21" s="115"/>
      <c r="D21" s="10" t="s">
        <v>10</v>
      </c>
      <c r="E21" s="9">
        <f t="shared" si="8"/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34"/>
      <c r="L21" s="34"/>
      <c r="M21" s="34"/>
      <c r="N21" s="34"/>
      <c r="O21" s="34"/>
    </row>
    <row r="22" spans="1:15" s="13" customFormat="1" ht="12" customHeight="1" x14ac:dyDescent="0.2">
      <c r="A22" s="157"/>
      <c r="B22" s="120"/>
      <c r="C22" s="115"/>
      <c r="D22" s="8" t="s">
        <v>11</v>
      </c>
      <c r="G22" s="2">
        <v>0</v>
      </c>
      <c r="H22" s="2">
        <v>0</v>
      </c>
      <c r="I22" s="2">
        <v>0</v>
      </c>
      <c r="J22" s="2">
        <v>0</v>
      </c>
      <c r="K22" s="34"/>
      <c r="L22" s="34"/>
      <c r="M22" s="34"/>
      <c r="N22" s="34"/>
      <c r="O22" s="34"/>
    </row>
    <row r="23" spans="1:15" s="13" customFormat="1" ht="12" customHeight="1" x14ac:dyDescent="0.2">
      <c r="A23" s="157"/>
      <c r="B23" s="120"/>
      <c r="C23" s="115"/>
      <c r="D23" s="8" t="s">
        <v>12</v>
      </c>
      <c r="E23" s="9">
        <f t="shared" si="8"/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34"/>
      <c r="L23" s="34"/>
      <c r="M23" s="34"/>
      <c r="N23" s="34"/>
      <c r="O23" s="34"/>
    </row>
    <row r="24" spans="1:15" s="13" customFormat="1" ht="12" customHeight="1" x14ac:dyDescent="0.2">
      <c r="A24" s="157"/>
      <c r="B24" s="120"/>
      <c r="C24" s="115" t="s">
        <v>129</v>
      </c>
      <c r="D24" s="6" t="s">
        <v>5</v>
      </c>
      <c r="E24" s="9">
        <f>E25+E26+E27+E28+E30</f>
        <v>17462.018039999999</v>
      </c>
      <c r="F24" s="2">
        <f>F25+F26</f>
        <v>17462.018039999999</v>
      </c>
      <c r="G24" s="2">
        <f t="shared" ref="G24:J24" si="9">G25+G26+G27+G28+G30</f>
        <v>0</v>
      </c>
      <c r="H24" s="2">
        <f t="shared" ref="H24:I24" si="10">H25+H26+H27+H28+H30</f>
        <v>0</v>
      </c>
      <c r="I24" s="2">
        <f t="shared" si="10"/>
        <v>0</v>
      </c>
      <c r="J24" s="2">
        <f t="shared" si="9"/>
        <v>0</v>
      </c>
      <c r="K24" s="34"/>
      <c r="L24" s="34"/>
      <c r="M24" s="34"/>
      <c r="N24" s="34"/>
      <c r="O24" s="34"/>
    </row>
    <row r="25" spans="1:15" s="13" customFormat="1" ht="12" customHeight="1" x14ac:dyDescent="0.2">
      <c r="A25" s="157"/>
      <c r="B25" s="120"/>
      <c r="C25" s="115"/>
      <c r="D25" s="8" t="s">
        <v>7</v>
      </c>
      <c r="E25" s="9">
        <f t="shared" ref="E25:E30" si="11">SUM(F25:J25)</f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34"/>
      <c r="L25" s="34"/>
      <c r="M25" s="31"/>
      <c r="N25" s="34"/>
      <c r="O25" s="34"/>
    </row>
    <row r="26" spans="1:15" s="13" customFormat="1" ht="12" customHeight="1" x14ac:dyDescent="0.2">
      <c r="A26" s="157"/>
      <c r="B26" s="120"/>
      <c r="C26" s="115"/>
      <c r="D26" s="8" t="s">
        <v>8</v>
      </c>
      <c r="E26" s="9">
        <f>SUM(F26:J26)</f>
        <v>17462.018039999999</v>
      </c>
      <c r="F26" s="2">
        <f>14384.3+3077.9-0.13285-0.04911</f>
        <v>17462.018039999999</v>
      </c>
      <c r="G26" s="2">
        <v>0</v>
      </c>
      <c r="H26" s="2">
        <v>0</v>
      </c>
      <c r="I26" s="2">
        <v>0</v>
      </c>
      <c r="J26" s="2">
        <v>0</v>
      </c>
      <c r="K26" s="34"/>
      <c r="L26" s="34"/>
      <c r="M26" s="31"/>
      <c r="N26" s="34"/>
      <c r="O26" s="34"/>
    </row>
    <row r="27" spans="1:15" s="13" customFormat="1" ht="12" customHeight="1" x14ac:dyDescent="0.2">
      <c r="A27" s="157"/>
      <c r="B27" s="120"/>
      <c r="C27" s="115"/>
      <c r="D27" s="8" t="s">
        <v>9</v>
      </c>
      <c r="E27" s="9">
        <f t="shared" si="11"/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34"/>
      <c r="L27" s="34"/>
      <c r="M27" s="31"/>
      <c r="N27" s="34"/>
      <c r="O27" s="34"/>
    </row>
    <row r="28" spans="1:15" s="13" customFormat="1" ht="24" x14ac:dyDescent="0.2">
      <c r="A28" s="157"/>
      <c r="B28" s="120"/>
      <c r="C28" s="115"/>
      <c r="D28" s="10" t="s">
        <v>10</v>
      </c>
      <c r="E28" s="9">
        <f t="shared" si="11"/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34"/>
      <c r="L28" s="34"/>
      <c r="M28" s="31"/>
      <c r="N28" s="34"/>
      <c r="O28" s="34"/>
    </row>
    <row r="29" spans="1:15" s="13" customFormat="1" ht="12" customHeight="1" x14ac:dyDescent="0.2">
      <c r="A29" s="157"/>
      <c r="B29" s="120"/>
      <c r="C29" s="115"/>
      <c r="D29" s="8" t="s">
        <v>11</v>
      </c>
      <c r="E29" s="9">
        <f>F29+G29+H29+I29+J29</f>
        <v>2158.2494499999998</v>
      </c>
      <c r="F29" s="2">
        <f>1777.83484+380.41461</f>
        <v>2158.2494499999998</v>
      </c>
      <c r="G29" s="2">
        <v>0</v>
      </c>
      <c r="H29" s="2">
        <v>0</v>
      </c>
      <c r="I29" s="2">
        <v>0</v>
      </c>
      <c r="J29" s="2">
        <v>0</v>
      </c>
      <c r="K29" s="34"/>
      <c r="L29" s="34"/>
      <c r="M29" s="31"/>
      <c r="N29" s="34"/>
      <c r="O29" s="34"/>
    </row>
    <row r="30" spans="1:15" s="13" customFormat="1" ht="12" customHeight="1" x14ac:dyDescent="0.2">
      <c r="A30" s="158"/>
      <c r="B30" s="121"/>
      <c r="C30" s="115"/>
      <c r="D30" s="8" t="s">
        <v>12</v>
      </c>
      <c r="E30" s="9">
        <f t="shared" si="11"/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34"/>
      <c r="L30" s="34"/>
      <c r="M30" s="31"/>
      <c r="N30" s="34"/>
      <c r="O30" s="34"/>
    </row>
    <row r="31" spans="1:15" s="13" customFormat="1" ht="12" customHeight="1" x14ac:dyDescent="0.2">
      <c r="A31" s="156" t="s">
        <v>44</v>
      </c>
      <c r="B31" s="116" t="s">
        <v>146</v>
      </c>
      <c r="C31" s="122" t="s">
        <v>130</v>
      </c>
      <c r="D31" s="11" t="s">
        <v>5</v>
      </c>
      <c r="E31" s="9">
        <f>E32+E33+E34+E37+E35+E36</f>
        <v>2442209.8520099996</v>
      </c>
      <c r="F31" s="9">
        <f>F33+F34+F35+F36+F37</f>
        <v>1344611.41579</v>
      </c>
      <c r="G31" s="9">
        <f t="shared" ref="G31:J31" si="12">G33+G34+G35+G36+G37</f>
        <v>322951.49822000001</v>
      </c>
      <c r="H31" s="9">
        <f t="shared" ref="H31:I31" si="13">H33+H34+H35+H36+H37</f>
        <v>116856.249</v>
      </c>
      <c r="I31" s="9">
        <f t="shared" si="13"/>
        <v>116856.249</v>
      </c>
      <c r="J31" s="9">
        <f t="shared" si="12"/>
        <v>540934.44000000006</v>
      </c>
      <c r="K31" s="34"/>
      <c r="L31" s="34"/>
      <c r="M31" s="31"/>
      <c r="N31" s="34"/>
      <c r="O31" s="34"/>
    </row>
    <row r="32" spans="1:15" s="13" customFormat="1" ht="12" customHeight="1" x14ac:dyDescent="0.2">
      <c r="A32" s="157"/>
      <c r="B32" s="117"/>
      <c r="C32" s="123"/>
      <c r="D32" s="8" t="s">
        <v>7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34"/>
      <c r="L32" s="34"/>
      <c r="M32" s="31"/>
      <c r="N32" s="34"/>
      <c r="O32" s="34"/>
    </row>
    <row r="33" spans="1:15" s="13" customFormat="1" ht="12" customHeight="1" x14ac:dyDescent="0.2">
      <c r="A33" s="157"/>
      <c r="B33" s="117"/>
      <c r="C33" s="123"/>
      <c r="D33" s="8" t="s">
        <v>8</v>
      </c>
      <c r="E33" s="9">
        <f t="shared" ref="E33:E37" si="14">SUM(F33:J33)</f>
        <v>2046929.7380499998</v>
      </c>
      <c r="F33" s="2">
        <f>F40+F47</f>
        <v>1194554.23805</v>
      </c>
      <c r="G33" s="2">
        <f t="shared" ref="G33:J34" si="15">G40+G47</f>
        <v>290947.3</v>
      </c>
      <c r="H33" s="2">
        <f t="shared" ref="H33:I33" si="16">H40+H47</f>
        <v>105275.9</v>
      </c>
      <c r="I33" s="2">
        <f t="shared" si="16"/>
        <v>105275.9</v>
      </c>
      <c r="J33" s="2">
        <f t="shared" si="15"/>
        <v>350876.4</v>
      </c>
      <c r="K33" s="34"/>
      <c r="L33" s="34"/>
      <c r="M33" s="31"/>
      <c r="N33" s="34"/>
      <c r="O33" s="34"/>
    </row>
    <row r="34" spans="1:15" s="13" customFormat="1" ht="12" customHeight="1" x14ac:dyDescent="0.2">
      <c r="A34" s="157"/>
      <c r="B34" s="117"/>
      <c r="C34" s="123"/>
      <c r="D34" s="8" t="s">
        <v>9</v>
      </c>
      <c r="E34" s="9">
        <f t="shared" si="14"/>
        <v>395280.11395999999</v>
      </c>
      <c r="F34" s="2">
        <f>F41+F48</f>
        <v>150057.17774000001</v>
      </c>
      <c r="G34" s="2">
        <f t="shared" si="15"/>
        <v>32004.198219999998</v>
      </c>
      <c r="H34" s="2">
        <f t="shared" ref="H34:I34" si="17">H41+H48</f>
        <v>11580.349</v>
      </c>
      <c r="I34" s="2">
        <f t="shared" si="17"/>
        <v>11580.349</v>
      </c>
      <c r="J34" s="2">
        <f t="shared" si="15"/>
        <v>190058.04</v>
      </c>
      <c r="K34" s="34"/>
      <c r="L34" s="34"/>
      <c r="M34" s="31"/>
      <c r="N34" s="34"/>
      <c r="O34" s="34"/>
    </row>
    <row r="35" spans="1:15" s="13" customFormat="1" ht="12" customHeight="1" x14ac:dyDescent="0.2">
      <c r="A35" s="157"/>
      <c r="B35" s="117"/>
      <c r="C35" s="123"/>
      <c r="D35" s="10" t="s">
        <v>10</v>
      </c>
      <c r="E35" s="9">
        <f t="shared" si="14"/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34"/>
      <c r="L35" s="34"/>
      <c r="M35" s="31"/>
      <c r="N35" s="34"/>
      <c r="O35" s="34"/>
    </row>
    <row r="36" spans="1:15" s="13" customFormat="1" ht="12" customHeight="1" x14ac:dyDescent="0.2">
      <c r="A36" s="157"/>
      <c r="B36" s="117"/>
      <c r="C36" s="123"/>
      <c r="D36" s="8" t="s">
        <v>11</v>
      </c>
      <c r="E36" s="9">
        <f t="shared" si="14"/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34"/>
      <c r="L36" s="34"/>
      <c r="M36" s="31"/>
      <c r="N36" s="34"/>
      <c r="O36" s="34"/>
    </row>
    <row r="37" spans="1:15" s="13" customFormat="1" ht="12" customHeight="1" x14ac:dyDescent="0.2">
      <c r="A37" s="157"/>
      <c r="B37" s="117"/>
      <c r="C37" s="124"/>
      <c r="D37" s="8" t="s">
        <v>12</v>
      </c>
      <c r="E37" s="9">
        <f t="shared" si="14"/>
        <v>0</v>
      </c>
      <c r="F37" s="2">
        <f t="shared" ref="F37:J37" si="18">F44+F51</f>
        <v>0</v>
      </c>
      <c r="G37" s="2">
        <f t="shared" si="18"/>
        <v>0</v>
      </c>
      <c r="H37" s="2">
        <f t="shared" ref="H37:I37" si="19">H44+H51</f>
        <v>0</v>
      </c>
      <c r="I37" s="2">
        <f t="shared" si="19"/>
        <v>0</v>
      </c>
      <c r="J37" s="2">
        <f t="shared" si="18"/>
        <v>0</v>
      </c>
      <c r="K37" s="34"/>
      <c r="L37" s="34"/>
      <c r="M37" s="31"/>
      <c r="N37" s="34"/>
      <c r="O37" s="34"/>
    </row>
    <row r="38" spans="1:15" ht="12" customHeight="1" x14ac:dyDescent="0.2">
      <c r="A38" s="157"/>
      <c r="B38" s="117"/>
      <c r="C38" s="115" t="s">
        <v>29</v>
      </c>
      <c r="D38" s="11" t="s">
        <v>5</v>
      </c>
      <c r="E38" s="9">
        <f>E39+E40+E41+E42+E43+E44</f>
        <v>2294454.5525199999</v>
      </c>
      <c r="F38" s="9">
        <f t="shared" ref="F38:G38" si="20">F39+F40+F41+F42+F44</f>
        <v>1196856.1163000001</v>
      </c>
      <c r="G38" s="9">
        <f t="shared" si="20"/>
        <v>322951.49822000001</v>
      </c>
      <c r="H38" s="9">
        <f t="shared" ref="H38:I38" si="21">H39+H40+H41+H42+H44</f>
        <v>116856.249</v>
      </c>
      <c r="I38" s="9">
        <f t="shared" si="21"/>
        <v>116856.249</v>
      </c>
      <c r="J38" s="9">
        <f>J39+J40+J41+J42+J44</f>
        <v>540934.44000000006</v>
      </c>
    </row>
    <row r="39" spans="1:15" ht="12" customHeight="1" x14ac:dyDescent="0.2">
      <c r="A39" s="157"/>
      <c r="B39" s="117"/>
      <c r="C39" s="115"/>
      <c r="D39" s="8" t="s">
        <v>7</v>
      </c>
      <c r="E39" s="9">
        <f t="shared" ref="E39:E44" si="22">SUM(F39:J39)</f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</row>
    <row r="40" spans="1:15" ht="12" customHeight="1" x14ac:dyDescent="0.2">
      <c r="A40" s="157"/>
      <c r="B40" s="117"/>
      <c r="C40" s="115"/>
      <c r="D40" s="8" t="s">
        <v>8</v>
      </c>
      <c r="E40" s="9">
        <f t="shared" si="22"/>
        <v>1916590.6571399998</v>
      </c>
      <c r="F40" s="2">
        <f>83767.4+470.45+529.55-22695+63102.3+3960.5-26953.1904+1012329.78163-49003.36974-1293.26435</f>
        <v>1064215.15714</v>
      </c>
      <c r="G40" s="93">
        <v>290947.3</v>
      </c>
      <c r="H40" s="92">
        <v>105275.9</v>
      </c>
      <c r="I40" s="2">
        <v>105275.9</v>
      </c>
      <c r="J40" s="2">
        <v>350876.4</v>
      </c>
    </row>
    <row r="41" spans="1:15" ht="12" customHeight="1" x14ac:dyDescent="0.2">
      <c r="A41" s="157"/>
      <c r="B41" s="117"/>
      <c r="C41" s="115"/>
      <c r="D41" s="8" t="s">
        <v>9</v>
      </c>
      <c r="E41" s="9">
        <f t="shared" si="22"/>
        <v>377863.89538</v>
      </c>
      <c r="F41" s="112">
        <f>111658.53415+10000+14399.16067-3416.73566</f>
        <v>132640.95916</v>
      </c>
      <c r="G41" s="93">
        <v>32004.198219999998</v>
      </c>
      <c r="H41" s="94">
        <v>11580.349</v>
      </c>
      <c r="I41" s="2">
        <v>11580.349</v>
      </c>
      <c r="J41" s="2">
        <v>190058.04</v>
      </c>
    </row>
    <row r="42" spans="1:15" ht="24" x14ac:dyDescent="0.2">
      <c r="A42" s="157"/>
      <c r="B42" s="117"/>
      <c r="C42" s="115"/>
      <c r="D42" s="10" t="s">
        <v>10</v>
      </c>
      <c r="E42" s="9">
        <f t="shared" si="22"/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</row>
    <row r="43" spans="1:15" ht="12" customHeight="1" x14ac:dyDescent="0.2">
      <c r="A43" s="157"/>
      <c r="B43" s="117"/>
      <c r="C43" s="115"/>
      <c r="D43" s="8" t="s">
        <v>11</v>
      </c>
      <c r="E43" s="9">
        <f t="shared" si="22"/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</row>
    <row r="44" spans="1:15" ht="12" customHeight="1" x14ac:dyDescent="0.2">
      <c r="A44" s="157"/>
      <c r="B44" s="117"/>
      <c r="C44" s="115"/>
      <c r="D44" s="8" t="s">
        <v>12</v>
      </c>
      <c r="E44" s="9">
        <f t="shared" si="22"/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</row>
    <row r="45" spans="1:15" ht="12" customHeight="1" x14ac:dyDescent="0.2">
      <c r="A45" s="157"/>
      <c r="B45" s="117"/>
      <c r="C45" s="115" t="s">
        <v>129</v>
      </c>
      <c r="D45" s="11" t="s">
        <v>5</v>
      </c>
      <c r="E45" s="9">
        <f>E46+E47+E48+E49+E51</f>
        <v>147755.29949</v>
      </c>
      <c r="F45" s="9">
        <f t="shared" ref="F45:J45" si="23">F46+F47+F48+F49+F51</f>
        <v>147755.29949</v>
      </c>
      <c r="G45" s="9">
        <f t="shared" si="23"/>
        <v>0</v>
      </c>
      <c r="H45" s="9">
        <f t="shared" ref="H45:I45" si="24">H46+H47+H48+H49+H51</f>
        <v>0</v>
      </c>
      <c r="I45" s="9">
        <f t="shared" si="24"/>
        <v>0</v>
      </c>
      <c r="J45" s="9">
        <f t="shared" si="23"/>
        <v>0</v>
      </c>
    </row>
    <row r="46" spans="1:15" ht="12" customHeight="1" x14ac:dyDescent="0.2">
      <c r="A46" s="157"/>
      <c r="B46" s="117"/>
      <c r="C46" s="115"/>
      <c r="D46" s="8" t="s">
        <v>7</v>
      </c>
      <c r="E46" s="9">
        <f t="shared" ref="E46:E51" si="25">SUM(F46:J46)</f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</row>
    <row r="47" spans="1:15" ht="12" customHeight="1" x14ac:dyDescent="0.2">
      <c r="A47" s="157"/>
      <c r="B47" s="117"/>
      <c r="C47" s="115"/>
      <c r="D47" s="8" t="s">
        <v>8</v>
      </c>
      <c r="E47" s="9">
        <f t="shared" si="25"/>
        <v>130339.08090999999</v>
      </c>
      <c r="F47" s="2">
        <f>49003.36974+81335.71117</f>
        <v>130339.08090999999</v>
      </c>
      <c r="G47" s="2">
        <v>0</v>
      </c>
      <c r="H47" s="2">
        <v>0</v>
      </c>
      <c r="I47" s="2">
        <v>0</v>
      </c>
      <c r="J47" s="2">
        <v>0</v>
      </c>
    </row>
    <row r="48" spans="1:15" ht="12" customHeight="1" x14ac:dyDescent="0.2">
      <c r="A48" s="157"/>
      <c r="B48" s="117"/>
      <c r="C48" s="115"/>
      <c r="D48" s="8" t="s">
        <v>9</v>
      </c>
      <c r="E48" s="9">
        <f t="shared" si="25"/>
        <v>17416.218580000001</v>
      </c>
      <c r="F48" s="2">
        <f>6056.59626+11359.62232</f>
        <v>17416.218580000001</v>
      </c>
      <c r="G48" s="2">
        <v>0</v>
      </c>
      <c r="H48" s="2">
        <v>0</v>
      </c>
      <c r="I48" s="2">
        <v>0</v>
      </c>
      <c r="J48" s="2">
        <v>0</v>
      </c>
    </row>
    <row r="49" spans="1:10" ht="24" x14ac:dyDescent="0.2">
      <c r="A49" s="157"/>
      <c r="B49" s="117"/>
      <c r="C49" s="115"/>
      <c r="D49" s="10" t="s">
        <v>10</v>
      </c>
      <c r="E49" s="9">
        <f t="shared" si="25"/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</row>
    <row r="50" spans="1:10" ht="12" customHeight="1" x14ac:dyDescent="0.2">
      <c r="A50" s="157"/>
      <c r="B50" s="117"/>
      <c r="C50" s="115"/>
      <c r="D50" s="8" t="s">
        <v>11</v>
      </c>
      <c r="E50" s="9">
        <f t="shared" si="25"/>
        <v>0</v>
      </c>
      <c r="F50" s="2"/>
      <c r="G50" s="2">
        <v>0</v>
      </c>
      <c r="H50" s="2">
        <v>0</v>
      </c>
      <c r="I50" s="2">
        <v>0</v>
      </c>
      <c r="J50" s="2">
        <v>0</v>
      </c>
    </row>
    <row r="51" spans="1:10" ht="12" customHeight="1" x14ac:dyDescent="0.2">
      <c r="A51" s="158"/>
      <c r="B51" s="118"/>
      <c r="C51" s="115"/>
      <c r="D51" s="8" t="s">
        <v>12</v>
      </c>
      <c r="E51" s="9">
        <f t="shared" si="25"/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</row>
    <row r="52" spans="1:10" ht="12" customHeight="1" x14ac:dyDescent="0.2">
      <c r="A52" s="154" t="s">
        <v>80</v>
      </c>
      <c r="B52" s="164" t="s">
        <v>147</v>
      </c>
      <c r="C52" s="115" t="s">
        <v>129</v>
      </c>
      <c r="D52" s="11" t="s">
        <v>5</v>
      </c>
      <c r="E52" s="9">
        <f>E53+E54+E55+E56+E58</f>
        <v>0</v>
      </c>
      <c r="F52" s="9">
        <f t="shared" ref="F52:J52" si="26">F53+F54+F55+F56+F58</f>
        <v>0</v>
      </c>
      <c r="G52" s="9">
        <f t="shared" si="26"/>
        <v>0</v>
      </c>
      <c r="H52" s="9">
        <f t="shared" ref="H52:I52" si="27">H53+H54+H55+H56+H58</f>
        <v>0</v>
      </c>
      <c r="I52" s="9">
        <f t="shared" si="27"/>
        <v>0</v>
      </c>
      <c r="J52" s="9">
        <f t="shared" si="26"/>
        <v>0</v>
      </c>
    </row>
    <row r="53" spans="1:10" x14ac:dyDescent="0.2">
      <c r="A53" s="155"/>
      <c r="B53" s="165"/>
      <c r="C53" s="115"/>
      <c r="D53" s="8" t="s">
        <v>7</v>
      </c>
      <c r="E53" s="9">
        <f t="shared" ref="E53:E58" si="28">SUM(F53:J53)</f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</row>
    <row r="54" spans="1:10" x14ac:dyDescent="0.2">
      <c r="A54" s="155"/>
      <c r="B54" s="165"/>
      <c r="C54" s="115"/>
      <c r="D54" s="8" t="s">
        <v>8</v>
      </c>
      <c r="E54" s="9">
        <f t="shared" si="28"/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</row>
    <row r="55" spans="1:10" x14ac:dyDescent="0.2">
      <c r="A55" s="155"/>
      <c r="B55" s="165"/>
      <c r="C55" s="115"/>
      <c r="D55" s="8" t="s">
        <v>9</v>
      </c>
      <c r="E55" s="9">
        <f t="shared" si="28"/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</row>
    <row r="56" spans="1:10" ht="24" x14ac:dyDescent="0.2">
      <c r="A56" s="155"/>
      <c r="B56" s="165"/>
      <c r="C56" s="115"/>
      <c r="D56" s="10" t="s">
        <v>10</v>
      </c>
      <c r="E56" s="9">
        <f t="shared" si="28"/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</row>
    <row r="57" spans="1:10" x14ac:dyDescent="0.2">
      <c r="A57" s="155"/>
      <c r="B57" s="165"/>
      <c r="C57" s="115"/>
      <c r="D57" s="8" t="s">
        <v>11</v>
      </c>
      <c r="E57" s="9">
        <f t="shared" si="28"/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</row>
    <row r="58" spans="1:10" x14ac:dyDescent="0.2">
      <c r="A58" s="155"/>
      <c r="B58" s="165"/>
      <c r="C58" s="115"/>
      <c r="D58" s="8" t="s">
        <v>12</v>
      </c>
      <c r="E58" s="9">
        <f t="shared" si="28"/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</row>
    <row r="59" spans="1:10" ht="15.75" customHeight="1" x14ac:dyDescent="0.2">
      <c r="A59" s="156" t="s">
        <v>81</v>
      </c>
      <c r="B59" s="159" t="s">
        <v>148</v>
      </c>
      <c r="C59" s="115" t="s">
        <v>129</v>
      </c>
      <c r="D59" s="11" t="s">
        <v>5</v>
      </c>
      <c r="E59" s="9">
        <f t="shared" ref="E59:J59" si="29">E60+E61+E62+E63+E65</f>
        <v>9300.8319200000005</v>
      </c>
      <c r="F59" s="113">
        <f t="shared" si="29"/>
        <v>9300.8319200000005</v>
      </c>
      <c r="G59" s="9">
        <f t="shared" si="29"/>
        <v>0</v>
      </c>
      <c r="H59" s="9">
        <f t="shared" ref="H59:I59" si="30">H60+H61+H62+H63+H65</f>
        <v>0</v>
      </c>
      <c r="I59" s="9">
        <f t="shared" si="30"/>
        <v>0</v>
      </c>
      <c r="J59" s="9">
        <f t="shared" si="29"/>
        <v>0</v>
      </c>
    </row>
    <row r="60" spans="1:10" ht="12" customHeight="1" x14ac:dyDescent="0.2">
      <c r="A60" s="157"/>
      <c r="B60" s="160"/>
      <c r="C60" s="115"/>
      <c r="D60" s="8" t="s">
        <v>7</v>
      </c>
      <c r="E60" s="9">
        <f t="shared" ref="E60:E65" si="31">SUM(F60:J60)</f>
        <v>0</v>
      </c>
      <c r="F60" s="104">
        <v>0</v>
      </c>
      <c r="G60" s="2">
        <v>0</v>
      </c>
      <c r="H60" s="2">
        <v>0</v>
      </c>
      <c r="I60" s="2">
        <v>0</v>
      </c>
      <c r="J60" s="2">
        <v>0</v>
      </c>
    </row>
    <row r="61" spans="1:10" ht="12" customHeight="1" x14ac:dyDescent="0.2">
      <c r="A61" s="157"/>
      <c r="B61" s="160"/>
      <c r="C61" s="115"/>
      <c r="D61" s="8" t="s">
        <v>8</v>
      </c>
      <c r="E61" s="9">
        <f t="shared" si="31"/>
        <v>8815.9191800000008</v>
      </c>
      <c r="F61" s="104">
        <f>F68+F75</f>
        <v>8815.9191800000008</v>
      </c>
      <c r="G61" s="2">
        <v>0</v>
      </c>
      <c r="H61" s="2">
        <v>0</v>
      </c>
      <c r="I61" s="2">
        <v>0</v>
      </c>
      <c r="J61" s="2">
        <v>0</v>
      </c>
    </row>
    <row r="62" spans="1:10" ht="12" customHeight="1" x14ac:dyDescent="0.2">
      <c r="A62" s="157"/>
      <c r="B62" s="160"/>
      <c r="C62" s="115"/>
      <c r="D62" s="8" t="s">
        <v>9</v>
      </c>
      <c r="E62" s="9">
        <f t="shared" si="31"/>
        <v>484.91273999999999</v>
      </c>
      <c r="F62" s="104">
        <f>F69+F76</f>
        <v>484.91273999999999</v>
      </c>
      <c r="G62" s="2">
        <v>0</v>
      </c>
      <c r="H62" s="2">
        <v>0</v>
      </c>
      <c r="I62" s="2">
        <v>0</v>
      </c>
      <c r="J62" s="2">
        <v>0</v>
      </c>
    </row>
    <row r="63" spans="1:10" ht="24" x14ac:dyDescent="0.2">
      <c r="A63" s="157"/>
      <c r="B63" s="160"/>
      <c r="C63" s="115"/>
      <c r="D63" s="10" t="s">
        <v>10</v>
      </c>
      <c r="E63" s="9">
        <f t="shared" si="31"/>
        <v>0</v>
      </c>
      <c r="F63" s="104">
        <v>0</v>
      </c>
      <c r="G63" s="2">
        <v>0</v>
      </c>
      <c r="H63" s="2">
        <v>0</v>
      </c>
      <c r="I63" s="2">
        <v>0</v>
      </c>
      <c r="J63" s="2">
        <v>0</v>
      </c>
    </row>
    <row r="64" spans="1:10" ht="12" customHeight="1" x14ac:dyDescent="0.2">
      <c r="A64" s="157"/>
      <c r="B64" s="160"/>
      <c r="C64" s="115"/>
      <c r="D64" s="8" t="s">
        <v>11</v>
      </c>
      <c r="E64" s="9">
        <f t="shared" si="31"/>
        <v>0</v>
      </c>
      <c r="F64" s="104">
        <v>0</v>
      </c>
      <c r="G64" s="2">
        <v>0</v>
      </c>
      <c r="H64" s="2">
        <v>0</v>
      </c>
      <c r="I64" s="2">
        <v>0</v>
      </c>
      <c r="J64" s="2">
        <v>0</v>
      </c>
    </row>
    <row r="65" spans="1:10" ht="12" customHeight="1" x14ac:dyDescent="0.2">
      <c r="A65" s="157"/>
      <c r="B65" s="160"/>
      <c r="C65" s="115"/>
      <c r="D65" s="8" t="s">
        <v>12</v>
      </c>
      <c r="E65" s="9">
        <f t="shared" si="31"/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</row>
    <row r="66" spans="1:10" ht="15" customHeight="1" x14ac:dyDescent="0.2">
      <c r="A66" s="157"/>
      <c r="B66" s="160"/>
      <c r="C66" s="115" t="s">
        <v>29</v>
      </c>
      <c r="D66" s="11" t="s">
        <v>5</v>
      </c>
      <c r="E66" s="9">
        <f>E68+E69</f>
        <v>30.8</v>
      </c>
      <c r="F66" s="2">
        <f>F68+F69</f>
        <v>30.8</v>
      </c>
      <c r="G66" s="2"/>
      <c r="H66" s="2"/>
      <c r="I66" s="2"/>
      <c r="J66" s="2"/>
    </row>
    <row r="67" spans="1:10" ht="15" customHeight="1" x14ac:dyDescent="0.2">
      <c r="A67" s="157"/>
      <c r="B67" s="160"/>
      <c r="C67" s="115"/>
      <c r="D67" s="8" t="s">
        <v>7</v>
      </c>
      <c r="E67" s="9"/>
      <c r="F67" s="2"/>
      <c r="G67" s="2"/>
      <c r="H67" s="2"/>
      <c r="I67" s="2"/>
      <c r="J67" s="2"/>
    </row>
    <row r="68" spans="1:10" ht="15" customHeight="1" x14ac:dyDescent="0.2">
      <c r="A68" s="157"/>
      <c r="B68" s="160"/>
      <c r="C68" s="115"/>
      <c r="D68" s="8" t="s">
        <v>8</v>
      </c>
      <c r="E68" s="9">
        <f>F68+G68+H68+I68+J68</f>
        <v>0</v>
      </c>
      <c r="F68" s="2"/>
      <c r="G68" s="2"/>
      <c r="H68" s="2"/>
      <c r="I68" s="2"/>
      <c r="J68" s="2"/>
    </row>
    <row r="69" spans="1:10" ht="15" customHeight="1" x14ac:dyDescent="0.2">
      <c r="A69" s="157"/>
      <c r="B69" s="160"/>
      <c r="C69" s="115"/>
      <c r="D69" s="8" t="s">
        <v>9</v>
      </c>
      <c r="E69" s="9">
        <f>F69+G69+H69+I69+J69</f>
        <v>30.8</v>
      </c>
      <c r="F69" s="2">
        <v>30.8</v>
      </c>
      <c r="G69" s="2"/>
      <c r="H69" s="2"/>
      <c r="I69" s="2"/>
      <c r="J69" s="2"/>
    </row>
    <row r="70" spans="1:10" ht="15" customHeight="1" x14ac:dyDescent="0.2">
      <c r="A70" s="157"/>
      <c r="B70" s="160"/>
      <c r="C70" s="115"/>
      <c r="D70" s="10" t="s">
        <v>10</v>
      </c>
      <c r="E70" s="9"/>
      <c r="F70" s="2"/>
      <c r="G70" s="2"/>
      <c r="H70" s="2"/>
      <c r="I70" s="2"/>
      <c r="J70" s="2"/>
    </row>
    <row r="71" spans="1:10" ht="15" customHeight="1" x14ac:dyDescent="0.2">
      <c r="A71" s="157"/>
      <c r="B71" s="160"/>
      <c r="C71" s="115"/>
      <c r="D71" s="8" t="s">
        <v>11</v>
      </c>
      <c r="E71" s="9"/>
      <c r="F71" s="2"/>
      <c r="G71" s="2"/>
      <c r="H71" s="2"/>
      <c r="I71" s="2"/>
      <c r="J71" s="2"/>
    </row>
    <row r="72" spans="1:10" ht="15" customHeight="1" x14ac:dyDescent="0.2">
      <c r="A72" s="157"/>
      <c r="B72" s="160"/>
      <c r="C72" s="115"/>
      <c r="D72" s="8" t="s">
        <v>12</v>
      </c>
      <c r="E72" s="9"/>
      <c r="F72" s="2"/>
      <c r="G72" s="2"/>
      <c r="H72" s="2"/>
      <c r="I72" s="2"/>
      <c r="J72" s="2"/>
    </row>
    <row r="73" spans="1:10" ht="15" customHeight="1" x14ac:dyDescent="0.2">
      <c r="A73" s="157"/>
      <c r="B73" s="160"/>
      <c r="C73" s="115" t="s">
        <v>129</v>
      </c>
      <c r="D73" s="11" t="s">
        <v>5</v>
      </c>
      <c r="E73" s="9">
        <f>E75+E76</f>
        <v>9270.0319200000013</v>
      </c>
      <c r="F73" s="2">
        <f>F75+F76</f>
        <v>9270.0319200000013</v>
      </c>
      <c r="G73" s="2"/>
      <c r="H73" s="2"/>
      <c r="I73" s="2"/>
      <c r="J73" s="2"/>
    </row>
    <row r="74" spans="1:10" ht="15" customHeight="1" x14ac:dyDescent="0.2">
      <c r="A74" s="157"/>
      <c r="B74" s="160"/>
      <c r="C74" s="115"/>
      <c r="D74" s="8" t="s">
        <v>7</v>
      </c>
      <c r="E74" s="9"/>
      <c r="F74" s="2"/>
      <c r="G74" s="2"/>
      <c r="H74" s="2"/>
      <c r="I74" s="2"/>
      <c r="J74" s="2"/>
    </row>
    <row r="75" spans="1:10" ht="15" customHeight="1" x14ac:dyDescent="0.2">
      <c r="A75" s="157"/>
      <c r="B75" s="160"/>
      <c r="C75" s="115"/>
      <c r="D75" s="8" t="s">
        <v>8</v>
      </c>
      <c r="E75" s="9">
        <f>F75+G75+H75+I75+J75</f>
        <v>8815.9191800000008</v>
      </c>
      <c r="F75" s="2">
        <v>8815.9191800000008</v>
      </c>
      <c r="G75" s="2"/>
      <c r="H75" s="2"/>
      <c r="I75" s="2"/>
      <c r="J75" s="2"/>
    </row>
    <row r="76" spans="1:10" ht="15" customHeight="1" x14ac:dyDescent="0.2">
      <c r="A76" s="157"/>
      <c r="B76" s="160"/>
      <c r="C76" s="115"/>
      <c r="D76" s="8" t="s">
        <v>9</v>
      </c>
      <c r="E76" s="9">
        <f>F76+G76+H76+I76+J76</f>
        <v>454.11273999999997</v>
      </c>
      <c r="F76" s="2">
        <v>454.11273999999997</v>
      </c>
      <c r="G76" s="2"/>
      <c r="H76" s="2"/>
      <c r="I76" s="2"/>
      <c r="J76" s="2"/>
    </row>
    <row r="77" spans="1:10" ht="15" customHeight="1" x14ac:dyDescent="0.2">
      <c r="A77" s="157"/>
      <c r="B77" s="160"/>
      <c r="C77" s="115"/>
      <c r="D77" s="10" t="s">
        <v>10</v>
      </c>
      <c r="E77" s="9"/>
      <c r="F77" s="2"/>
      <c r="G77" s="2"/>
      <c r="H77" s="2"/>
      <c r="I77" s="2"/>
      <c r="J77" s="2"/>
    </row>
    <row r="78" spans="1:10" ht="15" customHeight="1" x14ac:dyDescent="0.2">
      <c r="A78" s="157"/>
      <c r="B78" s="160"/>
      <c r="C78" s="115"/>
      <c r="D78" s="8" t="s">
        <v>11</v>
      </c>
      <c r="E78" s="9"/>
      <c r="F78" s="104">
        <v>635.49523999999997</v>
      </c>
      <c r="G78" s="2"/>
      <c r="H78" s="2"/>
      <c r="I78" s="2"/>
      <c r="J78" s="2"/>
    </row>
    <row r="79" spans="1:10" ht="15" customHeight="1" x14ac:dyDescent="0.2">
      <c r="A79" s="158"/>
      <c r="B79" s="161"/>
      <c r="C79" s="115"/>
      <c r="D79" s="8" t="s">
        <v>12</v>
      </c>
      <c r="E79" s="9"/>
      <c r="F79" s="2"/>
      <c r="G79" s="2"/>
      <c r="H79" s="2"/>
      <c r="I79" s="2"/>
      <c r="J79" s="2"/>
    </row>
    <row r="80" spans="1:10" ht="15.75" customHeight="1" x14ac:dyDescent="0.2">
      <c r="A80" s="154" t="s">
        <v>133</v>
      </c>
      <c r="B80" s="134" t="s">
        <v>149</v>
      </c>
      <c r="C80" s="115" t="s">
        <v>132</v>
      </c>
      <c r="D80" s="11" t="s">
        <v>5</v>
      </c>
      <c r="E80" s="9">
        <f t="shared" ref="E80:J80" si="32">E81+E82+E83+E84+E86</f>
        <v>0</v>
      </c>
      <c r="F80" s="9">
        <f t="shared" si="32"/>
        <v>0</v>
      </c>
      <c r="G80" s="9">
        <f t="shared" si="32"/>
        <v>0</v>
      </c>
      <c r="H80" s="9">
        <f t="shared" ref="H80:I80" si="33">H81+H82+H83+H84+H86</f>
        <v>0</v>
      </c>
      <c r="I80" s="9">
        <f t="shared" si="33"/>
        <v>0</v>
      </c>
      <c r="J80" s="9">
        <f t="shared" si="32"/>
        <v>0</v>
      </c>
    </row>
    <row r="81" spans="1:10" x14ac:dyDescent="0.2">
      <c r="A81" s="155"/>
      <c r="B81" s="134"/>
      <c r="C81" s="115"/>
      <c r="D81" s="8" t="s">
        <v>7</v>
      </c>
      <c r="E81" s="9">
        <f t="shared" ref="E81:E86" si="34">SUM(F81:J81)</f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</row>
    <row r="82" spans="1:10" x14ac:dyDescent="0.2">
      <c r="A82" s="155"/>
      <c r="B82" s="134"/>
      <c r="C82" s="115"/>
      <c r="D82" s="8" t="s">
        <v>8</v>
      </c>
      <c r="E82" s="9">
        <f t="shared" si="34"/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</row>
    <row r="83" spans="1:10" x14ac:dyDescent="0.2">
      <c r="A83" s="155"/>
      <c r="B83" s="134"/>
      <c r="C83" s="115"/>
      <c r="D83" s="8" t="s">
        <v>9</v>
      </c>
      <c r="E83" s="9">
        <f t="shared" si="34"/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</row>
    <row r="84" spans="1:10" ht="24" x14ac:dyDescent="0.2">
      <c r="A84" s="155"/>
      <c r="B84" s="134"/>
      <c r="C84" s="115"/>
      <c r="D84" s="10" t="s">
        <v>10</v>
      </c>
      <c r="E84" s="9">
        <f t="shared" si="34"/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</row>
    <row r="85" spans="1:10" x14ac:dyDescent="0.2">
      <c r="A85" s="155"/>
      <c r="B85" s="134"/>
      <c r="C85" s="115"/>
      <c r="D85" s="8" t="s">
        <v>11</v>
      </c>
      <c r="E85" s="9">
        <f t="shared" si="34"/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</row>
    <row r="86" spans="1:10" x14ac:dyDescent="0.2">
      <c r="A86" s="155"/>
      <c r="B86" s="134"/>
      <c r="C86" s="115"/>
      <c r="D86" s="8" t="s">
        <v>12</v>
      </c>
      <c r="E86" s="9">
        <f t="shared" si="34"/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</row>
    <row r="87" spans="1:10" ht="15" customHeight="1" x14ac:dyDescent="0.2">
      <c r="A87" s="166" t="s">
        <v>139</v>
      </c>
      <c r="B87" s="169" t="s">
        <v>150</v>
      </c>
      <c r="C87" s="122" t="s">
        <v>132</v>
      </c>
      <c r="D87" s="11" t="s">
        <v>5</v>
      </c>
      <c r="E87" s="9"/>
      <c r="F87" s="2"/>
      <c r="G87" s="2"/>
      <c r="H87" s="2"/>
      <c r="I87" s="2"/>
      <c r="J87" s="2"/>
    </row>
    <row r="88" spans="1:10" ht="15" customHeight="1" x14ac:dyDescent="0.2">
      <c r="A88" s="167"/>
      <c r="B88" s="170"/>
      <c r="C88" s="123"/>
      <c r="D88" s="8" t="s">
        <v>7</v>
      </c>
      <c r="E88" s="9"/>
      <c r="F88" s="2"/>
      <c r="G88" s="2"/>
      <c r="H88" s="2"/>
      <c r="I88" s="2"/>
      <c r="J88" s="2"/>
    </row>
    <row r="89" spans="1:10" ht="15" customHeight="1" x14ac:dyDescent="0.2">
      <c r="A89" s="167"/>
      <c r="B89" s="170"/>
      <c r="C89" s="123"/>
      <c r="D89" s="8" t="s">
        <v>8</v>
      </c>
      <c r="E89" s="9"/>
      <c r="F89" s="2"/>
      <c r="G89" s="2"/>
      <c r="H89" s="2"/>
      <c r="I89" s="2"/>
      <c r="J89" s="2"/>
    </row>
    <row r="90" spans="1:10" ht="15" customHeight="1" x14ac:dyDescent="0.2">
      <c r="A90" s="167"/>
      <c r="B90" s="170"/>
      <c r="C90" s="123"/>
      <c r="D90" s="8" t="s">
        <v>9</v>
      </c>
      <c r="E90" s="9"/>
      <c r="F90" s="2"/>
      <c r="G90" s="2"/>
      <c r="H90" s="2"/>
      <c r="I90" s="2"/>
      <c r="J90" s="2"/>
    </row>
    <row r="91" spans="1:10" ht="15" customHeight="1" x14ac:dyDescent="0.2">
      <c r="A91" s="167"/>
      <c r="B91" s="170"/>
      <c r="C91" s="123"/>
      <c r="D91" s="10" t="s">
        <v>10</v>
      </c>
      <c r="E91" s="9"/>
      <c r="F91" s="2"/>
      <c r="G91" s="2"/>
      <c r="H91" s="2"/>
      <c r="I91" s="2"/>
      <c r="J91" s="2"/>
    </row>
    <row r="92" spans="1:10" ht="15" customHeight="1" x14ac:dyDescent="0.2">
      <c r="A92" s="167"/>
      <c r="B92" s="170"/>
      <c r="C92" s="123"/>
      <c r="D92" s="8" t="s">
        <v>11</v>
      </c>
      <c r="E92" s="9"/>
      <c r="F92" s="2"/>
      <c r="G92" s="2"/>
      <c r="H92" s="2"/>
      <c r="I92" s="2"/>
      <c r="J92" s="2"/>
    </row>
    <row r="93" spans="1:10" ht="15" customHeight="1" x14ac:dyDescent="0.2">
      <c r="A93" s="168"/>
      <c r="B93" s="171"/>
      <c r="C93" s="124"/>
      <c r="D93" s="8" t="s">
        <v>12</v>
      </c>
      <c r="E93" s="9"/>
      <c r="F93" s="2"/>
      <c r="G93" s="2"/>
      <c r="H93" s="2"/>
      <c r="I93" s="2"/>
      <c r="J93" s="2"/>
    </row>
    <row r="94" spans="1:10" x14ac:dyDescent="0.2">
      <c r="A94" s="154"/>
      <c r="B94" s="159"/>
      <c r="C94" s="135" t="s">
        <v>13</v>
      </c>
      <c r="D94" s="11" t="s">
        <v>5</v>
      </c>
      <c r="E94" s="9">
        <f t="shared" ref="E94:J94" si="35">E10+E31+E52+E59+E80</f>
        <v>2468972.8839299995</v>
      </c>
      <c r="F94" s="9">
        <f t="shared" si="35"/>
        <v>1371374.44771</v>
      </c>
      <c r="G94" s="9">
        <f t="shared" si="35"/>
        <v>322951.49822000001</v>
      </c>
      <c r="H94" s="9">
        <f t="shared" si="35"/>
        <v>116856.249</v>
      </c>
      <c r="I94" s="9">
        <f t="shared" si="35"/>
        <v>116856.249</v>
      </c>
      <c r="J94" s="9">
        <f t="shared" si="35"/>
        <v>540934.44000000006</v>
      </c>
    </row>
    <row r="95" spans="1:10" x14ac:dyDescent="0.2">
      <c r="A95" s="155"/>
      <c r="B95" s="160"/>
      <c r="C95" s="135"/>
      <c r="D95" s="11" t="s">
        <v>7</v>
      </c>
      <c r="E95" s="9">
        <f>E11+E32+E53+E60+E81</f>
        <v>0</v>
      </c>
      <c r="F95" s="96">
        <f>F39+F46+F53+F60+F81+F18+F25</f>
        <v>0</v>
      </c>
      <c r="G95" s="96">
        <f>G39+G46+G53+G60+G81+G18+G25</f>
        <v>0</v>
      </c>
      <c r="H95" s="96">
        <f>H39+H46+H53+H60+H81+H18+H25</f>
        <v>0</v>
      </c>
      <c r="I95" s="96">
        <f>I39+I46+I53+I60+I81+I18+I25</f>
        <v>0</v>
      </c>
      <c r="J95" s="96">
        <f>J39+J46+J53+J60+J81+J18+J25</f>
        <v>0</v>
      </c>
    </row>
    <row r="96" spans="1:10" x14ac:dyDescent="0.2">
      <c r="A96" s="155"/>
      <c r="B96" s="160"/>
      <c r="C96" s="135"/>
      <c r="D96" s="11" t="s">
        <v>8</v>
      </c>
      <c r="E96" s="9">
        <f>E12+E33+E54+E61+E82</f>
        <v>2073207.8572299997</v>
      </c>
      <c r="F96" s="9">
        <f>F40+F12+F61+F47</f>
        <v>1220832.35723</v>
      </c>
      <c r="G96" s="9">
        <f t="shared" ref="G96:J100" si="36">G12+G33+G54+G61+G82</f>
        <v>290947.3</v>
      </c>
      <c r="H96" s="9">
        <f t="shared" si="36"/>
        <v>105275.9</v>
      </c>
      <c r="I96" s="9">
        <f t="shared" si="36"/>
        <v>105275.9</v>
      </c>
      <c r="J96" s="9">
        <f t="shared" si="36"/>
        <v>350876.4</v>
      </c>
    </row>
    <row r="97" spans="1:10" x14ac:dyDescent="0.2">
      <c r="A97" s="155"/>
      <c r="B97" s="160"/>
      <c r="C97" s="135"/>
      <c r="D97" s="11" t="s">
        <v>9</v>
      </c>
      <c r="E97" s="9">
        <f>E13+E34+E55+E62+E83</f>
        <v>395765.02669999999</v>
      </c>
      <c r="F97" s="9">
        <f>F13+F34+F55+F62+F83</f>
        <v>150542.09048000001</v>
      </c>
      <c r="G97" s="9">
        <f t="shared" si="36"/>
        <v>32004.198219999998</v>
      </c>
      <c r="H97" s="9">
        <f t="shared" si="36"/>
        <v>11580.349</v>
      </c>
      <c r="I97" s="9">
        <f t="shared" si="36"/>
        <v>11580.349</v>
      </c>
      <c r="J97" s="9">
        <f t="shared" si="36"/>
        <v>190058.04</v>
      </c>
    </row>
    <row r="98" spans="1:10" ht="24" x14ac:dyDescent="0.2">
      <c r="A98" s="155"/>
      <c r="B98" s="160"/>
      <c r="C98" s="135"/>
      <c r="D98" s="41" t="s">
        <v>10</v>
      </c>
      <c r="E98" s="9">
        <f>E14+E35+E56+E63+E84</f>
        <v>0</v>
      </c>
      <c r="F98" s="9">
        <f>F14+F35+F56+F63+F84</f>
        <v>0</v>
      </c>
      <c r="G98" s="9">
        <f t="shared" si="36"/>
        <v>0</v>
      </c>
      <c r="H98" s="9">
        <f t="shared" si="36"/>
        <v>0</v>
      </c>
      <c r="I98" s="9">
        <f t="shared" si="36"/>
        <v>0</v>
      </c>
      <c r="J98" s="9">
        <f t="shared" si="36"/>
        <v>0</v>
      </c>
    </row>
    <row r="99" spans="1:10" x14ac:dyDescent="0.2">
      <c r="A99" s="155"/>
      <c r="B99" s="160"/>
      <c r="C99" s="135"/>
      <c r="D99" s="11" t="s">
        <v>11</v>
      </c>
      <c r="E99" s="2">
        <f>F99+G99+H99+I99+J99</f>
        <v>2158.2494499999998</v>
      </c>
      <c r="F99" s="2">
        <f>1777.83484+380.41461</f>
        <v>2158.2494499999998</v>
      </c>
      <c r="G99" s="9">
        <f t="shared" si="36"/>
        <v>0</v>
      </c>
      <c r="H99" s="9">
        <f t="shared" si="36"/>
        <v>0</v>
      </c>
      <c r="I99" s="9">
        <f t="shared" si="36"/>
        <v>0</v>
      </c>
      <c r="J99" s="9">
        <f t="shared" si="36"/>
        <v>0</v>
      </c>
    </row>
    <row r="100" spans="1:10" x14ac:dyDescent="0.2">
      <c r="A100" s="155"/>
      <c r="B100" s="160"/>
      <c r="C100" s="136"/>
      <c r="D100" s="97" t="s">
        <v>12</v>
      </c>
      <c r="E100" s="9">
        <f>E16+E37+E58+E65+E86</f>
        <v>0</v>
      </c>
      <c r="F100" s="9">
        <f>F16+F37+F58+F65+F86</f>
        <v>0</v>
      </c>
      <c r="G100" s="9">
        <f t="shared" si="36"/>
        <v>0</v>
      </c>
      <c r="H100" s="9">
        <f t="shared" si="36"/>
        <v>0</v>
      </c>
      <c r="I100" s="9">
        <f t="shared" si="36"/>
        <v>0</v>
      </c>
      <c r="J100" s="9">
        <f t="shared" si="36"/>
        <v>0</v>
      </c>
    </row>
    <row r="101" spans="1:10" ht="15.75" customHeight="1" x14ac:dyDescent="0.2">
      <c r="A101" s="151" t="s">
        <v>144</v>
      </c>
      <c r="B101" s="152"/>
      <c r="C101" s="152"/>
      <c r="D101" s="152"/>
      <c r="E101" s="152"/>
      <c r="F101" s="152"/>
      <c r="G101" s="152"/>
      <c r="H101" s="152"/>
      <c r="I101" s="152"/>
      <c r="J101" s="153"/>
    </row>
    <row r="102" spans="1:10" ht="12" customHeight="1" x14ac:dyDescent="0.2">
      <c r="A102" s="162" t="s">
        <v>45</v>
      </c>
      <c r="B102" s="134" t="s">
        <v>151</v>
      </c>
      <c r="C102" s="115" t="s">
        <v>29</v>
      </c>
      <c r="D102" s="11" t="s">
        <v>5</v>
      </c>
      <c r="E102" s="9">
        <f t="shared" ref="E102:J102" si="37">E103+E104+E105+E106+E108</f>
        <v>0</v>
      </c>
      <c r="F102" s="9">
        <f t="shared" si="37"/>
        <v>0</v>
      </c>
      <c r="G102" s="9">
        <f t="shared" si="37"/>
        <v>0</v>
      </c>
      <c r="H102" s="9">
        <f t="shared" ref="H102:I102" si="38">H103+H104+H105+H106+H108</f>
        <v>0</v>
      </c>
      <c r="I102" s="9">
        <f t="shared" si="38"/>
        <v>0</v>
      </c>
      <c r="J102" s="9">
        <f t="shared" si="37"/>
        <v>0</v>
      </c>
    </row>
    <row r="103" spans="1:10" x14ac:dyDescent="0.2">
      <c r="A103" s="163"/>
      <c r="B103" s="134"/>
      <c r="C103" s="115"/>
      <c r="D103" s="8" t="s">
        <v>7</v>
      </c>
      <c r="E103" s="9">
        <f t="shared" ref="E103:E108" si="39">SUM(F103:J103)</f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</row>
    <row r="104" spans="1:10" x14ac:dyDescent="0.2">
      <c r="A104" s="163"/>
      <c r="B104" s="134"/>
      <c r="C104" s="115"/>
      <c r="D104" s="8" t="s">
        <v>8</v>
      </c>
      <c r="E104" s="9">
        <f t="shared" si="39"/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</row>
    <row r="105" spans="1:10" x14ac:dyDescent="0.2">
      <c r="A105" s="163"/>
      <c r="B105" s="134"/>
      <c r="C105" s="115"/>
      <c r="D105" s="8" t="s">
        <v>9</v>
      </c>
      <c r="E105" s="9">
        <f t="shared" si="39"/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</row>
    <row r="106" spans="1:10" ht="24" x14ac:dyDescent="0.2">
      <c r="A106" s="163"/>
      <c r="B106" s="134"/>
      <c r="C106" s="115"/>
      <c r="D106" s="10" t="s">
        <v>10</v>
      </c>
      <c r="E106" s="9">
        <f t="shared" si="39"/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</row>
    <row r="107" spans="1:10" x14ac:dyDescent="0.2">
      <c r="A107" s="163"/>
      <c r="B107" s="134"/>
      <c r="C107" s="115"/>
      <c r="D107" s="8" t="s">
        <v>11</v>
      </c>
      <c r="E107" s="9">
        <f t="shared" si="39"/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</row>
    <row r="108" spans="1:10" x14ac:dyDescent="0.2">
      <c r="A108" s="163"/>
      <c r="B108" s="134"/>
      <c r="C108" s="115"/>
      <c r="D108" s="8" t="s">
        <v>12</v>
      </c>
      <c r="E108" s="9">
        <f t="shared" si="39"/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</row>
    <row r="109" spans="1:10" ht="12" customHeight="1" x14ac:dyDescent="0.2">
      <c r="A109" s="162" t="s">
        <v>46</v>
      </c>
      <c r="B109" s="134" t="s">
        <v>152</v>
      </c>
      <c r="C109" s="115" t="s">
        <v>109</v>
      </c>
      <c r="D109" s="11" t="s">
        <v>5</v>
      </c>
      <c r="E109" s="9">
        <f t="shared" ref="E109:J109" si="40">E110+E111+E112+E113+E115</f>
        <v>0</v>
      </c>
      <c r="F109" s="9">
        <f t="shared" si="40"/>
        <v>0</v>
      </c>
      <c r="G109" s="9">
        <f t="shared" si="40"/>
        <v>0</v>
      </c>
      <c r="H109" s="9">
        <f t="shared" ref="H109:I109" si="41">H110+H111+H112+H113+H115</f>
        <v>0</v>
      </c>
      <c r="I109" s="9">
        <f t="shared" si="41"/>
        <v>0</v>
      </c>
      <c r="J109" s="9">
        <f t="shared" si="40"/>
        <v>0</v>
      </c>
    </row>
    <row r="110" spans="1:10" x14ac:dyDescent="0.2">
      <c r="A110" s="163"/>
      <c r="B110" s="134"/>
      <c r="C110" s="115"/>
      <c r="D110" s="8" t="s">
        <v>7</v>
      </c>
      <c r="E110" s="9">
        <f t="shared" ref="E110:E115" si="42">SUM(F110:J110)</f>
        <v>0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</row>
    <row r="111" spans="1:10" x14ac:dyDescent="0.2">
      <c r="A111" s="163"/>
      <c r="B111" s="134"/>
      <c r="C111" s="115"/>
      <c r="D111" s="8" t="s">
        <v>8</v>
      </c>
      <c r="E111" s="9">
        <f t="shared" si="42"/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</row>
    <row r="112" spans="1:10" x14ac:dyDescent="0.2">
      <c r="A112" s="163"/>
      <c r="B112" s="134"/>
      <c r="C112" s="115"/>
      <c r="D112" s="8" t="s">
        <v>9</v>
      </c>
      <c r="E112" s="9">
        <f t="shared" si="42"/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</row>
    <row r="113" spans="1:10" ht="24" x14ac:dyDescent="0.2">
      <c r="A113" s="163"/>
      <c r="B113" s="134"/>
      <c r="C113" s="115"/>
      <c r="D113" s="10" t="s">
        <v>10</v>
      </c>
      <c r="E113" s="9">
        <f t="shared" si="42"/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</row>
    <row r="114" spans="1:10" x14ac:dyDescent="0.2">
      <c r="A114" s="163"/>
      <c r="B114" s="134"/>
      <c r="C114" s="115"/>
      <c r="D114" s="8" t="s">
        <v>11</v>
      </c>
      <c r="E114" s="9">
        <f t="shared" si="42"/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</row>
    <row r="115" spans="1:10" x14ac:dyDescent="0.2">
      <c r="A115" s="163"/>
      <c r="B115" s="134"/>
      <c r="C115" s="115"/>
      <c r="D115" s="8" t="s">
        <v>12</v>
      </c>
      <c r="E115" s="9">
        <f t="shared" si="42"/>
        <v>0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</row>
    <row r="116" spans="1:10" ht="15.75" customHeight="1" x14ac:dyDescent="0.2">
      <c r="A116" s="162" t="s">
        <v>47</v>
      </c>
      <c r="B116" s="134" t="s">
        <v>153</v>
      </c>
      <c r="C116" s="115" t="s">
        <v>29</v>
      </c>
      <c r="D116" s="11" t="s">
        <v>5</v>
      </c>
      <c r="E116" s="9">
        <f>E117+E118+E119+E120+E122</f>
        <v>73959.861020000011</v>
      </c>
      <c r="F116" s="9">
        <f>F117+F118+F119+F120+F122</f>
        <v>17118.461000000003</v>
      </c>
      <c r="G116" s="9">
        <f t="shared" ref="G116:J116" si="43">G117+G118+G119+G120+G122</f>
        <v>13049.805259999999</v>
      </c>
      <c r="H116" s="9">
        <f t="shared" ref="H116:I116" si="44">H117+H118+H119+H120+H122</f>
        <v>13945.584210000001</v>
      </c>
      <c r="I116" s="9">
        <f t="shared" si="44"/>
        <v>17867.357889999999</v>
      </c>
      <c r="J116" s="9">
        <f t="shared" si="43"/>
        <v>11978.65266</v>
      </c>
    </row>
    <row r="117" spans="1:10" x14ac:dyDescent="0.2">
      <c r="A117" s="163"/>
      <c r="B117" s="134"/>
      <c r="C117" s="115"/>
      <c r="D117" s="8" t="s">
        <v>7</v>
      </c>
      <c r="E117" s="9">
        <f>SUM(F117:J117)</f>
        <v>54052.533510000001</v>
      </c>
      <c r="F117" s="14">
        <f>12285.4+6000+86.5+4989.3-1.06649-8831.8</f>
        <v>14528.33351</v>
      </c>
      <c r="G117" s="14">
        <f>9904.9+2046.6+81.6</f>
        <v>12033.1</v>
      </c>
      <c r="H117" s="14">
        <f>10334.4+2057.3+79.8</f>
        <v>12471.5</v>
      </c>
      <c r="I117" s="14">
        <f>60.5+10572.3+4386.8</f>
        <v>15019.599999999999</v>
      </c>
      <c r="J117" s="14">
        <v>0</v>
      </c>
    </row>
    <row r="118" spans="1:10" x14ac:dyDescent="0.2">
      <c r="A118" s="163"/>
      <c r="B118" s="134"/>
      <c r="C118" s="115"/>
      <c r="D118" s="8" t="s">
        <v>8</v>
      </c>
      <c r="E118" s="9">
        <f t="shared" ref="E118:E122" si="45">SUM(F118:J118)</f>
        <v>18978.19944</v>
      </c>
      <c r="F118" s="14">
        <f>2.1+1208.9+1321.8-15.90056</f>
        <v>2516.8994400000001</v>
      </c>
      <c r="G118" s="95">
        <f>2.2+959.7</f>
        <v>961.90000000000009</v>
      </c>
      <c r="H118" s="95">
        <f>1394.3+2.2</f>
        <v>1396.5</v>
      </c>
      <c r="I118" s="14">
        <f>1551.8+2.2+1208.9</f>
        <v>2762.9</v>
      </c>
      <c r="J118" s="14">
        <v>11340</v>
      </c>
    </row>
    <row r="119" spans="1:10" x14ac:dyDescent="0.2">
      <c r="A119" s="163"/>
      <c r="B119" s="134"/>
      <c r="C119" s="115"/>
      <c r="D119" s="8" t="s">
        <v>9</v>
      </c>
      <c r="E119" s="9">
        <f t="shared" si="45"/>
        <v>929.12806999999998</v>
      </c>
      <c r="F119" s="14">
        <f>106.82632-32.70527-0.893</f>
        <v>73.228049999999996</v>
      </c>
      <c r="G119" s="14">
        <f>54.80526</f>
        <v>54.805259999999997</v>
      </c>
      <c r="H119" s="14">
        <f>77.58421</f>
        <v>77.584209999999999</v>
      </c>
      <c r="I119" s="14">
        <f>84.85789</f>
        <v>84.857889999999998</v>
      </c>
      <c r="J119" s="14">
        <v>638.65265999999997</v>
      </c>
    </row>
    <row r="120" spans="1:10" ht="24" x14ac:dyDescent="0.2">
      <c r="A120" s="163"/>
      <c r="B120" s="134"/>
      <c r="C120" s="115"/>
      <c r="D120" s="10" t="s">
        <v>10</v>
      </c>
      <c r="E120" s="9">
        <f t="shared" si="45"/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</row>
    <row r="121" spans="1:10" x14ac:dyDescent="0.2">
      <c r="A121" s="163"/>
      <c r="B121" s="134"/>
      <c r="C121" s="115"/>
      <c r="D121" s="8" t="s">
        <v>11</v>
      </c>
      <c r="E121" s="9">
        <f t="shared" si="45"/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</row>
    <row r="122" spans="1:10" x14ac:dyDescent="0.2">
      <c r="A122" s="163"/>
      <c r="B122" s="134"/>
      <c r="C122" s="115"/>
      <c r="D122" s="8" t="s">
        <v>12</v>
      </c>
      <c r="E122" s="9">
        <f t="shared" si="45"/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</row>
    <row r="123" spans="1:10" ht="15.75" customHeight="1" x14ac:dyDescent="0.2">
      <c r="A123" s="162" t="s">
        <v>48</v>
      </c>
      <c r="B123" s="134" t="s">
        <v>154</v>
      </c>
      <c r="C123" s="115" t="s">
        <v>29</v>
      </c>
      <c r="D123" s="11" t="s">
        <v>5</v>
      </c>
      <c r="E123" s="9">
        <f t="shared" ref="E123:J123" si="46">E124+E125+E126+E127+E129</f>
        <v>0</v>
      </c>
      <c r="F123" s="9">
        <f t="shared" si="46"/>
        <v>0</v>
      </c>
      <c r="G123" s="9">
        <f t="shared" si="46"/>
        <v>0</v>
      </c>
      <c r="H123" s="9">
        <f t="shared" ref="H123:I123" si="47">H124+H125+H126+H127+H129</f>
        <v>0</v>
      </c>
      <c r="I123" s="9">
        <f t="shared" si="47"/>
        <v>0</v>
      </c>
      <c r="J123" s="9">
        <f t="shared" si="46"/>
        <v>0</v>
      </c>
    </row>
    <row r="124" spans="1:10" x14ac:dyDescent="0.2">
      <c r="A124" s="163"/>
      <c r="B124" s="134"/>
      <c r="C124" s="115"/>
      <c r="D124" s="8" t="s">
        <v>7</v>
      </c>
      <c r="E124" s="9">
        <f t="shared" ref="E124:E129" si="48">SUM(F124:J124)</f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</row>
    <row r="125" spans="1:10" x14ac:dyDescent="0.2">
      <c r="A125" s="163"/>
      <c r="B125" s="134"/>
      <c r="C125" s="115"/>
      <c r="D125" s="8" t="s">
        <v>8</v>
      </c>
      <c r="E125" s="9">
        <f t="shared" si="48"/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</row>
    <row r="126" spans="1:10" x14ac:dyDescent="0.2">
      <c r="A126" s="163"/>
      <c r="B126" s="134"/>
      <c r="C126" s="115"/>
      <c r="D126" s="8" t="s">
        <v>9</v>
      </c>
      <c r="E126" s="9">
        <f t="shared" si="48"/>
        <v>0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</row>
    <row r="127" spans="1:10" ht="24" x14ac:dyDescent="0.2">
      <c r="A127" s="163"/>
      <c r="B127" s="134"/>
      <c r="C127" s="115"/>
      <c r="D127" s="10" t="s">
        <v>10</v>
      </c>
      <c r="E127" s="9">
        <f t="shared" si="48"/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</row>
    <row r="128" spans="1:10" x14ac:dyDescent="0.2">
      <c r="A128" s="163"/>
      <c r="B128" s="134"/>
      <c r="C128" s="115"/>
      <c r="D128" s="8" t="s">
        <v>11</v>
      </c>
      <c r="E128" s="9">
        <f t="shared" si="48"/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</row>
    <row r="129" spans="1:10" x14ac:dyDescent="0.2">
      <c r="A129" s="163"/>
      <c r="B129" s="134"/>
      <c r="C129" s="115"/>
      <c r="D129" s="8" t="s">
        <v>12</v>
      </c>
      <c r="E129" s="9">
        <f t="shared" si="48"/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</row>
    <row r="130" spans="1:10" ht="15.75" customHeight="1" x14ac:dyDescent="0.2">
      <c r="A130" s="162" t="s">
        <v>49</v>
      </c>
      <c r="B130" s="134" t="s">
        <v>155</v>
      </c>
      <c r="C130" s="115" t="s">
        <v>29</v>
      </c>
      <c r="D130" s="11" t="s">
        <v>5</v>
      </c>
      <c r="E130" s="9">
        <f t="shared" ref="E130:J130" si="49">E131+E132+E133+E134+E136</f>
        <v>0</v>
      </c>
      <c r="F130" s="9">
        <f t="shared" si="49"/>
        <v>0</v>
      </c>
      <c r="G130" s="9">
        <f t="shared" si="49"/>
        <v>0</v>
      </c>
      <c r="H130" s="9">
        <f t="shared" ref="H130:I130" si="50">H131+H132+H133+H134+H136</f>
        <v>0</v>
      </c>
      <c r="I130" s="9">
        <f t="shared" si="50"/>
        <v>0</v>
      </c>
      <c r="J130" s="9">
        <f t="shared" si="49"/>
        <v>0</v>
      </c>
    </row>
    <row r="131" spans="1:10" x14ac:dyDescent="0.2">
      <c r="A131" s="163"/>
      <c r="B131" s="134"/>
      <c r="C131" s="115"/>
      <c r="D131" s="8" t="s">
        <v>7</v>
      </c>
      <c r="E131" s="9">
        <f t="shared" ref="E131:E136" si="51">SUM(F131:J131)</f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</row>
    <row r="132" spans="1:10" x14ac:dyDescent="0.2">
      <c r="A132" s="163"/>
      <c r="B132" s="134"/>
      <c r="C132" s="115"/>
      <c r="D132" s="8" t="s">
        <v>8</v>
      </c>
      <c r="E132" s="9">
        <f t="shared" si="51"/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</row>
    <row r="133" spans="1:10" x14ac:dyDescent="0.2">
      <c r="A133" s="163"/>
      <c r="B133" s="134"/>
      <c r="C133" s="115"/>
      <c r="D133" s="8" t="s">
        <v>9</v>
      </c>
      <c r="E133" s="9">
        <f t="shared" si="51"/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</row>
    <row r="134" spans="1:10" ht="24" x14ac:dyDescent="0.2">
      <c r="A134" s="163"/>
      <c r="B134" s="134"/>
      <c r="C134" s="115"/>
      <c r="D134" s="10" t="s">
        <v>10</v>
      </c>
      <c r="E134" s="9">
        <f t="shared" si="51"/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</row>
    <row r="135" spans="1:10" x14ac:dyDescent="0.2">
      <c r="A135" s="163"/>
      <c r="B135" s="134"/>
      <c r="C135" s="115"/>
      <c r="D135" s="8" t="s">
        <v>11</v>
      </c>
      <c r="E135" s="9">
        <f t="shared" si="51"/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</row>
    <row r="136" spans="1:10" x14ac:dyDescent="0.2">
      <c r="A136" s="163"/>
      <c r="B136" s="134"/>
      <c r="C136" s="115"/>
      <c r="D136" s="8" t="s">
        <v>12</v>
      </c>
      <c r="E136" s="9">
        <f t="shared" si="51"/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</row>
    <row r="137" spans="1:10" ht="15.75" customHeight="1" x14ac:dyDescent="0.2">
      <c r="A137" s="162" t="s">
        <v>106</v>
      </c>
      <c r="B137" s="134" t="s">
        <v>156</v>
      </c>
      <c r="C137" s="115" t="s">
        <v>29</v>
      </c>
      <c r="D137" s="11" t="s">
        <v>5</v>
      </c>
      <c r="E137" s="9">
        <f t="shared" ref="E137:J137" si="52">E138+E139+E140+E141+E143</f>
        <v>0</v>
      </c>
      <c r="F137" s="9">
        <f t="shared" si="52"/>
        <v>0</v>
      </c>
      <c r="G137" s="9">
        <f t="shared" si="52"/>
        <v>0</v>
      </c>
      <c r="H137" s="9">
        <f t="shared" ref="H137:I137" si="53">H138+H139+H140+H141+H143</f>
        <v>0</v>
      </c>
      <c r="I137" s="9">
        <f t="shared" si="53"/>
        <v>0</v>
      </c>
      <c r="J137" s="9">
        <f t="shared" si="52"/>
        <v>0</v>
      </c>
    </row>
    <row r="138" spans="1:10" x14ac:dyDescent="0.2">
      <c r="A138" s="163"/>
      <c r="B138" s="134"/>
      <c r="C138" s="115"/>
      <c r="D138" s="8" t="s">
        <v>7</v>
      </c>
      <c r="E138" s="9">
        <f t="shared" ref="E138:E143" si="54">SUM(F138:J138)</f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</row>
    <row r="139" spans="1:10" x14ac:dyDescent="0.2">
      <c r="A139" s="163"/>
      <c r="B139" s="134"/>
      <c r="C139" s="115"/>
      <c r="D139" s="8" t="s">
        <v>8</v>
      </c>
      <c r="E139" s="9">
        <f t="shared" si="54"/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</row>
    <row r="140" spans="1:10" x14ac:dyDescent="0.2">
      <c r="A140" s="163"/>
      <c r="B140" s="134"/>
      <c r="C140" s="115"/>
      <c r="D140" s="8" t="s">
        <v>9</v>
      </c>
      <c r="E140" s="9">
        <f t="shared" si="54"/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</row>
    <row r="141" spans="1:10" ht="24" x14ac:dyDescent="0.2">
      <c r="A141" s="163"/>
      <c r="B141" s="134"/>
      <c r="C141" s="115"/>
      <c r="D141" s="10" t="s">
        <v>10</v>
      </c>
      <c r="E141" s="9">
        <f t="shared" si="54"/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</row>
    <row r="142" spans="1:10" x14ac:dyDescent="0.2">
      <c r="A142" s="163"/>
      <c r="B142" s="134"/>
      <c r="C142" s="115"/>
      <c r="D142" s="8" t="s">
        <v>11</v>
      </c>
      <c r="E142" s="9">
        <f t="shared" si="54"/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</row>
    <row r="143" spans="1:10" x14ac:dyDescent="0.2">
      <c r="A143" s="163"/>
      <c r="B143" s="134"/>
      <c r="C143" s="115"/>
      <c r="D143" s="8" t="s">
        <v>12</v>
      </c>
      <c r="E143" s="9">
        <f t="shared" si="54"/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</row>
    <row r="144" spans="1:10" ht="15.75" customHeight="1" x14ac:dyDescent="0.2">
      <c r="A144" s="162" t="s">
        <v>107</v>
      </c>
      <c r="B144" s="134" t="s">
        <v>160</v>
      </c>
      <c r="C144" s="115" t="s">
        <v>29</v>
      </c>
      <c r="D144" s="11" t="s">
        <v>5</v>
      </c>
      <c r="E144" s="9">
        <f t="shared" ref="E144:J144" si="55">E145+E146+E147+E148+E150</f>
        <v>321571.41303</v>
      </c>
      <c r="F144" s="9">
        <f>F146+F145+F147</f>
        <v>185296.80629000001</v>
      </c>
      <c r="G144" s="9">
        <f t="shared" si="55"/>
        <v>39390.449439999997</v>
      </c>
      <c r="H144" s="9">
        <f t="shared" ref="H144:I144" si="56">H145+H146+H147+H148+H150</f>
        <v>41832.696629999999</v>
      </c>
      <c r="I144" s="9">
        <f t="shared" si="56"/>
        <v>55051.460669999993</v>
      </c>
      <c r="J144" s="9">
        <f t="shared" si="55"/>
        <v>0</v>
      </c>
    </row>
    <row r="145" spans="1:10" x14ac:dyDescent="0.2">
      <c r="A145" s="163"/>
      <c r="B145" s="134"/>
      <c r="C145" s="115"/>
      <c r="D145" s="8" t="s">
        <v>7</v>
      </c>
      <c r="E145" s="9">
        <f t="shared" ref="E145:E150" si="57">SUM(F145:J145)</f>
        <v>121382.73999999999</v>
      </c>
      <c r="F145" s="14">
        <f>73429-0.16</f>
        <v>73428.84</v>
      </c>
      <c r="G145" s="14">
        <v>15775.9</v>
      </c>
      <c r="H145" s="14">
        <v>16009.4</v>
      </c>
      <c r="I145" s="14">
        <v>16168.6</v>
      </c>
      <c r="J145" s="14">
        <v>0</v>
      </c>
    </row>
    <row r="146" spans="1:10" x14ac:dyDescent="0.2">
      <c r="A146" s="163"/>
      <c r="B146" s="134"/>
      <c r="C146" s="115"/>
      <c r="D146" s="8" t="s">
        <v>8</v>
      </c>
      <c r="E146" s="9">
        <f>SUM(F146:J146)</f>
        <v>163080.29999999999</v>
      </c>
      <c r="F146" s="14">
        <v>89749.8</v>
      </c>
      <c r="G146" s="14">
        <v>19281.599999999999</v>
      </c>
      <c r="H146" s="14">
        <v>21221.7</v>
      </c>
      <c r="I146" s="14">
        <v>32827.199999999997</v>
      </c>
      <c r="J146" s="14">
        <v>0</v>
      </c>
    </row>
    <row r="147" spans="1:10" x14ac:dyDescent="0.2">
      <c r="A147" s="163"/>
      <c r="B147" s="134"/>
      <c r="C147" s="115"/>
      <c r="D147" s="8" t="s">
        <v>9</v>
      </c>
      <c r="E147" s="9">
        <f>SUM(F147:J147)</f>
        <v>37108.373029999995</v>
      </c>
      <c r="F147" s="14">
        <f>995.25163+19172.91466+1950</f>
        <v>22118.166289999997</v>
      </c>
      <c r="G147" s="14">
        <v>4332.9494400000003</v>
      </c>
      <c r="H147" s="14">
        <v>4601.59663</v>
      </c>
      <c r="I147" s="14">
        <v>6055.6606700000002</v>
      </c>
      <c r="J147" s="14">
        <v>0</v>
      </c>
    </row>
    <row r="148" spans="1:10" ht="24" x14ac:dyDescent="0.2">
      <c r="A148" s="163"/>
      <c r="B148" s="134"/>
      <c r="C148" s="115"/>
      <c r="D148" s="10" t="s">
        <v>10</v>
      </c>
      <c r="E148" s="9">
        <f t="shared" si="57"/>
        <v>0</v>
      </c>
      <c r="F148" s="14">
        <v>0</v>
      </c>
      <c r="G148" s="14">
        <v>0</v>
      </c>
      <c r="H148" s="14"/>
      <c r="I148" s="14">
        <v>0</v>
      </c>
      <c r="J148" s="14">
        <v>0</v>
      </c>
    </row>
    <row r="149" spans="1:10" x14ac:dyDescent="0.2">
      <c r="A149" s="163"/>
      <c r="B149" s="134"/>
      <c r="C149" s="115"/>
      <c r="D149" s="8" t="s">
        <v>11</v>
      </c>
      <c r="E149" s="9">
        <f t="shared" si="57"/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</row>
    <row r="150" spans="1:10" x14ac:dyDescent="0.2">
      <c r="A150" s="163"/>
      <c r="B150" s="134"/>
      <c r="C150" s="115"/>
      <c r="D150" s="8" t="s">
        <v>12</v>
      </c>
      <c r="E150" s="9">
        <f t="shared" si="57"/>
        <v>0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</row>
    <row r="151" spans="1:10" ht="15.75" customHeight="1" x14ac:dyDescent="0.2">
      <c r="A151" s="162" t="s">
        <v>108</v>
      </c>
      <c r="B151" s="134" t="s">
        <v>161</v>
      </c>
      <c r="C151" s="115" t="s">
        <v>29</v>
      </c>
      <c r="D151" s="11" t="s">
        <v>5</v>
      </c>
      <c r="E151" s="9">
        <f t="shared" ref="E151:J151" si="58">E152+E153+E154+E155+E157</f>
        <v>57464.99192</v>
      </c>
      <c r="F151" s="9">
        <f t="shared" si="58"/>
        <v>57464.99192</v>
      </c>
      <c r="G151" s="9">
        <f t="shared" si="58"/>
        <v>0</v>
      </c>
      <c r="H151" s="9">
        <f t="shared" ref="H151:I151" si="59">H152+H153+H154+H155+H157</f>
        <v>0</v>
      </c>
      <c r="I151" s="9">
        <f t="shared" si="59"/>
        <v>0</v>
      </c>
      <c r="J151" s="9">
        <f t="shared" si="58"/>
        <v>0</v>
      </c>
    </row>
    <row r="152" spans="1:10" x14ac:dyDescent="0.2">
      <c r="A152" s="163"/>
      <c r="B152" s="134"/>
      <c r="C152" s="115"/>
      <c r="D152" s="8" t="s">
        <v>7</v>
      </c>
      <c r="E152" s="9">
        <f t="shared" ref="E152:E157" si="60">SUM(F152:J152)</f>
        <v>0</v>
      </c>
      <c r="F152" s="14">
        <v>0</v>
      </c>
      <c r="G152" s="14">
        <v>0</v>
      </c>
      <c r="H152" s="14">
        <v>0</v>
      </c>
      <c r="I152" s="14">
        <v>0</v>
      </c>
      <c r="J152" s="14">
        <v>0</v>
      </c>
    </row>
    <row r="153" spans="1:10" x14ac:dyDescent="0.2">
      <c r="A153" s="163"/>
      <c r="B153" s="134"/>
      <c r="C153" s="115"/>
      <c r="D153" s="8" t="s">
        <v>8</v>
      </c>
      <c r="E153" s="9">
        <f t="shared" si="60"/>
        <v>51143.842770000003</v>
      </c>
      <c r="F153" s="14">
        <f>22695-4806+29575.18957+3679.6532</f>
        <v>51143.842770000003</v>
      </c>
      <c r="G153" s="14"/>
      <c r="H153" s="14"/>
      <c r="I153" s="14"/>
      <c r="J153" s="14"/>
    </row>
    <row r="154" spans="1:10" x14ac:dyDescent="0.2">
      <c r="A154" s="163"/>
      <c r="B154" s="134"/>
      <c r="C154" s="115"/>
      <c r="D154" s="8" t="s">
        <v>9</v>
      </c>
      <c r="E154" s="9">
        <f t="shared" si="60"/>
        <v>6321.1491500000002</v>
      </c>
      <c r="F154" s="14">
        <f>5866.36052+454.78863</f>
        <v>6321.1491500000002</v>
      </c>
      <c r="G154" s="14">
        <v>0</v>
      </c>
      <c r="H154" s="14">
        <v>0</v>
      </c>
      <c r="I154" s="14">
        <v>0</v>
      </c>
      <c r="J154" s="14">
        <v>0</v>
      </c>
    </row>
    <row r="155" spans="1:10" ht="24" x14ac:dyDescent="0.2">
      <c r="A155" s="163"/>
      <c r="B155" s="134"/>
      <c r="C155" s="115"/>
      <c r="D155" s="10" t="s">
        <v>10</v>
      </c>
      <c r="E155" s="9">
        <f t="shared" si="60"/>
        <v>0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</row>
    <row r="156" spans="1:10" x14ac:dyDescent="0.2">
      <c r="A156" s="163"/>
      <c r="B156" s="134"/>
      <c r="C156" s="115"/>
      <c r="D156" s="8" t="s">
        <v>11</v>
      </c>
      <c r="E156" s="9">
        <f t="shared" si="60"/>
        <v>0</v>
      </c>
      <c r="F156" s="14">
        <v>0</v>
      </c>
      <c r="G156" s="14">
        <v>0</v>
      </c>
      <c r="H156" s="14">
        <v>0</v>
      </c>
      <c r="I156" s="14">
        <v>0</v>
      </c>
      <c r="J156" s="14">
        <v>0</v>
      </c>
    </row>
    <row r="157" spans="1:10" x14ac:dyDescent="0.2">
      <c r="A157" s="163"/>
      <c r="B157" s="134"/>
      <c r="C157" s="115"/>
      <c r="D157" s="8" t="s">
        <v>12</v>
      </c>
      <c r="E157" s="9">
        <f t="shared" si="60"/>
        <v>0</v>
      </c>
      <c r="F157" s="14">
        <v>0</v>
      </c>
      <c r="G157" s="14">
        <v>0</v>
      </c>
      <c r="H157" s="14">
        <v>0</v>
      </c>
      <c r="I157" s="14">
        <v>0</v>
      </c>
      <c r="J157" s="14">
        <v>0</v>
      </c>
    </row>
    <row r="158" spans="1:10" x14ac:dyDescent="0.2">
      <c r="A158" s="174"/>
      <c r="B158" s="159"/>
      <c r="C158" s="135" t="s">
        <v>14</v>
      </c>
      <c r="D158" s="11" t="s">
        <v>5</v>
      </c>
      <c r="E158" s="9">
        <f>E159+E160+E161</f>
        <v>452996.26597000001</v>
      </c>
      <c r="F158" s="9">
        <f t="shared" ref="F158:J158" si="61">F159+F160+F161+F162+F164</f>
        <v>259880.25921000002</v>
      </c>
      <c r="G158" s="9">
        <f>G159+G160+G161+G162+G164</f>
        <v>52440.254699999998</v>
      </c>
      <c r="H158" s="9">
        <f t="shared" si="61"/>
        <v>55778.280840000007</v>
      </c>
      <c r="I158" s="9">
        <f>I159+I160+I161</f>
        <v>72918.818559999985</v>
      </c>
      <c r="J158" s="9">
        <f t="shared" si="61"/>
        <v>11978.65266</v>
      </c>
    </row>
    <row r="159" spans="1:10" x14ac:dyDescent="0.2">
      <c r="A159" s="175"/>
      <c r="B159" s="160"/>
      <c r="C159" s="135"/>
      <c r="D159" s="11" t="s">
        <v>7</v>
      </c>
      <c r="E159" s="9">
        <f>F159+G159+H159+I159+J159</f>
        <v>175435.27350999997</v>
      </c>
      <c r="F159" s="96">
        <f>F145+F117</f>
        <v>87957.173509999993</v>
      </c>
      <c r="G159" s="96">
        <f>G131+G138+G145+G152+G110+G124+G103+G117</f>
        <v>27809</v>
      </c>
      <c r="H159" s="96">
        <f t="shared" ref="G159:H164" si="62">H131+H138+H145+H152+H110+H124+H103+H117</f>
        <v>28480.9</v>
      </c>
      <c r="I159" s="96">
        <f>I117+I145</f>
        <v>31188.199999999997</v>
      </c>
      <c r="J159" s="96">
        <f t="shared" ref="J159:J161" si="63">J117</f>
        <v>0</v>
      </c>
    </row>
    <row r="160" spans="1:10" x14ac:dyDescent="0.2">
      <c r="A160" s="175"/>
      <c r="B160" s="160"/>
      <c r="C160" s="135"/>
      <c r="D160" s="11" t="s">
        <v>8</v>
      </c>
      <c r="E160" s="9">
        <f>F160+G160+H160+I160+J160</f>
        <v>233202.34221000003</v>
      </c>
      <c r="F160" s="96">
        <f>F153+F146+F118</f>
        <v>143410.54221000001</v>
      </c>
      <c r="G160" s="96">
        <f>G146+G118</f>
        <v>20243.5</v>
      </c>
      <c r="H160" s="96">
        <f t="shared" si="62"/>
        <v>22618.2</v>
      </c>
      <c r="I160" s="96">
        <f>I118+I146</f>
        <v>35590.1</v>
      </c>
      <c r="J160" s="96">
        <f t="shared" si="63"/>
        <v>11340</v>
      </c>
    </row>
    <row r="161" spans="1:11" x14ac:dyDescent="0.2">
      <c r="A161" s="175"/>
      <c r="B161" s="160"/>
      <c r="C161" s="135"/>
      <c r="D161" s="11" t="s">
        <v>9</v>
      </c>
      <c r="E161" s="9">
        <f>F161+G161+H161+I161+J161</f>
        <v>44358.650249999999</v>
      </c>
      <c r="F161" s="96">
        <f>F154+F147+F119</f>
        <v>28512.54349</v>
      </c>
      <c r="G161" s="96">
        <f>G133+G140+G147+G154+G112+G126+G105+G119</f>
        <v>4387.7547000000004</v>
      </c>
      <c r="H161" s="96">
        <f t="shared" si="62"/>
        <v>4679.18084</v>
      </c>
      <c r="I161" s="96">
        <f>I147+I119</f>
        <v>6140.5185600000004</v>
      </c>
      <c r="J161" s="96">
        <f t="shared" si="63"/>
        <v>638.65265999999997</v>
      </c>
    </row>
    <row r="162" spans="1:11" ht="24" x14ac:dyDescent="0.2">
      <c r="A162" s="175"/>
      <c r="B162" s="160"/>
      <c r="C162" s="135"/>
      <c r="D162" s="41" t="s">
        <v>10</v>
      </c>
      <c r="E162" s="9">
        <f t="shared" ref="E162:E164" si="64">SUM(F162:J162)</f>
        <v>0</v>
      </c>
      <c r="F162" s="96">
        <f>F134+F141+F148+F155+F113+F127+F106+F120</f>
        <v>0</v>
      </c>
      <c r="G162" s="96">
        <f t="shared" si="62"/>
        <v>0</v>
      </c>
      <c r="H162" s="96">
        <f t="shared" si="62"/>
        <v>0</v>
      </c>
      <c r="I162" s="96">
        <f t="shared" ref="I162:J164" si="65">I134+I141+I148+I155+I113+I127+I106+I120</f>
        <v>0</v>
      </c>
      <c r="J162" s="96">
        <f t="shared" si="65"/>
        <v>0</v>
      </c>
    </row>
    <row r="163" spans="1:11" x14ac:dyDescent="0.2">
      <c r="A163" s="175"/>
      <c r="B163" s="160"/>
      <c r="C163" s="135"/>
      <c r="D163" s="11" t="s">
        <v>11</v>
      </c>
      <c r="E163" s="9">
        <f t="shared" si="64"/>
        <v>0</v>
      </c>
      <c r="F163" s="96">
        <f>F135+F142+F149+F156+F114+F128+F107+F121</f>
        <v>0</v>
      </c>
      <c r="G163" s="96">
        <f t="shared" si="62"/>
        <v>0</v>
      </c>
      <c r="H163" s="96">
        <f t="shared" si="62"/>
        <v>0</v>
      </c>
      <c r="I163" s="96">
        <f t="shared" si="65"/>
        <v>0</v>
      </c>
      <c r="J163" s="96">
        <f t="shared" si="65"/>
        <v>0</v>
      </c>
    </row>
    <row r="164" spans="1:11" x14ac:dyDescent="0.2">
      <c r="A164" s="175"/>
      <c r="B164" s="160"/>
      <c r="C164" s="136"/>
      <c r="D164" s="97" t="s">
        <v>12</v>
      </c>
      <c r="E164" s="98">
        <f t="shared" si="64"/>
        <v>0</v>
      </c>
      <c r="F164" s="96">
        <f>F136+F143+F150+F157+F115+F129+F108+F122</f>
        <v>0</v>
      </c>
      <c r="G164" s="96">
        <f t="shared" si="62"/>
        <v>0</v>
      </c>
      <c r="H164" s="96">
        <f t="shared" si="62"/>
        <v>0</v>
      </c>
      <c r="I164" s="96">
        <f t="shared" si="65"/>
        <v>0</v>
      </c>
      <c r="J164" s="96">
        <f t="shared" si="65"/>
        <v>0</v>
      </c>
    </row>
    <row r="165" spans="1:11" ht="23.25" x14ac:dyDescent="0.35">
      <c r="A165" s="172"/>
      <c r="B165" s="140" t="s">
        <v>30</v>
      </c>
      <c r="C165" s="145"/>
      <c r="D165" s="41" t="s">
        <v>5</v>
      </c>
      <c r="E165" s="15">
        <f>E166+E167+E168+E169+E171</f>
        <v>2921969.1499000005</v>
      </c>
      <c r="F165" s="111">
        <f>F166+F167+F168+F169</f>
        <v>1631254.70692</v>
      </c>
      <c r="G165" s="15">
        <f>G166+G167+G168+G169+G171</f>
        <v>375391.75292</v>
      </c>
      <c r="H165" s="15">
        <f t="shared" ref="H165:I165" si="66">H166+H167+H168+H169+H171</f>
        <v>172634.52984</v>
      </c>
      <c r="I165" s="15">
        <f t="shared" si="66"/>
        <v>189775.06756</v>
      </c>
      <c r="J165" s="15">
        <f t="shared" ref="J165" si="67">J166+J167+J168+J169+J171</f>
        <v>552913.09266000008</v>
      </c>
      <c r="K165" s="37"/>
    </row>
    <row r="166" spans="1:11" x14ac:dyDescent="0.2">
      <c r="A166" s="173"/>
      <c r="B166" s="140"/>
      <c r="C166" s="146"/>
      <c r="D166" s="41" t="s">
        <v>7</v>
      </c>
      <c r="E166" s="15">
        <f>SUM(F166:J166)</f>
        <v>175435.27350999997</v>
      </c>
      <c r="F166" s="15">
        <f>F95+F159</f>
        <v>87957.173509999993</v>
      </c>
      <c r="G166" s="15">
        <f>G159</f>
        <v>27809</v>
      </c>
      <c r="H166" s="15">
        <f t="shared" ref="H166:J171" si="68">+H95+H159</f>
        <v>28480.9</v>
      </c>
      <c r="I166" s="15">
        <f>I159+I95</f>
        <v>31188.199999999997</v>
      </c>
      <c r="J166" s="15">
        <f t="shared" si="68"/>
        <v>0</v>
      </c>
    </row>
    <row r="167" spans="1:11" x14ac:dyDescent="0.2">
      <c r="A167" s="173"/>
      <c r="B167" s="140"/>
      <c r="C167" s="146"/>
      <c r="D167" s="41" t="s">
        <v>8</v>
      </c>
      <c r="E167" s="15">
        <f t="shared" ref="E167:E171" si="69">SUM(F167:J167)</f>
        <v>2306410.1994400001</v>
      </c>
      <c r="F167" s="15">
        <f>F96+F160</f>
        <v>1364242.8994400001</v>
      </c>
      <c r="G167" s="15">
        <f>G96+G160</f>
        <v>311190.8</v>
      </c>
      <c r="H167" s="15">
        <f t="shared" si="68"/>
        <v>127894.09999999999</v>
      </c>
      <c r="I167" s="15">
        <f>I160+I96</f>
        <v>140866</v>
      </c>
      <c r="J167" s="15">
        <f t="shared" si="68"/>
        <v>362216.4</v>
      </c>
    </row>
    <row r="168" spans="1:11" x14ac:dyDescent="0.2">
      <c r="A168" s="173"/>
      <c r="B168" s="140"/>
      <c r="C168" s="146"/>
      <c r="D168" s="41" t="s">
        <v>9</v>
      </c>
      <c r="E168" s="15">
        <f t="shared" si="69"/>
        <v>440123.67695000005</v>
      </c>
      <c r="F168" s="15">
        <f>F97+F161</f>
        <v>179054.63397000002</v>
      </c>
      <c r="G168" s="15">
        <f>G97+G161</f>
        <v>36391.952919999996</v>
      </c>
      <c r="H168" s="15">
        <f t="shared" si="68"/>
        <v>16259.529839999999</v>
      </c>
      <c r="I168" s="15">
        <f>I161+I97</f>
        <v>17720.867559999999</v>
      </c>
      <c r="J168" s="15">
        <f t="shared" si="68"/>
        <v>190696.69266</v>
      </c>
    </row>
    <row r="169" spans="1:11" ht="24" x14ac:dyDescent="0.2">
      <c r="A169" s="173"/>
      <c r="B169" s="140"/>
      <c r="C169" s="146"/>
      <c r="D169" s="41" t="s">
        <v>10</v>
      </c>
      <c r="E169" s="15">
        <f t="shared" si="69"/>
        <v>0</v>
      </c>
      <c r="F169" s="15">
        <f t="shared" ref="F169:G171" si="70">+F98+F162</f>
        <v>0</v>
      </c>
      <c r="G169" s="15">
        <f t="shared" si="70"/>
        <v>0</v>
      </c>
      <c r="H169" s="15">
        <f t="shared" si="68"/>
        <v>0</v>
      </c>
      <c r="I169" s="15">
        <f t="shared" si="68"/>
        <v>0</v>
      </c>
      <c r="J169" s="15">
        <f t="shared" si="68"/>
        <v>0</v>
      </c>
    </row>
    <row r="170" spans="1:11" x14ac:dyDescent="0.2">
      <c r="A170" s="173"/>
      <c r="B170" s="140"/>
      <c r="C170" s="146"/>
      <c r="D170" s="41" t="s">
        <v>11</v>
      </c>
      <c r="E170" s="15">
        <f t="shared" si="69"/>
        <v>2793.7446899999995</v>
      </c>
      <c r="F170" s="15">
        <f>F29+F78</f>
        <v>2793.7446899999995</v>
      </c>
      <c r="G170" s="15">
        <f t="shared" si="70"/>
        <v>0</v>
      </c>
      <c r="H170" s="15">
        <f t="shared" si="68"/>
        <v>0</v>
      </c>
      <c r="I170" s="15">
        <f t="shared" si="68"/>
        <v>0</v>
      </c>
      <c r="J170" s="15">
        <f t="shared" si="68"/>
        <v>0</v>
      </c>
    </row>
    <row r="171" spans="1:11" x14ac:dyDescent="0.2">
      <c r="A171" s="173"/>
      <c r="B171" s="140"/>
      <c r="C171" s="147"/>
      <c r="D171" s="41" t="s">
        <v>12</v>
      </c>
      <c r="E171" s="15">
        <f t="shared" si="69"/>
        <v>0</v>
      </c>
      <c r="F171" s="15">
        <f t="shared" si="70"/>
        <v>0</v>
      </c>
      <c r="G171" s="15">
        <f t="shared" si="70"/>
        <v>0</v>
      </c>
      <c r="H171" s="15">
        <f t="shared" si="68"/>
        <v>0</v>
      </c>
      <c r="I171" s="15">
        <f t="shared" si="68"/>
        <v>0</v>
      </c>
      <c r="J171" s="15">
        <f t="shared" si="68"/>
        <v>0</v>
      </c>
    </row>
    <row r="172" spans="1:11" x14ac:dyDescent="0.2">
      <c r="B172" s="8" t="s">
        <v>15</v>
      </c>
      <c r="C172" s="8"/>
      <c r="D172" s="8"/>
      <c r="E172" s="2"/>
      <c r="F172" s="2"/>
      <c r="G172" s="2"/>
      <c r="H172" s="2"/>
      <c r="I172" s="2"/>
      <c r="J172" s="2"/>
    </row>
    <row r="173" spans="1:11" x14ac:dyDescent="0.2">
      <c r="B173" s="141" t="s">
        <v>31</v>
      </c>
      <c r="C173" s="148"/>
      <c r="D173" s="11" t="s">
        <v>5</v>
      </c>
      <c r="E173" s="15">
        <f>F173+G173+H173+I173+J173</f>
        <v>17462.2</v>
      </c>
      <c r="F173" s="15">
        <f>F174+F175+F176</f>
        <v>17462.2</v>
      </c>
      <c r="G173" s="15"/>
      <c r="H173" s="15"/>
      <c r="I173" s="15"/>
      <c r="J173" s="15"/>
    </row>
    <row r="174" spans="1:11" x14ac:dyDescent="0.2">
      <c r="B174" s="141"/>
      <c r="C174" s="149"/>
      <c r="D174" s="8" t="s">
        <v>7</v>
      </c>
      <c r="E174" s="15"/>
      <c r="F174" s="2"/>
      <c r="G174" s="2"/>
      <c r="H174" s="2"/>
      <c r="I174" s="2"/>
      <c r="J174" s="2"/>
    </row>
    <row r="175" spans="1:11" x14ac:dyDescent="0.2">
      <c r="B175" s="141"/>
      <c r="C175" s="149"/>
      <c r="D175" s="8" t="s">
        <v>8</v>
      </c>
      <c r="E175" s="15">
        <f>F175+G175+H175+I175+J175</f>
        <v>17462.2</v>
      </c>
      <c r="F175" s="2">
        <v>17462.2</v>
      </c>
      <c r="G175" s="2"/>
      <c r="H175" s="2"/>
      <c r="I175" s="2"/>
      <c r="J175" s="2"/>
    </row>
    <row r="176" spans="1:11" x14ac:dyDescent="0.2">
      <c r="B176" s="141"/>
      <c r="C176" s="149"/>
      <c r="D176" s="8" t="s">
        <v>9</v>
      </c>
      <c r="E176" s="15"/>
      <c r="F176" s="2"/>
      <c r="G176" s="2"/>
      <c r="H176" s="2"/>
      <c r="I176" s="2"/>
      <c r="J176" s="2"/>
    </row>
    <row r="177" spans="2:10" ht="24" x14ac:dyDescent="0.2">
      <c r="B177" s="141"/>
      <c r="C177" s="149"/>
      <c r="D177" s="10" t="s">
        <v>10</v>
      </c>
      <c r="E177" s="15"/>
      <c r="F177" s="2"/>
      <c r="G177" s="2"/>
      <c r="H177" s="2"/>
      <c r="I177" s="2"/>
      <c r="J177" s="2"/>
    </row>
    <row r="178" spans="2:10" x14ac:dyDescent="0.2">
      <c r="B178" s="141"/>
      <c r="C178" s="149"/>
      <c r="D178" s="8" t="s">
        <v>11</v>
      </c>
      <c r="E178" s="15">
        <f>F178+G178+H178+I178+J178</f>
        <v>2158.2494499999998</v>
      </c>
      <c r="F178" s="2">
        <f>F163+F99</f>
        <v>2158.2494499999998</v>
      </c>
      <c r="G178" s="2"/>
      <c r="H178" s="2"/>
      <c r="I178" s="2"/>
      <c r="J178" s="2"/>
    </row>
    <row r="179" spans="2:10" x14ac:dyDescent="0.2">
      <c r="B179" s="141"/>
      <c r="C179" s="150"/>
      <c r="D179" s="8" t="s">
        <v>12</v>
      </c>
      <c r="E179" s="15"/>
      <c r="F179" s="2"/>
      <c r="G179" s="2"/>
      <c r="H179" s="2"/>
      <c r="I179" s="2"/>
      <c r="J179" s="2"/>
    </row>
    <row r="180" spans="2:10" x14ac:dyDescent="0.2">
      <c r="B180" s="141" t="s">
        <v>16</v>
      </c>
      <c r="C180" s="148"/>
      <c r="D180" s="11" t="s">
        <v>5</v>
      </c>
      <c r="E180" s="15">
        <f t="shared" ref="E180:J180" si="71">E181+E182+E183+E184+E186</f>
        <v>2904506.9499000004</v>
      </c>
      <c r="F180" s="38">
        <f>F181+F182+F183+F184+F186</f>
        <v>1613792.5069200003</v>
      </c>
      <c r="G180" s="38">
        <f t="shared" si="71"/>
        <v>375391.75292</v>
      </c>
      <c r="H180" s="38">
        <f t="shared" ref="H180:I180" si="72">H181+H182+H183+H184+H186</f>
        <v>172634.52984</v>
      </c>
      <c r="I180" s="38">
        <f t="shared" si="72"/>
        <v>189775.06756</v>
      </c>
      <c r="J180" s="38">
        <f t="shared" si="71"/>
        <v>552913.09266000008</v>
      </c>
    </row>
    <row r="181" spans="2:10" x14ac:dyDescent="0.2">
      <c r="B181" s="141"/>
      <c r="C181" s="149"/>
      <c r="D181" s="8" t="s">
        <v>7</v>
      </c>
      <c r="E181" s="15">
        <f t="shared" ref="E181:E186" si="73">SUM(F181:J181)</f>
        <v>175435.27350999997</v>
      </c>
      <c r="F181" s="2">
        <f t="shared" ref="F181:J186" si="74">F159+F95</f>
        <v>87957.173509999993</v>
      </c>
      <c r="G181" s="2">
        <f t="shared" si="74"/>
        <v>27809</v>
      </c>
      <c r="H181" s="2">
        <f t="shared" si="74"/>
        <v>28480.9</v>
      </c>
      <c r="I181" s="2">
        <f t="shared" si="74"/>
        <v>31188.199999999997</v>
      </c>
      <c r="J181" s="2">
        <f t="shared" si="74"/>
        <v>0</v>
      </c>
    </row>
    <row r="182" spans="2:10" x14ac:dyDescent="0.2">
      <c r="B182" s="141"/>
      <c r="C182" s="149"/>
      <c r="D182" s="8" t="s">
        <v>8</v>
      </c>
      <c r="E182" s="15">
        <f t="shared" si="73"/>
        <v>2288947.9994400004</v>
      </c>
      <c r="F182" s="2">
        <f>F167-17462.2</f>
        <v>1346780.6994400001</v>
      </c>
      <c r="G182" s="2">
        <f t="shared" si="74"/>
        <v>311190.8</v>
      </c>
      <c r="H182" s="2">
        <f t="shared" si="74"/>
        <v>127894.09999999999</v>
      </c>
      <c r="I182" s="2">
        <f t="shared" si="74"/>
        <v>140866</v>
      </c>
      <c r="J182" s="2">
        <f t="shared" si="74"/>
        <v>362216.4</v>
      </c>
    </row>
    <row r="183" spans="2:10" x14ac:dyDescent="0.2">
      <c r="B183" s="141"/>
      <c r="C183" s="149"/>
      <c r="D183" s="8" t="s">
        <v>9</v>
      </c>
      <c r="E183" s="15">
        <f t="shared" si="73"/>
        <v>440123.67695000005</v>
      </c>
      <c r="F183" s="2">
        <f t="shared" si="74"/>
        <v>179054.63397000002</v>
      </c>
      <c r="G183" s="2">
        <f t="shared" si="74"/>
        <v>36391.952919999996</v>
      </c>
      <c r="H183" s="2">
        <f t="shared" si="74"/>
        <v>16259.529839999999</v>
      </c>
      <c r="I183" s="2">
        <f t="shared" si="74"/>
        <v>17720.867559999999</v>
      </c>
      <c r="J183" s="2">
        <f t="shared" si="74"/>
        <v>190696.69266</v>
      </c>
    </row>
    <row r="184" spans="2:10" ht="24" x14ac:dyDescent="0.2">
      <c r="B184" s="141"/>
      <c r="C184" s="149"/>
      <c r="D184" s="10" t="s">
        <v>10</v>
      </c>
      <c r="E184" s="15">
        <f t="shared" si="73"/>
        <v>0</v>
      </c>
      <c r="F184" s="2">
        <f t="shared" si="74"/>
        <v>0</v>
      </c>
      <c r="G184" s="2">
        <f t="shared" si="74"/>
        <v>0</v>
      </c>
      <c r="H184" s="2">
        <f t="shared" si="74"/>
        <v>0</v>
      </c>
      <c r="I184" s="2">
        <f t="shared" si="74"/>
        <v>0</v>
      </c>
      <c r="J184" s="2">
        <f t="shared" si="74"/>
        <v>0</v>
      </c>
    </row>
    <row r="185" spans="2:10" x14ac:dyDescent="0.2">
      <c r="B185" s="141"/>
      <c r="C185" s="149"/>
      <c r="D185" s="8" t="s">
        <v>11</v>
      </c>
      <c r="E185" s="15">
        <f t="shared" si="73"/>
        <v>0</v>
      </c>
      <c r="G185" s="2">
        <f t="shared" si="74"/>
        <v>0</v>
      </c>
      <c r="H185" s="2">
        <f t="shared" si="74"/>
        <v>0</v>
      </c>
      <c r="I185" s="2">
        <f t="shared" si="74"/>
        <v>0</v>
      </c>
      <c r="J185" s="2">
        <f t="shared" si="74"/>
        <v>0</v>
      </c>
    </row>
    <row r="186" spans="2:10" x14ac:dyDescent="0.2">
      <c r="B186" s="141"/>
      <c r="C186" s="150"/>
      <c r="D186" s="8" t="s">
        <v>12</v>
      </c>
      <c r="E186" s="15">
        <f t="shared" si="73"/>
        <v>0</v>
      </c>
      <c r="F186" s="2">
        <f t="shared" si="74"/>
        <v>0</v>
      </c>
      <c r="G186" s="2">
        <f t="shared" si="74"/>
        <v>0</v>
      </c>
      <c r="H186" s="2">
        <f t="shared" si="74"/>
        <v>0</v>
      </c>
      <c r="I186" s="2">
        <f t="shared" si="74"/>
        <v>0</v>
      </c>
      <c r="J186" s="2">
        <f t="shared" si="74"/>
        <v>0</v>
      </c>
    </row>
    <row r="187" spans="2:10" x14ac:dyDescent="0.2">
      <c r="B187" s="8" t="s">
        <v>15</v>
      </c>
      <c r="C187" s="8"/>
      <c r="D187" s="8"/>
      <c r="E187" s="2"/>
      <c r="F187" s="2"/>
      <c r="G187" s="2"/>
      <c r="H187" s="2"/>
      <c r="I187" s="2"/>
      <c r="J187" s="2"/>
    </row>
    <row r="188" spans="2:10" x14ac:dyDescent="0.2">
      <c r="B188" s="142" t="s">
        <v>135</v>
      </c>
      <c r="C188" s="148"/>
      <c r="D188" s="11" t="s">
        <v>5</v>
      </c>
      <c r="E188" s="2"/>
      <c r="F188" s="2"/>
      <c r="G188" s="2"/>
      <c r="H188" s="2"/>
      <c r="I188" s="2"/>
      <c r="J188" s="2"/>
    </row>
    <row r="189" spans="2:10" x14ac:dyDescent="0.2">
      <c r="B189" s="143"/>
      <c r="C189" s="149"/>
      <c r="D189" s="8" t="s">
        <v>7</v>
      </c>
      <c r="E189" s="2"/>
      <c r="F189" s="2"/>
      <c r="G189" s="2"/>
      <c r="H189" s="2"/>
      <c r="I189" s="2"/>
      <c r="J189" s="2"/>
    </row>
    <row r="190" spans="2:10" x14ac:dyDescent="0.2">
      <c r="B190" s="143"/>
      <c r="C190" s="149"/>
      <c r="D190" s="8" t="s">
        <v>8</v>
      </c>
      <c r="E190" s="2"/>
      <c r="F190" s="2"/>
      <c r="G190" s="2"/>
      <c r="H190" s="2"/>
      <c r="I190" s="2"/>
      <c r="J190" s="2"/>
    </row>
    <row r="191" spans="2:10" x14ac:dyDescent="0.2">
      <c r="B191" s="143"/>
      <c r="C191" s="149"/>
      <c r="D191" s="8" t="s">
        <v>9</v>
      </c>
      <c r="E191" s="2"/>
      <c r="F191" s="2"/>
      <c r="G191" s="2"/>
      <c r="H191" s="2"/>
      <c r="I191" s="2"/>
      <c r="J191" s="2"/>
    </row>
    <row r="192" spans="2:10" ht="24" x14ac:dyDescent="0.2">
      <c r="B192" s="143"/>
      <c r="C192" s="149"/>
      <c r="D192" s="10" t="s">
        <v>10</v>
      </c>
      <c r="E192" s="2"/>
      <c r="F192" s="2"/>
      <c r="G192" s="2"/>
      <c r="H192" s="2"/>
      <c r="I192" s="2"/>
      <c r="J192" s="2"/>
    </row>
    <row r="193" spans="2:15" x14ac:dyDescent="0.2">
      <c r="B193" s="143"/>
      <c r="C193" s="149"/>
      <c r="D193" s="8" t="s">
        <v>11</v>
      </c>
      <c r="E193" s="2"/>
      <c r="F193" s="2"/>
      <c r="G193" s="2"/>
      <c r="H193" s="2"/>
      <c r="I193" s="2"/>
      <c r="J193" s="2"/>
    </row>
    <row r="194" spans="2:15" x14ac:dyDescent="0.2">
      <c r="B194" s="144"/>
      <c r="C194" s="150"/>
      <c r="D194" s="8" t="s">
        <v>12</v>
      </c>
      <c r="E194" s="2"/>
      <c r="F194" s="2"/>
      <c r="G194" s="2"/>
      <c r="H194" s="2"/>
      <c r="I194" s="2"/>
      <c r="J194" s="2"/>
    </row>
    <row r="195" spans="2:15" x14ac:dyDescent="0.2">
      <c r="B195" s="142" t="s">
        <v>17</v>
      </c>
      <c r="C195" s="148"/>
      <c r="D195" s="11" t="s">
        <v>5</v>
      </c>
      <c r="E195" s="101">
        <f t="shared" ref="E195" si="75">E196+E197+E198+E199+E201</f>
        <v>2921969.1499000005</v>
      </c>
      <c r="F195" s="101">
        <f>F196+F197+F198</f>
        <v>1631254.70692</v>
      </c>
      <c r="G195" s="101">
        <f>G196+G197+G198</f>
        <v>375391.75292</v>
      </c>
      <c r="H195" s="101">
        <f>H196+H197+H198</f>
        <v>172634.52984</v>
      </c>
      <c r="I195" s="101">
        <f>I196+I197+I198</f>
        <v>189775.06756</v>
      </c>
      <c r="J195" s="101">
        <f>J196+J197+J198</f>
        <v>552913.09266000008</v>
      </c>
    </row>
    <row r="196" spans="2:15" x14ac:dyDescent="0.2">
      <c r="B196" s="143"/>
      <c r="C196" s="149"/>
      <c r="D196" s="8" t="s">
        <v>7</v>
      </c>
      <c r="E196" s="101">
        <f t="shared" ref="E196:E198" si="76">SUM(F196:J196)</f>
        <v>175435.27351</v>
      </c>
      <c r="F196" s="109">
        <f t="shared" ref="F196:H198" si="77">F181</f>
        <v>87957.173509999993</v>
      </c>
      <c r="G196" s="109">
        <f t="shared" si="77"/>
        <v>27809</v>
      </c>
      <c r="H196" s="109">
        <f t="shared" si="77"/>
        <v>28480.9</v>
      </c>
      <c r="I196" s="109">
        <v>31188.2</v>
      </c>
      <c r="J196" s="109">
        <f>J174+J110</f>
        <v>0</v>
      </c>
    </row>
    <row r="197" spans="2:15" x14ac:dyDescent="0.2">
      <c r="B197" s="143"/>
      <c r="C197" s="149"/>
      <c r="D197" s="8" t="s">
        <v>8</v>
      </c>
      <c r="E197" s="101">
        <f>F197+G197+H197+I197+J197</f>
        <v>2306410.1994400001</v>
      </c>
      <c r="F197" s="109">
        <f>F182+F175</f>
        <v>1364242.8994400001</v>
      </c>
      <c r="G197" s="109">
        <f t="shared" si="77"/>
        <v>311190.8</v>
      </c>
      <c r="H197" s="109">
        <f t="shared" si="77"/>
        <v>127894.09999999999</v>
      </c>
      <c r="I197" s="109">
        <v>140866</v>
      </c>
      <c r="J197" s="109">
        <v>362216.4</v>
      </c>
    </row>
    <row r="198" spans="2:15" x14ac:dyDescent="0.2">
      <c r="B198" s="143"/>
      <c r="C198" s="149"/>
      <c r="D198" s="8" t="s">
        <v>9</v>
      </c>
      <c r="E198" s="101">
        <f t="shared" si="76"/>
        <v>440123.67695000005</v>
      </c>
      <c r="F198" s="109">
        <f t="shared" si="77"/>
        <v>179054.63397000002</v>
      </c>
      <c r="G198" s="109">
        <f t="shared" si="77"/>
        <v>36391.952919999996</v>
      </c>
      <c r="H198" s="109">
        <f t="shared" si="77"/>
        <v>16259.529839999999</v>
      </c>
      <c r="I198" s="109">
        <v>17720.867559999999</v>
      </c>
      <c r="J198" s="109">
        <v>190696.69266</v>
      </c>
    </row>
    <row r="199" spans="2:15" ht="24" x14ac:dyDescent="0.2">
      <c r="B199" s="143"/>
      <c r="C199" s="149"/>
      <c r="D199" s="10" t="s">
        <v>10</v>
      </c>
      <c r="E199" s="104"/>
      <c r="F199" s="104"/>
      <c r="G199" s="104"/>
      <c r="H199" s="104"/>
      <c r="I199" s="104"/>
      <c r="J199" s="104"/>
    </row>
    <row r="200" spans="2:15" x14ac:dyDescent="0.2">
      <c r="B200" s="143"/>
      <c r="C200" s="149"/>
      <c r="D200" s="8" t="s">
        <v>11</v>
      </c>
      <c r="E200" s="104">
        <f>E178</f>
        <v>2158.2494499999998</v>
      </c>
      <c r="F200" s="104">
        <f>F178</f>
        <v>2158.2494499999998</v>
      </c>
      <c r="G200" s="104"/>
      <c r="H200" s="104"/>
      <c r="I200" s="104"/>
      <c r="J200" s="104"/>
    </row>
    <row r="201" spans="2:15" x14ac:dyDescent="0.2">
      <c r="B201" s="144"/>
      <c r="C201" s="150"/>
      <c r="D201" s="8" t="s">
        <v>12</v>
      </c>
      <c r="E201" s="104"/>
      <c r="F201" s="104"/>
      <c r="G201" s="104"/>
      <c r="H201" s="104"/>
      <c r="I201" s="104"/>
      <c r="J201" s="104"/>
    </row>
    <row r="202" spans="2:15" x14ac:dyDescent="0.2">
      <c r="B202" s="107" t="s">
        <v>138</v>
      </c>
      <c r="C202" s="106"/>
      <c r="D202" s="8"/>
      <c r="E202" s="104"/>
      <c r="F202" s="104"/>
      <c r="G202" s="104"/>
      <c r="H202" s="104"/>
      <c r="I202" s="104"/>
      <c r="J202" s="104"/>
    </row>
    <row r="203" spans="2:15" s="99" customFormat="1" ht="12" customHeight="1" x14ac:dyDescent="0.2">
      <c r="B203" s="131" t="s">
        <v>50</v>
      </c>
      <c r="C203" s="137"/>
      <c r="D203" s="100" t="s">
        <v>5</v>
      </c>
      <c r="E203" s="101">
        <f t="shared" ref="E203:J203" si="78">E204+E205+E206+E207+E209</f>
        <v>2730019.6004500003</v>
      </c>
      <c r="F203" s="101">
        <f t="shared" si="78"/>
        <v>1439305.15747</v>
      </c>
      <c r="G203" s="101">
        <f t="shared" si="78"/>
        <v>375391.75292</v>
      </c>
      <c r="H203" s="101">
        <f t="shared" ref="H203:I203" si="79">H204+H205+H206+H207+H209</f>
        <v>172634.52984</v>
      </c>
      <c r="I203" s="101">
        <f t="shared" si="79"/>
        <v>189775.06756</v>
      </c>
      <c r="J203" s="101">
        <f t="shared" si="78"/>
        <v>552913.09266000008</v>
      </c>
      <c r="K203" s="102"/>
      <c r="L203" s="102"/>
      <c r="M203" s="102"/>
      <c r="N203" s="102"/>
      <c r="O203" s="102"/>
    </row>
    <row r="204" spans="2:15" s="99" customFormat="1" ht="12" customHeight="1" x14ac:dyDescent="0.2">
      <c r="B204" s="132"/>
      <c r="C204" s="138"/>
      <c r="D204" s="103" t="s">
        <v>7</v>
      </c>
      <c r="E204" s="101">
        <f t="shared" ref="E204:E209" si="80">SUM(F204:J204)</f>
        <v>175435.27351</v>
      </c>
      <c r="F204" s="104">
        <f t="shared" ref="F204:J206" si="81">F196</f>
        <v>87957.173509999993</v>
      </c>
      <c r="G204" s="104">
        <f t="shared" si="81"/>
        <v>27809</v>
      </c>
      <c r="H204" s="104">
        <f t="shared" si="81"/>
        <v>28480.9</v>
      </c>
      <c r="I204" s="104">
        <f t="shared" si="81"/>
        <v>31188.2</v>
      </c>
      <c r="J204" s="104">
        <f t="shared" si="81"/>
        <v>0</v>
      </c>
      <c r="K204" s="102"/>
      <c r="L204" s="102"/>
      <c r="M204" s="102"/>
      <c r="N204" s="102"/>
      <c r="O204" s="102"/>
    </row>
    <row r="205" spans="2:15" s="99" customFormat="1" ht="12" customHeight="1" x14ac:dyDescent="0.2">
      <c r="B205" s="132"/>
      <c r="C205" s="138"/>
      <c r="D205" s="103" t="s">
        <v>8</v>
      </c>
      <c r="E205" s="101">
        <f t="shared" si="80"/>
        <v>2132330.9813100002</v>
      </c>
      <c r="F205" s="104">
        <f>F197-F212</f>
        <v>1190163.6813100001</v>
      </c>
      <c r="G205" s="104">
        <f t="shared" si="81"/>
        <v>311190.8</v>
      </c>
      <c r="H205" s="104">
        <f t="shared" si="81"/>
        <v>127894.09999999999</v>
      </c>
      <c r="I205" s="104">
        <f t="shared" si="81"/>
        <v>140866</v>
      </c>
      <c r="J205" s="104">
        <f t="shared" si="81"/>
        <v>362216.4</v>
      </c>
      <c r="K205" s="102"/>
      <c r="L205" s="102"/>
      <c r="M205" s="102"/>
      <c r="N205" s="102"/>
      <c r="O205" s="102"/>
    </row>
    <row r="206" spans="2:15" s="99" customFormat="1" ht="12" customHeight="1" x14ac:dyDescent="0.2">
      <c r="B206" s="132"/>
      <c r="C206" s="138"/>
      <c r="D206" s="103" t="s">
        <v>9</v>
      </c>
      <c r="E206" s="101">
        <f t="shared" si="80"/>
        <v>422253.34563000005</v>
      </c>
      <c r="F206" s="104">
        <f>F198-F213</f>
        <v>161184.30265000003</v>
      </c>
      <c r="G206" s="104">
        <f t="shared" si="81"/>
        <v>36391.952919999996</v>
      </c>
      <c r="H206" s="104">
        <f t="shared" si="81"/>
        <v>16259.529839999999</v>
      </c>
      <c r="I206" s="104">
        <f t="shared" si="81"/>
        <v>17720.867559999999</v>
      </c>
      <c r="J206" s="104">
        <f t="shared" si="81"/>
        <v>190696.69266</v>
      </c>
      <c r="K206" s="102"/>
      <c r="L206" s="102"/>
      <c r="M206" s="102"/>
      <c r="N206" s="102"/>
      <c r="O206" s="102"/>
    </row>
    <row r="207" spans="2:15" s="99" customFormat="1" ht="12" customHeight="1" x14ac:dyDescent="0.2">
      <c r="B207" s="132"/>
      <c r="C207" s="138"/>
      <c r="D207" s="105" t="s">
        <v>10</v>
      </c>
      <c r="E207" s="101">
        <f t="shared" si="80"/>
        <v>0</v>
      </c>
      <c r="F207" s="104">
        <f>F155+F148+F141+F134+F127+F106+F120+F42+F21</f>
        <v>0</v>
      </c>
      <c r="G207" s="104">
        <f>G155+G148+G141+G134+G127+G106+G120+G42+G21</f>
        <v>0</v>
      </c>
      <c r="H207" s="104">
        <f>H155+H148+H141+H134+H127+H106+H120+H42+H21</f>
        <v>0</v>
      </c>
      <c r="I207" s="104">
        <f>I155+I148+I141+I134+I127+I106+I120+I42+I21</f>
        <v>0</v>
      </c>
      <c r="J207" s="104">
        <f>J155+J148+J141+J134+J127+J106+J120+J42+J21</f>
        <v>0</v>
      </c>
      <c r="K207" s="102"/>
      <c r="L207" s="102"/>
      <c r="M207" s="102"/>
      <c r="N207" s="102"/>
      <c r="O207" s="102"/>
    </row>
    <row r="208" spans="2:15" s="99" customFormat="1" ht="12" customHeight="1" x14ac:dyDescent="0.2">
      <c r="B208" s="132"/>
      <c r="C208" s="138"/>
      <c r="D208" s="103" t="s">
        <v>11</v>
      </c>
      <c r="E208" s="101">
        <f t="shared" si="80"/>
        <v>0</v>
      </c>
      <c r="F208" s="104"/>
      <c r="G208" s="104">
        <f t="shared" ref="G208:J209" si="82">G156+G149+G142+G135+G128+G107+G121+G43+G22</f>
        <v>0</v>
      </c>
      <c r="H208" s="104">
        <f t="shared" si="82"/>
        <v>0</v>
      </c>
      <c r="I208" s="104">
        <f t="shared" si="82"/>
        <v>0</v>
      </c>
      <c r="J208" s="104">
        <f t="shared" si="82"/>
        <v>0</v>
      </c>
      <c r="K208" s="102"/>
      <c r="L208" s="102">
        <f>E203+E210</f>
        <v>2921969.1499000001</v>
      </c>
      <c r="M208" s="102"/>
      <c r="N208" s="102"/>
      <c r="O208" s="102"/>
    </row>
    <row r="209" spans="2:15" s="99" customFormat="1" ht="12" customHeight="1" x14ac:dyDescent="0.2">
      <c r="B209" s="133"/>
      <c r="C209" s="139"/>
      <c r="D209" s="103" t="s">
        <v>12</v>
      </c>
      <c r="E209" s="101">
        <f t="shared" si="80"/>
        <v>0</v>
      </c>
      <c r="F209" s="104">
        <f>F157+F150+F143+F136+F129+F108+F122+F44+F23</f>
        <v>0</v>
      </c>
      <c r="G209" s="104">
        <f t="shared" si="82"/>
        <v>0</v>
      </c>
      <c r="H209" s="104">
        <f t="shared" si="82"/>
        <v>0</v>
      </c>
      <c r="I209" s="104">
        <f t="shared" si="82"/>
        <v>0</v>
      </c>
      <c r="J209" s="104">
        <f t="shared" si="82"/>
        <v>0</v>
      </c>
      <c r="K209" s="102"/>
      <c r="L209" s="102"/>
      <c r="M209" s="102"/>
      <c r="N209" s="102"/>
      <c r="O209" s="102"/>
    </row>
    <row r="210" spans="2:15" s="99" customFormat="1" ht="12" customHeight="1" x14ac:dyDescent="0.2">
      <c r="B210" s="130" t="s">
        <v>131</v>
      </c>
      <c r="C210" s="129"/>
      <c r="D210" s="100" t="s">
        <v>5</v>
      </c>
      <c r="E210" s="101">
        <f t="shared" ref="E210:J210" si="83">E211+E212+E213+E214+E216</f>
        <v>191949.54944999999</v>
      </c>
      <c r="F210" s="101">
        <f t="shared" si="83"/>
        <v>191949.54944999999</v>
      </c>
      <c r="G210" s="101">
        <f t="shared" si="83"/>
        <v>0</v>
      </c>
      <c r="H210" s="101">
        <f t="shared" ref="H210:I210" si="84">H211+H212+H213+H214+H216</f>
        <v>0</v>
      </c>
      <c r="I210" s="101">
        <f t="shared" si="84"/>
        <v>0</v>
      </c>
      <c r="J210" s="101">
        <f t="shared" si="83"/>
        <v>0</v>
      </c>
      <c r="K210" s="102"/>
      <c r="L210" s="102"/>
      <c r="M210" s="102"/>
      <c r="N210" s="102"/>
      <c r="O210" s="102"/>
    </row>
    <row r="211" spans="2:15" s="99" customFormat="1" ht="12" customHeight="1" x14ac:dyDescent="0.2">
      <c r="B211" s="130"/>
      <c r="C211" s="129"/>
      <c r="D211" s="103" t="s">
        <v>7</v>
      </c>
      <c r="E211" s="101">
        <f t="shared" ref="E211:E216" si="85">SUM(F211:J211)</f>
        <v>0</v>
      </c>
      <c r="F211" s="104">
        <f>F110+F81+F60+F53+F46+F25</f>
        <v>0</v>
      </c>
      <c r="G211" s="104">
        <f>G110+G81+G60+G53+G46+G25</f>
        <v>0</v>
      </c>
      <c r="H211" s="104">
        <f>H110+H81+H60+H53+H46+H25</f>
        <v>0</v>
      </c>
      <c r="I211" s="104">
        <f>I110+I81+I60+I53+I46+I25</f>
        <v>0</v>
      </c>
      <c r="J211" s="104">
        <f>J110+J81+J60+J53+J46+J25</f>
        <v>0</v>
      </c>
      <c r="K211" s="102"/>
      <c r="L211" s="102"/>
      <c r="M211" s="102"/>
      <c r="N211" s="102"/>
      <c r="O211" s="102"/>
    </row>
    <row r="212" spans="2:15" s="99" customFormat="1" ht="12" customHeight="1" x14ac:dyDescent="0.2">
      <c r="B212" s="130"/>
      <c r="C212" s="129"/>
      <c r="D212" s="103" t="s">
        <v>8</v>
      </c>
      <c r="E212" s="101">
        <f t="shared" si="85"/>
        <v>174079.21812999999</v>
      </c>
      <c r="F212" s="104">
        <f>F26+F47+F75+F175</f>
        <v>174079.21812999999</v>
      </c>
      <c r="G212" s="104">
        <f t="shared" ref="G212:J216" si="86">G111+G82+G61+G54+G47+G26</f>
        <v>0</v>
      </c>
      <c r="H212" s="104">
        <f t="shared" si="86"/>
        <v>0</v>
      </c>
      <c r="I212" s="104">
        <f t="shared" si="86"/>
        <v>0</v>
      </c>
      <c r="J212" s="104">
        <f t="shared" si="86"/>
        <v>0</v>
      </c>
      <c r="K212" s="102"/>
      <c r="L212" s="102"/>
      <c r="M212" s="102"/>
      <c r="N212" s="102"/>
      <c r="O212" s="102"/>
    </row>
    <row r="213" spans="2:15" s="99" customFormat="1" ht="12" customHeight="1" x14ac:dyDescent="0.2">
      <c r="B213" s="130"/>
      <c r="C213" s="129"/>
      <c r="D213" s="103" t="s">
        <v>9</v>
      </c>
      <c r="E213" s="101">
        <f t="shared" si="85"/>
        <v>17870.331320000001</v>
      </c>
      <c r="F213" s="104">
        <f>F48+F76</f>
        <v>17870.331320000001</v>
      </c>
      <c r="G213" s="104">
        <f t="shared" si="86"/>
        <v>0</v>
      </c>
      <c r="H213" s="104">
        <f t="shared" si="86"/>
        <v>0</v>
      </c>
      <c r="I213" s="104">
        <f t="shared" si="86"/>
        <v>0</v>
      </c>
      <c r="J213" s="104">
        <f t="shared" si="86"/>
        <v>0</v>
      </c>
      <c r="K213" s="102"/>
      <c r="L213" s="102"/>
      <c r="M213" s="102"/>
      <c r="N213" s="102"/>
      <c r="O213" s="102"/>
    </row>
    <row r="214" spans="2:15" s="99" customFormat="1" ht="12" customHeight="1" x14ac:dyDescent="0.2">
      <c r="B214" s="130"/>
      <c r="C214" s="129"/>
      <c r="D214" s="105" t="s">
        <v>10</v>
      </c>
      <c r="E214" s="101">
        <f t="shared" si="85"/>
        <v>0</v>
      </c>
      <c r="F214" s="104">
        <f>F113+F84+F63+F56+F49+F28</f>
        <v>0</v>
      </c>
      <c r="G214" s="104">
        <f t="shared" si="86"/>
        <v>0</v>
      </c>
      <c r="H214" s="104">
        <f t="shared" si="86"/>
        <v>0</v>
      </c>
      <c r="I214" s="104">
        <f t="shared" si="86"/>
        <v>0</v>
      </c>
      <c r="J214" s="104">
        <f t="shared" si="86"/>
        <v>0</v>
      </c>
      <c r="K214" s="102"/>
      <c r="L214" s="102"/>
      <c r="M214" s="102"/>
      <c r="N214" s="102"/>
      <c r="O214" s="102"/>
    </row>
    <row r="215" spans="2:15" s="99" customFormat="1" ht="12" customHeight="1" x14ac:dyDescent="0.2">
      <c r="B215" s="130"/>
      <c r="C215" s="129"/>
      <c r="D215" s="103" t="s">
        <v>11</v>
      </c>
      <c r="E215" s="101">
        <f t="shared" si="85"/>
        <v>2793.7446899999995</v>
      </c>
      <c r="F215" s="104">
        <f>635.49524+F178</f>
        <v>2793.7446899999995</v>
      </c>
      <c r="G215" s="104">
        <f t="shared" si="86"/>
        <v>0</v>
      </c>
      <c r="H215" s="104">
        <f t="shared" si="86"/>
        <v>0</v>
      </c>
      <c r="I215" s="104">
        <f t="shared" si="86"/>
        <v>0</v>
      </c>
      <c r="J215" s="104">
        <f t="shared" si="86"/>
        <v>0</v>
      </c>
      <c r="K215" s="102"/>
      <c r="L215" s="102"/>
      <c r="M215" s="102"/>
      <c r="N215" s="102"/>
      <c r="O215" s="102"/>
    </row>
    <row r="216" spans="2:15" s="99" customFormat="1" ht="12" customHeight="1" x14ac:dyDescent="0.2">
      <c r="B216" s="130"/>
      <c r="C216" s="129"/>
      <c r="D216" s="103" t="s">
        <v>12</v>
      </c>
      <c r="E216" s="101">
        <f t="shared" si="85"/>
        <v>0</v>
      </c>
      <c r="F216" s="104">
        <f>F115+F86+F65+F58+F51+F30</f>
        <v>0</v>
      </c>
      <c r="G216" s="104">
        <f t="shared" si="86"/>
        <v>0</v>
      </c>
      <c r="H216" s="104">
        <f t="shared" si="86"/>
        <v>0</v>
      </c>
      <c r="I216" s="104">
        <f t="shared" si="86"/>
        <v>0</v>
      </c>
      <c r="J216" s="104">
        <f t="shared" si="86"/>
        <v>0</v>
      </c>
      <c r="K216" s="102"/>
      <c r="L216" s="102"/>
      <c r="M216" s="102"/>
      <c r="N216" s="102"/>
      <c r="O216" s="102"/>
    </row>
    <row r="218" spans="2:15" x14ac:dyDescent="0.2">
      <c r="E218" s="42"/>
      <c r="F218" s="42"/>
      <c r="G218" s="42"/>
      <c r="H218" s="42"/>
      <c r="I218" s="42"/>
      <c r="J218" s="42"/>
    </row>
    <row r="219" spans="2:15" x14ac:dyDescent="0.2">
      <c r="E219" s="43"/>
      <c r="F219" s="43"/>
      <c r="G219" s="43"/>
      <c r="H219" s="43"/>
      <c r="I219" s="43"/>
      <c r="J219" s="43"/>
    </row>
    <row r="220" spans="2:15" x14ac:dyDescent="0.2">
      <c r="E220" s="42"/>
      <c r="F220" s="42"/>
      <c r="G220" s="42"/>
      <c r="H220" s="42"/>
      <c r="I220" s="42"/>
      <c r="J220" s="42"/>
    </row>
    <row r="221" spans="2:15" x14ac:dyDescent="0.2">
      <c r="E221" s="44"/>
      <c r="F221" s="44"/>
      <c r="G221" s="44"/>
      <c r="H221" s="44"/>
      <c r="I221" s="44"/>
      <c r="J221" s="44"/>
    </row>
    <row r="222" spans="2:15" x14ac:dyDescent="0.2">
      <c r="E222" s="42"/>
      <c r="F222" s="42"/>
      <c r="G222" s="42"/>
      <c r="H222" s="42"/>
      <c r="I222" s="42"/>
      <c r="J222" s="42"/>
    </row>
  </sheetData>
  <mergeCells count="79">
    <mergeCell ref="B158:B164"/>
    <mergeCell ref="C130:C136"/>
    <mergeCell ref="A137:A143"/>
    <mergeCell ref="A130:A136"/>
    <mergeCell ref="C195:C201"/>
    <mergeCell ref="C144:C150"/>
    <mergeCell ref="B130:B136"/>
    <mergeCell ref="B144:B150"/>
    <mergeCell ref="B137:B143"/>
    <mergeCell ref="C137:C143"/>
    <mergeCell ref="A165:A171"/>
    <mergeCell ref="A151:A157"/>
    <mergeCell ref="A158:A164"/>
    <mergeCell ref="A144:A150"/>
    <mergeCell ref="A116:A122"/>
    <mergeCell ref="A123:A129"/>
    <mergeCell ref="B123:B129"/>
    <mergeCell ref="B102:B108"/>
    <mergeCell ref="A10:A30"/>
    <mergeCell ref="B94:B100"/>
    <mergeCell ref="A102:A108"/>
    <mergeCell ref="A109:A115"/>
    <mergeCell ref="A52:A58"/>
    <mergeCell ref="A31:A51"/>
    <mergeCell ref="B80:B86"/>
    <mergeCell ref="B52:B58"/>
    <mergeCell ref="A80:A86"/>
    <mergeCell ref="A87:A93"/>
    <mergeCell ref="B87:B93"/>
    <mergeCell ref="C102:C108"/>
    <mergeCell ref="B109:B115"/>
    <mergeCell ref="C109:C115"/>
    <mergeCell ref="C123:C129"/>
    <mergeCell ref="B116:B122"/>
    <mergeCell ref="C116:C122"/>
    <mergeCell ref="C52:C58"/>
    <mergeCell ref="C94:C100"/>
    <mergeCell ref="A101:J101"/>
    <mergeCell ref="A94:A100"/>
    <mergeCell ref="C59:C65"/>
    <mergeCell ref="C80:C86"/>
    <mergeCell ref="C87:C93"/>
    <mergeCell ref="A59:A79"/>
    <mergeCell ref="B59:B79"/>
    <mergeCell ref="C66:C72"/>
    <mergeCell ref="C73:C79"/>
    <mergeCell ref="C210:C216"/>
    <mergeCell ref="B210:B216"/>
    <mergeCell ref="B203:B209"/>
    <mergeCell ref="B151:B157"/>
    <mergeCell ref="C158:C164"/>
    <mergeCell ref="C203:C209"/>
    <mergeCell ref="B165:B171"/>
    <mergeCell ref="B173:B179"/>
    <mergeCell ref="B180:B186"/>
    <mergeCell ref="C151:C157"/>
    <mergeCell ref="B188:B194"/>
    <mergeCell ref="B195:B201"/>
    <mergeCell ref="C165:C171"/>
    <mergeCell ref="C173:C179"/>
    <mergeCell ref="C180:C186"/>
    <mergeCell ref="C188:C194"/>
    <mergeCell ref="A3:J3"/>
    <mergeCell ref="E5:J5"/>
    <mergeCell ref="F6:J6"/>
    <mergeCell ref="A9:J9"/>
    <mergeCell ref="E6:E7"/>
    <mergeCell ref="D5:D7"/>
    <mergeCell ref="C5:C7"/>
    <mergeCell ref="B5:B7"/>
    <mergeCell ref="A5:A7"/>
    <mergeCell ref="C38:C44"/>
    <mergeCell ref="C45:C51"/>
    <mergeCell ref="C17:C23"/>
    <mergeCell ref="B31:B51"/>
    <mergeCell ref="B10:B30"/>
    <mergeCell ref="C10:C16"/>
    <mergeCell ref="C31:C37"/>
    <mergeCell ref="C24:C30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10" max="25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view="pageBreakPreview" zoomScale="70" zoomScaleNormal="70" zoomScaleSheetLayoutView="70" workbookViewId="0">
      <selection activeCell="D27" sqref="D27"/>
    </sheetView>
  </sheetViews>
  <sheetFormatPr defaultRowHeight="12.75" x14ac:dyDescent="0.2"/>
  <cols>
    <col min="1" max="1" width="10" style="18" customWidth="1"/>
    <col min="2" max="2" width="61.85546875" style="18" customWidth="1"/>
    <col min="3" max="3" width="60" style="18" customWidth="1"/>
    <col min="4" max="4" width="41.85546875" style="18" customWidth="1"/>
    <col min="5" max="16384" width="9.140625" style="18"/>
  </cols>
  <sheetData>
    <row r="1" spans="1:4" x14ac:dyDescent="0.2">
      <c r="D1" s="29" t="s">
        <v>42</v>
      </c>
    </row>
    <row r="3" spans="1:4" ht="15" x14ac:dyDescent="0.2">
      <c r="A3" s="179" t="s">
        <v>18</v>
      </c>
      <c r="B3" s="180"/>
      <c r="C3" s="180"/>
      <c r="D3" s="180"/>
    </row>
    <row r="5" spans="1:4" s="20" customFormat="1" ht="89.25" x14ac:dyDescent="0.25">
      <c r="A5" s="19" t="s">
        <v>1</v>
      </c>
      <c r="B5" s="19" t="s">
        <v>19</v>
      </c>
      <c r="C5" s="19" t="s">
        <v>20</v>
      </c>
      <c r="D5" s="19" t="s">
        <v>141</v>
      </c>
    </row>
    <row r="6" spans="1:4" x14ac:dyDescent="0.2">
      <c r="A6" s="21">
        <v>1</v>
      </c>
      <c r="B6" s="21">
        <v>2</v>
      </c>
      <c r="C6" s="21">
        <v>3</v>
      </c>
      <c r="D6" s="21">
        <v>4</v>
      </c>
    </row>
    <row r="7" spans="1:4" ht="12.75" customHeight="1" x14ac:dyDescent="0.2">
      <c r="A7" s="181" t="s">
        <v>32</v>
      </c>
      <c r="B7" s="182"/>
      <c r="C7" s="182"/>
      <c r="D7" s="183"/>
    </row>
    <row r="8" spans="1:4" s="24" customFormat="1" ht="15.75" customHeight="1" x14ac:dyDescent="0.25">
      <c r="A8" s="181" t="s">
        <v>75</v>
      </c>
      <c r="B8" s="182"/>
      <c r="C8" s="182"/>
      <c r="D8" s="183"/>
    </row>
    <row r="9" spans="1:4" x14ac:dyDescent="0.2">
      <c r="A9" s="184" t="s">
        <v>79</v>
      </c>
      <c r="B9" s="184"/>
      <c r="C9" s="184"/>
      <c r="D9" s="184"/>
    </row>
    <row r="10" spans="1:4" s="24" customFormat="1" x14ac:dyDescent="0.25">
      <c r="A10" s="178" t="s">
        <v>77</v>
      </c>
      <c r="B10" s="178"/>
      <c r="C10" s="178"/>
      <c r="D10" s="178"/>
    </row>
    <row r="11" spans="1:4" ht="85.5" customHeight="1" x14ac:dyDescent="0.2">
      <c r="A11" s="39" t="s">
        <v>43</v>
      </c>
      <c r="B11" s="3" t="s">
        <v>134</v>
      </c>
      <c r="C11" s="3" t="s">
        <v>33</v>
      </c>
      <c r="D11" s="30" t="s">
        <v>159</v>
      </c>
    </row>
    <row r="12" spans="1:4" ht="89.25" x14ac:dyDescent="0.2">
      <c r="A12" s="39" t="s">
        <v>44</v>
      </c>
      <c r="B12" s="3" t="s">
        <v>110</v>
      </c>
      <c r="C12" s="3" t="s">
        <v>33</v>
      </c>
      <c r="D12" s="23"/>
    </row>
    <row r="13" spans="1:4" ht="51" x14ac:dyDescent="0.2">
      <c r="A13" s="39" t="s">
        <v>80</v>
      </c>
      <c r="B13" s="3" t="s">
        <v>111</v>
      </c>
      <c r="C13" s="3" t="s">
        <v>34</v>
      </c>
      <c r="D13" s="23"/>
    </row>
    <row r="14" spans="1:4" ht="63.75" x14ac:dyDescent="0.2">
      <c r="A14" s="39" t="s">
        <v>81</v>
      </c>
      <c r="B14" s="3" t="s">
        <v>112</v>
      </c>
      <c r="C14" s="3" t="s">
        <v>35</v>
      </c>
      <c r="D14" s="23"/>
    </row>
    <row r="15" spans="1:4" ht="38.25" x14ac:dyDescent="0.2">
      <c r="A15" s="39" t="s">
        <v>133</v>
      </c>
      <c r="B15" s="3" t="s">
        <v>113</v>
      </c>
      <c r="C15" s="3" t="s">
        <v>36</v>
      </c>
      <c r="D15" s="23"/>
    </row>
    <row r="16" spans="1:4" ht="89.25" x14ac:dyDescent="0.2">
      <c r="A16" s="39" t="s">
        <v>139</v>
      </c>
      <c r="B16" s="3" t="s">
        <v>140</v>
      </c>
      <c r="C16" s="108" t="s">
        <v>37</v>
      </c>
      <c r="D16" s="108" t="s">
        <v>158</v>
      </c>
    </row>
    <row r="17" spans="1:4" x14ac:dyDescent="0.2">
      <c r="A17" s="178" t="s">
        <v>76</v>
      </c>
      <c r="B17" s="178"/>
      <c r="C17" s="178"/>
      <c r="D17" s="178"/>
    </row>
    <row r="18" spans="1:4" x14ac:dyDescent="0.2">
      <c r="A18" s="178" t="s">
        <v>78</v>
      </c>
      <c r="B18" s="178"/>
      <c r="C18" s="178"/>
      <c r="D18" s="178"/>
    </row>
    <row r="19" spans="1:4" ht="38.25" x14ac:dyDescent="0.2">
      <c r="A19" s="22" t="s">
        <v>82</v>
      </c>
      <c r="B19" s="3" t="s">
        <v>119</v>
      </c>
      <c r="C19" s="25" t="s">
        <v>37</v>
      </c>
      <c r="D19" s="23"/>
    </row>
    <row r="20" spans="1:4" ht="25.5" x14ac:dyDescent="0.2">
      <c r="A20" s="22" t="s">
        <v>83</v>
      </c>
      <c r="B20" s="3" t="s">
        <v>118</v>
      </c>
      <c r="C20" s="25" t="s">
        <v>38</v>
      </c>
      <c r="D20" s="23"/>
    </row>
    <row r="21" spans="1:4" ht="38.25" x14ac:dyDescent="0.2">
      <c r="A21" s="22" t="s">
        <v>84</v>
      </c>
      <c r="B21" s="3" t="s">
        <v>117</v>
      </c>
      <c r="C21" s="25" t="s">
        <v>37</v>
      </c>
      <c r="D21" s="23"/>
    </row>
    <row r="22" spans="1:4" ht="51" x14ac:dyDescent="0.2">
      <c r="A22" s="22" t="s">
        <v>85</v>
      </c>
      <c r="B22" s="3" t="s">
        <v>116</v>
      </c>
      <c r="C22" s="25" t="s">
        <v>37</v>
      </c>
      <c r="D22" s="23"/>
    </row>
    <row r="23" spans="1:4" ht="76.5" x14ac:dyDescent="0.2">
      <c r="A23" s="22" t="s">
        <v>86</v>
      </c>
      <c r="B23" s="3" t="s">
        <v>114</v>
      </c>
      <c r="C23" s="25" t="s">
        <v>39</v>
      </c>
      <c r="D23" s="30" t="s">
        <v>157</v>
      </c>
    </row>
    <row r="24" spans="1:4" ht="75.75" customHeight="1" x14ac:dyDescent="0.2">
      <c r="A24" s="22" t="s">
        <v>87</v>
      </c>
      <c r="B24" s="3" t="s">
        <v>115</v>
      </c>
      <c r="C24" s="25" t="s">
        <v>37</v>
      </c>
      <c r="D24" s="28"/>
    </row>
    <row r="25" spans="1:4" ht="89.25" customHeight="1" x14ac:dyDescent="0.2">
      <c r="A25" s="185" t="s">
        <v>88</v>
      </c>
      <c r="B25" s="176" t="s">
        <v>142</v>
      </c>
      <c r="C25" s="176" t="s">
        <v>136</v>
      </c>
      <c r="D25" s="176" t="s">
        <v>164</v>
      </c>
    </row>
    <row r="26" spans="1:4" ht="63" customHeight="1" x14ac:dyDescent="0.2">
      <c r="A26" s="186"/>
      <c r="B26" s="177"/>
      <c r="C26" s="177"/>
      <c r="D26" s="177"/>
    </row>
    <row r="27" spans="1:4" ht="138" customHeight="1" x14ac:dyDescent="0.2">
      <c r="A27" s="22" t="s">
        <v>89</v>
      </c>
      <c r="B27" s="3" t="s">
        <v>162</v>
      </c>
      <c r="C27" s="25" t="s">
        <v>37</v>
      </c>
      <c r="D27" s="30" t="s">
        <v>163</v>
      </c>
    </row>
    <row r="28" spans="1:4" s="26" customFormat="1" ht="12.75" customHeight="1" x14ac:dyDescent="0.2">
      <c r="B28" s="27"/>
      <c r="C28" s="27"/>
    </row>
    <row r="29" spans="1:4" s="26" customFormat="1" ht="12.75" customHeight="1" x14ac:dyDescent="0.2">
      <c r="B29" s="27"/>
      <c r="C29" s="27"/>
    </row>
    <row r="30" spans="1:4" s="26" customFormat="1" ht="12.75" customHeight="1" x14ac:dyDescent="0.2">
      <c r="B30" s="27"/>
      <c r="C30" s="27"/>
    </row>
    <row r="31" spans="1:4" s="26" customFormat="1" ht="12.75" customHeight="1" x14ac:dyDescent="0.2">
      <c r="B31" s="27"/>
      <c r="C31" s="27"/>
    </row>
    <row r="32" spans="1:4" s="26" customFormat="1" ht="12.75" customHeight="1" x14ac:dyDescent="0.2"/>
  </sheetData>
  <mergeCells count="11">
    <mergeCell ref="C25:C26"/>
    <mergeCell ref="D25:D26"/>
    <mergeCell ref="A17:D17"/>
    <mergeCell ref="A18:D18"/>
    <mergeCell ref="A3:D3"/>
    <mergeCell ref="A10:D10"/>
    <mergeCell ref="A7:D7"/>
    <mergeCell ref="A9:D9"/>
    <mergeCell ref="A8:D8"/>
    <mergeCell ref="A25:A26"/>
    <mergeCell ref="B25:B26"/>
  </mergeCells>
  <pageMargins left="0.7" right="0.7" top="0.75" bottom="0.75" header="0.3" footer="0.3"/>
  <pageSetup paperSize="9" scale="50" orientation="portrait" r:id="rId1"/>
  <colBreaks count="1" manualBreakCount="1">
    <brk id="4" max="2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5"/>
  <sheetViews>
    <sheetView zoomScale="80" zoomScaleNormal="80" workbookViewId="0">
      <selection activeCell="J7" sqref="J7"/>
    </sheetView>
  </sheetViews>
  <sheetFormatPr defaultColWidth="9.140625" defaultRowHeight="15.75" x14ac:dyDescent="0.25"/>
  <cols>
    <col min="1" max="1" width="4" style="68" customWidth="1"/>
    <col min="2" max="2" width="37.7109375" style="68" customWidth="1"/>
    <col min="3" max="3" width="19.28515625" style="68" customWidth="1"/>
    <col min="4" max="4" width="14.28515625" style="68" customWidth="1"/>
    <col min="5" max="6" width="18" style="68" customWidth="1"/>
    <col min="7" max="7" width="32.140625" style="68" customWidth="1"/>
    <col min="8" max="8" width="18.42578125" style="82" customWidth="1"/>
    <col min="9" max="9" width="20.140625" style="81" customWidth="1"/>
    <col min="10" max="10" width="16.85546875" style="81" customWidth="1"/>
    <col min="11" max="11" width="13.140625" style="68" customWidth="1"/>
    <col min="12" max="12" width="43.85546875" style="68" customWidth="1"/>
    <col min="13" max="16384" width="9.140625" style="68"/>
  </cols>
  <sheetData>
    <row r="1" spans="1:12" x14ac:dyDescent="0.25">
      <c r="A1" s="67"/>
      <c r="B1" s="67"/>
      <c r="C1" s="67"/>
      <c r="D1" s="67"/>
      <c r="E1" s="67"/>
      <c r="F1" s="67"/>
      <c r="H1" s="70"/>
      <c r="I1" s="69"/>
      <c r="J1" s="69"/>
      <c r="L1" s="71" t="s">
        <v>90</v>
      </c>
    </row>
    <row r="2" spans="1:12" x14ac:dyDescent="0.25">
      <c r="A2" s="67"/>
      <c r="B2" s="67"/>
      <c r="C2" s="67"/>
      <c r="D2" s="67"/>
      <c r="E2" s="67"/>
      <c r="F2" s="67"/>
      <c r="G2" s="71"/>
      <c r="H2" s="71"/>
      <c r="I2" s="71"/>
      <c r="J2" s="71"/>
    </row>
    <row r="3" spans="1:12" s="72" customFormat="1" ht="55.5" customHeight="1" x14ac:dyDescent="0.25">
      <c r="A3" s="187" t="s">
        <v>165</v>
      </c>
      <c r="B3" s="187"/>
      <c r="C3" s="187"/>
      <c r="D3" s="187"/>
      <c r="E3" s="187"/>
      <c r="F3" s="187"/>
      <c r="G3" s="187"/>
      <c r="H3" s="188"/>
      <c r="I3" s="188"/>
      <c r="J3" s="188"/>
      <c r="K3" s="188"/>
      <c r="L3" s="188"/>
    </row>
    <row r="4" spans="1:12" s="72" customFormat="1" x14ac:dyDescent="0.25">
      <c r="A4" s="189"/>
      <c r="B4" s="189"/>
      <c r="C4" s="189"/>
      <c r="D4" s="189"/>
      <c r="E4" s="189"/>
      <c r="F4" s="189"/>
      <c r="G4" s="189"/>
      <c r="H4" s="73"/>
      <c r="I4" s="73"/>
      <c r="J4" s="73"/>
    </row>
    <row r="5" spans="1:12" s="72" customFormat="1" ht="48.75" customHeight="1" x14ac:dyDescent="0.25">
      <c r="A5" s="190" t="s">
        <v>91</v>
      </c>
      <c r="B5" s="190" t="s">
        <v>92</v>
      </c>
      <c r="C5" s="190" t="s">
        <v>93</v>
      </c>
      <c r="D5" s="190" t="s">
        <v>94</v>
      </c>
      <c r="E5" s="190" t="s">
        <v>166</v>
      </c>
      <c r="F5" s="190" t="s">
        <v>167</v>
      </c>
      <c r="G5" s="192" t="s">
        <v>95</v>
      </c>
      <c r="H5" s="194" t="s">
        <v>168</v>
      </c>
      <c r="I5" s="194"/>
      <c r="J5" s="195"/>
      <c r="K5" s="191" t="s">
        <v>96</v>
      </c>
      <c r="L5" s="191" t="s">
        <v>97</v>
      </c>
    </row>
    <row r="6" spans="1:12" s="72" customFormat="1" ht="48.75" customHeight="1" x14ac:dyDescent="0.25">
      <c r="A6" s="191"/>
      <c r="B6" s="191"/>
      <c r="C6" s="191"/>
      <c r="D6" s="191"/>
      <c r="E6" s="191"/>
      <c r="F6" s="191"/>
      <c r="G6" s="193"/>
      <c r="H6" s="196"/>
      <c r="I6" s="196"/>
      <c r="J6" s="197"/>
      <c r="K6" s="191"/>
      <c r="L6" s="191"/>
    </row>
    <row r="7" spans="1:12" s="72" customFormat="1" ht="48.75" customHeight="1" x14ac:dyDescent="0.25">
      <c r="A7" s="191"/>
      <c r="B7" s="191"/>
      <c r="C7" s="191"/>
      <c r="D7" s="191"/>
      <c r="E7" s="191"/>
      <c r="F7" s="191"/>
      <c r="G7" s="193"/>
      <c r="H7" s="74" t="s">
        <v>169</v>
      </c>
      <c r="I7" s="74" t="s">
        <v>169</v>
      </c>
      <c r="J7" s="74" t="s">
        <v>169</v>
      </c>
      <c r="K7" s="191"/>
      <c r="L7" s="191"/>
    </row>
    <row r="8" spans="1:12" x14ac:dyDescent="0.25">
      <c r="A8" s="75">
        <v>1</v>
      </c>
      <c r="B8" s="75">
        <v>2</v>
      </c>
      <c r="C8" s="75">
        <v>3</v>
      </c>
      <c r="D8" s="75">
        <v>4</v>
      </c>
      <c r="E8" s="75">
        <v>5</v>
      </c>
      <c r="F8" s="75">
        <v>6</v>
      </c>
      <c r="G8" s="75">
        <v>7</v>
      </c>
      <c r="H8" s="75">
        <v>9</v>
      </c>
      <c r="I8" s="75">
        <v>10</v>
      </c>
      <c r="J8" s="75">
        <v>11</v>
      </c>
      <c r="K8" s="75">
        <v>12</v>
      </c>
      <c r="L8" s="75">
        <v>13</v>
      </c>
    </row>
    <row r="9" spans="1:12" x14ac:dyDescent="0.25">
      <c r="A9" s="201">
        <v>1</v>
      </c>
      <c r="B9" s="203"/>
      <c r="C9" s="206"/>
      <c r="D9" s="201"/>
      <c r="E9" s="198"/>
      <c r="F9" s="198"/>
      <c r="G9" s="76"/>
      <c r="H9" s="77"/>
      <c r="I9" s="77"/>
      <c r="J9" s="77"/>
      <c r="K9" s="198"/>
      <c r="L9" s="198"/>
    </row>
    <row r="10" spans="1:12" x14ac:dyDescent="0.25">
      <c r="A10" s="202"/>
      <c r="B10" s="204"/>
      <c r="C10" s="207"/>
      <c r="D10" s="202"/>
      <c r="E10" s="199"/>
      <c r="F10" s="199"/>
      <c r="G10" s="76"/>
      <c r="H10" s="78"/>
      <c r="I10" s="75"/>
      <c r="J10" s="75"/>
      <c r="K10" s="199"/>
      <c r="L10" s="199"/>
    </row>
    <row r="11" spans="1:12" x14ac:dyDescent="0.25">
      <c r="A11" s="202"/>
      <c r="B11" s="204"/>
      <c r="C11" s="207"/>
      <c r="D11" s="202"/>
      <c r="E11" s="199"/>
      <c r="F11" s="199"/>
      <c r="G11" s="76"/>
      <c r="H11" s="78"/>
      <c r="I11" s="75"/>
      <c r="J11" s="75"/>
      <c r="K11" s="199"/>
      <c r="L11" s="199"/>
    </row>
    <row r="12" spans="1:12" x14ac:dyDescent="0.25">
      <c r="A12" s="202"/>
      <c r="B12" s="204"/>
      <c r="C12" s="207"/>
      <c r="D12" s="202"/>
      <c r="E12" s="199"/>
      <c r="F12" s="199"/>
      <c r="G12" s="76"/>
      <c r="H12" s="78"/>
      <c r="I12" s="75"/>
      <c r="J12" s="75"/>
      <c r="K12" s="199"/>
      <c r="L12" s="199"/>
    </row>
    <row r="13" spans="1:12" x14ac:dyDescent="0.25">
      <c r="A13" s="202"/>
      <c r="B13" s="204"/>
      <c r="C13" s="207"/>
      <c r="D13" s="202"/>
      <c r="E13" s="199"/>
      <c r="F13" s="199"/>
      <c r="G13" s="76"/>
      <c r="H13" s="78"/>
      <c r="I13" s="75"/>
      <c r="J13" s="75"/>
      <c r="K13" s="199"/>
      <c r="L13" s="199"/>
    </row>
    <row r="14" spans="1:12" x14ac:dyDescent="0.25">
      <c r="A14" s="202"/>
      <c r="B14" s="204"/>
      <c r="C14" s="207"/>
      <c r="D14" s="202"/>
      <c r="E14" s="199"/>
      <c r="F14" s="199"/>
      <c r="G14" s="76"/>
      <c r="H14" s="78"/>
      <c r="I14" s="75"/>
      <c r="J14" s="75"/>
      <c r="K14" s="199"/>
      <c r="L14" s="199"/>
    </row>
    <row r="15" spans="1:12" s="79" customFormat="1" x14ac:dyDescent="0.2">
      <c r="A15" s="190"/>
      <c r="B15" s="205"/>
      <c r="C15" s="208"/>
      <c r="D15" s="190"/>
      <c r="E15" s="200"/>
      <c r="F15" s="200"/>
      <c r="G15" s="76"/>
      <c r="H15" s="77"/>
      <c r="I15" s="77"/>
      <c r="J15" s="77"/>
      <c r="K15" s="200"/>
      <c r="L15" s="200"/>
    </row>
    <row r="16" spans="1:12" x14ac:dyDescent="0.25">
      <c r="H16" s="68"/>
      <c r="I16" s="68"/>
      <c r="J16" s="68"/>
    </row>
    <row r="17" spans="8:10" x14ac:dyDescent="0.25">
      <c r="H17" s="68"/>
      <c r="I17" s="68"/>
      <c r="J17" s="68"/>
    </row>
    <row r="18" spans="8:10" x14ac:dyDescent="0.25">
      <c r="H18" s="80"/>
      <c r="I18" s="80"/>
      <c r="J18" s="80"/>
    </row>
    <row r="19" spans="8:10" x14ac:dyDescent="0.25">
      <c r="H19" s="68"/>
      <c r="I19" s="68"/>
      <c r="J19" s="68"/>
    </row>
    <row r="20" spans="8:10" x14ac:dyDescent="0.25">
      <c r="H20" s="68"/>
      <c r="I20" s="68"/>
      <c r="J20" s="68"/>
    </row>
    <row r="21" spans="8:10" x14ac:dyDescent="0.25">
      <c r="H21" s="68"/>
      <c r="I21" s="68"/>
      <c r="J21" s="68"/>
    </row>
    <row r="22" spans="8:10" x14ac:dyDescent="0.25">
      <c r="H22" s="68"/>
      <c r="I22" s="68"/>
      <c r="J22" s="68"/>
    </row>
    <row r="23" spans="8:10" x14ac:dyDescent="0.25">
      <c r="H23" s="68"/>
      <c r="I23" s="68"/>
      <c r="J23" s="68"/>
    </row>
    <row r="24" spans="8:10" x14ac:dyDescent="0.25">
      <c r="H24" s="68"/>
      <c r="I24" s="68"/>
      <c r="J24" s="68"/>
    </row>
    <row r="25" spans="8:10" x14ac:dyDescent="0.25">
      <c r="H25" s="68"/>
      <c r="I25" s="68"/>
      <c r="J25" s="68"/>
    </row>
    <row r="26" spans="8:10" x14ac:dyDescent="0.25">
      <c r="H26" s="68"/>
      <c r="I26" s="68"/>
      <c r="J26" s="68"/>
    </row>
    <row r="27" spans="8:10" x14ac:dyDescent="0.25">
      <c r="H27" s="68"/>
      <c r="I27" s="68"/>
      <c r="J27" s="68"/>
    </row>
    <row r="28" spans="8:10" x14ac:dyDescent="0.25">
      <c r="H28" s="68"/>
      <c r="I28" s="68"/>
      <c r="J28" s="68"/>
    </row>
    <row r="29" spans="8:10" x14ac:dyDescent="0.25">
      <c r="H29" s="68"/>
      <c r="I29" s="68"/>
      <c r="J29" s="68"/>
    </row>
    <row r="30" spans="8:10" x14ac:dyDescent="0.25">
      <c r="H30" s="68"/>
      <c r="I30" s="68"/>
      <c r="J30" s="68"/>
    </row>
    <row r="31" spans="8:10" x14ac:dyDescent="0.25">
      <c r="H31" s="68"/>
      <c r="I31" s="68"/>
      <c r="J31" s="68"/>
    </row>
    <row r="32" spans="8:10" x14ac:dyDescent="0.25">
      <c r="H32" s="68"/>
      <c r="I32" s="68"/>
      <c r="J32" s="68"/>
    </row>
    <row r="33" s="68" customFormat="1" x14ac:dyDescent="0.25"/>
    <row r="34" s="68" customFormat="1" x14ac:dyDescent="0.25"/>
    <row r="35" s="68" customFormat="1" x14ac:dyDescent="0.25"/>
  </sheetData>
  <mergeCells count="20">
    <mergeCell ref="L9:L15"/>
    <mergeCell ref="K5:K7"/>
    <mergeCell ref="L5:L7"/>
    <mergeCell ref="A9:A15"/>
    <mergeCell ref="B9:B15"/>
    <mergeCell ref="C9:C15"/>
    <mergeCell ref="D9:D15"/>
    <mergeCell ref="E9:E15"/>
    <mergeCell ref="F9:F15"/>
    <mergeCell ref="K9:K15"/>
    <mergeCell ref="A3:L3"/>
    <mergeCell ref="A4:G4"/>
    <mergeCell ref="A5:A7"/>
    <mergeCell ref="B5:B7"/>
    <mergeCell ref="C5:C7"/>
    <mergeCell ref="D5:D7"/>
    <mergeCell ref="E5:E7"/>
    <mergeCell ref="F5:F7"/>
    <mergeCell ref="G5:G7"/>
    <mergeCell ref="H5:J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30"/>
  <sheetViews>
    <sheetView workbookViewId="0">
      <selection activeCell="E41" sqref="E41"/>
    </sheetView>
  </sheetViews>
  <sheetFormatPr defaultColWidth="9.140625" defaultRowHeight="15.75" x14ac:dyDescent="0.25"/>
  <cols>
    <col min="1" max="1" width="5.140625" style="68" customWidth="1"/>
    <col min="2" max="2" width="30.28515625" style="68" customWidth="1"/>
    <col min="3" max="3" width="23" style="68" customWidth="1"/>
    <col min="4" max="4" width="21.5703125" style="68" customWidth="1"/>
    <col min="5" max="5" width="32.85546875" style="68" customWidth="1"/>
    <col min="6" max="6" width="20.5703125" style="68" customWidth="1"/>
    <col min="7" max="7" width="32.7109375" style="68" customWidth="1"/>
    <col min="8" max="8" width="23.85546875" style="68" customWidth="1"/>
    <col min="9" max="9" width="24.28515625" style="68" customWidth="1"/>
    <col min="10" max="10" width="22.85546875" style="68" customWidth="1"/>
    <col min="11" max="11" width="23.7109375" style="68" customWidth="1"/>
    <col min="12" max="16384" width="9.140625" style="68"/>
  </cols>
  <sheetData>
    <row r="1" spans="1:7" x14ac:dyDescent="0.25">
      <c r="A1" s="67"/>
      <c r="B1" s="67"/>
      <c r="C1" s="67"/>
      <c r="D1" s="67"/>
      <c r="E1" s="67"/>
      <c r="F1" s="67"/>
      <c r="G1" s="71" t="s">
        <v>98</v>
      </c>
    </row>
    <row r="2" spans="1:7" x14ac:dyDescent="0.25">
      <c r="A2" s="67"/>
      <c r="B2" s="67"/>
      <c r="C2" s="67"/>
      <c r="D2" s="67"/>
      <c r="E2" s="67"/>
      <c r="F2" s="67"/>
      <c r="G2" s="71"/>
    </row>
    <row r="3" spans="1:7" s="72" customFormat="1" x14ac:dyDescent="0.25">
      <c r="A3" s="187" t="s">
        <v>99</v>
      </c>
      <c r="B3" s="187"/>
      <c r="C3" s="187"/>
      <c r="D3" s="187"/>
      <c r="E3" s="187"/>
      <c r="F3" s="187"/>
      <c r="G3" s="187"/>
    </row>
    <row r="4" spans="1:7" s="72" customFormat="1" x14ac:dyDescent="0.25">
      <c r="A4" s="189"/>
      <c r="B4" s="189"/>
      <c r="C4" s="189"/>
      <c r="D4" s="189"/>
      <c r="E4" s="189"/>
      <c r="F4" s="189"/>
      <c r="G4" s="189"/>
    </row>
    <row r="5" spans="1:7" s="72" customFormat="1" x14ac:dyDescent="0.25">
      <c r="A5" s="190" t="s">
        <v>91</v>
      </c>
      <c r="B5" s="190" t="s">
        <v>100</v>
      </c>
      <c r="C5" s="190" t="s">
        <v>93</v>
      </c>
      <c r="D5" s="190" t="s">
        <v>101</v>
      </c>
      <c r="E5" s="190" t="s">
        <v>102</v>
      </c>
      <c r="F5" s="190" t="s">
        <v>103</v>
      </c>
      <c r="G5" s="192" t="s">
        <v>104</v>
      </c>
    </row>
    <row r="6" spans="1:7" s="72" customFormat="1" x14ac:dyDescent="0.25">
      <c r="A6" s="191"/>
      <c r="B6" s="191"/>
      <c r="C6" s="191"/>
      <c r="D6" s="191"/>
      <c r="E6" s="191"/>
      <c r="F6" s="191"/>
      <c r="G6" s="193"/>
    </row>
    <row r="7" spans="1:7" s="72" customFormat="1" ht="29.25" customHeight="1" x14ac:dyDescent="0.25">
      <c r="A7" s="191"/>
      <c r="B7" s="191"/>
      <c r="C7" s="191"/>
      <c r="D7" s="191"/>
      <c r="E7" s="191"/>
      <c r="F7" s="191"/>
      <c r="G7" s="193"/>
    </row>
    <row r="8" spans="1:7" x14ac:dyDescent="0.25">
      <c r="A8" s="75">
        <v>1</v>
      </c>
      <c r="B8" s="75">
        <v>2</v>
      </c>
      <c r="C8" s="75">
        <v>3</v>
      </c>
      <c r="D8" s="75">
        <v>4</v>
      </c>
      <c r="E8" s="75">
        <v>5</v>
      </c>
      <c r="F8" s="75">
        <v>6</v>
      </c>
      <c r="G8" s="75">
        <v>7</v>
      </c>
    </row>
    <row r="9" spans="1:7" s="79" customFormat="1" ht="12" customHeight="1" x14ac:dyDescent="0.2">
      <c r="A9" s="201"/>
      <c r="B9" s="203"/>
      <c r="C9" s="206"/>
      <c r="D9" s="201"/>
      <c r="E9" s="201"/>
      <c r="F9" s="203"/>
      <c r="G9" s="206"/>
    </row>
    <row r="10" spans="1:7" x14ac:dyDescent="0.25">
      <c r="A10" s="202"/>
      <c r="B10" s="204"/>
      <c r="C10" s="207"/>
      <c r="D10" s="202"/>
      <c r="E10" s="202"/>
      <c r="F10" s="204"/>
      <c r="G10" s="207"/>
    </row>
    <row r="11" spans="1:7" x14ac:dyDescent="0.25">
      <c r="A11" s="202"/>
      <c r="B11" s="204"/>
      <c r="C11" s="207"/>
      <c r="D11" s="202"/>
      <c r="E11" s="202"/>
      <c r="F11" s="204"/>
      <c r="G11" s="207"/>
    </row>
    <row r="12" spans="1:7" x14ac:dyDescent="0.25">
      <c r="A12" s="202"/>
      <c r="B12" s="204"/>
      <c r="C12" s="207"/>
      <c r="D12" s="202"/>
      <c r="E12" s="202"/>
      <c r="F12" s="204"/>
      <c r="G12" s="207"/>
    </row>
    <row r="13" spans="1:7" x14ac:dyDescent="0.25">
      <c r="A13" s="202"/>
      <c r="B13" s="204"/>
      <c r="C13" s="207"/>
      <c r="D13" s="202"/>
      <c r="E13" s="202"/>
      <c r="F13" s="204"/>
      <c r="G13" s="207"/>
    </row>
    <row r="14" spans="1:7" x14ac:dyDescent="0.25">
      <c r="A14" s="202"/>
      <c r="B14" s="204"/>
      <c r="C14" s="207"/>
      <c r="D14" s="202"/>
      <c r="E14" s="202"/>
      <c r="F14" s="204"/>
      <c r="G14" s="207"/>
    </row>
    <row r="15" spans="1:7" x14ac:dyDescent="0.25">
      <c r="A15" s="190"/>
      <c r="B15" s="205"/>
      <c r="C15" s="208"/>
      <c r="D15" s="190"/>
      <c r="E15" s="190"/>
      <c r="F15" s="205"/>
      <c r="G15" s="208"/>
    </row>
    <row r="16" spans="1:7" s="83" customFormat="1" ht="29.25" hidden="1" customHeight="1" x14ac:dyDescent="0.25">
      <c r="A16" s="68"/>
      <c r="B16" s="212"/>
      <c r="C16" s="213"/>
      <c r="D16" s="213"/>
      <c r="E16" s="213"/>
      <c r="F16" s="213"/>
      <c r="G16" s="68"/>
    </row>
    <row r="17" spans="1:24" s="72" customFormat="1" ht="29.25" hidden="1" customHeight="1" x14ac:dyDescent="0.25">
      <c r="A17" s="68"/>
      <c r="B17" s="212"/>
      <c r="C17" s="213"/>
      <c r="D17" s="213"/>
      <c r="E17" s="213"/>
      <c r="F17" s="213"/>
      <c r="G17" s="68"/>
    </row>
    <row r="18" spans="1:24" s="72" customFormat="1" ht="30" hidden="1" customHeight="1" x14ac:dyDescent="0.25">
      <c r="A18" s="68"/>
      <c r="B18" s="212"/>
      <c r="C18" s="213"/>
      <c r="D18" s="213"/>
      <c r="E18" s="213"/>
      <c r="F18" s="213"/>
      <c r="G18" s="68"/>
      <c r="H18" s="209"/>
      <c r="I18" s="209"/>
      <c r="J18" s="209"/>
      <c r="K18" s="209"/>
      <c r="L18" s="209"/>
      <c r="M18" s="84"/>
      <c r="N18" s="85"/>
      <c r="O18" s="86"/>
      <c r="P18" s="85"/>
      <c r="Q18" s="85"/>
      <c r="R18" s="85"/>
      <c r="S18" s="85"/>
      <c r="T18" s="85"/>
      <c r="U18" s="85"/>
      <c r="V18" s="209"/>
      <c r="W18" s="83"/>
      <c r="X18" s="83"/>
    </row>
    <row r="19" spans="1:24" s="72" customFormat="1" ht="30" hidden="1" customHeight="1" x14ac:dyDescent="0.25">
      <c r="A19" s="68"/>
      <c r="B19" s="212"/>
      <c r="C19" s="213"/>
      <c r="D19" s="213"/>
      <c r="E19" s="213"/>
      <c r="F19" s="213"/>
      <c r="G19" s="68"/>
      <c r="H19" s="209"/>
      <c r="I19" s="209"/>
      <c r="J19" s="209"/>
      <c r="K19" s="209"/>
      <c r="L19" s="209"/>
      <c r="M19" s="84"/>
      <c r="N19" s="86"/>
      <c r="O19" s="86"/>
      <c r="P19" s="86"/>
      <c r="Q19" s="86"/>
      <c r="R19" s="86"/>
      <c r="S19" s="86"/>
      <c r="T19" s="86"/>
      <c r="U19" s="86"/>
      <c r="V19" s="209"/>
      <c r="W19" s="83"/>
      <c r="X19" s="83"/>
    </row>
    <row r="20" spans="1:24" s="72" customFormat="1" ht="29.25" hidden="1" customHeight="1" x14ac:dyDescent="0.25">
      <c r="A20" s="68"/>
      <c r="B20" s="212"/>
      <c r="C20" s="213"/>
      <c r="D20" s="213"/>
      <c r="E20" s="213"/>
      <c r="F20" s="213"/>
      <c r="G20" s="68"/>
      <c r="H20" s="209"/>
      <c r="I20" s="209"/>
      <c r="J20" s="209"/>
      <c r="K20" s="209"/>
      <c r="L20" s="209"/>
      <c r="M20" s="87"/>
      <c r="N20" s="86"/>
      <c r="O20" s="86"/>
      <c r="P20" s="86"/>
      <c r="Q20" s="86"/>
      <c r="R20" s="86"/>
      <c r="S20" s="86"/>
      <c r="T20" s="86"/>
      <c r="U20" s="86"/>
      <c r="V20" s="209"/>
      <c r="W20" s="83"/>
      <c r="X20" s="83"/>
    </row>
    <row r="21" spans="1:24" s="72" customFormat="1" ht="29.25" hidden="1" customHeight="1" x14ac:dyDescent="0.25">
      <c r="A21" s="68"/>
      <c r="B21" s="214"/>
      <c r="C21" s="215"/>
      <c r="D21" s="215"/>
      <c r="E21" s="215"/>
      <c r="F21" s="215"/>
      <c r="G21" s="68"/>
      <c r="H21" s="209"/>
      <c r="I21" s="209"/>
      <c r="J21" s="209"/>
      <c r="K21" s="209"/>
      <c r="L21" s="209"/>
      <c r="M21" s="88"/>
      <c r="N21" s="86"/>
      <c r="O21" s="86"/>
      <c r="P21" s="86"/>
      <c r="Q21" s="86"/>
      <c r="R21" s="86"/>
      <c r="S21" s="86"/>
      <c r="T21" s="86"/>
      <c r="U21" s="86"/>
      <c r="V21" s="209"/>
      <c r="W21" s="83"/>
      <c r="X21" s="83"/>
    </row>
    <row r="22" spans="1:24" s="72" customFormat="1" ht="29.25" hidden="1" customHeight="1" x14ac:dyDescent="0.25">
      <c r="A22" s="68"/>
      <c r="B22" s="210" t="s">
        <v>105</v>
      </c>
      <c r="C22" s="211"/>
      <c r="D22" s="211"/>
      <c r="E22" s="211"/>
      <c r="F22" s="211"/>
      <c r="G22" s="68"/>
      <c r="H22" s="209"/>
      <c r="I22" s="209"/>
      <c r="J22" s="209"/>
      <c r="K22" s="209"/>
      <c r="L22" s="209"/>
      <c r="M22" s="87"/>
      <c r="N22" s="86"/>
      <c r="O22" s="86"/>
      <c r="P22" s="86"/>
      <c r="Q22" s="86"/>
      <c r="R22" s="86"/>
      <c r="S22" s="86"/>
      <c r="T22" s="86"/>
      <c r="U22" s="86"/>
      <c r="V22" s="209"/>
      <c r="W22" s="83"/>
      <c r="X22" s="83"/>
    </row>
    <row r="23" spans="1:24" s="72" customFormat="1" ht="29.25" hidden="1" customHeight="1" x14ac:dyDescent="0.25">
      <c r="A23" s="68"/>
      <c r="B23" s="212"/>
      <c r="C23" s="213"/>
      <c r="D23" s="213"/>
      <c r="E23" s="213"/>
      <c r="F23" s="213"/>
      <c r="G23" s="68"/>
      <c r="H23" s="209"/>
      <c r="I23" s="209"/>
      <c r="J23" s="209"/>
      <c r="K23" s="209"/>
      <c r="L23" s="209"/>
      <c r="M23" s="87"/>
      <c r="N23" s="86"/>
      <c r="O23" s="86"/>
      <c r="P23" s="86"/>
      <c r="Q23" s="86"/>
      <c r="R23" s="86"/>
      <c r="S23" s="86"/>
      <c r="T23" s="86"/>
      <c r="U23" s="86"/>
      <c r="V23" s="209"/>
      <c r="W23" s="83"/>
      <c r="X23" s="83"/>
    </row>
    <row r="24" spans="1:24" s="72" customFormat="1" ht="29.25" hidden="1" customHeight="1" x14ac:dyDescent="0.25">
      <c r="A24" s="68"/>
      <c r="B24" s="212"/>
      <c r="C24" s="213"/>
      <c r="D24" s="213"/>
      <c r="E24" s="213"/>
      <c r="F24" s="213"/>
      <c r="G24" s="68"/>
      <c r="H24" s="209"/>
      <c r="I24" s="209"/>
      <c r="J24" s="209"/>
      <c r="K24" s="209"/>
      <c r="L24" s="209"/>
      <c r="M24" s="89"/>
      <c r="N24" s="86"/>
      <c r="O24" s="85"/>
      <c r="P24" s="85"/>
      <c r="Q24" s="85"/>
      <c r="R24" s="85"/>
      <c r="S24" s="85"/>
      <c r="T24" s="85"/>
      <c r="U24" s="85"/>
      <c r="V24" s="209"/>
      <c r="W24" s="83"/>
      <c r="X24" s="83"/>
    </row>
    <row r="25" spans="1:24" s="72" customFormat="1" ht="29.25" hidden="1" customHeight="1" x14ac:dyDescent="0.25">
      <c r="A25" s="68"/>
      <c r="B25" s="212"/>
      <c r="C25" s="213"/>
      <c r="D25" s="213"/>
      <c r="E25" s="213"/>
      <c r="F25" s="213"/>
      <c r="G25" s="68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</row>
    <row r="26" spans="1:24" s="72" customFormat="1" ht="29.25" hidden="1" customHeight="1" x14ac:dyDescent="0.25">
      <c r="A26" s="68"/>
      <c r="B26" s="212"/>
      <c r="C26" s="213"/>
      <c r="D26" s="213"/>
      <c r="E26" s="213"/>
      <c r="F26" s="213"/>
      <c r="G26" s="68"/>
    </row>
    <row r="27" spans="1:24" ht="15.75" hidden="1" customHeight="1" x14ac:dyDescent="0.25">
      <c r="B27" s="212"/>
      <c r="C27" s="213"/>
      <c r="D27" s="213"/>
      <c r="E27" s="213"/>
      <c r="F27" s="213"/>
    </row>
    <row r="28" spans="1:24" ht="15.75" hidden="1" customHeight="1" x14ac:dyDescent="0.25">
      <c r="B28" s="214"/>
      <c r="C28" s="215"/>
      <c r="D28" s="215"/>
      <c r="E28" s="215"/>
      <c r="F28" s="215"/>
    </row>
    <row r="29" spans="1:24" ht="15.75" hidden="1" customHeight="1" x14ac:dyDescent="0.25"/>
    <row r="30" spans="1:24" ht="15.75" hidden="1" customHeight="1" x14ac:dyDescent="0.25"/>
  </sheetData>
  <mergeCells count="24">
    <mergeCell ref="L18:L24"/>
    <mergeCell ref="V18:V24"/>
    <mergeCell ref="B22:F28"/>
    <mergeCell ref="B16:F21"/>
    <mergeCell ref="H18:H24"/>
    <mergeCell ref="I18:I24"/>
    <mergeCell ref="J18:J24"/>
    <mergeCell ref="K18:K24"/>
    <mergeCell ref="G9:G15"/>
    <mergeCell ref="A9:A15"/>
    <mergeCell ref="B9:B15"/>
    <mergeCell ref="C9:C15"/>
    <mergeCell ref="D9:D15"/>
    <mergeCell ref="E9:E15"/>
    <mergeCell ref="F9:F15"/>
    <mergeCell ref="A3:G3"/>
    <mergeCell ref="A4:G4"/>
    <mergeCell ref="A5:A7"/>
    <mergeCell ref="B5:B7"/>
    <mergeCell ref="C5:C7"/>
    <mergeCell ref="D5:D7"/>
    <mergeCell ref="E5:E7"/>
    <mergeCell ref="F5:F7"/>
    <mergeCell ref="G5:G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D7" sqref="D7"/>
    </sheetView>
  </sheetViews>
  <sheetFormatPr defaultRowHeight="15" x14ac:dyDescent="0.25"/>
  <cols>
    <col min="1" max="1" width="6" style="48" customWidth="1"/>
    <col min="2" max="2" width="43.7109375" style="48" customWidth="1"/>
    <col min="3" max="3" width="31.28515625" style="48" customWidth="1"/>
    <col min="4" max="4" width="40.28515625" style="48" customWidth="1"/>
    <col min="5" max="16384" width="9.140625" style="48"/>
  </cols>
  <sheetData>
    <row r="1" spans="1:4" x14ac:dyDescent="0.25">
      <c r="D1" s="49" t="s">
        <v>58</v>
      </c>
    </row>
    <row r="2" spans="1:4" x14ac:dyDescent="0.25">
      <c r="D2" s="49"/>
    </row>
    <row r="3" spans="1:4" x14ac:dyDescent="0.25">
      <c r="A3" s="216" t="s">
        <v>54</v>
      </c>
      <c r="B3" s="216"/>
      <c r="C3" s="216"/>
      <c r="D3" s="216"/>
    </row>
    <row r="4" spans="1:4" x14ac:dyDescent="0.25">
      <c r="A4" s="217" t="s">
        <v>55</v>
      </c>
      <c r="B4" s="217"/>
      <c r="C4" s="217"/>
      <c r="D4" s="217"/>
    </row>
    <row r="5" spans="1:4" x14ac:dyDescent="0.25">
      <c r="A5" s="217" t="s">
        <v>56</v>
      </c>
      <c r="B5" s="217"/>
      <c r="C5" s="217"/>
      <c r="D5" s="217"/>
    </row>
    <row r="6" spans="1:4" x14ac:dyDescent="0.25">
      <c r="A6" s="50"/>
      <c r="B6" s="50"/>
      <c r="C6" s="50"/>
      <c r="D6" s="50"/>
    </row>
    <row r="7" spans="1:4" ht="60" x14ac:dyDescent="0.25">
      <c r="A7" s="46" t="s">
        <v>51</v>
      </c>
      <c r="B7" s="46" t="s">
        <v>52</v>
      </c>
      <c r="C7" s="46" t="s">
        <v>57</v>
      </c>
      <c r="D7" s="46" t="s">
        <v>53</v>
      </c>
    </row>
    <row r="8" spans="1:4" s="52" customFormat="1" ht="11.25" x14ac:dyDescent="0.2">
      <c r="A8" s="51">
        <v>1</v>
      </c>
      <c r="B8" s="51">
        <v>2</v>
      </c>
      <c r="C8" s="51">
        <v>3</v>
      </c>
      <c r="D8" s="51">
        <v>4</v>
      </c>
    </row>
    <row r="9" spans="1:4" x14ac:dyDescent="0.25">
      <c r="A9" s="46">
        <v>1</v>
      </c>
      <c r="B9" s="47"/>
      <c r="C9" s="47"/>
      <c r="D9" s="47"/>
    </row>
    <row r="10" spans="1:4" x14ac:dyDescent="0.25">
      <c r="A10" s="46">
        <v>2</v>
      </c>
      <c r="B10" s="47"/>
      <c r="C10" s="47"/>
      <c r="D10" s="47"/>
    </row>
    <row r="11" spans="1:4" x14ac:dyDescent="0.25">
      <c r="A11" s="46">
        <v>3</v>
      </c>
      <c r="B11" s="47"/>
      <c r="C11" s="47"/>
      <c r="D11" s="47"/>
    </row>
    <row r="12" spans="1:4" x14ac:dyDescent="0.25">
      <c r="A12" s="46">
        <v>4</v>
      </c>
      <c r="B12" s="47"/>
      <c r="C12" s="47"/>
      <c r="D12" s="47"/>
    </row>
  </sheetData>
  <mergeCells count="3">
    <mergeCell ref="A3:D3"/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"/>
  <sheetViews>
    <sheetView workbookViewId="0">
      <selection activeCell="F27" sqref="F27"/>
    </sheetView>
  </sheetViews>
  <sheetFormatPr defaultRowHeight="15" x14ac:dyDescent="0.25"/>
  <cols>
    <col min="1" max="1" width="4.85546875" style="48" customWidth="1"/>
    <col min="2" max="2" width="25.7109375" style="48" customWidth="1"/>
    <col min="3" max="3" width="16.5703125" style="48" customWidth="1"/>
    <col min="4" max="4" width="11.7109375" style="48" customWidth="1"/>
    <col min="5" max="5" width="11.28515625" style="48" customWidth="1"/>
    <col min="6" max="10" width="20.7109375" style="48" customWidth="1"/>
    <col min="11" max="16384" width="9.140625" style="48"/>
  </cols>
  <sheetData>
    <row r="1" spans="1:10" x14ac:dyDescent="0.25">
      <c r="J1" s="49" t="s">
        <v>69</v>
      </c>
    </row>
    <row r="3" spans="1:10" x14ac:dyDescent="0.25">
      <c r="A3" s="216" t="s">
        <v>68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x14ac:dyDescent="0.25">
      <c r="A4" s="216" t="s">
        <v>120</v>
      </c>
      <c r="B4" s="216"/>
      <c r="C4" s="216"/>
      <c r="D4" s="216"/>
      <c r="E4" s="216"/>
      <c r="F4" s="216"/>
      <c r="G4" s="216"/>
      <c r="H4" s="216"/>
      <c r="I4" s="216"/>
      <c r="J4" s="216"/>
    </row>
    <row r="6" spans="1:10" ht="149.25" customHeight="1" x14ac:dyDescent="0.25">
      <c r="A6" s="218" t="s">
        <v>59</v>
      </c>
      <c r="B6" s="218" t="s">
        <v>60</v>
      </c>
      <c r="C6" s="218" t="s">
        <v>61</v>
      </c>
      <c r="D6" s="218" t="s">
        <v>62</v>
      </c>
      <c r="E6" s="218" t="s">
        <v>121</v>
      </c>
      <c r="F6" s="218" t="s">
        <v>63</v>
      </c>
      <c r="G6" s="218"/>
      <c r="H6" s="218"/>
      <c r="I6" s="218"/>
      <c r="J6" s="218"/>
    </row>
    <row r="7" spans="1:10" x14ac:dyDescent="0.25">
      <c r="A7" s="218"/>
      <c r="B7" s="218"/>
      <c r="C7" s="218"/>
      <c r="D7" s="218"/>
      <c r="E7" s="218"/>
      <c r="F7" s="53" t="s">
        <v>122</v>
      </c>
      <c r="G7" s="53" t="s">
        <v>123</v>
      </c>
      <c r="H7" s="53" t="s">
        <v>124</v>
      </c>
      <c r="I7" s="53" t="s">
        <v>125</v>
      </c>
      <c r="J7" s="53" t="s">
        <v>126</v>
      </c>
    </row>
    <row r="8" spans="1:10" x14ac:dyDescent="0.25">
      <c r="A8" s="45">
        <v>1</v>
      </c>
      <c r="B8" s="45" t="s">
        <v>64</v>
      </c>
      <c r="C8" s="45" t="s">
        <v>64</v>
      </c>
      <c r="D8" s="45"/>
      <c r="E8" s="218" t="s">
        <v>65</v>
      </c>
      <c r="F8" s="218"/>
      <c r="G8" s="218"/>
      <c r="H8" s="218"/>
      <c r="I8" s="45"/>
      <c r="J8" s="53"/>
    </row>
    <row r="9" spans="1:10" x14ac:dyDescent="0.25">
      <c r="A9" s="45" t="s">
        <v>64</v>
      </c>
      <c r="B9" s="45" t="s">
        <v>64</v>
      </c>
      <c r="C9" s="45" t="s">
        <v>64</v>
      </c>
      <c r="D9" s="45" t="s">
        <v>64</v>
      </c>
      <c r="E9" s="45" t="s">
        <v>64</v>
      </c>
      <c r="F9" s="45"/>
      <c r="G9" s="45"/>
      <c r="H9" s="45"/>
      <c r="I9" s="45"/>
      <c r="J9" s="45"/>
    </row>
    <row r="10" spans="1:10" x14ac:dyDescent="0.25">
      <c r="A10" s="45" t="s">
        <v>64</v>
      </c>
      <c r="B10" s="45" t="s">
        <v>64</v>
      </c>
      <c r="C10" s="45" t="s">
        <v>64</v>
      </c>
      <c r="D10" s="45" t="s">
        <v>64</v>
      </c>
      <c r="E10" s="45" t="s">
        <v>64</v>
      </c>
      <c r="F10" s="45"/>
      <c r="G10" s="45"/>
      <c r="H10" s="45"/>
      <c r="I10" s="45"/>
      <c r="J10" s="45"/>
    </row>
    <row r="11" spans="1:10" x14ac:dyDescent="0.25">
      <c r="A11" s="45" t="s">
        <v>64</v>
      </c>
      <c r="B11" s="54"/>
      <c r="C11" s="54"/>
      <c r="D11" s="45" t="s">
        <v>64</v>
      </c>
      <c r="E11" s="218" t="s">
        <v>66</v>
      </c>
      <c r="F11" s="218"/>
      <c r="G11" s="218"/>
      <c r="H11" s="218"/>
      <c r="I11" s="45"/>
      <c r="J11" s="45"/>
    </row>
    <row r="12" spans="1:10" x14ac:dyDescent="0.25">
      <c r="A12" s="54"/>
      <c r="B12" s="54"/>
      <c r="C12" s="54"/>
      <c r="D12" s="45"/>
      <c r="E12" s="45"/>
      <c r="F12" s="45"/>
      <c r="G12" s="45"/>
      <c r="H12" s="45"/>
      <c r="I12" s="45"/>
      <c r="J12" s="45"/>
    </row>
    <row r="13" spans="1:10" x14ac:dyDescent="0.25">
      <c r="A13" s="54"/>
      <c r="B13" s="54"/>
      <c r="C13" s="54"/>
      <c r="D13" s="45"/>
      <c r="E13" s="45"/>
      <c r="F13" s="45"/>
      <c r="G13" s="45"/>
      <c r="H13" s="45"/>
      <c r="I13" s="45"/>
      <c r="J13" s="45"/>
    </row>
    <row r="14" spans="1:10" x14ac:dyDescent="0.25">
      <c r="A14" s="219" t="s">
        <v>67</v>
      </c>
      <c r="B14" s="219"/>
      <c r="C14" s="219"/>
      <c r="D14" s="219"/>
      <c r="E14" s="219"/>
      <c r="F14" s="219"/>
      <c r="G14" s="219"/>
      <c r="H14" s="219"/>
      <c r="I14" s="219"/>
      <c r="J14" s="219"/>
    </row>
  </sheetData>
  <mergeCells count="11">
    <mergeCell ref="E8:H8"/>
    <mergeCell ref="E11:H11"/>
    <mergeCell ref="A14:J14"/>
    <mergeCell ref="A3:J3"/>
    <mergeCell ref="A4:J4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tabSelected="1" workbookViewId="0">
      <selection activeCell="I19" sqref="I19"/>
    </sheetView>
  </sheetViews>
  <sheetFormatPr defaultRowHeight="15" x14ac:dyDescent="0.25"/>
  <cols>
    <col min="1" max="1" width="3.5703125" customWidth="1"/>
    <col min="2" max="2" width="54.85546875" customWidth="1"/>
    <col min="3" max="3" width="17.5703125" customWidth="1"/>
    <col min="4" max="7" width="7.85546875" customWidth="1"/>
    <col min="8" max="8" width="20.5703125" customWidth="1"/>
  </cols>
  <sheetData>
    <row r="1" spans="1:8" x14ac:dyDescent="0.25">
      <c r="H1" s="29" t="s">
        <v>41</v>
      </c>
    </row>
    <row r="3" spans="1:8" ht="15" customHeight="1" x14ac:dyDescent="0.25">
      <c r="A3" s="220" t="s">
        <v>26</v>
      </c>
      <c r="B3" s="220"/>
      <c r="C3" s="220"/>
      <c r="D3" s="220"/>
      <c r="E3" s="220"/>
      <c r="F3" s="220"/>
      <c r="G3" s="220"/>
      <c r="H3" s="220"/>
    </row>
    <row r="4" spans="1:8" x14ac:dyDescent="0.25">
      <c r="A4" s="220"/>
      <c r="B4" s="220"/>
      <c r="C4" s="220"/>
      <c r="D4" s="220"/>
      <c r="E4" s="220"/>
      <c r="F4" s="220"/>
      <c r="G4" s="220"/>
      <c r="H4" s="220"/>
    </row>
    <row r="6" spans="1:8" ht="39" customHeight="1" x14ac:dyDescent="0.25">
      <c r="A6" s="218" t="s">
        <v>21</v>
      </c>
      <c r="B6" s="218" t="s">
        <v>22</v>
      </c>
      <c r="C6" s="218" t="s">
        <v>23</v>
      </c>
      <c r="D6" s="221" t="s">
        <v>24</v>
      </c>
      <c r="E6" s="222"/>
      <c r="F6" s="222"/>
      <c r="G6" s="223"/>
      <c r="H6" s="218" t="s">
        <v>25</v>
      </c>
    </row>
    <row r="7" spans="1:8" ht="62.25" customHeight="1" x14ac:dyDescent="0.25">
      <c r="A7" s="218"/>
      <c r="B7" s="218"/>
      <c r="C7" s="218"/>
      <c r="D7" s="55" t="s">
        <v>27</v>
      </c>
      <c r="E7" s="55" t="s">
        <v>28</v>
      </c>
      <c r="F7" s="4" t="s">
        <v>71</v>
      </c>
      <c r="G7" s="90" t="s">
        <v>127</v>
      </c>
      <c r="H7" s="218"/>
    </row>
    <row r="8" spans="1:8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91">
        <v>7</v>
      </c>
      <c r="H8" s="5">
        <v>8</v>
      </c>
    </row>
    <row r="9" spans="1:8" ht="31.5" x14ac:dyDescent="0.25">
      <c r="A9" s="4">
        <v>1</v>
      </c>
      <c r="B9" s="17" t="s">
        <v>72</v>
      </c>
      <c r="C9" s="61">
        <v>16.5</v>
      </c>
      <c r="D9" s="62">
        <v>16.5</v>
      </c>
      <c r="E9" s="62">
        <v>16.7</v>
      </c>
      <c r="F9" s="61">
        <v>16.8</v>
      </c>
      <c r="G9" s="61">
        <v>16.899999999999999</v>
      </c>
      <c r="H9" s="61">
        <v>16.899999999999999</v>
      </c>
    </row>
    <row r="10" spans="1:8" ht="47.25" x14ac:dyDescent="0.25">
      <c r="A10" s="4">
        <v>2</v>
      </c>
      <c r="B10" s="16" t="s">
        <v>73</v>
      </c>
      <c r="C10" s="63">
        <v>0.02</v>
      </c>
      <c r="D10" s="64">
        <v>2.5000000000000001E-2</v>
      </c>
      <c r="E10" s="64">
        <v>3.5000000000000003E-2</v>
      </c>
      <c r="F10" s="63">
        <v>0.04</v>
      </c>
      <c r="G10" s="63">
        <v>4.2000000000000003E-2</v>
      </c>
      <c r="H10" s="63">
        <v>4.2000000000000003E-2</v>
      </c>
    </row>
    <row r="11" spans="1:8" ht="31.5" x14ac:dyDescent="0.25">
      <c r="A11" s="4">
        <v>3</v>
      </c>
      <c r="B11" s="60" t="s">
        <v>74</v>
      </c>
      <c r="C11" s="65">
        <v>1.3</v>
      </c>
      <c r="D11" s="66">
        <f>1300/1000</f>
        <v>1.3</v>
      </c>
      <c r="E11" s="66">
        <f>1630/1000</f>
        <v>1.63</v>
      </c>
      <c r="F11" s="65">
        <f>1840/1000</f>
        <v>1.84</v>
      </c>
      <c r="G11" s="65">
        <v>1.9</v>
      </c>
      <c r="H11" s="65">
        <f>1900/1000</f>
        <v>1.9</v>
      </c>
    </row>
    <row r="12" spans="1:8" x14ac:dyDescent="0.25">
      <c r="H12" t="s">
        <v>137</v>
      </c>
    </row>
  </sheetData>
  <mergeCells count="6">
    <mergeCell ref="A3:H4"/>
    <mergeCell ref="H6:H7"/>
    <mergeCell ref="A6:A7"/>
    <mergeCell ref="B6:B7"/>
    <mergeCell ref="C6:C7"/>
    <mergeCell ref="D6:G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dns1</cp:lastModifiedBy>
  <cp:lastPrinted>2023-12-25T17:33:24Z</cp:lastPrinted>
  <dcterms:created xsi:type="dcterms:W3CDTF">2021-11-15T12:04:53Z</dcterms:created>
  <dcterms:modified xsi:type="dcterms:W3CDTF">2023-12-25T17:35:23Z</dcterms:modified>
</cp:coreProperties>
</file>