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65" windowWidth="9720" windowHeight="11520"/>
  </bookViews>
  <sheets>
    <sheet name="Таблица 2" sheetId="2" r:id="rId1"/>
  </sheets>
  <definedNames>
    <definedName name="_xlnm._FilterDatabase" localSheetId="0" hidden="1">'Таблица 2'!$A$7:$WVN$291</definedName>
    <definedName name="_xlnm.Print_Titles" localSheetId="0">'Таблица 2'!$4:$6</definedName>
    <definedName name="_xlnm.Print_Area" localSheetId="0">'Таблица 2'!$A$1:$L$297</definedName>
  </definedNames>
  <calcPr calcId="144525"/>
</workbook>
</file>

<file path=xl/calcChain.xml><?xml version="1.0" encoding="utf-8"?>
<calcChain xmlns="http://schemas.openxmlformats.org/spreadsheetml/2006/main">
  <c r="F291" i="2" l="1"/>
  <c r="G291" i="2"/>
  <c r="H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G289" i="2"/>
  <c r="H289" i="2"/>
  <c r="I289" i="2"/>
  <c r="J289" i="2"/>
  <c r="K289" i="2"/>
  <c r="L289" i="2"/>
  <c r="F288" i="2"/>
  <c r="G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E287" i="2"/>
  <c r="E288" i="2"/>
  <c r="E289" i="2"/>
  <c r="E290" i="2"/>
  <c r="E291" i="2"/>
  <c r="F286" i="2"/>
  <c r="G286" i="2"/>
  <c r="H286" i="2"/>
  <c r="I286" i="2"/>
  <c r="J286" i="2"/>
  <c r="K286" i="2"/>
  <c r="L286" i="2"/>
  <c r="E286" i="2"/>
  <c r="E283" i="2"/>
  <c r="E282" i="2"/>
  <c r="E280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E281" i="2"/>
  <c r="E284" i="2"/>
  <c r="E285" i="2"/>
  <c r="F280" i="2"/>
  <c r="G280" i="2"/>
  <c r="H280" i="2"/>
  <c r="I280" i="2"/>
  <c r="J280" i="2"/>
  <c r="K280" i="2"/>
  <c r="L280" i="2"/>
  <c r="F279" i="2"/>
  <c r="G279" i="2"/>
  <c r="H279" i="2"/>
  <c r="I279" i="2"/>
  <c r="J279" i="2"/>
  <c r="K279" i="2"/>
  <c r="L279" i="2"/>
  <c r="F278" i="2"/>
  <c r="G278" i="2"/>
  <c r="H278" i="2"/>
  <c r="I278" i="2"/>
  <c r="J278" i="2"/>
  <c r="K278" i="2"/>
  <c r="L278" i="2"/>
  <c r="F277" i="2"/>
  <c r="G277" i="2"/>
  <c r="H277" i="2"/>
  <c r="I277" i="2"/>
  <c r="J277" i="2"/>
  <c r="K277" i="2"/>
  <c r="L277" i="2"/>
  <c r="E277" i="2"/>
  <c r="F276" i="2"/>
  <c r="G276" i="2"/>
  <c r="H276" i="2"/>
  <c r="I276" i="2"/>
  <c r="J276" i="2"/>
  <c r="K276" i="2"/>
  <c r="L276" i="2"/>
  <c r="F275" i="2"/>
  <c r="G275" i="2"/>
  <c r="H275" i="2"/>
  <c r="I275" i="2"/>
  <c r="J275" i="2"/>
  <c r="K275" i="2"/>
  <c r="L275" i="2"/>
  <c r="E275" i="2"/>
  <c r="E276" i="2"/>
  <c r="E278" i="2"/>
  <c r="E279" i="2"/>
  <c r="F274" i="2"/>
  <c r="G274" i="2"/>
  <c r="H274" i="2"/>
  <c r="I274" i="2"/>
  <c r="J274" i="2"/>
  <c r="K274" i="2"/>
  <c r="L274" i="2"/>
  <c r="E274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G271" i="2"/>
  <c r="H271" i="2"/>
  <c r="I271" i="2"/>
  <c r="J271" i="2"/>
  <c r="K271" i="2"/>
  <c r="L271" i="2"/>
  <c r="F270" i="2"/>
  <c r="G270" i="2"/>
  <c r="H270" i="2"/>
  <c r="I270" i="2"/>
  <c r="J270" i="2"/>
  <c r="K270" i="2"/>
  <c r="L270" i="2"/>
  <c r="F269" i="2"/>
  <c r="G269" i="2"/>
  <c r="H269" i="2"/>
  <c r="I269" i="2"/>
  <c r="J269" i="2"/>
  <c r="K269" i="2"/>
  <c r="E269" i="2"/>
  <c r="E270" i="2"/>
  <c r="E271" i="2"/>
  <c r="E272" i="2"/>
  <c r="E273" i="2"/>
  <c r="F268" i="2"/>
  <c r="G268" i="2"/>
  <c r="H268" i="2"/>
  <c r="I268" i="2"/>
  <c r="J268" i="2"/>
  <c r="K268" i="2"/>
  <c r="L268" i="2"/>
  <c r="E268" i="2"/>
  <c r="F267" i="2"/>
  <c r="G267" i="2"/>
  <c r="H267" i="2"/>
  <c r="I267" i="2"/>
  <c r="J267" i="2"/>
  <c r="K267" i="2"/>
  <c r="L267" i="2"/>
  <c r="F266" i="2"/>
  <c r="G266" i="2"/>
  <c r="H266" i="2"/>
  <c r="I266" i="2"/>
  <c r="J266" i="2"/>
  <c r="K266" i="2"/>
  <c r="L266" i="2"/>
  <c r="F265" i="2"/>
  <c r="G265" i="2"/>
  <c r="H265" i="2"/>
  <c r="I265" i="2"/>
  <c r="J265" i="2"/>
  <c r="K265" i="2"/>
  <c r="L265" i="2"/>
  <c r="F264" i="2"/>
  <c r="G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E263" i="2"/>
  <c r="E264" i="2"/>
  <c r="E265" i="2"/>
  <c r="E266" i="2"/>
  <c r="E267" i="2"/>
  <c r="F262" i="2"/>
  <c r="G262" i="2"/>
  <c r="H262" i="2"/>
  <c r="I262" i="2"/>
  <c r="J262" i="2"/>
  <c r="K262" i="2"/>
  <c r="L262" i="2"/>
  <c r="E262" i="2"/>
  <c r="F261" i="2"/>
  <c r="G261" i="2"/>
  <c r="H261" i="2"/>
  <c r="I261" i="2"/>
  <c r="J261" i="2"/>
  <c r="K261" i="2"/>
  <c r="L261" i="2"/>
  <c r="F260" i="2"/>
  <c r="G260" i="2"/>
  <c r="H260" i="2"/>
  <c r="I260" i="2"/>
  <c r="J260" i="2"/>
  <c r="K260" i="2"/>
  <c r="L260" i="2"/>
  <c r="F259" i="2"/>
  <c r="G259" i="2"/>
  <c r="H259" i="2"/>
  <c r="I259" i="2"/>
  <c r="J259" i="2"/>
  <c r="K259" i="2"/>
  <c r="L259" i="2"/>
  <c r="F258" i="2"/>
  <c r="G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E257" i="2"/>
  <c r="E258" i="2"/>
  <c r="E259" i="2"/>
  <c r="E260" i="2"/>
  <c r="E261" i="2"/>
  <c r="F256" i="2"/>
  <c r="G256" i="2"/>
  <c r="H256" i="2"/>
  <c r="I256" i="2"/>
  <c r="J256" i="2"/>
  <c r="K256" i="2"/>
  <c r="L256" i="2"/>
  <c r="E256" i="2"/>
  <c r="F255" i="2"/>
  <c r="G255" i="2"/>
  <c r="H255" i="2"/>
  <c r="I255" i="2"/>
  <c r="J255" i="2"/>
  <c r="K255" i="2"/>
  <c r="L255" i="2"/>
  <c r="F254" i="2"/>
  <c r="G254" i="2"/>
  <c r="H254" i="2"/>
  <c r="I254" i="2"/>
  <c r="J254" i="2"/>
  <c r="K254" i="2"/>
  <c r="L254" i="2"/>
  <c r="F253" i="2"/>
  <c r="G253" i="2"/>
  <c r="H253" i="2"/>
  <c r="I253" i="2"/>
  <c r="J253" i="2"/>
  <c r="K253" i="2"/>
  <c r="L253" i="2"/>
  <c r="F252" i="2"/>
  <c r="G252" i="2"/>
  <c r="H252" i="2"/>
  <c r="I252" i="2"/>
  <c r="J252" i="2"/>
  <c r="K252" i="2"/>
  <c r="L252" i="2"/>
  <c r="F251" i="2"/>
  <c r="G251" i="2"/>
  <c r="H251" i="2"/>
  <c r="I251" i="2"/>
  <c r="J251" i="2"/>
  <c r="K251" i="2"/>
  <c r="L251" i="2"/>
  <c r="E251" i="2"/>
  <c r="E252" i="2"/>
  <c r="E253" i="2"/>
  <c r="E254" i="2"/>
  <c r="E255" i="2"/>
  <c r="F250" i="2"/>
  <c r="G250" i="2"/>
  <c r="H250" i="2"/>
  <c r="I250" i="2"/>
  <c r="J250" i="2"/>
  <c r="K250" i="2"/>
  <c r="L250" i="2"/>
  <c r="E250" i="2"/>
  <c r="F249" i="2"/>
  <c r="G249" i="2"/>
  <c r="H249" i="2"/>
  <c r="I249" i="2"/>
  <c r="J249" i="2"/>
  <c r="K249" i="2"/>
  <c r="L249" i="2"/>
  <c r="F248" i="2"/>
  <c r="G248" i="2"/>
  <c r="H248" i="2"/>
  <c r="I248" i="2"/>
  <c r="J248" i="2"/>
  <c r="K248" i="2"/>
  <c r="L248" i="2"/>
  <c r="F247" i="2"/>
  <c r="G247" i="2"/>
  <c r="H247" i="2"/>
  <c r="I247" i="2"/>
  <c r="J247" i="2"/>
  <c r="K247" i="2"/>
  <c r="L247" i="2"/>
  <c r="F246" i="2"/>
  <c r="G246" i="2"/>
  <c r="H246" i="2"/>
  <c r="I246" i="2"/>
  <c r="J246" i="2"/>
  <c r="K246" i="2"/>
  <c r="L246" i="2"/>
  <c r="F245" i="2"/>
  <c r="G245" i="2"/>
  <c r="H245" i="2"/>
  <c r="I245" i="2"/>
  <c r="J245" i="2"/>
  <c r="K245" i="2"/>
  <c r="L245" i="2"/>
  <c r="E245" i="2"/>
  <c r="E246" i="2"/>
  <c r="E247" i="2"/>
  <c r="E248" i="2"/>
  <c r="E249" i="2"/>
  <c r="F244" i="2"/>
  <c r="G244" i="2"/>
  <c r="H244" i="2"/>
  <c r="I244" i="2"/>
  <c r="J244" i="2"/>
  <c r="K244" i="2"/>
  <c r="L244" i="2"/>
  <c r="E244" i="2"/>
  <c r="F242" i="2"/>
  <c r="G242" i="2"/>
  <c r="H242" i="2"/>
  <c r="I242" i="2"/>
  <c r="J242" i="2"/>
  <c r="K242" i="2"/>
  <c r="L242" i="2"/>
  <c r="F241" i="2"/>
  <c r="G241" i="2"/>
  <c r="H241" i="2"/>
  <c r="I241" i="2"/>
  <c r="J241" i="2"/>
  <c r="K241" i="2"/>
  <c r="L241" i="2"/>
  <c r="F240" i="2"/>
  <c r="G240" i="2"/>
  <c r="H240" i="2"/>
  <c r="I240" i="2"/>
  <c r="J240" i="2"/>
  <c r="K240" i="2"/>
  <c r="L240" i="2"/>
  <c r="F239" i="2"/>
  <c r="G239" i="2"/>
  <c r="H239" i="2"/>
  <c r="I239" i="2"/>
  <c r="J239" i="2"/>
  <c r="K239" i="2"/>
  <c r="L239" i="2"/>
  <c r="F238" i="2"/>
  <c r="G238" i="2"/>
  <c r="H238" i="2"/>
  <c r="I238" i="2"/>
  <c r="J238" i="2"/>
  <c r="K238" i="2"/>
  <c r="L238" i="2"/>
  <c r="E238" i="2"/>
  <c r="E239" i="2"/>
  <c r="E240" i="2"/>
  <c r="E241" i="2"/>
  <c r="E242" i="2"/>
  <c r="F237" i="2"/>
  <c r="G237" i="2"/>
  <c r="H237" i="2"/>
  <c r="I237" i="2"/>
  <c r="J237" i="2"/>
  <c r="K237" i="2"/>
  <c r="L237" i="2"/>
  <c r="E237" i="2"/>
  <c r="F236" i="2"/>
  <c r="G236" i="2"/>
  <c r="H236" i="2"/>
  <c r="I236" i="2"/>
  <c r="J236" i="2"/>
  <c r="K236" i="2"/>
  <c r="L236" i="2"/>
  <c r="F235" i="2"/>
  <c r="G235" i="2"/>
  <c r="H235" i="2"/>
  <c r="I235" i="2"/>
  <c r="J235" i="2"/>
  <c r="K235" i="2"/>
  <c r="L235" i="2"/>
  <c r="F234" i="2"/>
  <c r="G234" i="2"/>
  <c r="H234" i="2"/>
  <c r="I234" i="2"/>
  <c r="J234" i="2"/>
  <c r="K234" i="2"/>
  <c r="L234" i="2"/>
  <c r="F233" i="2"/>
  <c r="G233" i="2"/>
  <c r="H233" i="2"/>
  <c r="I233" i="2"/>
  <c r="J233" i="2"/>
  <c r="K233" i="2"/>
  <c r="L233" i="2"/>
  <c r="F232" i="2"/>
  <c r="G232" i="2"/>
  <c r="H232" i="2"/>
  <c r="I232" i="2"/>
  <c r="J232" i="2"/>
  <c r="K232" i="2"/>
  <c r="L232" i="2"/>
  <c r="E232" i="2"/>
  <c r="E233" i="2"/>
  <c r="E234" i="2"/>
  <c r="E235" i="2"/>
  <c r="E236" i="2"/>
  <c r="F231" i="2"/>
  <c r="G231" i="2"/>
  <c r="H231" i="2"/>
  <c r="I231" i="2"/>
  <c r="J231" i="2"/>
  <c r="K231" i="2"/>
  <c r="L231" i="2"/>
  <c r="E231" i="2"/>
  <c r="F229" i="2"/>
  <c r="G229" i="2"/>
  <c r="H229" i="2"/>
  <c r="I229" i="2"/>
  <c r="J229" i="2"/>
  <c r="K229" i="2"/>
  <c r="L229" i="2"/>
  <c r="F228" i="2"/>
  <c r="G228" i="2"/>
  <c r="H228" i="2"/>
  <c r="I228" i="2"/>
  <c r="J228" i="2"/>
  <c r="K228" i="2"/>
  <c r="L228" i="2"/>
  <c r="F227" i="2"/>
  <c r="G227" i="2"/>
  <c r="H227" i="2"/>
  <c r="I227" i="2"/>
  <c r="J227" i="2"/>
  <c r="K227" i="2"/>
  <c r="L227" i="2"/>
  <c r="F226" i="2"/>
  <c r="G226" i="2"/>
  <c r="H226" i="2"/>
  <c r="I226" i="2"/>
  <c r="J226" i="2"/>
  <c r="K226" i="2"/>
  <c r="L226" i="2"/>
  <c r="F225" i="2"/>
  <c r="G225" i="2"/>
  <c r="H225" i="2"/>
  <c r="I225" i="2"/>
  <c r="J225" i="2"/>
  <c r="K225" i="2"/>
  <c r="L225" i="2"/>
  <c r="E225" i="2"/>
  <c r="E226" i="2"/>
  <c r="E227" i="2"/>
  <c r="E228" i="2"/>
  <c r="E229" i="2"/>
  <c r="F224" i="2"/>
  <c r="G224" i="2"/>
  <c r="H224" i="2"/>
  <c r="I224" i="2"/>
  <c r="J224" i="2"/>
  <c r="K224" i="2"/>
  <c r="L224" i="2"/>
  <c r="E224" i="2"/>
  <c r="F219" i="2"/>
  <c r="G219" i="2"/>
  <c r="H219" i="2"/>
  <c r="I219" i="2"/>
  <c r="J219" i="2"/>
  <c r="K219" i="2"/>
  <c r="L219" i="2"/>
  <c r="F220" i="2"/>
  <c r="G220" i="2"/>
  <c r="H220" i="2"/>
  <c r="I220" i="2"/>
  <c r="J220" i="2"/>
  <c r="K220" i="2"/>
  <c r="L220" i="2"/>
  <c r="F221" i="2"/>
  <c r="G221" i="2"/>
  <c r="H221" i="2"/>
  <c r="I221" i="2"/>
  <c r="J221" i="2"/>
  <c r="K221" i="2"/>
  <c r="L221" i="2"/>
  <c r="F222" i="2"/>
  <c r="G222" i="2"/>
  <c r="H222" i="2"/>
  <c r="I222" i="2"/>
  <c r="J222" i="2"/>
  <c r="K222" i="2"/>
  <c r="L222" i="2"/>
  <c r="F223" i="2"/>
  <c r="G223" i="2"/>
  <c r="H223" i="2"/>
  <c r="I223" i="2"/>
  <c r="J223" i="2"/>
  <c r="K223" i="2"/>
  <c r="L223" i="2"/>
  <c r="E219" i="2"/>
  <c r="E220" i="2"/>
  <c r="E221" i="2"/>
  <c r="E222" i="2"/>
  <c r="E223" i="2"/>
  <c r="F218" i="2"/>
  <c r="G218" i="2"/>
  <c r="H218" i="2"/>
  <c r="I218" i="2"/>
  <c r="J218" i="2"/>
  <c r="K218" i="2"/>
  <c r="L218" i="2"/>
  <c r="E218" i="2"/>
  <c r="F213" i="2"/>
  <c r="G213" i="2"/>
  <c r="H213" i="2"/>
  <c r="I213" i="2"/>
  <c r="J213" i="2"/>
  <c r="K213" i="2"/>
  <c r="L213" i="2"/>
  <c r="F214" i="2"/>
  <c r="G214" i="2"/>
  <c r="H214" i="2"/>
  <c r="I214" i="2"/>
  <c r="J214" i="2"/>
  <c r="K214" i="2"/>
  <c r="L214" i="2"/>
  <c r="F215" i="2"/>
  <c r="G215" i="2"/>
  <c r="H215" i="2"/>
  <c r="I215" i="2"/>
  <c r="J215" i="2"/>
  <c r="K215" i="2"/>
  <c r="L215" i="2"/>
  <c r="F216" i="2"/>
  <c r="G216" i="2"/>
  <c r="H216" i="2"/>
  <c r="I216" i="2"/>
  <c r="J216" i="2"/>
  <c r="K216" i="2"/>
  <c r="L216" i="2"/>
  <c r="F217" i="2"/>
  <c r="G217" i="2"/>
  <c r="H217" i="2"/>
  <c r="I217" i="2"/>
  <c r="J217" i="2"/>
  <c r="K217" i="2"/>
  <c r="L217" i="2"/>
  <c r="E213" i="2"/>
  <c r="E214" i="2"/>
  <c r="E215" i="2"/>
  <c r="E216" i="2"/>
  <c r="E217" i="2"/>
  <c r="F212" i="2"/>
  <c r="G212" i="2"/>
  <c r="H212" i="2"/>
  <c r="I212" i="2"/>
  <c r="J212" i="2"/>
  <c r="K212" i="2"/>
  <c r="L212" i="2"/>
  <c r="E212" i="2"/>
  <c r="E208" i="2"/>
  <c r="E209" i="2"/>
  <c r="E210" i="2"/>
  <c r="E211" i="2"/>
  <c r="E207" i="2"/>
  <c r="F206" i="2"/>
  <c r="G206" i="2"/>
  <c r="H206" i="2"/>
  <c r="I206" i="2"/>
  <c r="J206" i="2"/>
  <c r="K206" i="2"/>
  <c r="L206" i="2"/>
  <c r="E206" i="2"/>
  <c r="F198" i="2"/>
  <c r="G198" i="2"/>
  <c r="H198" i="2"/>
  <c r="I198" i="2"/>
  <c r="J198" i="2"/>
  <c r="K198" i="2"/>
  <c r="L198" i="2"/>
  <c r="F199" i="2"/>
  <c r="G199" i="2"/>
  <c r="H199" i="2"/>
  <c r="I199" i="2"/>
  <c r="J199" i="2"/>
  <c r="K199" i="2"/>
  <c r="L199" i="2"/>
  <c r="F200" i="2"/>
  <c r="G200" i="2"/>
  <c r="H200" i="2"/>
  <c r="I200" i="2"/>
  <c r="J200" i="2"/>
  <c r="K200" i="2"/>
  <c r="L200" i="2"/>
  <c r="F201" i="2"/>
  <c r="G201" i="2"/>
  <c r="H201" i="2"/>
  <c r="I201" i="2"/>
  <c r="J201" i="2"/>
  <c r="K201" i="2"/>
  <c r="L201" i="2"/>
  <c r="F202" i="2"/>
  <c r="G202" i="2"/>
  <c r="H202" i="2"/>
  <c r="I202" i="2"/>
  <c r="J202" i="2"/>
  <c r="K202" i="2"/>
  <c r="L202" i="2"/>
  <c r="E198" i="2"/>
  <c r="E199" i="2"/>
  <c r="E200" i="2"/>
  <c r="E201" i="2"/>
  <c r="E202" i="2"/>
  <c r="F197" i="2"/>
  <c r="G197" i="2"/>
  <c r="H197" i="2"/>
  <c r="I197" i="2"/>
  <c r="J197" i="2"/>
  <c r="K197" i="2"/>
  <c r="L197" i="2"/>
  <c r="E197" i="2"/>
  <c r="F191" i="2"/>
  <c r="G191" i="2"/>
  <c r="H191" i="2"/>
  <c r="I191" i="2"/>
  <c r="J191" i="2"/>
  <c r="K191" i="2"/>
  <c r="L191" i="2"/>
  <c r="E191" i="2"/>
  <c r="E172" i="2"/>
  <c r="E169" i="2"/>
  <c r="E170" i="2"/>
  <c r="E171" i="2"/>
  <c r="E168" i="2"/>
  <c r="L167" i="2"/>
  <c r="F165" i="2"/>
  <c r="G165" i="2"/>
  <c r="H165" i="2"/>
  <c r="I165" i="2"/>
  <c r="J165" i="2"/>
  <c r="K165" i="2"/>
  <c r="L165" i="2"/>
  <c r="F163" i="2"/>
  <c r="G163" i="2"/>
  <c r="H163" i="2"/>
  <c r="I163" i="2"/>
  <c r="J163" i="2"/>
  <c r="K163" i="2"/>
  <c r="L163" i="2"/>
  <c r="F162" i="2"/>
  <c r="G162" i="2"/>
  <c r="H162" i="2"/>
  <c r="I162" i="2"/>
  <c r="J162" i="2"/>
  <c r="K162" i="2"/>
  <c r="L162" i="2"/>
  <c r="F161" i="2"/>
  <c r="G161" i="2"/>
  <c r="H161" i="2"/>
  <c r="I161" i="2"/>
  <c r="J161" i="2"/>
  <c r="K161" i="2"/>
  <c r="L161" i="2"/>
  <c r="E161" i="2"/>
  <c r="E162" i="2"/>
  <c r="E163" i="2"/>
  <c r="E164" i="2"/>
  <c r="E165" i="2"/>
  <c r="F160" i="2"/>
  <c r="G160" i="2"/>
  <c r="H160" i="2"/>
  <c r="I160" i="2"/>
  <c r="J160" i="2"/>
  <c r="K160" i="2"/>
  <c r="L160" i="2"/>
  <c r="E160" i="2"/>
  <c r="E156" i="2"/>
  <c r="E157" i="2"/>
  <c r="E154" i="2" s="1"/>
  <c r="E158" i="2"/>
  <c r="E159" i="2"/>
  <c r="E155" i="2"/>
  <c r="F154" i="2"/>
  <c r="G154" i="2"/>
  <c r="H154" i="2"/>
  <c r="I154" i="2"/>
  <c r="J154" i="2"/>
  <c r="K154" i="2"/>
  <c r="L154" i="2"/>
  <c r="E126" i="2"/>
  <c r="E127" i="2"/>
  <c r="E128" i="2"/>
  <c r="E124" i="2" s="1"/>
  <c r="E129" i="2"/>
  <c r="E125" i="2"/>
  <c r="F124" i="2"/>
  <c r="G124" i="2"/>
  <c r="H124" i="2"/>
  <c r="I124" i="2"/>
  <c r="J124" i="2"/>
  <c r="K124" i="2"/>
  <c r="L124" i="2"/>
  <c r="F120" i="2"/>
  <c r="G120" i="2"/>
  <c r="H120" i="2"/>
  <c r="I120" i="2"/>
  <c r="J120" i="2"/>
  <c r="K120" i="2"/>
  <c r="L120" i="2"/>
  <c r="F119" i="2"/>
  <c r="G119" i="2"/>
  <c r="H119" i="2"/>
  <c r="I119" i="2"/>
  <c r="J119" i="2"/>
  <c r="K119" i="2"/>
  <c r="L119" i="2"/>
  <c r="F118" i="2"/>
  <c r="G118" i="2"/>
  <c r="H118" i="2"/>
  <c r="I118" i="2"/>
  <c r="J118" i="2"/>
  <c r="K118" i="2"/>
  <c r="L118" i="2"/>
  <c r="F117" i="2"/>
  <c r="G117" i="2"/>
  <c r="H117" i="2"/>
  <c r="I117" i="2"/>
  <c r="J117" i="2"/>
  <c r="K117" i="2"/>
  <c r="L117" i="2"/>
  <c r="F116" i="2"/>
  <c r="G116" i="2"/>
  <c r="H116" i="2"/>
  <c r="I116" i="2"/>
  <c r="J116" i="2"/>
  <c r="K116" i="2"/>
  <c r="L116" i="2"/>
  <c r="E116" i="2"/>
  <c r="E117" i="2"/>
  <c r="E118" i="2"/>
  <c r="E119" i="2"/>
  <c r="E120" i="2"/>
  <c r="F115" i="2"/>
  <c r="G115" i="2"/>
  <c r="H115" i="2"/>
  <c r="I115" i="2"/>
  <c r="J115" i="2"/>
  <c r="K115" i="2"/>
  <c r="L115" i="2"/>
  <c r="E115" i="2"/>
  <c r="F114" i="2"/>
  <c r="G114" i="2"/>
  <c r="H114" i="2"/>
  <c r="I114" i="2"/>
  <c r="J114" i="2"/>
  <c r="K114" i="2"/>
  <c r="L114" i="2"/>
  <c r="F113" i="2"/>
  <c r="G113" i="2"/>
  <c r="H113" i="2"/>
  <c r="I113" i="2"/>
  <c r="J113" i="2"/>
  <c r="K113" i="2"/>
  <c r="L113" i="2"/>
  <c r="F112" i="2"/>
  <c r="G112" i="2"/>
  <c r="H112" i="2"/>
  <c r="I112" i="2"/>
  <c r="J112" i="2"/>
  <c r="K112" i="2"/>
  <c r="L112" i="2"/>
  <c r="F111" i="2"/>
  <c r="G111" i="2"/>
  <c r="H111" i="2"/>
  <c r="I111" i="2"/>
  <c r="J111" i="2"/>
  <c r="K111" i="2"/>
  <c r="L111" i="2"/>
  <c r="F110" i="2"/>
  <c r="G110" i="2"/>
  <c r="H110" i="2"/>
  <c r="I110" i="2"/>
  <c r="J110" i="2"/>
  <c r="K110" i="2"/>
  <c r="E110" i="2"/>
  <c r="E111" i="2"/>
  <c r="E112" i="2"/>
  <c r="E113" i="2"/>
  <c r="E114" i="2"/>
  <c r="F109" i="2"/>
  <c r="G109" i="2"/>
  <c r="H109" i="2"/>
  <c r="I109" i="2"/>
  <c r="J109" i="2"/>
  <c r="K109" i="2"/>
  <c r="L109" i="2"/>
  <c r="E109" i="2"/>
  <c r="E93" i="2"/>
  <c r="E97" i="2"/>
  <c r="F91" i="2"/>
  <c r="F85" i="2" s="1"/>
  <c r="G91" i="2"/>
  <c r="G85" i="2" s="1"/>
  <c r="H91" i="2"/>
  <c r="I91" i="2"/>
  <c r="J91" i="2"/>
  <c r="J85" i="2" s="1"/>
  <c r="K91" i="2"/>
  <c r="K85" i="2" s="1"/>
  <c r="L91" i="2"/>
  <c r="E91" i="2"/>
  <c r="E85" i="2" s="1"/>
  <c r="F86" i="2"/>
  <c r="E87" i="2"/>
  <c r="E88" i="2"/>
  <c r="E89" i="2"/>
  <c r="E90" i="2"/>
  <c r="E86" i="2"/>
  <c r="H85" i="2"/>
  <c r="I85" i="2"/>
  <c r="L85" i="2"/>
  <c r="F83" i="2"/>
  <c r="G83" i="2"/>
  <c r="H83" i="2"/>
  <c r="I83" i="2"/>
  <c r="J83" i="2"/>
  <c r="K83" i="2"/>
  <c r="L83" i="2"/>
  <c r="F82" i="2"/>
  <c r="G82" i="2"/>
  <c r="H82" i="2"/>
  <c r="I82" i="2"/>
  <c r="J82" i="2"/>
  <c r="K82" i="2"/>
  <c r="L82" i="2"/>
  <c r="F81" i="2"/>
  <c r="G81" i="2"/>
  <c r="H81" i="2"/>
  <c r="I81" i="2"/>
  <c r="J81" i="2"/>
  <c r="K81" i="2"/>
  <c r="L81" i="2"/>
  <c r="F80" i="2"/>
  <c r="G80" i="2"/>
  <c r="H80" i="2"/>
  <c r="I80" i="2"/>
  <c r="J80" i="2"/>
  <c r="K80" i="2"/>
  <c r="L80" i="2"/>
  <c r="F79" i="2"/>
  <c r="G79" i="2"/>
  <c r="H79" i="2"/>
  <c r="I79" i="2"/>
  <c r="J79" i="2"/>
  <c r="K79" i="2"/>
  <c r="L79" i="2"/>
  <c r="E79" i="2"/>
  <c r="E80" i="2"/>
  <c r="E81" i="2"/>
  <c r="E82" i="2"/>
  <c r="E83" i="2"/>
  <c r="F78" i="2"/>
  <c r="G78" i="2"/>
  <c r="H78" i="2"/>
  <c r="I78" i="2"/>
  <c r="J78" i="2"/>
  <c r="K78" i="2"/>
  <c r="L78" i="2"/>
  <c r="E78" i="2"/>
  <c r="E74" i="2"/>
  <c r="E75" i="2"/>
  <c r="E76" i="2"/>
  <c r="E77" i="2"/>
  <c r="E72" i="2" s="1"/>
  <c r="E73" i="2"/>
  <c r="F72" i="2"/>
  <c r="G72" i="2"/>
  <c r="H72" i="2"/>
  <c r="I72" i="2"/>
  <c r="J72" i="2"/>
  <c r="K72" i="2"/>
  <c r="L72" i="2"/>
  <c r="E68" i="2"/>
  <c r="E69" i="2"/>
  <c r="E70" i="2"/>
  <c r="E71" i="2"/>
  <c r="E67" i="2"/>
  <c r="F66" i="2"/>
  <c r="G66" i="2"/>
  <c r="H66" i="2"/>
  <c r="I66" i="2"/>
  <c r="J66" i="2"/>
  <c r="K66" i="2"/>
  <c r="L66" i="2"/>
  <c r="E66" i="2"/>
  <c r="F64" i="2"/>
  <c r="G64" i="2"/>
  <c r="H64" i="2"/>
  <c r="I64" i="2"/>
  <c r="J64" i="2"/>
  <c r="K64" i="2"/>
  <c r="L64" i="2"/>
  <c r="F63" i="2"/>
  <c r="G63" i="2"/>
  <c r="H63" i="2"/>
  <c r="I63" i="2"/>
  <c r="J63" i="2"/>
  <c r="K63" i="2"/>
  <c r="L63" i="2"/>
  <c r="F62" i="2"/>
  <c r="G62" i="2"/>
  <c r="H62" i="2"/>
  <c r="I62" i="2"/>
  <c r="J62" i="2"/>
  <c r="K62" i="2"/>
  <c r="L62" i="2"/>
  <c r="F61" i="2"/>
  <c r="G61" i="2"/>
  <c r="H61" i="2"/>
  <c r="I61" i="2"/>
  <c r="J61" i="2"/>
  <c r="K61" i="2"/>
  <c r="L61" i="2"/>
  <c r="F60" i="2"/>
  <c r="G60" i="2"/>
  <c r="H60" i="2"/>
  <c r="I60" i="2"/>
  <c r="J60" i="2"/>
  <c r="K60" i="2"/>
  <c r="L60" i="2"/>
  <c r="E60" i="2"/>
  <c r="E61" i="2"/>
  <c r="E62" i="2"/>
  <c r="E63" i="2"/>
  <c r="E64" i="2"/>
  <c r="F59" i="2"/>
  <c r="G59" i="2"/>
  <c r="H59" i="2"/>
  <c r="I59" i="2"/>
  <c r="J59" i="2"/>
  <c r="K59" i="2"/>
  <c r="L59" i="2"/>
  <c r="E59" i="2"/>
  <c r="E58" i="2"/>
  <c r="E53" i="2"/>
  <c r="E55" i="2"/>
  <c r="E56" i="2"/>
  <c r="E57" i="2"/>
  <c r="E54" i="2"/>
  <c r="F53" i="2"/>
  <c r="G53" i="2"/>
  <c r="H53" i="2"/>
  <c r="I53" i="2"/>
  <c r="J53" i="2"/>
  <c r="K53" i="2"/>
  <c r="L53" i="2"/>
  <c r="E49" i="2"/>
  <c r="E50" i="2"/>
  <c r="E51" i="2"/>
  <c r="E52" i="2"/>
  <c r="E48" i="2"/>
  <c r="E47" i="2" s="1"/>
  <c r="F47" i="2"/>
  <c r="G47" i="2"/>
  <c r="H47" i="2"/>
  <c r="I47" i="2"/>
  <c r="J47" i="2"/>
  <c r="K47" i="2"/>
  <c r="L47" i="2"/>
  <c r="E43" i="2"/>
  <c r="E44" i="2"/>
  <c r="E45" i="2"/>
  <c r="E46" i="2"/>
  <c r="E41" i="2" s="1"/>
  <c r="E42" i="2"/>
  <c r="F41" i="2"/>
  <c r="G41" i="2"/>
  <c r="H41" i="2"/>
  <c r="I41" i="2"/>
  <c r="J41" i="2"/>
  <c r="K41" i="2"/>
  <c r="L41" i="2"/>
  <c r="E37" i="2"/>
  <c r="E38" i="2"/>
  <c r="E39" i="2"/>
  <c r="E40" i="2"/>
  <c r="E36" i="2"/>
  <c r="E35" i="2" s="1"/>
  <c r="F35" i="2"/>
  <c r="G35" i="2"/>
  <c r="H35" i="2"/>
  <c r="I35" i="2"/>
  <c r="J35" i="2"/>
  <c r="K35" i="2"/>
  <c r="L35" i="2"/>
  <c r="E31" i="2"/>
  <c r="E32" i="2"/>
  <c r="E29" i="2" s="1"/>
  <c r="E33" i="2"/>
  <c r="E34" i="2"/>
  <c r="E30" i="2"/>
  <c r="F29" i="2"/>
  <c r="G29" i="2"/>
  <c r="H29" i="2"/>
  <c r="I29" i="2"/>
  <c r="J29" i="2"/>
  <c r="K29" i="2"/>
  <c r="L29" i="2"/>
  <c r="E25" i="2"/>
  <c r="E23" i="2" s="1"/>
  <c r="E26" i="2"/>
  <c r="E27" i="2"/>
  <c r="E28" i="2"/>
  <c r="E24" i="2"/>
  <c r="F23" i="2"/>
  <c r="G23" i="2"/>
  <c r="H23" i="2"/>
  <c r="I23" i="2"/>
  <c r="J23" i="2"/>
  <c r="K23" i="2"/>
  <c r="L23" i="2"/>
  <c r="E19" i="2"/>
  <c r="E17" i="2" s="1"/>
  <c r="E20" i="2"/>
  <c r="E21" i="2"/>
  <c r="E22" i="2"/>
  <c r="E18" i="2"/>
  <c r="F17" i="2"/>
  <c r="G17" i="2"/>
  <c r="H17" i="2"/>
  <c r="I17" i="2"/>
  <c r="J17" i="2"/>
  <c r="K17" i="2"/>
  <c r="L17" i="2"/>
  <c r="E13" i="2"/>
  <c r="E14" i="2"/>
  <c r="E15" i="2"/>
  <c r="E16" i="2"/>
  <c r="E12" i="2"/>
  <c r="F11" i="2"/>
  <c r="G11" i="2"/>
  <c r="H11" i="2"/>
  <c r="I11" i="2"/>
  <c r="J11" i="2"/>
  <c r="K11" i="2"/>
  <c r="L11" i="2"/>
  <c r="E11" i="2"/>
  <c r="F87" i="2"/>
  <c r="L164" i="2"/>
  <c r="K164" i="2"/>
  <c r="J164" i="2"/>
  <c r="I164" i="2"/>
  <c r="H164" i="2"/>
  <c r="G164" i="2"/>
  <c r="F164" i="2"/>
  <c r="L192" i="2"/>
  <c r="L193" i="2"/>
  <c r="L194" i="2"/>
  <c r="L195" i="2"/>
  <c r="L196" i="2"/>
  <c r="K192" i="2"/>
  <c r="K193" i="2"/>
  <c r="K194" i="2"/>
  <c r="K195" i="2"/>
  <c r="J192" i="2"/>
  <c r="J193" i="2"/>
  <c r="J194" i="2"/>
  <c r="J195" i="2"/>
  <c r="I192" i="2"/>
  <c r="I193" i="2"/>
  <c r="I194" i="2"/>
  <c r="I195" i="2"/>
  <c r="H192" i="2"/>
  <c r="H193" i="2"/>
  <c r="H194" i="2"/>
  <c r="H195" i="2"/>
  <c r="G192" i="2"/>
  <c r="G193" i="2"/>
  <c r="G194" i="2"/>
  <c r="G195" i="2"/>
  <c r="F192" i="2"/>
  <c r="F193" i="2"/>
  <c r="F194" i="2"/>
  <c r="F195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94" i="2"/>
  <c r="E192" i="2"/>
  <c r="G208" i="2"/>
  <c r="K167" i="2" l="1"/>
  <c r="K196" i="2"/>
  <c r="E195" i="2"/>
  <c r="E193" i="2"/>
  <c r="G99" i="2"/>
  <c r="J167" i="2" l="1"/>
  <c r="J196" i="2"/>
  <c r="G209" i="2"/>
  <c r="G75" i="2"/>
  <c r="G55" i="2"/>
  <c r="G49" i="2"/>
  <c r="G32" i="2"/>
  <c r="G26" i="2"/>
  <c r="G14" i="2"/>
  <c r="I167" i="2" l="1"/>
  <c r="I196" i="2"/>
  <c r="F75" i="2"/>
  <c r="F32" i="2"/>
  <c r="H196" i="2" l="1"/>
  <c r="H167" i="2"/>
  <c r="G87" i="2"/>
  <c r="G167" i="2" l="1"/>
  <c r="G196" i="2"/>
  <c r="I209" i="2"/>
  <c r="H209" i="2"/>
  <c r="H139" i="2"/>
  <c r="I139" i="2"/>
  <c r="G139" i="2"/>
  <c r="F167" i="2" l="1"/>
  <c r="F196" i="2"/>
  <c r="E196" i="2" l="1"/>
  <c r="E167" i="2"/>
  <c r="G90" i="2"/>
  <c r="H90" i="2"/>
  <c r="I90" i="2"/>
  <c r="J90" i="2"/>
  <c r="K90" i="2"/>
  <c r="L90" i="2"/>
  <c r="G89" i="2"/>
  <c r="H89" i="2"/>
  <c r="I89" i="2"/>
  <c r="J89" i="2"/>
  <c r="K89" i="2"/>
  <c r="L89" i="2"/>
  <c r="G88" i="2"/>
  <c r="H88" i="2"/>
  <c r="I88" i="2"/>
  <c r="J88" i="2"/>
  <c r="K88" i="2"/>
  <c r="L88" i="2"/>
  <c r="H87" i="2"/>
  <c r="I87" i="2"/>
  <c r="J87" i="2"/>
  <c r="K87" i="2"/>
  <c r="L87" i="2"/>
  <c r="F88" i="2"/>
  <c r="F89" i="2"/>
  <c r="F90" i="2"/>
  <c r="G86" i="2"/>
  <c r="H86" i="2"/>
  <c r="I86" i="2"/>
  <c r="J86" i="2"/>
  <c r="K86" i="2"/>
  <c r="L86" i="2"/>
  <c r="L110" i="2" s="1"/>
  <c r="E94" i="2"/>
  <c r="E95" i="2"/>
  <c r="E96" i="2"/>
  <c r="E92" i="2"/>
  <c r="F97" i="2"/>
  <c r="G97" i="2"/>
  <c r="H97" i="2"/>
  <c r="I97" i="2"/>
  <c r="J97" i="2"/>
  <c r="K97" i="2"/>
  <c r="L97" i="2"/>
  <c r="E99" i="2"/>
  <c r="E100" i="2"/>
  <c r="E101" i="2"/>
  <c r="E102" i="2"/>
  <c r="E98" i="2"/>
  <c r="F103" i="2"/>
  <c r="G103" i="2"/>
  <c r="H103" i="2"/>
  <c r="I103" i="2"/>
  <c r="J103" i="2"/>
  <c r="K103" i="2"/>
  <c r="L103" i="2"/>
  <c r="E108" i="2"/>
  <c r="E105" i="2"/>
  <c r="E106" i="2"/>
  <c r="E107" i="2"/>
  <c r="E104" i="2"/>
  <c r="G44" i="2"/>
  <c r="L269" i="2"/>
  <c r="F148" i="2"/>
  <c r="E150" i="2"/>
  <c r="E151" i="2"/>
  <c r="E152" i="2"/>
  <c r="E153" i="2"/>
  <c r="E149" i="2"/>
  <c r="G148" i="2"/>
  <c r="H148" i="2"/>
  <c r="I148" i="2"/>
  <c r="J148" i="2"/>
  <c r="K148" i="2"/>
  <c r="L148" i="2"/>
  <c r="E144" i="2"/>
  <c r="E145" i="2"/>
  <c r="E146" i="2"/>
  <c r="E147" i="2"/>
  <c r="E143" i="2"/>
  <c r="F142" i="2"/>
  <c r="G142" i="2"/>
  <c r="H142" i="2"/>
  <c r="I142" i="2"/>
  <c r="J142" i="2"/>
  <c r="K142" i="2"/>
  <c r="L142" i="2"/>
  <c r="E138" i="2"/>
  <c r="E139" i="2"/>
  <c r="E140" i="2"/>
  <c r="E141" i="2"/>
  <c r="E137" i="2"/>
  <c r="F136" i="2"/>
  <c r="G136" i="2"/>
  <c r="H136" i="2"/>
  <c r="I136" i="2"/>
  <c r="J136" i="2"/>
  <c r="K136" i="2"/>
  <c r="L136" i="2"/>
  <c r="E134" i="2"/>
  <c r="F130" i="2"/>
  <c r="G130" i="2"/>
  <c r="H130" i="2"/>
  <c r="I130" i="2"/>
  <c r="J130" i="2"/>
  <c r="K130" i="2"/>
  <c r="L130" i="2"/>
  <c r="E142" i="2" l="1"/>
  <c r="E148" i="2"/>
  <c r="E103" i="2"/>
  <c r="E136" i="2"/>
  <c r="I48" i="2" l="1"/>
  <c r="H48" i="2"/>
  <c r="G48" i="2"/>
  <c r="F44" i="2"/>
  <c r="I32" i="2"/>
  <c r="H32" i="2"/>
  <c r="F26" i="2"/>
  <c r="F14" i="2" l="1"/>
  <c r="F20" i="2"/>
  <c r="E135" i="2" l="1"/>
  <c r="E133" i="2"/>
  <c r="E132" i="2"/>
  <c r="E131" i="2"/>
  <c r="F48" i="2"/>
  <c r="F28" i="2"/>
  <c r="E130" i="2" l="1"/>
</calcChain>
</file>

<file path=xl/sharedStrings.xml><?xml version="1.0" encoding="utf-8"?>
<sst xmlns="http://schemas.openxmlformats.org/spreadsheetml/2006/main" count="383" uniqueCount="104">
  <si>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</si>
  <si>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</si>
  <si>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</si>
  <si>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</si>
  <si>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</si>
  <si>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</si>
  <si>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</si>
  <si>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</si>
  <si>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</si>
  <si>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</si>
  <si>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</si>
  <si>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</si>
  <si>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</si>
  <si>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</si>
  <si>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</si>
  <si>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</si>
  <si>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</si>
  <si>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</si>
  <si>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</si>
  <si>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</si>
  <si>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Обеспечение выполнения полномочий и функций администрации Нефтеюганского района</t>
  </si>
  <si>
    <t>Иные  внебюджетные  источники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</si>
  <si>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</si>
  <si>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</si>
  <si>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</si>
  <si>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</si>
  <si>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</si>
  <si>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</si>
  <si>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</si>
  <si>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</si>
  <si>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</si>
  <si>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</si>
  <si>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</si>
  <si>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</si>
  <si>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</si>
  <si>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</si>
  <si>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</si>
  <si>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</si>
  <si>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</si>
  <si>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</si>
  <si>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</si>
  <si>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</si>
  <si>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</si>
  <si>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</si>
  <si>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</si>
  <si>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</si>
  <si>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</si>
  <si>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</si>
  <si>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</si>
  <si>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</si>
  <si>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</si>
  <si>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</si>
  <si>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</si>
  <si>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Итого по задаче 5</t>
  </si>
  <si>
    <t>Всего по подпрограмме 3</t>
  </si>
  <si>
    <t>Всего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</si>
  <si>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</si>
  <si>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</si>
  <si>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</si>
  <si>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</si>
  <si>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</si>
  <si>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</si>
  <si>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</si>
  <si>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</si>
  <si>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</si>
  <si>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</si>
  <si>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</si>
  <si>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</si>
  <si>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</si>
  <si>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</si>
  <si>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</si>
  <si>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</si>
  <si>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</si>
  <si>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</si>
  <si>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</si>
  <si>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</si>
  <si>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</si>
  <si>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</si>
  <si>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</si>
  <si>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</si>
  <si>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</si>
  <si>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</si>
  <si>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</si>
  <si>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</si>
  <si>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</si>
  <si>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</si>
  <si>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</si>
  <si>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</si>
  <si>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</si>
  <si>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</si>
  <si>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</si>
  <si>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</si>
  <si>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</si>
  <si>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</si>
  <si>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</si>
  <si>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5.2</t>
  </si>
  <si>
    <t>5.3</t>
  </si>
  <si>
    <t>5.4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</si>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</sst>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00_р_._-;\-* #,##0.00000_р_._-;_-* &quot;-&quot;??_р_._-;_-@_-"/>
    <numFmt numFmtId="166" formatCode="#,##0.00_ ;\-#,##0.00\ "/>
  </numFmts>
  <fonts count="16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3" fontId="0" fillId="2" borderId="0" xfId="0" applyNumberFormat="1" applyFill="1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43" fontId="10" fillId="2" borderId="0" xfId="0" applyNumberFormat="1" applyFont="1" applyFill="1"/>
    <xf numFmtId="4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9" fontId="0" fillId="2" borderId="0" xfId="0" applyNumberFormat="1" applyFill="1"/>
    <xf numFmtId="49" fontId="14" fillId="2" borderId="0" xfId="0" applyNumberFormat="1" applyFont="1" applyFill="1" applyBorder="1" applyAlignment="1">
      <alignment horizontal="left"/>
    </xf>
    <xf numFmtId="165" fontId="0" fillId="2" borderId="0" xfId="0" applyNumberFormat="1" applyFill="1"/>
    <xf numFmtId="164" fontId="0" fillId="2" borderId="0" xfId="0" applyNumberFormat="1" applyFill="1"/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12" fillId="2" borderId="1" xfId="0" applyNumberFormat="1" applyFont="1" applyFill="1" applyBorder="1" applyAlignment="1">
      <alignment horizontal="center" vertical="center" wrapText="1"/>
    </xf>
    <xf numFmtId="43" fontId="13" fillId="2" borderId="1" xfId="0" applyNumberFormat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43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0" fillId="2" borderId="0" xfId="0" applyNumberFormat="1" applyFill="1" applyAlignment="1">
      <alignment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0" fillId="3" borderId="0" xfId="0" applyNumberFormat="1" applyFill="1"/>
    <xf numFmtId="43" fontId="6" fillId="3" borderId="1" xfId="0" applyNumberFormat="1" applyFont="1" applyFill="1" applyBorder="1" applyAlignment="1">
      <alignment horizontal="left" vertical="center" wrapText="1"/>
    </xf>
    <xf numFmtId="43" fontId="6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left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9" fillId="0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166" fontId="15" fillId="2" borderId="0" xfId="0" applyNumberFormat="1" applyFont="1" applyFill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5" fillId="2" borderId="5" xfId="0" applyNumberFormat="1" applyFont="1" applyFill="1" applyBorder="1" applyAlignment="1">
      <alignment horizontal="center" vertical="center" wrapText="1"/>
    </xf>
    <xf numFmtId="43" fontId="5" fillId="2" borderId="6" xfId="0" applyNumberFormat="1" applyFont="1" applyFill="1" applyBorder="1" applyAlignment="1">
      <alignment horizontal="center" vertical="center" wrapText="1"/>
    </xf>
    <xf numFmtId="43" fontId="5" fillId="2" borderId="7" xfId="0" applyNumberFormat="1" applyFont="1" applyFill="1" applyBorder="1" applyAlignment="1">
      <alignment horizontal="center" vertical="center" wrapText="1"/>
    </xf>
    <xf numFmtId="43" fontId="5" fillId="2" borderId="8" xfId="0" applyNumberFormat="1" applyFont="1" applyFill="1" applyBorder="1" applyAlignment="1">
      <alignment horizontal="center" vertical="center" wrapText="1"/>
    </xf>
    <xf numFmtId="43" fontId="5" fillId="2" borderId="0" xfId="0" applyNumberFormat="1" applyFont="1" applyFill="1" applyBorder="1" applyAlignment="1">
      <alignment horizontal="center" vertical="center" wrapText="1"/>
    </xf>
    <xf numFmtId="43" fontId="5" fillId="2" borderId="9" xfId="0" applyNumberFormat="1" applyFont="1" applyFill="1" applyBorder="1" applyAlignment="1">
      <alignment horizontal="center" vertical="center" wrapText="1"/>
    </xf>
    <xf numFmtId="43" fontId="5" fillId="2" borderId="10" xfId="0" applyNumberFormat="1" applyFont="1" applyFill="1" applyBorder="1" applyAlignment="1">
      <alignment horizontal="center" vertical="center" wrapText="1"/>
    </xf>
    <xf numFmtId="43" fontId="5" fillId="2" borderId="11" xfId="0" applyNumberFormat="1" applyFont="1" applyFill="1" applyBorder="1" applyAlignment="1">
      <alignment horizontal="center" vertical="center" wrapText="1"/>
    </xf>
    <xf numFmtId="43" fontId="5" fillId="2" borderId="12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3" fontId="6" fillId="2" borderId="5" xfId="0" applyNumberFormat="1" applyFont="1" applyFill="1" applyBorder="1" applyAlignment="1">
      <alignment horizontal="left" vertical="center" wrapText="1"/>
    </xf>
    <xf numFmtId="43" fontId="6" fillId="2" borderId="6" xfId="0" applyNumberFormat="1" applyFont="1" applyFill="1" applyBorder="1" applyAlignment="1">
      <alignment horizontal="left" vertical="center" wrapText="1"/>
    </xf>
    <xf numFmtId="43" fontId="6" fillId="2" borderId="7" xfId="0" applyNumberFormat="1" applyFont="1" applyFill="1" applyBorder="1" applyAlignment="1">
      <alignment horizontal="left" vertical="center" wrapText="1"/>
    </xf>
    <xf numFmtId="43" fontId="6" fillId="2" borderId="8" xfId="0" applyNumberFormat="1" applyFont="1" applyFill="1" applyBorder="1" applyAlignment="1">
      <alignment horizontal="left" vertical="center" wrapText="1"/>
    </xf>
    <xf numFmtId="43" fontId="6" fillId="2" borderId="0" xfId="0" applyNumberFormat="1" applyFont="1" applyFill="1" applyBorder="1" applyAlignment="1">
      <alignment horizontal="left" vertical="center" wrapText="1"/>
    </xf>
    <xf numFmtId="43" fontId="6" fillId="2" borderId="9" xfId="0" applyNumberFormat="1" applyFont="1" applyFill="1" applyBorder="1" applyAlignment="1">
      <alignment horizontal="left" vertical="center" wrapText="1"/>
    </xf>
    <xf numFmtId="43" fontId="6" fillId="2" borderId="10" xfId="0" applyNumberFormat="1" applyFont="1" applyFill="1" applyBorder="1" applyAlignment="1">
      <alignment horizontal="left" vertical="center" wrapText="1"/>
    </xf>
    <xf numFmtId="43" fontId="6" fillId="2" borderId="11" xfId="0" applyNumberFormat="1" applyFont="1" applyFill="1" applyBorder="1" applyAlignment="1">
      <alignment horizontal="left" vertical="center" wrapText="1"/>
    </xf>
    <xf numFmtId="43" fontId="6" fillId="2" borderId="12" xfId="0" applyNumberFormat="1" applyFont="1" applyFill="1" applyBorder="1" applyAlignment="1">
      <alignment horizontal="left" vertical="center" wrapText="1"/>
    </xf>
    <xf numFmtId="43" fontId="11" fillId="2" borderId="1" xfId="0" applyNumberFormat="1" applyFont="1" applyFill="1" applyBorder="1" applyAlignment="1">
      <alignment horizontal="center" vertical="center" wrapText="1"/>
    </xf>
    <xf numFmtId="43" fontId="6" fillId="2" borderId="2" xfId="0" applyNumberFormat="1" applyFont="1" applyFill="1" applyBorder="1" applyAlignment="1">
      <alignment horizontal="center" vertical="center" wrapText="1"/>
    </xf>
    <xf numFmtId="43" fontId="6" fillId="2" borderId="3" xfId="0" applyNumberFormat="1" applyFont="1" applyFill="1" applyBorder="1" applyAlignment="1">
      <alignment horizontal="center" vertical="center" wrapText="1"/>
    </xf>
    <xf numFmtId="43" fontId="6" fillId="2" borderId="4" xfId="0" applyNumberFormat="1" applyFont="1" applyFill="1" applyBorder="1" applyAlignment="1">
      <alignment horizontal="center" vertical="center" wrapText="1"/>
    </xf>
    <xf numFmtId="43" fontId="11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5" fillId="2" borderId="13" xfId="0" applyNumberFormat="1" applyFont="1" applyFill="1" applyBorder="1" applyAlignment="1">
      <alignment horizontal="center" vertical="center" wrapText="1"/>
    </xf>
    <xf numFmtId="43" fontId="5" fillId="2" borderId="14" xfId="0" applyNumberFormat="1" applyFont="1" applyFill="1" applyBorder="1" applyAlignment="1">
      <alignment horizontal="center" vertical="center" wrapText="1"/>
    </xf>
    <xf numFmtId="43" fontId="5" fillId="2" borderId="15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97"/>
  <sheetViews>
    <sheetView tabSelected="1" zoomScale="70" zoomScaleNormal="70" zoomScaleSheetLayoutView="70" workbookViewId="0">
      <selection activeCell="G14" sqref="G14"/>
    </sheetView>
  </sheetViews>
  <sheetFormatPr defaultRowHeight="15" x14ac:dyDescent="0.25"/>
  <cols>
    <col min="1" max="1" width="6.42578125" style="1" customWidth="1"/>
    <col min="2" max="2" width="35.85546875" style="1" customWidth="1"/>
    <col min="3" max="3" width="37.140625" style="1" customWidth="1"/>
    <col min="4" max="4" width="25.5703125" style="1" customWidth="1"/>
    <col min="5" max="5" width="20.140625" style="1" customWidth="1"/>
    <col min="6" max="6" width="19.28515625" style="1" customWidth="1"/>
    <col min="7" max="8" width="19.42578125" style="1" customWidth="1"/>
    <col min="9" max="9" width="20.28515625" style="1" customWidth="1"/>
    <col min="10" max="10" width="18.7109375" style="1" customWidth="1"/>
    <col min="11" max="11" width="19.28515625" style="1" customWidth="1"/>
    <col min="12" max="12" width="18.7109375" style="1" customWidth="1"/>
    <col min="13" max="13" width="16.7109375" style="1" bestFit="1" customWidth="1"/>
    <col min="14" max="14" width="17.85546875" style="1" customWidth="1"/>
    <col min="15" max="15" width="13.85546875" style="1" customWidth="1"/>
    <col min="16" max="16" width="13.28515625" style="1" customWidth="1"/>
    <col min="17" max="17" width="11.140625" style="1" customWidth="1"/>
    <col min="18" max="243" width="9.140625" style="1"/>
    <col min="244" max="244" width="5.85546875" style="1" customWidth="1"/>
    <col min="245" max="245" width="20.7109375" style="1" customWidth="1"/>
    <col min="246" max="246" width="23" style="1" customWidth="1"/>
    <col min="247" max="247" width="22.85546875" style="1" customWidth="1"/>
    <col min="248" max="248" width="17.42578125" style="1" customWidth="1"/>
    <col min="249" max="249" width="18.140625" style="1" customWidth="1"/>
    <col min="250" max="250" width="19.5703125" style="1" customWidth="1"/>
    <col min="251" max="251" width="15.5703125" style="1" customWidth="1"/>
    <col min="252" max="252" width="18.28515625" style="1" customWidth="1"/>
    <col min="253" max="253" width="17.7109375" style="1" customWidth="1"/>
    <col min="254" max="254" width="18.140625" style="1" customWidth="1"/>
    <col min="255" max="255" width="17" style="1" customWidth="1"/>
    <col min="256" max="256" width="9.140625" style="1" customWidth="1"/>
    <col min="257" max="257" width="12" style="1" bestFit="1" customWidth="1"/>
    <col min="258" max="258" width="9.140625" style="1" customWidth="1"/>
    <col min="259" max="259" width="16.140625" style="1" customWidth="1"/>
    <col min="260" max="260" width="14.28515625" style="1" bestFit="1" customWidth="1"/>
    <col min="261" max="261" width="14.85546875" style="1" customWidth="1"/>
    <col min="262" max="262" width="12" style="1" bestFit="1" customWidth="1"/>
    <col min="263" max="499" width="9.140625" style="1"/>
    <col min="500" max="500" width="5.85546875" style="1" customWidth="1"/>
    <col min="501" max="501" width="20.7109375" style="1" customWidth="1"/>
    <col min="502" max="502" width="23" style="1" customWidth="1"/>
    <col min="503" max="503" width="22.85546875" style="1" customWidth="1"/>
    <col min="504" max="504" width="17.42578125" style="1" customWidth="1"/>
    <col min="505" max="505" width="18.140625" style="1" customWidth="1"/>
    <col min="506" max="506" width="19.5703125" style="1" customWidth="1"/>
    <col min="507" max="507" width="15.5703125" style="1" customWidth="1"/>
    <col min="508" max="508" width="18.28515625" style="1" customWidth="1"/>
    <col min="509" max="509" width="17.7109375" style="1" customWidth="1"/>
    <col min="510" max="510" width="18.140625" style="1" customWidth="1"/>
    <col min="511" max="511" width="17" style="1" customWidth="1"/>
    <col min="512" max="512" width="9.140625" style="1" customWidth="1"/>
    <col min="513" max="513" width="12" style="1" bestFit="1" customWidth="1"/>
    <col min="514" max="514" width="9.140625" style="1" customWidth="1"/>
    <col min="515" max="515" width="16.140625" style="1" customWidth="1"/>
    <col min="516" max="516" width="14.28515625" style="1" bestFit="1" customWidth="1"/>
    <col min="517" max="517" width="14.85546875" style="1" customWidth="1"/>
    <col min="518" max="518" width="12" style="1" bestFit="1" customWidth="1"/>
    <col min="519" max="755" width="9.140625" style="1"/>
    <col min="756" max="756" width="5.85546875" style="1" customWidth="1"/>
    <col min="757" max="757" width="20.7109375" style="1" customWidth="1"/>
    <col min="758" max="758" width="23" style="1" customWidth="1"/>
    <col min="759" max="759" width="22.85546875" style="1" customWidth="1"/>
    <col min="760" max="760" width="17.42578125" style="1" customWidth="1"/>
    <col min="761" max="761" width="18.140625" style="1" customWidth="1"/>
    <col min="762" max="762" width="19.5703125" style="1" customWidth="1"/>
    <col min="763" max="763" width="15.5703125" style="1" customWidth="1"/>
    <col min="764" max="764" width="18.28515625" style="1" customWidth="1"/>
    <col min="765" max="765" width="17.7109375" style="1" customWidth="1"/>
    <col min="766" max="766" width="18.140625" style="1" customWidth="1"/>
    <col min="767" max="767" width="17" style="1" customWidth="1"/>
    <col min="768" max="768" width="9.140625" style="1" customWidth="1"/>
    <col min="769" max="769" width="12" style="1" bestFit="1" customWidth="1"/>
    <col min="770" max="770" width="9.140625" style="1" customWidth="1"/>
    <col min="771" max="771" width="16.140625" style="1" customWidth="1"/>
    <col min="772" max="772" width="14.28515625" style="1" bestFit="1" customWidth="1"/>
    <col min="773" max="773" width="14.85546875" style="1" customWidth="1"/>
    <col min="774" max="774" width="12" style="1" bestFit="1" customWidth="1"/>
    <col min="775" max="1011" width="9.140625" style="1"/>
    <col min="1012" max="1012" width="5.85546875" style="1" customWidth="1"/>
    <col min="1013" max="1013" width="20.7109375" style="1" customWidth="1"/>
    <col min="1014" max="1014" width="23" style="1" customWidth="1"/>
    <col min="1015" max="1015" width="22.85546875" style="1" customWidth="1"/>
    <col min="1016" max="1016" width="17.42578125" style="1" customWidth="1"/>
    <col min="1017" max="1017" width="18.140625" style="1" customWidth="1"/>
    <col min="1018" max="1018" width="19.5703125" style="1" customWidth="1"/>
    <col min="1019" max="1019" width="15.5703125" style="1" customWidth="1"/>
    <col min="1020" max="1020" width="18.28515625" style="1" customWidth="1"/>
    <col min="1021" max="1021" width="17.7109375" style="1" customWidth="1"/>
    <col min="1022" max="1022" width="18.140625" style="1" customWidth="1"/>
    <col min="1023" max="1023" width="17" style="1" customWidth="1"/>
    <col min="1024" max="1024" width="9.140625" style="1" customWidth="1"/>
    <col min="1025" max="1025" width="12" style="1" bestFit="1" customWidth="1"/>
    <col min="1026" max="1026" width="9.140625" style="1" customWidth="1"/>
    <col min="1027" max="1027" width="16.140625" style="1" customWidth="1"/>
    <col min="1028" max="1028" width="14.28515625" style="1" bestFit="1" customWidth="1"/>
    <col min="1029" max="1029" width="14.85546875" style="1" customWidth="1"/>
    <col min="1030" max="1030" width="12" style="1" bestFit="1" customWidth="1"/>
    <col min="1031" max="1267" width="9.140625" style="1"/>
    <col min="1268" max="1268" width="5.85546875" style="1" customWidth="1"/>
    <col min="1269" max="1269" width="20.7109375" style="1" customWidth="1"/>
    <col min="1270" max="1270" width="23" style="1" customWidth="1"/>
    <col min="1271" max="1271" width="22.85546875" style="1" customWidth="1"/>
    <col min="1272" max="1272" width="17.42578125" style="1" customWidth="1"/>
    <col min="1273" max="1273" width="18.140625" style="1" customWidth="1"/>
    <col min="1274" max="1274" width="19.5703125" style="1" customWidth="1"/>
    <col min="1275" max="1275" width="15.5703125" style="1" customWidth="1"/>
    <col min="1276" max="1276" width="18.28515625" style="1" customWidth="1"/>
    <col min="1277" max="1277" width="17.7109375" style="1" customWidth="1"/>
    <col min="1278" max="1278" width="18.140625" style="1" customWidth="1"/>
    <col min="1279" max="1279" width="17" style="1" customWidth="1"/>
    <col min="1280" max="1280" width="9.140625" style="1" customWidth="1"/>
    <col min="1281" max="1281" width="12" style="1" bestFit="1" customWidth="1"/>
    <col min="1282" max="1282" width="9.140625" style="1" customWidth="1"/>
    <col min="1283" max="1283" width="16.140625" style="1" customWidth="1"/>
    <col min="1284" max="1284" width="14.28515625" style="1" bestFit="1" customWidth="1"/>
    <col min="1285" max="1285" width="14.85546875" style="1" customWidth="1"/>
    <col min="1286" max="1286" width="12" style="1" bestFit="1" customWidth="1"/>
    <col min="1287" max="1523" width="9.140625" style="1"/>
    <col min="1524" max="1524" width="5.85546875" style="1" customWidth="1"/>
    <col min="1525" max="1525" width="20.7109375" style="1" customWidth="1"/>
    <col min="1526" max="1526" width="23" style="1" customWidth="1"/>
    <col min="1527" max="1527" width="22.85546875" style="1" customWidth="1"/>
    <col min="1528" max="1528" width="17.42578125" style="1" customWidth="1"/>
    <col min="1529" max="1529" width="18.140625" style="1" customWidth="1"/>
    <col min="1530" max="1530" width="19.5703125" style="1" customWidth="1"/>
    <col min="1531" max="1531" width="15.5703125" style="1" customWidth="1"/>
    <col min="1532" max="1532" width="18.28515625" style="1" customWidth="1"/>
    <col min="1533" max="1533" width="17.7109375" style="1" customWidth="1"/>
    <col min="1534" max="1534" width="18.140625" style="1" customWidth="1"/>
    <col min="1535" max="1535" width="17" style="1" customWidth="1"/>
    <col min="1536" max="1536" width="9.140625" style="1" customWidth="1"/>
    <col min="1537" max="1537" width="12" style="1" bestFit="1" customWidth="1"/>
    <col min="1538" max="1538" width="9.140625" style="1" customWidth="1"/>
    <col min="1539" max="1539" width="16.140625" style="1" customWidth="1"/>
    <col min="1540" max="1540" width="14.28515625" style="1" bestFit="1" customWidth="1"/>
    <col min="1541" max="1541" width="14.85546875" style="1" customWidth="1"/>
    <col min="1542" max="1542" width="12" style="1" bestFit="1" customWidth="1"/>
    <col min="1543" max="1779" width="9.140625" style="1"/>
    <col min="1780" max="1780" width="5.85546875" style="1" customWidth="1"/>
    <col min="1781" max="1781" width="20.7109375" style="1" customWidth="1"/>
    <col min="1782" max="1782" width="23" style="1" customWidth="1"/>
    <col min="1783" max="1783" width="22.85546875" style="1" customWidth="1"/>
    <col min="1784" max="1784" width="17.42578125" style="1" customWidth="1"/>
    <col min="1785" max="1785" width="18.140625" style="1" customWidth="1"/>
    <col min="1786" max="1786" width="19.5703125" style="1" customWidth="1"/>
    <col min="1787" max="1787" width="15.5703125" style="1" customWidth="1"/>
    <col min="1788" max="1788" width="18.28515625" style="1" customWidth="1"/>
    <col min="1789" max="1789" width="17.7109375" style="1" customWidth="1"/>
    <col min="1790" max="1790" width="18.140625" style="1" customWidth="1"/>
    <col min="1791" max="1791" width="17" style="1" customWidth="1"/>
    <col min="1792" max="1792" width="9.140625" style="1" customWidth="1"/>
    <col min="1793" max="1793" width="12" style="1" bestFit="1" customWidth="1"/>
    <col min="1794" max="1794" width="9.140625" style="1" customWidth="1"/>
    <col min="1795" max="1795" width="16.140625" style="1" customWidth="1"/>
    <col min="1796" max="1796" width="14.28515625" style="1" bestFit="1" customWidth="1"/>
    <col min="1797" max="1797" width="14.85546875" style="1" customWidth="1"/>
    <col min="1798" max="1798" width="12" style="1" bestFit="1" customWidth="1"/>
    <col min="1799" max="2035" width="9.140625" style="1"/>
    <col min="2036" max="2036" width="5.85546875" style="1" customWidth="1"/>
    <col min="2037" max="2037" width="20.7109375" style="1" customWidth="1"/>
    <col min="2038" max="2038" width="23" style="1" customWidth="1"/>
    <col min="2039" max="2039" width="22.85546875" style="1" customWidth="1"/>
    <col min="2040" max="2040" width="17.42578125" style="1" customWidth="1"/>
    <col min="2041" max="2041" width="18.140625" style="1" customWidth="1"/>
    <col min="2042" max="2042" width="19.5703125" style="1" customWidth="1"/>
    <col min="2043" max="2043" width="15.5703125" style="1" customWidth="1"/>
    <col min="2044" max="2044" width="18.28515625" style="1" customWidth="1"/>
    <col min="2045" max="2045" width="17.7109375" style="1" customWidth="1"/>
    <col min="2046" max="2046" width="18.140625" style="1" customWidth="1"/>
    <col min="2047" max="2047" width="17" style="1" customWidth="1"/>
    <col min="2048" max="2048" width="9.140625" style="1" customWidth="1"/>
    <col min="2049" max="2049" width="12" style="1" bestFit="1" customWidth="1"/>
    <col min="2050" max="2050" width="9.140625" style="1" customWidth="1"/>
    <col min="2051" max="2051" width="16.140625" style="1" customWidth="1"/>
    <col min="2052" max="2052" width="14.28515625" style="1" bestFit="1" customWidth="1"/>
    <col min="2053" max="2053" width="14.85546875" style="1" customWidth="1"/>
    <col min="2054" max="2054" width="12" style="1" bestFit="1" customWidth="1"/>
    <col min="2055" max="2291" width="9.140625" style="1"/>
    <col min="2292" max="2292" width="5.85546875" style="1" customWidth="1"/>
    <col min="2293" max="2293" width="20.7109375" style="1" customWidth="1"/>
    <col min="2294" max="2294" width="23" style="1" customWidth="1"/>
    <col min="2295" max="2295" width="22.85546875" style="1" customWidth="1"/>
    <col min="2296" max="2296" width="17.42578125" style="1" customWidth="1"/>
    <col min="2297" max="2297" width="18.140625" style="1" customWidth="1"/>
    <col min="2298" max="2298" width="19.5703125" style="1" customWidth="1"/>
    <col min="2299" max="2299" width="15.5703125" style="1" customWidth="1"/>
    <col min="2300" max="2300" width="18.28515625" style="1" customWidth="1"/>
    <col min="2301" max="2301" width="17.7109375" style="1" customWidth="1"/>
    <col min="2302" max="2302" width="18.140625" style="1" customWidth="1"/>
    <col min="2303" max="2303" width="17" style="1" customWidth="1"/>
    <col min="2304" max="2304" width="9.140625" style="1" customWidth="1"/>
    <col min="2305" max="2305" width="12" style="1" bestFit="1" customWidth="1"/>
    <col min="2306" max="2306" width="9.140625" style="1" customWidth="1"/>
    <col min="2307" max="2307" width="16.140625" style="1" customWidth="1"/>
    <col min="2308" max="2308" width="14.28515625" style="1" bestFit="1" customWidth="1"/>
    <col min="2309" max="2309" width="14.85546875" style="1" customWidth="1"/>
    <col min="2310" max="2310" width="12" style="1" bestFit="1" customWidth="1"/>
    <col min="2311" max="2547" width="9.140625" style="1"/>
    <col min="2548" max="2548" width="5.85546875" style="1" customWidth="1"/>
    <col min="2549" max="2549" width="20.7109375" style="1" customWidth="1"/>
    <col min="2550" max="2550" width="23" style="1" customWidth="1"/>
    <col min="2551" max="2551" width="22.85546875" style="1" customWidth="1"/>
    <col min="2552" max="2552" width="17.42578125" style="1" customWidth="1"/>
    <col min="2553" max="2553" width="18.140625" style="1" customWidth="1"/>
    <col min="2554" max="2554" width="19.5703125" style="1" customWidth="1"/>
    <col min="2555" max="2555" width="15.5703125" style="1" customWidth="1"/>
    <col min="2556" max="2556" width="18.28515625" style="1" customWidth="1"/>
    <col min="2557" max="2557" width="17.7109375" style="1" customWidth="1"/>
    <col min="2558" max="2558" width="18.140625" style="1" customWidth="1"/>
    <col min="2559" max="2559" width="17" style="1" customWidth="1"/>
    <col min="2560" max="2560" width="9.140625" style="1" customWidth="1"/>
    <col min="2561" max="2561" width="12" style="1" bestFit="1" customWidth="1"/>
    <col min="2562" max="2562" width="9.140625" style="1" customWidth="1"/>
    <col min="2563" max="2563" width="16.140625" style="1" customWidth="1"/>
    <col min="2564" max="2564" width="14.28515625" style="1" bestFit="1" customWidth="1"/>
    <col min="2565" max="2565" width="14.85546875" style="1" customWidth="1"/>
    <col min="2566" max="2566" width="12" style="1" bestFit="1" customWidth="1"/>
    <col min="2567" max="2803" width="9.140625" style="1"/>
    <col min="2804" max="2804" width="5.85546875" style="1" customWidth="1"/>
    <col min="2805" max="2805" width="20.7109375" style="1" customWidth="1"/>
    <col min="2806" max="2806" width="23" style="1" customWidth="1"/>
    <col min="2807" max="2807" width="22.85546875" style="1" customWidth="1"/>
    <col min="2808" max="2808" width="17.42578125" style="1" customWidth="1"/>
    <col min="2809" max="2809" width="18.140625" style="1" customWidth="1"/>
    <col min="2810" max="2810" width="19.5703125" style="1" customWidth="1"/>
    <col min="2811" max="2811" width="15.5703125" style="1" customWidth="1"/>
    <col min="2812" max="2812" width="18.28515625" style="1" customWidth="1"/>
    <col min="2813" max="2813" width="17.7109375" style="1" customWidth="1"/>
    <col min="2814" max="2814" width="18.140625" style="1" customWidth="1"/>
    <col min="2815" max="2815" width="17" style="1" customWidth="1"/>
    <col min="2816" max="2816" width="9.140625" style="1" customWidth="1"/>
    <col min="2817" max="2817" width="12" style="1" bestFit="1" customWidth="1"/>
    <col min="2818" max="2818" width="9.140625" style="1" customWidth="1"/>
    <col min="2819" max="2819" width="16.140625" style="1" customWidth="1"/>
    <col min="2820" max="2820" width="14.28515625" style="1" bestFit="1" customWidth="1"/>
    <col min="2821" max="2821" width="14.85546875" style="1" customWidth="1"/>
    <col min="2822" max="2822" width="12" style="1" bestFit="1" customWidth="1"/>
    <col min="2823" max="3059" width="9.140625" style="1"/>
    <col min="3060" max="3060" width="5.85546875" style="1" customWidth="1"/>
    <col min="3061" max="3061" width="20.7109375" style="1" customWidth="1"/>
    <col min="3062" max="3062" width="23" style="1" customWidth="1"/>
    <col min="3063" max="3063" width="22.85546875" style="1" customWidth="1"/>
    <col min="3064" max="3064" width="17.42578125" style="1" customWidth="1"/>
    <col min="3065" max="3065" width="18.140625" style="1" customWidth="1"/>
    <col min="3066" max="3066" width="19.5703125" style="1" customWidth="1"/>
    <col min="3067" max="3067" width="15.5703125" style="1" customWidth="1"/>
    <col min="3068" max="3068" width="18.28515625" style="1" customWidth="1"/>
    <col min="3069" max="3069" width="17.7109375" style="1" customWidth="1"/>
    <col min="3070" max="3070" width="18.140625" style="1" customWidth="1"/>
    <col min="3071" max="3071" width="17" style="1" customWidth="1"/>
    <col min="3072" max="3072" width="9.140625" style="1" customWidth="1"/>
    <col min="3073" max="3073" width="12" style="1" bestFit="1" customWidth="1"/>
    <col min="3074" max="3074" width="9.140625" style="1" customWidth="1"/>
    <col min="3075" max="3075" width="16.140625" style="1" customWidth="1"/>
    <col min="3076" max="3076" width="14.28515625" style="1" bestFit="1" customWidth="1"/>
    <col min="3077" max="3077" width="14.85546875" style="1" customWidth="1"/>
    <col min="3078" max="3078" width="12" style="1" bestFit="1" customWidth="1"/>
    <col min="3079" max="3315" width="9.140625" style="1"/>
    <col min="3316" max="3316" width="5.85546875" style="1" customWidth="1"/>
    <col min="3317" max="3317" width="20.7109375" style="1" customWidth="1"/>
    <col min="3318" max="3318" width="23" style="1" customWidth="1"/>
    <col min="3319" max="3319" width="22.85546875" style="1" customWidth="1"/>
    <col min="3320" max="3320" width="17.42578125" style="1" customWidth="1"/>
    <col min="3321" max="3321" width="18.140625" style="1" customWidth="1"/>
    <col min="3322" max="3322" width="19.5703125" style="1" customWidth="1"/>
    <col min="3323" max="3323" width="15.5703125" style="1" customWidth="1"/>
    <col min="3324" max="3324" width="18.28515625" style="1" customWidth="1"/>
    <col min="3325" max="3325" width="17.7109375" style="1" customWidth="1"/>
    <col min="3326" max="3326" width="18.140625" style="1" customWidth="1"/>
    <col min="3327" max="3327" width="17" style="1" customWidth="1"/>
    <col min="3328" max="3328" width="9.140625" style="1" customWidth="1"/>
    <col min="3329" max="3329" width="12" style="1" bestFit="1" customWidth="1"/>
    <col min="3330" max="3330" width="9.140625" style="1" customWidth="1"/>
    <col min="3331" max="3331" width="16.140625" style="1" customWidth="1"/>
    <col min="3332" max="3332" width="14.28515625" style="1" bestFit="1" customWidth="1"/>
    <col min="3333" max="3333" width="14.85546875" style="1" customWidth="1"/>
    <col min="3334" max="3334" width="12" style="1" bestFit="1" customWidth="1"/>
    <col min="3335" max="3571" width="9.140625" style="1"/>
    <col min="3572" max="3572" width="5.85546875" style="1" customWidth="1"/>
    <col min="3573" max="3573" width="20.7109375" style="1" customWidth="1"/>
    <col min="3574" max="3574" width="23" style="1" customWidth="1"/>
    <col min="3575" max="3575" width="22.85546875" style="1" customWidth="1"/>
    <col min="3576" max="3576" width="17.42578125" style="1" customWidth="1"/>
    <col min="3577" max="3577" width="18.140625" style="1" customWidth="1"/>
    <col min="3578" max="3578" width="19.5703125" style="1" customWidth="1"/>
    <col min="3579" max="3579" width="15.5703125" style="1" customWidth="1"/>
    <col min="3580" max="3580" width="18.28515625" style="1" customWidth="1"/>
    <col min="3581" max="3581" width="17.7109375" style="1" customWidth="1"/>
    <col min="3582" max="3582" width="18.140625" style="1" customWidth="1"/>
    <col min="3583" max="3583" width="17" style="1" customWidth="1"/>
    <col min="3584" max="3584" width="9.140625" style="1" customWidth="1"/>
    <col min="3585" max="3585" width="12" style="1" bestFit="1" customWidth="1"/>
    <col min="3586" max="3586" width="9.140625" style="1" customWidth="1"/>
    <col min="3587" max="3587" width="16.140625" style="1" customWidth="1"/>
    <col min="3588" max="3588" width="14.28515625" style="1" bestFit="1" customWidth="1"/>
    <col min="3589" max="3589" width="14.85546875" style="1" customWidth="1"/>
    <col min="3590" max="3590" width="12" style="1" bestFit="1" customWidth="1"/>
    <col min="3591" max="3827" width="9.140625" style="1"/>
    <col min="3828" max="3828" width="5.85546875" style="1" customWidth="1"/>
    <col min="3829" max="3829" width="20.7109375" style="1" customWidth="1"/>
    <col min="3830" max="3830" width="23" style="1" customWidth="1"/>
    <col min="3831" max="3831" width="22.85546875" style="1" customWidth="1"/>
    <col min="3832" max="3832" width="17.42578125" style="1" customWidth="1"/>
    <col min="3833" max="3833" width="18.140625" style="1" customWidth="1"/>
    <col min="3834" max="3834" width="19.5703125" style="1" customWidth="1"/>
    <col min="3835" max="3835" width="15.5703125" style="1" customWidth="1"/>
    <col min="3836" max="3836" width="18.28515625" style="1" customWidth="1"/>
    <col min="3837" max="3837" width="17.7109375" style="1" customWidth="1"/>
    <col min="3838" max="3838" width="18.140625" style="1" customWidth="1"/>
    <col min="3839" max="3839" width="17" style="1" customWidth="1"/>
    <col min="3840" max="3840" width="9.140625" style="1" customWidth="1"/>
    <col min="3841" max="3841" width="12" style="1" bestFit="1" customWidth="1"/>
    <col min="3842" max="3842" width="9.140625" style="1" customWidth="1"/>
    <col min="3843" max="3843" width="16.140625" style="1" customWidth="1"/>
    <col min="3844" max="3844" width="14.28515625" style="1" bestFit="1" customWidth="1"/>
    <col min="3845" max="3845" width="14.85546875" style="1" customWidth="1"/>
    <col min="3846" max="3846" width="12" style="1" bestFit="1" customWidth="1"/>
    <col min="3847" max="4083" width="9.140625" style="1"/>
    <col min="4084" max="4084" width="5.85546875" style="1" customWidth="1"/>
    <col min="4085" max="4085" width="20.7109375" style="1" customWidth="1"/>
    <col min="4086" max="4086" width="23" style="1" customWidth="1"/>
    <col min="4087" max="4087" width="22.85546875" style="1" customWidth="1"/>
    <col min="4088" max="4088" width="17.42578125" style="1" customWidth="1"/>
    <col min="4089" max="4089" width="18.140625" style="1" customWidth="1"/>
    <col min="4090" max="4090" width="19.5703125" style="1" customWidth="1"/>
    <col min="4091" max="4091" width="15.5703125" style="1" customWidth="1"/>
    <col min="4092" max="4092" width="18.28515625" style="1" customWidth="1"/>
    <col min="4093" max="4093" width="17.7109375" style="1" customWidth="1"/>
    <col min="4094" max="4094" width="18.140625" style="1" customWidth="1"/>
    <col min="4095" max="4095" width="17" style="1" customWidth="1"/>
    <col min="4096" max="4096" width="9.140625" style="1" customWidth="1"/>
    <col min="4097" max="4097" width="12" style="1" bestFit="1" customWidth="1"/>
    <col min="4098" max="4098" width="9.140625" style="1" customWidth="1"/>
    <col min="4099" max="4099" width="16.140625" style="1" customWidth="1"/>
    <col min="4100" max="4100" width="14.28515625" style="1" bestFit="1" customWidth="1"/>
    <col min="4101" max="4101" width="14.85546875" style="1" customWidth="1"/>
    <col min="4102" max="4102" width="12" style="1" bestFit="1" customWidth="1"/>
    <col min="4103" max="4339" width="9.140625" style="1"/>
    <col min="4340" max="4340" width="5.85546875" style="1" customWidth="1"/>
    <col min="4341" max="4341" width="20.7109375" style="1" customWidth="1"/>
    <col min="4342" max="4342" width="23" style="1" customWidth="1"/>
    <col min="4343" max="4343" width="22.85546875" style="1" customWidth="1"/>
    <col min="4344" max="4344" width="17.42578125" style="1" customWidth="1"/>
    <col min="4345" max="4345" width="18.140625" style="1" customWidth="1"/>
    <col min="4346" max="4346" width="19.5703125" style="1" customWidth="1"/>
    <col min="4347" max="4347" width="15.5703125" style="1" customWidth="1"/>
    <col min="4348" max="4348" width="18.28515625" style="1" customWidth="1"/>
    <col min="4349" max="4349" width="17.7109375" style="1" customWidth="1"/>
    <col min="4350" max="4350" width="18.140625" style="1" customWidth="1"/>
    <col min="4351" max="4351" width="17" style="1" customWidth="1"/>
    <col min="4352" max="4352" width="9.140625" style="1" customWidth="1"/>
    <col min="4353" max="4353" width="12" style="1" bestFit="1" customWidth="1"/>
    <col min="4354" max="4354" width="9.140625" style="1" customWidth="1"/>
    <col min="4355" max="4355" width="16.140625" style="1" customWidth="1"/>
    <col min="4356" max="4356" width="14.28515625" style="1" bestFit="1" customWidth="1"/>
    <col min="4357" max="4357" width="14.85546875" style="1" customWidth="1"/>
    <col min="4358" max="4358" width="12" style="1" bestFit="1" customWidth="1"/>
    <col min="4359" max="4595" width="9.140625" style="1"/>
    <col min="4596" max="4596" width="5.85546875" style="1" customWidth="1"/>
    <col min="4597" max="4597" width="20.7109375" style="1" customWidth="1"/>
    <col min="4598" max="4598" width="23" style="1" customWidth="1"/>
    <col min="4599" max="4599" width="22.85546875" style="1" customWidth="1"/>
    <col min="4600" max="4600" width="17.42578125" style="1" customWidth="1"/>
    <col min="4601" max="4601" width="18.140625" style="1" customWidth="1"/>
    <col min="4602" max="4602" width="19.5703125" style="1" customWidth="1"/>
    <col min="4603" max="4603" width="15.5703125" style="1" customWidth="1"/>
    <col min="4604" max="4604" width="18.28515625" style="1" customWidth="1"/>
    <col min="4605" max="4605" width="17.7109375" style="1" customWidth="1"/>
    <col min="4606" max="4606" width="18.140625" style="1" customWidth="1"/>
    <col min="4607" max="4607" width="17" style="1" customWidth="1"/>
    <col min="4608" max="4608" width="9.140625" style="1" customWidth="1"/>
    <col min="4609" max="4609" width="12" style="1" bestFit="1" customWidth="1"/>
    <col min="4610" max="4610" width="9.140625" style="1" customWidth="1"/>
    <col min="4611" max="4611" width="16.140625" style="1" customWidth="1"/>
    <col min="4612" max="4612" width="14.28515625" style="1" bestFit="1" customWidth="1"/>
    <col min="4613" max="4613" width="14.85546875" style="1" customWidth="1"/>
    <col min="4614" max="4614" width="12" style="1" bestFit="1" customWidth="1"/>
    <col min="4615" max="4851" width="9.140625" style="1"/>
    <col min="4852" max="4852" width="5.85546875" style="1" customWidth="1"/>
    <col min="4853" max="4853" width="20.7109375" style="1" customWidth="1"/>
    <col min="4854" max="4854" width="23" style="1" customWidth="1"/>
    <col min="4855" max="4855" width="22.85546875" style="1" customWidth="1"/>
    <col min="4856" max="4856" width="17.42578125" style="1" customWidth="1"/>
    <col min="4857" max="4857" width="18.140625" style="1" customWidth="1"/>
    <col min="4858" max="4858" width="19.5703125" style="1" customWidth="1"/>
    <col min="4859" max="4859" width="15.5703125" style="1" customWidth="1"/>
    <col min="4860" max="4860" width="18.28515625" style="1" customWidth="1"/>
    <col min="4861" max="4861" width="17.7109375" style="1" customWidth="1"/>
    <col min="4862" max="4862" width="18.140625" style="1" customWidth="1"/>
    <col min="4863" max="4863" width="17" style="1" customWidth="1"/>
    <col min="4864" max="4864" width="9.140625" style="1" customWidth="1"/>
    <col min="4865" max="4865" width="12" style="1" bestFit="1" customWidth="1"/>
    <col min="4866" max="4866" width="9.140625" style="1" customWidth="1"/>
    <col min="4867" max="4867" width="16.140625" style="1" customWidth="1"/>
    <col min="4868" max="4868" width="14.28515625" style="1" bestFit="1" customWidth="1"/>
    <col min="4869" max="4869" width="14.85546875" style="1" customWidth="1"/>
    <col min="4870" max="4870" width="12" style="1" bestFit="1" customWidth="1"/>
    <col min="4871" max="5107" width="9.140625" style="1"/>
    <col min="5108" max="5108" width="5.85546875" style="1" customWidth="1"/>
    <col min="5109" max="5109" width="20.7109375" style="1" customWidth="1"/>
    <col min="5110" max="5110" width="23" style="1" customWidth="1"/>
    <col min="5111" max="5111" width="22.85546875" style="1" customWidth="1"/>
    <col min="5112" max="5112" width="17.42578125" style="1" customWidth="1"/>
    <col min="5113" max="5113" width="18.140625" style="1" customWidth="1"/>
    <col min="5114" max="5114" width="19.5703125" style="1" customWidth="1"/>
    <col min="5115" max="5115" width="15.5703125" style="1" customWidth="1"/>
    <col min="5116" max="5116" width="18.28515625" style="1" customWidth="1"/>
    <col min="5117" max="5117" width="17.7109375" style="1" customWidth="1"/>
    <col min="5118" max="5118" width="18.140625" style="1" customWidth="1"/>
    <col min="5119" max="5119" width="17" style="1" customWidth="1"/>
    <col min="5120" max="5120" width="9.140625" style="1" customWidth="1"/>
    <col min="5121" max="5121" width="12" style="1" bestFit="1" customWidth="1"/>
    <col min="5122" max="5122" width="9.140625" style="1" customWidth="1"/>
    <col min="5123" max="5123" width="16.140625" style="1" customWidth="1"/>
    <col min="5124" max="5124" width="14.28515625" style="1" bestFit="1" customWidth="1"/>
    <col min="5125" max="5125" width="14.85546875" style="1" customWidth="1"/>
    <col min="5126" max="5126" width="12" style="1" bestFit="1" customWidth="1"/>
    <col min="5127" max="5363" width="9.140625" style="1"/>
    <col min="5364" max="5364" width="5.85546875" style="1" customWidth="1"/>
    <col min="5365" max="5365" width="20.7109375" style="1" customWidth="1"/>
    <col min="5366" max="5366" width="23" style="1" customWidth="1"/>
    <col min="5367" max="5367" width="22.85546875" style="1" customWidth="1"/>
    <col min="5368" max="5368" width="17.42578125" style="1" customWidth="1"/>
    <col min="5369" max="5369" width="18.140625" style="1" customWidth="1"/>
    <col min="5370" max="5370" width="19.5703125" style="1" customWidth="1"/>
    <col min="5371" max="5371" width="15.5703125" style="1" customWidth="1"/>
    <col min="5372" max="5372" width="18.28515625" style="1" customWidth="1"/>
    <col min="5373" max="5373" width="17.7109375" style="1" customWidth="1"/>
    <col min="5374" max="5374" width="18.140625" style="1" customWidth="1"/>
    <col min="5375" max="5375" width="17" style="1" customWidth="1"/>
    <col min="5376" max="5376" width="9.140625" style="1" customWidth="1"/>
    <col min="5377" max="5377" width="12" style="1" bestFit="1" customWidth="1"/>
    <col min="5378" max="5378" width="9.140625" style="1" customWidth="1"/>
    <col min="5379" max="5379" width="16.140625" style="1" customWidth="1"/>
    <col min="5380" max="5380" width="14.28515625" style="1" bestFit="1" customWidth="1"/>
    <col min="5381" max="5381" width="14.85546875" style="1" customWidth="1"/>
    <col min="5382" max="5382" width="12" style="1" bestFit="1" customWidth="1"/>
    <col min="5383" max="5619" width="9.140625" style="1"/>
    <col min="5620" max="5620" width="5.85546875" style="1" customWidth="1"/>
    <col min="5621" max="5621" width="20.7109375" style="1" customWidth="1"/>
    <col min="5622" max="5622" width="23" style="1" customWidth="1"/>
    <col min="5623" max="5623" width="22.85546875" style="1" customWidth="1"/>
    <col min="5624" max="5624" width="17.42578125" style="1" customWidth="1"/>
    <col min="5625" max="5625" width="18.140625" style="1" customWidth="1"/>
    <col min="5626" max="5626" width="19.5703125" style="1" customWidth="1"/>
    <col min="5627" max="5627" width="15.5703125" style="1" customWidth="1"/>
    <col min="5628" max="5628" width="18.28515625" style="1" customWidth="1"/>
    <col min="5629" max="5629" width="17.7109375" style="1" customWidth="1"/>
    <col min="5630" max="5630" width="18.140625" style="1" customWidth="1"/>
    <col min="5631" max="5631" width="17" style="1" customWidth="1"/>
    <col min="5632" max="5632" width="9.140625" style="1" customWidth="1"/>
    <col min="5633" max="5633" width="12" style="1" bestFit="1" customWidth="1"/>
    <col min="5634" max="5634" width="9.140625" style="1" customWidth="1"/>
    <col min="5635" max="5635" width="16.140625" style="1" customWidth="1"/>
    <col min="5636" max="5636" width="14.28515625" style="1" bestFit="1" customWidth="1"/>
    <col min="5637" max="5637" width="14.85546875" style="1" customWidth="1"/>
    <col min="5638" max="5638" width="12" style="1" bestFit="1" customWidth="1"/>
    <col min="5639" max="5875" width="9.140625" style="1"/>
    <col min="5876" max="5876" width="5.85546875" style="1" customWidth="1"/>
    <col min="5877" max="5877" width="20.7109375" style="1" customWidth="1"/>
    <col min="5878" max="5878" width="23" style="1" customWidth="1"/>
    <col min="5879" max="5879" width="22.85546875" style="1" customWidth="1"/>
    <col min="5880" max="5880" width="17.42578125" style="1" customWidth="1"/>
    <col min="5881" max="5881" width="18.140625" style="1" customWidth="1"/>
    <col min="5882" max="5882" width="19.5703125" style="1" customWidth="1"/>
    <col min="5883" max="5883" width="15.5703125" style="1" customWidth="1"/>
    <col min="5884" max="5884" width="18.28515625" style="1" customWidth="1"/>
    <col min="5885" max="5885" width="17.7109375" style="1" customWidth="1"/>
    <col min="5886" max="5886" width="18.140625" style="1" customWidth="1"/>
    <col min="5887" max="5887" width="17" style="1" customWidth="1"/>
    <col min="5888" max="5888" width="9.140625" style="1" customWidth="1"/>
    <col min="5889" max="5889" width="12" style="1" bestFit="1" customWidth="1"/>
    <col min="5890" max="5890" width="9.140625" style="1" customWidth="1"/>
    <col min="5891" max="5891" width="16.140625" style="1" customWidth="1"/>
    <col min="5892" max="5892" width="14.28515625" style="1" bestFit="1" customWidth="1"/>
    <col min="5893" max="5893" width="14.85546875" style="1" customWidth="1"/>
    <col min="5894" max="5894" width="12" style="1" bestFit="1" customWidth="1"/>
    <col min="5895" max="6131" width="9.140625" style="1"/>
    <col min="6132" max="6132" width="5.85546875" style="1" customWidth="1"/>
    <col min="6133" max="6133" width="20.7109375" style="1" customWidth="1"/>
    <col min="6134" max="6134" width="23" style="1" customWidth="1"/>
    <col min="6135" max="6135" width="22.85546875" style="1" customWidth="1"/>
    <col min="6136" max="6136" width="17.42578125" style="1" customWidth="1"/>
    <col min="6137" max="6137" width="18.140625" style="1" customWidth="1"/>
    <col min="6138" max="6138" width="19.5703125" style="1" customWidth="1"/>
    <col min="6139" max="6139" width="15.5703125" style="1" customWidth="1"/>
    <col min="6140" max="6140" width="18.28515625" style="1" customWidth="1"/>
    <col min="6141" max="6141" width="17.7109375" style="1" customWidth="1"/>
    <col min="6142" max="6142" width="18.140625" style="1" customWidth="1"/>
    <col min="6143" max="6143" width="17" style="1" customWidth="1"/>
    <col min="6144" max="6144" width="9.140625" style="1" customWidth="1"/>
    <col min="6145" max="6145" width="12" style="1" bestFit="1" customWidth="1"/>
    <col min="6146" max="6146" width="9.140625" style="1" customWidth="1"/>
    <col min="6147" max="6147" width="16.140625" style="1" customWidth="1"/>
    <col min="6148" max="6148" width="14.28515625" style="1" bestFit="1" customWidth="1"/>
    <col min="6149" max="6149" width="14.85546875" style="1" customWidth="1"/>
    <col min="6150" max="6150" width="12" style="1" bestFit="1" customWidth="1"/>
    <col min="6151" max="6387" width="9.140625" style="1"/>
    <col min="6388" max="6388" width="5.85546875" style="1" customWidth="1"/>
    <col min="6389" max="6389" width="20.7109375" style="1" customWidth="1"/>
    <col min="6390" max="6390" width="23" style="1" customWidth="1"/>
    <col min="6391" max="6391" width="22.85546875" style="1" customWidth="1"/>
    <col min="6392" max="6392" width="17.42578125" style="1" customWidth="1"/>
    <col min="6393" max="6393" width="18.140625" style="1" customWidth="1"/>
    <col min="6394" max="6394" width="19.5703125" style="1" customWidth="1"/>
    <col min="6395" max="6395" width="15.5703125" style="1" customWidth="1"/>
    <col min="6396" max="6396" width="18.28515625" style="1" customWidth="1"/>
    <col min="6397" max="6397" width="17.7109375" style="1" customWidth="1"/>
    <col min="6398" max="6398" width="18.140625" style="1" customWidth="1"/>
    <col min="6399" max="6399" width="17" style="1" customWidth="1"/>
    <col min="6400" max="6400" width="9.140625" style="1" customWidth="1"/>
    <col min="6401" max="6401" width="12" style="1" bestFit="1" customWidth="1"/>
    <col min="6402" max="6402" width="9.140625" style="1" customWidth="1"/>
    <col min="6403" max="6403" width="16.140625" style="1" customWidth="1"/>
    <col min="6404" max="6404" width="14.28515625" style="1" bestFit="1" customWidth="1"/>
    <col min="6405" max="6405" width="14.85546875" style="1" customWidth="1"/>
    <col min="6406" max="6406" width="12" style="1" bestFit="1" customWidth="1"/>
    <col min="6407" max="6643" width="9.140625" style="1"/>
    <col min="6644" max="6644" width="5.85546875" style="1" customWidth="1"/>
    <col min="6645" max="6645" width="20.7109375" style="1" customWidth="1"/>
    <col min="6646" max="6646" width="23" style="1" customWidth="1"/>
    <col min="6647" max="6647" width="22.85546875" style="1" customWidth="1"/>
    <col min="6648" max="6648" width="17.42578125" style="1" customWidth="1"/>
    <col min="6649" max="6649" width="18.140625" style="1" customWidth="1"/>
    <col min="6650" max="6650" width="19.5703125" style="1" customWidth="1"/>
    <col min="6651" max="6651" width="15.5703125" style="1" customWidth="1"/>
    <col min="6652" max="6652" width="18.28515625" style="1" customWidth="1"/>
    <col min="6653" max="6653" width="17.7109375" style="1" customWidth="1"/>
    <col min="6654" max="6654" width="18.140625" style="1" customWidth="1"/>
    <col min="6655" max="6655" width="17" style="1" customWidth="1"/>
    <col min="6656" max="6656" width="9.140625" style="1" customWidth="1"/>
    <col min="6657" max="6657" width="12" style="1" bestFit="1" customWidth="1"/>
    <col min="6658" max="6658" width="9.140625" style="1" customWidth="1"/>
    <col min="6659" max="6659" width="16.140625" style="1" customWidth="1"/>
    <col min="6660" max="6660" width="14.28515625" style="1" bestFit="1" customWidth="1"/>
    <col min="6661" max="6661" width="14.85546875" style="1" customWidth="1"/>
    <col min="6662" max="6662" width="12" style="1" bestFit="1" customWidth="1"/>
    <col min="6663" max="6899" width="9.140625" style="1"/>
    <col min="6900" max="6900" width="5.85546875" style="1" customWidth="1"/>
    <col min="6901" max="6901" width="20.7109375" style="1" customWidth="1"/>
    <col min="6902" max="6902" width="23" style="1" customWidth="1"/>
    <col min="6903" max="6903" width="22.85546875" style="1" customWidth="1"/>
    <col min="6904" max="6904" width="17.42578125" style="1" customWidth="1"/>
    <col min="6905" max="6905" width="18.140625" style="1" customWidth="1"/>
    <col min="6906" max="6906" width="19.5703125" style="1" customWidth="1"/>
    <col min="6907" max="6907" width="15.5703125" style="1" customWidth="1"/>
    <col min="6908" max="6908" width="18.28515625" style="1" customWidth="1"/>
    <col min="6909" max="6909" width="17.7109375" style="1" customWidth="1"/>
    <col min="6910" max="6910" width="18.140625" style="1" customWidth="1"/>
    <col min="6911" max="6911" width="17" style="1" customWidth="1"/>
    <col min="6912" max="6912" width="9.140625" style="1" customWidth="1"/>
    <col min="6913" max="6913" width="12" style="1" bestFit="1" customWidth="1"/>
    <col min="6914" max="6914" width="9.140625" style="1" customWidth="1"/>
    <col min="6915" max="6915" width="16.140625" style="1" customWidth="1"/>
    <col min="6916" max="6916" width="14.28515625" style="1" bestFit="1" customWidth="1"/>
    <col min="6917" max="6917" width="14.85546875" style="1" customWidth="1"/>
    <col min="6918" max="6918" width="12" style="1" bestFit="1" customWidth="1"/>
    <col min="6919" max="7155" width="9.140625" style="1"/>
    <col min="7156" max="7156" width="5.85546875" style="1" customWidth="1"/>
    <col min="7157" max="7157" width="20.7109375" style="1" customWidth="1"/>
    <col min="7158" max="7158" width="23" style="1" customWidth="1"/>
    <col min="7159" max="7159" width="22.85546875" style="1" customWidth="1"/>
    <col min="7160" max="7160" width="17.42578125" style="1" customWidth="1"/>
    <col min="7161" max="7161" width="18.140625" style="1" customWidth="1"/>
    <col min="7162" max="7162" width="19.5703125" style="1" customWidth="1"/>
    <col min="7163" max="7163" width="15.5703125" style="1" customWidth="1"/>
    <col min="7164" max="7164" width="18.28515625" style="1" customWidth="1"/>
    <col min="7165" max="7165" width="17.7109375" style="1" customWidth="1"/>
    <col min="7166" max="7166" width="18.140625" style="1" customWidth="1"/>
    <col min="7167" max="7167" width="17" style="1" customWidth="1"/>
    <col min="7168" max="7168" width="9.140625" style="1" customWidth="1"/>
    <col min="7169" max="7169" width="12" style="1" bestFit="1" customWidth="1"/>
    <col min="7170" max="7170" width="9.140625" style="1" customWidth="1"/>
    <col min="7171" max="7171" width="16.140625" style="1" customWidth="1"/>
    <col min="7172" max="7172" width="14.28515625" style="1" bestFit="1" customWidth="1"/>
    <col min="7173" max="7173" width="14.85546875" style="1" customWidth="1"/>
    <col min="7174" max="7174" width="12" style="1" bestFit="1" customWidth="1"/>
    <col min="7175" max="7411" width="9.140625" style="1"/>
    <col min="7412" max="7412" width="5.85546875" style="1" customWidth="1"/>
    <col min="7413" max="7413" width="20.7109375" style="1" customWidth="1"/>
    <col min="7414" max="7414" width="23" style="1" customWidth="1"/>
    <col min="7415" max="7415" width="22.85546875" style="1" customWidth="1"/>
    <col min="7416" max="7416" width="17.42578125" style="1" customWidth="1"/>
    <col min="7417" max="7417" width="18.140625" style="1" customWidth="1"/>
    <col min="7418" max="7418" width="19.5703125" style="1" customWidth="1"/>
    <col min="7419" max="7419" width="15.5703125" style="1" customWidth="1"/>
    <col min="7420" max="7420" width="18.28515625" style="1" customWidth="1"/>
    <col min="7421" max="7421" width="17.7109375" style="1" customWidth="1"/>
    <col min="7422" max="7422" width="18.140625" style="1" customWidth="1"/>
    <col min="7423" max="7423" width="17" style="1" customWidth="1"/>
    <col min="7424" max="7424" width="9.140625" style="1" customWidth="1"/>
    <col min="7425" max="7425" width="12" style="1" bestFit="1" customWidth="1"/>
    <col min="7426" max="7426" width="9.140625" style="1" customWidth="1"/>
    <col min="7427" max="7427" width="16.140625" style="1" customWidth="1"/>
    <col min="7428" max="7428" width="14.28515625" style="1" bestFit="1" customWidth="1"/>
    <col min="7429" max="7429" width="14.85546875" style="1" customWidth="1"/>
    <col min="7430" max="7430" width="12" style="1" bestFit="1" customWidth="1"/>
    <col min="7431" max="7667" width="9.140625" style="1"/>
    <col min="7668" max="7668" width="5.85546875" style="1" customWidth="1"/>
    <col min="7669" max="7669" width="20.7109375" style="1" customWidth="1"/>
    <col min="7670" max="7670" width="23" style="1" customWidth="1"/>
    <col min="7671" max="7671" width="22.85546875" style="1" customWidth="1"/>
    <col min="7672" max="7672" width="17.42578125" style="1" customWidth="1"/>
    <col min="7673" max="7673" width="18.140625" style="1" customWidth="1"/>
    <col min="7674" max="7674" width="19.5703125" style="1" customWidth="1"/>
    <col min="7675" max="7675" width="15.5703125" style="1" customWidth="1"/>
    <col min="7676" max="7676" width="18.28515625" style="1" customWidth="1"/>
    <col min="7677" max="7677" width="17.7109375" style="1" customWidth="1"/>
    <col min="7678" max="7678" width="18.140625" style="1" customWidth="1"/>
    <col min="7679" max="7679" width="17" style="1" customWidth="1"/>
    <col min="7680" max="7680" width="9.140625" style="1" customWidth="1"/>
    <col min="7681" max="7681" width="12" style="1" bestFit="1" customWidth="1"/>
    <col min="7682" max="7682" width="9.140625" style="1" customWidth="1"/>
    <col min="7683" max="7683" width="16.140625" style="1" customWidth="1"/>
    <col min="7684" max="7684" width="14.28515625" style="1" bestFit="1" customWidth="1"/>
    <col min="7685" max="7685" width="14.85546875" style="1" customWidth="1"/>
    <col min="7686" max="7686" width="12" style="1" bestFit="1" customWidth="1"/>
    <col min="7687" max="7923" width="9.140625" style="1"/>
    <col min="7924" max="7924" width="5.85546875" style="1" customWidth="1"/>
    <col min="7925" max="7925" width="20.7109375" style="1" customWidth="1"/>
    <col min="7926" max="7926" width="23" style="1" customWidth="1"/>
    <col min="7927" max="7927" width="22.85546875" style="1" customWidth="1"/>
    <col min="7928" max="7928" width="17.42578125" style="1" customWidth="1"/>
    <col min="7929" max="7929" width="18.140625" style="1" customWidth="1"/>
    <col min="7930" max="7930" width="19.5703125" style="1" customWidth="1"/>
    <col min="7931" max="7931" width="15.5703125" style="1" customWidth="1"/>
    <col min="7932" max="7932" width="18.28515625" style="1" customWidth="1"/>
    <col min="7933" max="7933" width="17.7109375" style="1" customWidth="1"/>
    <col min="7934" max="7934" width="18.140625" style="1" customWidth="1"/>
    <col min="7935" max="7935" width="17" style="1" customWidth="1"/>
    <col min="7936" max="7936" width="9.140625" style="1" customWidth="1"/>
    <col min="7937" max="7937" width="12" style="1" bestFit="1" customWidth="1"/>
    <col min="7938" max="7938" width="9.140625" style="1" customWidth="1"/>
    <col min="7939" max="7939" width="16.140625" style="1" customWidth="1"/>
    <col min="7940" max="7940" width="14.28515625" style="1" bestFit="1" customWidth="1"/>
    <col min="7941" max="7941" width="14.85546875" style="1" customWidth="1"/>
    <col min="7942" max="7942" width="12" style="1" bestFit="1" customWidth="1"/>
    <col min="7943" max="8179" width="9.140625" style="1"/>
    <col min="8180" max="8180" width="5.85546875" style="1" customWidth="1"/>
    <col min="8181" max="8181" width="20.7109375" style="1" customWidth="1"/>
    <col min="8182" max="8182" width="23" style="1" customWidth="1"/>
    <col min="8183" max="8183" width="22.85546875" style="1" customWidth="1"/>
    <col min="8184" max="8184" width="17.42578125" style="1" customWidth="1"/>
    <col min="8185" max="8185" width="18.140625" style="1" customWidth="1"/>
    <col min="8186" max="8186" width="19.5703125" style="1" customWidth="1"/>
    <col min="8187" max="8187" width="15.5703125" style="1" customWidth="1"/>
    <col min="8188" max="8188" width="18.28515625" style="1" customWidth="1"/>
    <col min="8189" max="8189" width="17.7109375" style="1" customWidth="1"/>
    <col min="8190" max="8190" width="18.140625" style="1" customWidth="1"/>
    <col min="8191" max="8191" width="17" style="1" customWidth="1"/>
    <col min="8192" max="8192" width="9.140625" style="1" customWidth="1"/>
    <col min="8193" max="8193" width="12" style="1" bestFit="1" customWidth="1"/>
    <col min="8194" max="8194" width="9.140625" style="1" customWidth="1"/>
    <col min="8195" max="8195" width="16.140625" style="1" customWidth="1"/>
    <col min="8196" max="8196" width="14.28515625" style="1" bestFit="1" customWidth="1"/>
    <col min="8197" max="8197" width="14.85546875" style="1" customWidth="1"/>
    <col min="8198" max="8198" width="12" style="1" bestFit="1" customWidth="1"/>
    <col min="8199" max="8435" width="9.140625" style="1"/>
    <col min="8436" max="8436" width="5.85546875" style="1" customWidth="1"/>
    <col min="8437" max="8437" width="20.7109375" style="1" customWidth="1"/>
    <col min="8438" max="8438" width="23" style="1" customWidth="1"/>
    <col min="8439" max="8439" width="22.85546875" style="1" customWidth="1"/>
    <col min="8440" max="8440" width="17.42578125" style="1" customWidth="1"/>
    <col min="8441" max="8441" width="18.140625" style="1" customWidth="1"/>
    <col min="8442" max="8442" width="19.5703125" style="1" customWidth="1"/>
    <col min="8443" max="8443" width="15.5703125" style="1" customWidth="1"/>
    <col min="8444" max="8444" width="18.28515625" style="1" customWidth="1"/>
    <col min="8445" max="8445" width="17.7109375" style="1" customWidth="1"/>
    <col min="8446" max="8446" width="18.140625" style="1" customWidth="1"/>
    <col min="8447" max="8447" width="17" style="1" customWidth="1"/>
    <col min="8448" max="8448" width="9.140625" style="1" customWidth="1"/>
    <col min="8449" max="8449" width="12" style="1" bestFit="1" customWidth="1"/>
    <col min="8450" max="8450" width="9.140625" style="1" customWidth="1"/>
    <col min="8451" max="8451" width="16.140625" style="1" customWidth="1"/>
    <col min="8452" max="8452" width="14.28515625" style="1" bestFit="1" customWidth="1"/>
    <col min="8453" max="8453" width="14.85546875" style="1" customWidth="1"/>
    <col min="8454" max="8454" width="12" style="1" bestFit="1" customWidth="1"/>
    <col min="8455" max="8691" width="9.140625" style="1"/>
    <col min="8692" max="8692" width="5.85546875" style="1" customWidth="1"/>
    <col min="8693" max="8693" width="20.7109375" style="1" customWidth="1"/>
    <col min="8694" max="8694" width="23" style="1" customWidth="1"/>
    <col min="8695" max="8695" width="22.85546875" style="1" customWidth="1"/>
    <col min="8696" max="8696" width="17.42578125" style="1" customWidth="1"/>
    <col min="8697" max="8697" width="18.140625" style="1" customWidth="1"/>
    <col min="8698" max="8698" width="19.5703125" style="1" customWidth="1"/>
    <col min="8699" max="8699" width="15.5703125" style="1" customWidth="1"/>
    <col min="8700" max="8700" width="18.28515625" style="1" customWidth="1"/>
    <col min="8701" max="8701" width="17.7109375" style="1" customWidth="1"/>
    <col min="8702" max="8702" width="18.140625" style="1" customWidth="1"/>
    <col min="8703" max="8703" width="17" style="1" customWidth="1"/>
    <col min="8704" max="8704" width="9.140625" style="1" customWidth="1"/>
    <col min="8705" max="8705" width="12" style="1" bestFit="1" customWidth="1"/>
    <col min="8706" max="8706" width="9.140625" style="1" customWidth="1"/>
    <col min="8707" max="8707" width="16.140625" style="1" customWidth="1"/>
    <col min="8708" max="8708" width="14.28515625" style="1" bestFit="1" customWidth="1"/>
    <col min="8709" max="8709" width="14.85546875" style="1" customWidth="1"/>
    <col min="8710" max="8710" width="12" style="1" bestFit="1" customWidth="1"/>
    <col min="8711" max="8947" width="9.140625" style="1"/>
    <col min="8948" max="8948" width="5.85546875" style="1" customWidth="1"/>
    <col min="8949" max="8949" width="20.7109375" style="1" customWidth="1"/>
    <col min="8950" max="8950" width="23" style="1" customWidth="1"/>
    <col min="8951" max="8951" width="22.85546875" style="1" customWidth="1"/>
    <col min="8952" max="8952" width="17.42578125" style="1" customWidth="1"/>
    <col min="8953" max="8953" width="18.140625" style="1" customWidth="1"/>
    <col min="8954" max="8954" width="19.5703125" style="1" customWidth="1"/>
    <col min="8955" max="8955" width="15.5703125" style="1" customWidth="1"/>
    <col min="8956" max="8956" width="18.28515625" style="1" customWidth="1"/>
    <col min="8957" max="8957" width="17.7109375" style="1" customWidth="1"/>
    <col min="8958" max="8958" width="18.140625" style="1" customWidth="1"/>
    <col min="8959" max="8959" width="17" style="1" customWidth="1"/>
    <col min="8960" max="8960" width="9.140625" style="1" customWidth="1"/>
    <col min="8961" max="8961" width="12" style="1" bestFit="1" customWidth="1"/>
    <col min="8962" max="8962" width="9.140625" style="1" customWidth="1"/>
    <col min="8963" max="8963" width="16.140625" style="1" customWidth="1"/>
    <col min="8964" max="8964" width="14.28515625" style="1" bestFit="1" customWidth="1"/>
    <col min="8965" max="8965" width="14.85546875" style="1" customWidth="1"/>
    <col min="8966" max="8966" width="12" style="1" bestFit="1" customWidth="1"/>
    <col min="8967" max="9203" width="9.140625" style="1"/>
    <col min="9204" max="9204" width="5.85546875" style="1" customWidth="1"/>
    <col min="9205" max="9205" width="20.7109375" style="1" customWidth="1"/>
    <col min="9206" max="9206" width="23" style="1" customWidth="1"/>
    <col min="9207" max="9207" width="22.85546875" style="1" customWidth="1"/>
    <col min="9208" max="9208" width="17.42578125" style="1" customWidth="1"/>
    <col min="9209" max="9209" width="18.140625" style="1" customWidth="1"/>
    <col min="9210" max="9210" width="19.5703125" style="1" customWidth="1"/>
    <col min="9211" max="9211" width="15.5703125" style="1" customWidth="1"/>
    <col min="9212" max="9212" width="18.28515625" style="1" customWidth="1"/>
    <col min="9213" max="9213" width="17.7109375" style="1" customWidth="1"/>
    <col min="9214" max="9214" width="18.140625" style="1" customWidth="1"/>
    <col min="9215" max="9215" width="17" style="1" customWidth="1"/>
    <col min="9216" max="9216" width="9.140625" style="1" customWidth="1"/>
    <col min="9217" max="9217" width="12" style="1" bestFit="1" customWidth="1"/>
    <col min="9218" max="9218" width="9.140625" style="1" customWidth="1"/>
    <col min="9219" max="9219" width="16.140625" style="1" customWidth="1"/>
    <col min="9220" max="9220" width="14.28515625" style="1" bestFit="1" customWidth="1"/>
    <col min="9221" max="9221" width="14.85546875" style="1" customWidth="1"/>
    <col min="9222" max="9222" width="12" style="1" bestFit="1" customWidth="1"/>
    <col min="9223" max="9459" width="9.140625" style="1"/>
    <col min="9460" max="9460" width="5.85546875" style="1" customWidth="1"/>
    <col min="9461" max="9461" width="20.7109375" style="1" customWidth="1"/>
    <col min="9462" max="9462" width="23" style="1" customWidth="1"/>
    <col min="9463" max="9463" width="22.85546875" style="1" customWidth="1"/>
    <col min="9464" max="9464" width="17.42578125" style="1" customWidth="1"/>
    <col min="9465" max="9465" width="18.140625" style="1" customWidth="1"/>
    <col min="9466" max="9466" width="19.5703125" style="1" customWidth="1"/>
    <col min="9467" max="9467" width="15.5703125" style="1" customWidth="1"/>
    <col min="9468" max="9468" width="18.28515625" style="1" customWidth="1"/>
    <col min="9469" max="9469" width="17.7109375" style="1" customWidth="1"/>
    <col min="9470" max="9470" width="18.140625" style="1" customWidth="1"/>
    <col min="9471" max="9471" width="17" style="1" customWidth="1"/>
    <col min="9472" max="9472" width="9.140625" style="1" customWidth="1"/>
    <col min="9473" max="9473" width="12" style="1" bestFit="1" customWidth="1"/>
    <col min="9474" max="9474" width="9.140625" style="1" customWidth="1"/>
    <col min="9475" max="9475" width="16.140625" style="1" customWidth="1"/>
    <col min="9476" max="9476" width="14.28515625" style="1" bestFit="1" customWidth="1"/>
    <col min="9477" max="9477" width="14.85546875" style="1" customWidth="1"/>
    <col min="9478" max="9478" width="12" style="1" bestFit="1" customWidth="1"/>
    <col min="9479" max="9715" width="9.140625" style="1"/>
    <col min="9716" max="9716" width="5.85546875" style="1" customWidth="1"/>
    <col min="9717" max="9717" width="20.7109375" style="1" customWidth="1"/>
    <col min="9718" max="9718" width="23" style="1" customWidth="1"/>
    <col min="9719" max="9719" width="22.85546875" style="1" customWidth="1"/>
    <col min="9720" max="9720" width="17.42578125" style="1" customWidth="1"/>
    <col min="9721" max="9721" width="18.140625" style="1" customWidth="1"/>
    <col min="9722" max="9722" width="19.5703125" style="1" customWidth="1"/>
    <col min="9723" max="9723" width="15.5703125" style="1" customWidth="1"/>
    <col min="9724" max="9724" width="18.28515625" style="1" customWidth="1"/>
    <col min="9725" max="9725" width="17.7109375" style="1" customWidth="1"/>
    <col min="9726" max="9726" width="18.140625" style="1" customWidth="1"/>
    <col min="9727" max="9727" width="17" style="1" customWidth="1"/>
    <col min="9728" max="9728" width="9.140625" style="1" customWidth="1"/>
    <col min="9729" max="9729" width="12" style="1" bestFit="1" customWidth="1"/>
    <col min="9730" max="9730" width="9.140625" style="1" customWidth="1"/>
    <col min="9731" max="9731" width="16.140625" style="1" customWidth="1"/>
    <col min="9732" max="9732" width="14.28515625" style="1" bestFit="1" customWidth="1"/>
    <col min="9733" max="9733" width="14.85546875" style="1" customWidth="1"/>
    <col min="9734" max="9734" width="12" style="1" bestFit="1" customWidth="1"/>
    <col min="9735" max="9971" width="9.140625" style="1"/>
    <col min="9972" max="9972" width="5.85546875" style="1" customWidth="1"/>
    <col min="9973" max="9973" width="20.7109375" style="1" customWidth="1"/>
    <col min="9974" max="9974" width="23" style="1" customWidth="1"/>
    <col min="9975" max="9975" width="22.85546875" style="1" customWidth="1"/>
    <col min="9976" max="9976" width="17.42578125" style="1" customWidth="1"/>
    <col min="9977" max="9977" width="18.140625" style="1" customWidth="1"/>
    <col min="9978" max="9978" width="19.5703125" style="1" customWidth="1"/>
    <col min="9979" max="9979" width="15.5703125" style="1" customWidth="1"/>
    <col min="9980" max="9980" width="18.28515625" style="1" customWidth="1"/>
    <col min="9981" max="9981" width="17.7109375" style="1" customWidth="1"/>
    <col min="9982" max="9982" width="18.140625" style="1" customWidth="1"/>
    <col min="9983" max="9983" width="17" style="1" customWidth="1"/>
    <col min="9984" max="9984" width="9.140625" style="1" customWidth="1"/>
    <col min="9985" max="9985" width="12" style="1" bestFit="1" customWidth="1"/>
    <col min="9986" max="9986" width="9.140625" style="1" customWidth="1"/>
    <col min="9987" max="9987" width="16.140625" style="1" customWidth="1"/>
    <col min="9988" max="9988" width="14.28515625" style="1" bestFit="1" customWidth="1"/>
    <col min="9989" max="9989" width="14.85546875" style="1" customWidth="1"/>
    <col min="9990" max="9990" width="12" style="1" bestFit="1" customWidth="1"/>
    <col min="9991" max="10227" width="9.140625" style="1"/>
    <col min="10228" max="10228" width="5.85546875" style="1" customWidth="1"/>
    <col min="10229" max="10229" width="20.7109375" style="1" customWidth="1"/>
    <col min="10230" max="10230" width="23" style="1" customWidth="1"/>
    <col min="10231" max="10231" width="22.85546875" style="1" customWidth="1"/>
    <col min="10232" max="10232" width="17.42578125" style="1" customWidth="1"/>
    <col min="10233" max="10233" width="18.140625" style="1" customWidth="1"/>
    <col min="10234" max="10234" width="19.5703125" style="1" customWidth="1"/>
    <col min="10235" max="10235" width="15.5703125" style="1" customWidth="1"/>
    <col min="10236" max="10236" width="18.28515625" style="1" customWidth="1"/>
    <col min="10237" max="10237" width="17.7109375" style="1" customWidth="1"/>
    <col min="10238" max="10238" width="18.140625" style="1" customWidth="1"/>
    <col min="10239" max="10239" width="17" style="1" customWidth="1"/>
    <col min="10240" max="10240" width="9.140625" style="1" customWidth="1"/>
    <col min="10241" max="10241" width="12" style="1" bestFit="1" customWidth="1"/>
    <col min="10242" max="10242" width="9.140625" style="1" customWidth="1"/>
    <col min="10243" max="10243" width="16.140625" style="1" customWidth="1"/>
    <col min="10244" max="10244" width="14.28515625" style="1" bestFit="1" customWidth="1"/>
    <col min="10245" max="10245" width="14.85546875" style="1" customWidth="1"/>
    <col min="10246" max="10246" width="12" style="1" bestFit="1" customWidth="1"/>
    <col min="10247" max="10483" width="9.140625" style="1"/>
    <col min="10484" max="10484" width="5.85546875" style="1" customWidth="1"/>
    <col min="10485" max="10485" width="20.7109375" style="1" customWidth="1"/>
    <col min="10486" max="10486" width="23" style="1" customWidth="1"/>
    <col min="10487" max="10487" width="22.85546875" style="1" customWidth="1"/>
    <col min="10488" max="10488" width="17.42578125" style="1" customWidth="1"/>
    <col min="10489" max="10489" width="18.140625" style="1" customWidth="1"/>
    <col min="10490" max="10490" width="19.5703125" style="1" customWidth="1"/>
    <col min="10491" max="10491" width="15.5703125" style="1" customWidth="1"/>
    <col min="10492" max="10492" width="18.28515625" style="1" customWidth="1"/>
    <col min="10493" max="10493" width="17.7109375" style="1" customWidth="1"/>
    <col min="10494" max="10494" width="18.140625" style="1" customWidth="1"/>
    <col min="10495" max="10495" width="17" style="1" customWidth="1"/>
    <col min="10496" max="10496" width="9.140625" style="1" customWidth="1"/>
    <col min="10497" max="10497" width="12" style="1" bestFit="1" customWidth="1"/>
    <col min="10498" max="10498" width="9.140625" style="1" customWidth="1"/>
    <col min="10499" max="10499" width="16.140625" style="1" customWidth="1"/>
    <col min="10500" max="10500" width="14.28515625" style="1" bestFit="1" customWidth="1"/>
    <col min="10501" max="10501" width="14.85546875" style="1" customWidth="1"/>
    <col min="10502" max="10502" width="12" style="1" bestFit="1" customWidth="1"/>
    <col min="10503" max="10739" width="9.140625" style="1"/>
    <col min="10740" max="10740" width="5.85546875" style="1" customWidth="1"/>
    <col min="10741" max="10741" width="20.7109375" style="1" customWidth="1"/>
    <col min="10742" max="10742" width="23" style="1" customWidth="1"/>
    <col min="10743" max="10743" width="22.85546875" style="1" customWidth="1"/>
    <col min="10744" max="10744" width="17.42578125" style="1" customWidth="1"/>
    <col min="10745" max="10745" width="18.140625" style="1" customWidth="1"/>
    <col min="10746" max="10746" width="19.5703125" style="1" customWidth="1"/>
    <col min="10747" max="10747" width="15.5703125" style="1" customWidth="1"/>
    <col min="10748" max="10748" width="18.28515625" style="1" customWidth="1"/>
    <col min="10749" max="10749" width="17.7109375" style="1" customWidth="1"/>
    <col min="10750" max="10750" width="18.140625" style="1" customWidth="1"/>
    <col min="10751" max="10751" width="17" style="1" customWidth="1"/>
    <col min="10752" max="10752" width="9.140625" style="1" customWidth="1"/>
    <col min="10753" max="10753" width="12" style="1" bestFit="1" customWidth="1"/>
    <col min="10754" max="10754" width="9.140625" style="1" customWidth="1"/>
    <col min="10755" max="10755" width="16.140625" style="1" customWidth="1"/>
    <col min="10756" max="10756" width="14.28515625" style="1" bestFit="1" customWidth="1"/>
    <col min="10757" max="10757" width="14.85546875" style="1" customWidth="1"/>
    <col min="10758" max="10758" width="12" style="1" bestFit="1" customWidth="1"/>
    <col min="10759" max="10995" width="9.140625" style="1"/>
    <col min="10996" max="10996" width="5.85546875" style="1" customWidth="1"/>
    <col min="10997" max="10997" width="20.7109375" style="1" customWidth="1"/>
    <col min="10998" max="10998" width="23" style="1" customWidth="1"/>
    <col min="10999" max="10999" width="22.85546875" style="1" customWidth="1"/>
    <col min="11000" max="11000" width="17.42578125" style="1" customWidth="1"/>
    <col min="11001" max="11001" width="18.140625" style="1" customWidth="1"/>
    <col min="11002" max="11002" width="19.5703125" style="1" customWidth="1"/>
    <col min="11003" max="11003" width="15.5703125" style="1" customWidth="1"/>
    <col min="11004" max="11004" width="18.28515625" style="1" customWidth="1"/>
    <col min="11005" max="11005" width="17.7109375" style="1" customWidth="1"/>
    <col min="11006" max="11006" width="18.140625" style="1" customWidth="1"/>
    <col min="11007" max="11007" width="17" style="1" customWidth="1"/>
    <col min="11008" max="11008" width="9.140625" style="1" customWidth="1"/>
    <col min="11009" max="11009" width="12" style="1" bestFit="1" customWidth="1"/>
    <col min="11010" max="11010" width="9.140625" style="1" customWidth="1"/>
    <col min="11011" max="11011" width="16.140625" style="1" customWidth="1"/>
    <col min="11012" max="11012" width="14.28515625" style="1" bestFit="1" customWidth="1"/>
    <col min="11013" max="11013" width="14.85546875" style="1" customWidth="1"/>
    <col min="11014" max="11014" width="12" style="1" bestFit="1" customWidth="1"/>
    <col min="11015" max="11251" width="9.140625" style="1"/>
    <col min="11252" max="11252" width="5.85546875" style="1" customWidth="1"/>
    <col min="11253" max="11253" width="20.7109375" style="1" customWidth="1"/>
    <col min="11254" max="11254" width="23" style="1" customWidth="1"/>
    <col min="11255" max="11255" width="22.85546875" style="1" customWidth="1"/>
    <col min="11256" max="11256" width="17.42578125" style="1" customWidth="1"/>
    <col min="11257" max="11257" width="18.140625" style="1" customWidth="1"/>
    <col min="11258" max="11258" width="19.5703125" style="1" customWidth="1"/>
    <col min="11259" max="11259" width="15.5703125" style="1" customWidth="1"/>
    <col min="11260" max="11260" width="18.28515625" style="1" customWidth="1"/>
    <col min="11261" max="11261" width="17.7109375" style="1" customWidth="1"/>
    <col min="11262" max="11262" width="18.140625" style="1" customWidth="1"/>
    <col min="11263" max="11263" width="17" style="1" customWidth="1"/>
    <col min="11264" max="11264" width="9.140625" style="1" customWidth="1"/>
    <col min="11265" max="11265" width="12" style="1" bestFit="1" customWidth="1"/>
    <col min="11266" max="11266" width="9.140625" style="1" customWidth="1"/>
    <col min="11267" max="11267" width="16.140625" style="1" customWidth="1"/>
    <col min="11268" max="11268" width="14.28515625" style="1" bestFit="1" customWidth="1"/>
    <col min="11269" max="11269" width="14.85546875" style="1" customWidth="1"/>
    <col min="11270" max="11270" width="12" style="1" bestFit="1" customWidth="1"/>
    <col min="11271" max="11507" width="9.140625" style="1"/>
    <col min="11508" max="11508" width="5.85546875" style="1" customWidth="1"/>
    <col min="11509" max="11509" width="20.7109375" style="1" customWidth="1"/>
    <col min="11510" max="11510" width="23" style="1" customWidth="1"/>
    <col min="11511" max="11511" width="22.85546875" style="1" customWidth="1"/>
    <col min="11512" max="11512" width="17.42578125" style="1" customWidth="1"/>
    <col min="11513" max="11513" width="18.140625" style="1" customWidth="1"/>
    <col min="11514" max="11514" width="19.5703125" style="1" customWidth="1"/>
    <col min="11515" max="11515" width="15.5703125" style="1" customWidth="1"/>
    <col min="11516" max="11516" width="18.28515625" style="1" customWidth="1"/>
    <col min="11517" max="11517" width="17.7109375" style="1" customWidth="1"/>
    <col min="11518" max="11518" width="18.140625" style="1" customWidth="1"/>
    <col min="11519" max="11519" width="17" style="1" customWidth="1"/>
    <col min="11520" max="11520" width="9.140625" style="1" customWidth="1"/>
    <col min="11521" max="11521" width="12" style="1" bestFit="1" customWidth="1"/>
    <col min="11522" max="11522" width="9.140625" style="1" customWidth="1"/>
    <col min="11523" max="11523" width="16.140625" style="1" customWidth="1"/>
    <col min="11524" max="11524" width="14.28515625" style="1" bestFit="1" customWidth="1"/>
    <col min="11525" max="11525" width="14.85546875" style="1" customWidth="1"/>
    <col min="11526" max="11526" width="12" style="1" bestFit="1" customWidth="1"/>
    <col min="11527" max="11763" width="9.140625" style="1"/>
    <col min="11764" max="11764" width="5.85546875" style="1" customWidth="1"/>
    <col min="11765" max="11765" width="20.7109375" style="1" customWidth="1"/>
    <col min="11766" max="11766" width="23" style="1" customWidth="1"/>
    <col min="11767" max="11767" width="22.85546875" style="1" customWidth="1"/>
    <col min="11768" max="11768" width="17.42578125" style="1" customWidth="1"/>
    <col min="11769" max="11769" width="18.140625" style="1" customWidth="1"/>
    <col min="11770" max="11770" width="19.5703125" style="1" customWidth="1"/>
    <col min="11771" max="11771" width="15.5703125" style="1" customWidth="1"/>
    <col min="11772" max="11772" width="18.28515625" style="1" customWidth="1"/>
    <col min="11773" max="11773" width="17.7109375" style="1" customWidth="1"/>
    <col min="11774" max="11774" width="18.140625" style="1" customWidth="1"/>
    <col min="11775" max="11775" width="17" style="1" customWidth="1"/>
    <col min="11776" max="11776" width="9.140625" style="1" customWidth="1"/>
    <col min="11777" max="11777" width="12" style="1" bestFit="1" customWidth="1"/>
    <col min="11778" max="11778" width="9.140625" style="1" customWidth="1"/>
    <col min="11779" max="11779" width="16.140625" style="1" customWidth="1"/>
    <col min="11780" max="11780" width="14.28515625" style="1" bestFit="1" customWidth="1"/>
    <col min="11781" max="11781" width="14.85546875" style="1" customWidth="1"/>
    <col min="11782" max="11782" width="12" style="1" bestFit="1" customWidth="1"/>
    <col min="11783" max="12019" width="9.140625" style="1"/>
    <col min="12020" max="12020" width="5.85546875" style="1" customWidth="1"/>
    <col min="12021" max="12021" width="20.7109375" style="1" customWidth="1"/>
    <col min="12022" max="12022" width="23" style="1" customWidth="1"/>
    <col min="12023" max="12023" width="22.85546875" style="1" customWidth="1"/>
    <col min="12024" max="12024" width="17.42578125" style="1" customWidth="1"/>
    <col min="12025" max="12025" width="18.140625" style="1" customWidth="1"/>
    <col min="12026" max="12026" width="19.5703125" style="1" customWidth="1"/>
    <col min="12027" max="12027" width="15.5703125" style="1" customWidth="1"/>
    <col min="12028" max="12028" width="18.28515625" style="1" customWidth="1"/>
    <col min="12029" max="12029" width="17.7109375" style="1" customWidth="1"/>
    <col min="12030" max="12030" width="18.140625" style="1" customWidth="1"/>
    <col min="12031" max="12031" width="17" style="1" customWidth="1"/>
    <col min="12032" max="12032" width="9.140625" style="1" customWidth="1"/>
    <col min="12033" max="12033" width="12" style="1" bestFit="1" customWidth="1"/>
    <col min="12034" max="12034" width="9.140625" style="1" customWidth="1"/>
    <col min="12035" max="12035" width="16.140625" style="1" customWidth="1"/>
    <col min="12036" max="12036" width="14.28515625" style="1" bestFit="1" customWidth="1"/>
    <col min="12037" max="12037" width="14.85546875" style="1" customWidth="1"/>
    <col min="12038" max="12038" width="12" style="1" bestFit="1" customWidth="1"/>
    <col min="12039" max="12275" width="9.140625" style="1"/>
    <col min="12276" max="12276" width="5.85546875" style="1" customWidth="1"/>
    <col min="12277" max="12277" width="20.7109375" style="1" customWidth="1"/>
    <col min="12278" max="12278" width="23" style="1" customWidth="1"/>
    <col min="12279" max="12279" width="22.85546875" style="1" customWidth="1"/>
    <col min="12280" max="12280" width="17.42578125" style="1" customWidth="1"/>
    <col min="12281" max="12281" width="18.140625" style="1" customWidth="1"/>
    <col min="12282" max="12282" width="19.5703125" style="1" customWidth="1"/>
    <col min="12283" max="12283" width="15.5703125" style="1" customWidth="1"/>
    <col min="12284" max="12284" width="18.28515625" style="1" customWidth="1"/>
    <col min="12285" max="12285" width="17.7109375" style="1" customWidth="1"/>
    <col min="12286" max="12286" width="18.140625" style="1" customWidth="1"/>
    <col min="12287" max="12287" width="17" style="1" customWidth="1"/>
    <col min="12288" max="12288" width="9.140625" style="1" customWidth="1"/>
    <col min="12289" max="12289" width="12" style="1" bestFit="1" customWidth="1"/>
    <col min="12290" max="12290" width="9.140625" style="1" customWidth="1"/>
    <col min="12291" max="12291" width="16.140625" style="1" customWidth="1"/>
    <col min="12292" max="12292" width="14.28515625" style="1" bestFit="1" customWidth="1"/>
    <col min="12293" max="12293" width="14.85546875" style="1" customWidth="1"/>
    <col min="12294" max="12294" width="12" style="1" bestFit="1" customWidth="1"/>
    <col min="12295" max="12531" width="9.140625" style="1"/>
    <col min="12532" max="12532" width="5.85546875" style="1" customWidth="1"/>
    <col min="12533" max="12533" width="20.7109375" style="1" customWidth="1"/>
    <col min="12534" max="12534" width="23" style="1" customWidth="1"/>
    <col min="12535" max="12535" width="22.85546875" style="1" customWidth="1"/>
    <col min="12536" max="12536" width="17.42578125" style="1" customWidth="1"/>
    <col min="12537" max="12537" width="18.140625" style="1" customWidth="1"/>
    <col min="12538" max="12538" width="19.5703125" style="1" customWidth="1"/>
    <col min="12539" max="12539" width="15.5703125" style="1" customWidth="1"/>
    <col min="12540" max="12540" width="18.28515625" style="1" customWidth="1"/>
    <col min="12541" max="12541" width="17.7109375" style="1" customWidth="1"/>
    <col min="12542" max="12542" width="18.140625" style="1" customWidth="1"/>
    <col min="12543" max="12543" width="17" style="1" customWidth="1"/>
    <col min="12544" max="12544" width="9.140625" style="1" customWidth="1"/>
    <col min="12545" max="12545" width="12" style="1" bestFit="1" customWidth="1"/>
    <col min="12546" max="12546" width="9.140625" style="1" customWidth="1"/>
    <col min="12547" max="12547" width="16.140625" style="1" customWidth="1"/>
    <col min="12548" max="12548" width="14.28515625" style="1" bestFit="1" customWidth="1"/>
    <col min="12549" max="12549" width="14.85546875" style="1" customWidth="1"/>
    <col min="12550" max="12550" width="12" style="1" bestFit="1" customWidth="1"/>
    <col min="12551" max="12787" width="9.140625" style="1"/>
    <col min="12788" max="12788" width="5.85546875" style="1" customWidth="1"/>
    <col min="12789" max="12789" width="20.7109375" style="1" customWidth="1"/>
    <col min="12790" max="12790" width="23" style="1" customWidth="1"/>
    <col min="12791" max="12791" width="22.85546875" style="1" customWidth="1"/>
    <col min="12792" max="12792" width="17.42578125" style="1" customWidth="1"/>
    <col min="12793" max="12793" width="18.140625" style="1" customWidth="1"/>
    <col min="12794" max="12794" width="19.5703125" style="1" customWidth="1"/>
    <col min="12795" max="12795" width="15.5703125" style="1" customWidth="1"/>
    <col min="12796" max="12796" width="18.28515625" style="1" customWidth="1"/>
    <col min="12797" max="12797" width="17.7109375" style="1" customWidth="1"/>
    <col min="12798" max="12798" width="18.140625" style="1" customWidth="1"/>
    <col min="12799" max="12799" width="17" style="1" customWidth="1"/>
    <col min="12800" max="12800" width="9.140625" style="1" customWidth="1"/>
    <col min="12801" max="12801" width="12" style="1" bestFit="1" customWidth="1"/>
    <col min="12802" max="12802" width="9.140625" style="1" customWidth="1"/>
    <col min="12803" max="12803" width="16.140625" style="1" customWidth="1"/>
    <col min="12804" max="12804" width="14.28515625" style="1" bestFit="1" customWidth="1"/>
    <col min="12805" max="12805" width="14.85546875" style="1" customWidth="1"/>
    <col min="12806" max="12806" width="12" style="1" bestFit="1" customWidth="1"/>
    <col min="12807" max="13043" width="9.140625" style="1"/>
    <col min="13044" max="13044" width="5.85546875" style="1" customWidth="1"/>
    <col min="13045" max="13045" width="20.7109375" style="1" customWidth="1"/>
    <col min="13046" max="13046" width="23" style="1" customWidth="1"/>
    <col min="13047" max="13047" width="22.85546875" style="1" customWidth="1"/>
    <col min="13048" max="13048" width="17.42578125" style="1" customWidth="1"/>
    <col min="13049" max="13049" width="18.140625" style="1" customWidth="1"/>
    <col min="13050" max="13050" width="19.5703125" style="1" customWidth="1"/>
    <col min="13051" max="13051" width="15.5703125" style="1" customWidth="1"/>
    <col min="13052" max="13052" width="18.28515625" style="1" customWidth="1"/>
    <col min="13053" max="13053" width="17.7109375" style="1" customWidth="1"/>
    <col min="13054" max="13054" width="18.140625" style="1" customWidth="1"/>
    <col min="13055" max="13055" width="17" style="1" customWidth="1"/>
    <col min="13056" max="13056" width="9.140625" style="1" customWidth="1"/>
    <col min="13057" max="13057" width="12" style="1" bestFit="1" customWidth="1"/>
    <col min="13058" max="13058" width="9.140625" style="1" customWidth="1"/>
    <col min="13059" max="13059" width="16.140625" style="1" customWidth="1"/>
    <col min="13060" max="13060" width="14.28515625" style="1" bestFit="1" customWidth="1"/>
    <col min="13061" max="13061" width="14.85546875" style="1" customWidth="1"/>
    <col min="13062" max="13062" width="12" style="1" bestFit="1" customWidth="1"/>
    <col min="13063" max="13299" width="9.140625" style="1"/>
    <col min="13300" max="13300" width="5.85546875" style="1" customWidth="1"/>
    <col min="13301" max="13301" width="20.7109375" style="1" customWidth="1"/>
    <col min="13302" max="13302" width="23" style="1" customWidth="1"/>
    <col min="13303" max="13303" width="22.85546875" style="1" customWidth="1"/>
    <col min="13304" max="13304" width="17.42578125" style="1" customWidth="1"/>
    <col min="13305" max="13305" width="18.140625" style="1" customWidth="1"/>
    <col min="13306" max="13306" width="19.5703125" style="1" customWidth="1"/>
    <col min="13307" max="13307" width="15.5703125" style="1" customWidth="1"/>
    <col min="13308" max="13308" width="18.28515625" style="1" customWidth="1"/>
    <col min="13309" max="13309" width="17.7109375" style="1" customWidth="1"/>
    <col min="13310" max="13310" width="18.140625" style="1" customWidth="1"/>
    <col min="13311" max="13311" width="17" style="1" customWidth="1"/>
    <col min="13312" max="13312" width="9.140625" style="1" customWidth="1"/>
    <col min="13313" max="13313" width="12" style="1" bestFit="1" customWidth="1"/>
    <col min="13314" max="13314" width="9.140625" style="1" customWidth="1"/>
    <col min="13315" max="13315" width="16.140625" style="1" customWidth="1"/>
    <col min="13316" max="13316" width="14.28515625" style="1" bestFit="1" customWidth="1"/>
    <col min="13317" max="13317" width="14.85546875" style="1" customWidth="1"/>
    <col min="13318" max="13318" width="12" style="1" bestFit="1" customWidth="1"/>
    <col min="13319" max="13555" width="9.140625" style="1"/>
    <col min="13556" max="13556" width="5.85546875" style="1" customWidth="1"/>
    <col min="13557" max="13557" width="20.7109375" style="1" customWidth="1"/>
    <col min="13558" max="13558" width="23" style="1" customWidth="1"/>
    <col min="13559" max="13559" width="22.85546875" style="1" customWidth="1"/>
    <col min="13560" max="13560" width="17.42578125" style="1" customWidth="1"/>
    <col min="13561" max="13561" width="18.140625" style="1" customWidth="1"/>
    <col min="13562" max="13562" width="19.5703125" style="1" customWidth="1"/>
    <col min="13563" max="13563" width="15.5703125" style="1" customWidth="1"/>
    <col min="13564" max="13564" width="18.28515625" style="1" customWidth="1"/>
    <col min="13565" max="13565" width="17.7109375" style="1" customWidth="1"/>
    <col min="13566" max="13566" width="18.140625" style="1" customWidth="1"/>
    <col min="13567" max="13567" width="17" style="1" customWidth="1"/>
    <col min="13568" max="13568" width="9.140625" style="1" customWidth="1"/>
    <col min="13569" max="13569" width="12" style="1" bestFit="1" customWidth="1"/>
    <col min="13570" max="13570" width="9.140625" style="1" customWidth="1"/>
    <col min="13571" max="13571" width="16.140625" style="1" customWidth="1"/>
    <col min="13572" max="13572" width="14.28515625" style="1" bestFit="1" customWidth="1"/>
    <col min="13573" max="13573" width="14.85546875" style="1" customWidth="1"/>
    <col min="13574" max="13574" width="12" style="1" bestFit="1" customWidth="1"/>
    <col min="13575" max="13811" width="9.140625" style="1"/>
    <col min="13812" max="13812" width="5.85546875" style="1" customWidth="1"/>
    <col min="13813" max="13813" width="20.7109375" style="1" customWidth="1"/>
    <col min="13814" max="13814" width="23" style="1" customWidth="1"/>
    <col min="13815" max="13815" width="22.85546875" style="1" customWidth="1"/>
    <col min="13816" max="13816" width="17.42578125" style="1" customWidth="1"/>
    <col min="13817" max="13817" width="18.140625" style="1" customWidth="1"/>
    <col min="13818" max="13818" width="19.5703125" style="1" customWidth="1"/>
    <col min="13819" max="13819" width="15.5703125" style="1" customWidth="1"/>
    <col min="13820" max="13820" width="18.28515625" style="1" customWidth="1"/>
    <col min="13821" max="13821" width="17.7109375" style="1" customWidth="1"/>
    <col min="13822" max="13822" width="18.140625" style="1" customWidth="1"/>
    <col min="13823" max="13823" width="17" style="1" customWidth="1"/>
    <col min="13824" max="13824" width="9.140625" style="1" customWidth="1"/>
    <col min="13825" max="13825" width="12" style="1" bestFit="1" customWidth="1"/>
    <col min="13826" max="13826" width="9.140625" style="1" customWidth="1"/>
    <col min="13827" max="13827" width="16.140625" style="1" customWidth="1"/>
    <col min="13828" max="13828" width="14.28515625" style="1" bestFit="1" customWidth="1"/>
    <col min="13829" max="13829" width="14.85546875" style="1" customWidth="1"/>
    <col min="13830" max="13830" width="12" style="1" bestFit="1" customWidth="1"/>
    <col min="13831" max="14067" width="9.140625" style="1"/>
    <col min="14068" max="14068" width="5.85546875" style="1" customWidth="1"/>
    <col min="14069" max="14069" width="20.7109375" style="1" customWidth="1"/>
    <col min="14070" max="14070" width="23" style="1" customWidth="1"/>
    <col min="14071" max="14071" width="22.85546875" style="1" customWidth="1"/>
    <col min="14072" max="14072" width="17.42578125" style="1" customWidth="1"/>
    <col min="14073" max="14073" width="18.140625" style="1" customWidth="1"/>
    <col min="14074" max="14074" width="19.5703125" style="1" customWidth="1"/>
    <col min="14075" max="14075" width="15.5703125" style="1" customWidth="1"/>
    <col min="14076" max="14076" width="18.28515625" style="1" customWidth="1"/>
    <col min="14077" max="14077" width="17.7109375" style="1" customWidth="1"/>
    <col min="14078" max="14078" width="18.140625" style="1" customWidth="1"/>
    <col min="14079" max="14079" width="17" style="1" customWidth="1"/>
    <col min="14080" max="14080" width="9.140625" style="1" customWidth="1"/>
    <col min="14081" max="14081" width="12" style="1" bestFit="1" customWidth="1"/>
    <col min="14082" max="14082" width="9.140625" style="1" customWidth="1"/>
    <col min="14083" max="14083" width="16.140625" style="1" customWidth="1"/>
    <col min="14084" max="14084" width="14.28515625" style="1" bestFit="1" customWidth="1"/>
    <col min="14085" max="14085" width="14.85546875" style="1" customWidth="1"/>
    <col min="14086" max="14086" width="12" style="1" bestFit="1" customWidth="1"/>
    <col min="14087" max="14323" width="9.140625" style="1"/>
    <col min="14324" max="14324" width="5.85546875" style="1" customWidth="1"/>
    <col min="14325" max="14325" width="20.7109375" style="1" customWidth="1"/>
    <col min="14326" max="14326" width="23" style="1" customWidth="1"/>
    <col min="14327" max="14327" width="22.85546875" style="1" customWidth="1"/>
    <col min="14328" max="14328" width="17.42578125" style="1" customWidth="1"/>
    <col min="14329" max="14329" width="18.140625" style="1" customWidth="1"/>
    <col min="14330" max="14330" width="19.5703125" style="1" customWidth="1"/>
    <col min="14331" max="14331" width="15.5703125" style="1" customWidth="1"/>
    <col min="14332" max="14332" width="18.28515625" style="1" customWidth="1"/>
    <col min="14333" max="14333" width="17.7109375" style="1" customWidth="1"/>
    <col min="14334" max="14334" width="18.140625" style="1" customWidth="1"/>
    <col min="14335" max="14335" width="17" style="1" customWidth="1"/>
    <col min="14336" max="14336" width="9.140625" style="1" customWidth="1"/>
    <col min="14337" max="14337" width="12" style="1" bestFit="1" customWidth="1"/>
    <col min="14338" max="14338" width="9.140625" style="1" customWidth="1"/>
    <col min="14339" max="14339" width="16.140625" style="1" customWidth="1"/>
    <col min="14340" max="14340" width="14.28515625" style="1" bestFit="1" customWidth="1"/>
    <col min="14341" max="14341" width="14.85546875" style="1" customWidth="1"/>
    <col min="14342" max="14342" width="12" style="1" bestFit="1" customWidth="1"/>
    <col min="14343" max="14579" width="9.140625" style="1"/>
    <col min="14580" max="14580" width="5.85546875" style="1" customWidth="1"/>
    <col min="14581" max="14581" width="20.7109375" style="1" customWidth="1"/>
    <col min="14582" max="14582" width="23" style="1" customWidth="1"/>
    <col min="14583" max="14583" width="22.85546875" style="1" customWidth="1"/>
    <col min="14584" max="14584" width="17.42578125" style="1" customWidth="1"/>
    <col min="14585" max="14585" width="18.140625" style="1" customWidth="1"/>
    <col min="14586" max="14586" width="19.5703125" style="1" customWidth="1"/>
    <col min="14587" max="14587" width="15.5703125" style="1" customWidth="1"/>
    <col min="14588" max="14588" width="18.28515625" style="1" customWidth="1"/>
    <col min="14589" max="14589" width="17.7109375" style="1" customWidth="1"/>
    <col min="14590" max="14590" width="18.140625" style="1" customWidth="1"/>
    <col min="14591" max="14591" width="17" style="1" customWidth="1"/>
    <col min="14592" max="14592" width="9.140625" style="1" customWidth="1"/>
    <col min="14593" max="14593" width="12" style="1" bestFit="1" customWidth="1"/>
    <col min="14594" max="14594" width="9.140625" style="1" customWidth="1"/>
    <col min="14595" max="14595" width="16.140625" style="1" customWidth="1"/>
    <col min="14596" max="14596" width="14.28515625" style="1" bestFit="1" customWidth="1"/>
    <col min="14597" max="14597" width="14.85546875" style="1" customWidth="1"/>
    <col min="14598" max="14598" width="12" style="1" bestFit="1" customWidth="1"/>
    <col min="14599" max="14835" width="9.140625" style="1"/>
    <col min="14836" max="14836" width="5.85546875" style="1" customWidth="1"/>
    <col min="14837" max="14837" width="20.7109375" style="1" customWidth="1"/>
    <col min="14838" max="14838" width="23" style="1" customWidth="1"/>
    <col min="14839" max="14839" width="22.85546875" style="1" customWidth="1"/>
    <col min="14840" max="14840" width="17.42578125" style="1" customWidth="1"/>
    <col min="14841" max="14841" width="18.140625" style="1" customWidth="1"/>
    <col min="14842" max="14842" width="19.5703125" style="1" customWidth="1"/>
    <col min="14843" max="14843" width="15.5703125" style="1" customWidth="1"/>
    <col min="14844" max="14844" width="18.28515625" style="1" customWidth="1"/>
    <col min="14845" max="14845" width="17.7109375" style="1" customWidth="1"/>
    <col min="14846" max="14846" width="18.140625" style="1" customWidth="1"/>
    <col min="14847" max="14847" width="17" style="1" customWidth="1"/>
    <col min="14848" max="14848" width="9.140625" style="1" customWidth="1"/>
    <col min="14849" max="14849" width="12" style="1" bestFit="1" customWidth="1"/>
    <col min="14850" max="14850" width="9.140625" style="1" customWidth="1"/>
    <col min="14851" max="14851" width="16.140625" style="1" customWidth="1"/>
    <col min="14852" max="14852" width="14.28515625" style="1" bestFit="1" customWidth="1"/>
    <col min="14853" max="14853" width="14.85546875" style="1" customWidth="1"/>
    <col min="14854" max="14854" width="12" style="1" bestFit="1" customWidth="1"/>
    <col min="14855" max="15091" width="9.140625" style="1"/>
    <col min="15092" max="15092" width="5.85546875" style="1" customWidth="1"/>
    <col min="15093" max="15093" width="20.7109375" style="1" customWidth="1"/>
    <col min="15094" max="15094" width="23" style="1" customWidth="1"/>
    <col min="15095" max="15095" width="22.85546875" style="1" customWidth="1"/>
    <col min="15096" max="15096" width="17.42578125" style="1" customWidth="1"/>
    <col min="15097" max="15097" width="18.140625" style="1" customWidth="1"/>
    <col min="15098" max="15098" width="19.5703125" style="1" customWidth="1"/>
    <col min="15099" max="15099" width="15.5703125" style="1" customWidth="1"/>
    <col min="15100" max="15100" width="18.28515625" style="1" customWidth="1"/>
    <col min="15101" max="15101" width="17.7109375" style="1" customWidth="1"/>
    <col min="15102" max="15102" width="18.140625" style="1" customWidth="1"/>
    <col min="15103" max="15103" width="17" style="1" customWidth="1"/>
    <col min="15104" max="15104" width="9.140625" style="1" customWidth="1"/>
    <col min="15105" max="15105" width="12" style="1" bestFit="1" customWidth="1"/>
    <col min="15106" max="15106" width="9.140625" style="1" customWidth="1"/>
    <col min="15107" max="15107" width="16.140625" style="1" customWidth="1"/>
    <col min="15108" max="15108" width="14.28515625" style="1" bestFit="1" customWidth="1"/>
    <col min="15109" max="15109" width="14.85546875" style="1" customWidth="1"/>
    <col min="15110" max="15110" width="12" style="1" bestFit="1" customWidth="1"/>
    <col min="15111" max="15347" width="9.140625" style="1"/>
    <col min="15348" max="15348" width="5.85546875" style="1" customWidth="1"/>
    <col min="15349" max="15349" width="20.7109375" style="1" customWidth="1"/>
    <col min="15350" max="15350" width="23" style="1" customWidth="1"/>
    <col min="15351" max="15351" width="22.85546875" style="1" customWidth="1"/>
    <col min="15352" max="15352" width="17.42578125" style="1" customWidth="1"/>
    <col min="15353" max="15353" width="18.140625" style="1" customWidth="1"/>
    <col min="15354" max="15354" width="19.5703125" style="1" customWidth="1"/>
    <col min="15355" max="15355" width="15.5703125" style="1" customWidth="1"/>
    <col min="15356" max="15356" width="18.28515625" style="1" customWidth="1"/>
    <col min="15357" max="15357" width="17.7109375" style="1" customWidth="1"/>
    <col min="15358" max="15358" width="18.140625" style="1" customWidth="1"/>
    <col min="15359" max="15359" width="17" style="1" customWidth="1"/>
    <col min="15360" max="15360" width="9.140625" style="1" customWidth="1"/>
    <col min="15361" max="15361" width="12" style="1" bestFit="1" customWidth="1"/>
    <col min="15362" max="15362" width="9.140625" style="1" customWidth="1"/>
    <col min="15363" max="15363" width="16.140625" style="1" customWidth="1"/>
    <col min="15364" max="15364" width="14.28515625" style="1" bestFit="1" customWidth="1"/>
    <col min="15365" max="15365" width="14.85546875" style="1" customWidth="1"/>
    <col min="15366" max="15366" width="12" style="1" bestFit="1" customWidth="1"/>
    <col min="15367" max="15603" width="9.140625" style="1"/>
    <col min="15604" max="15604" width="5.85546875" style="1" customWidth="1"/>
    <col min="15605" max="15605" width="20.7109375" style="1" customWidth="1"/>
    <col min="15606" max="15606" width="23" style="1" customWidth="1"/>
    <col min="15607" max="15607" width="22.85546875" style="1" customWidth="1"/>
    <col min="15608" max="15608" width="17.42578125" style="1" customWidth="1"/>
    <col min="15609" max="15609" width="18.140625" style="1" customWidth="1"/>
    <col min="15610" max="15610" width="19.5703125" style="1" customWidth="1"/>
    <col min="15611" max="15611" width="15.5703125" style="1" customWidth="1"/>
    <col min="15612" max="15612" width="18.28515625" style="1" customWidth="1"/>
    <col min="15613" max="15613" width="17.7109375" style="1" customWidth="1"/>
    <col min="15614" max="15614" width="18.140625" style="1" customWidth="1"/>
    <col min="15615" max="15615" width="17" style="1" customWidth="1"/>
    <col min="15616" max="15616" width="9.140625" style="1" customWidth="1"/>
    <col min="15617" max="15617" width="12" style="1" bestFit="1" customWidth="1"/>
    <col min="15618" max="15618" width="9.140625" style="1" customWidth="1"/>
    <col min="15619" max="15619" width="16.140625" style="1" customWidth="1"/>
    <col min="15620" max="15620" width="14.28515625" style="1" bestFit="1" customWidth="1"/>
    <col min="15621" max="15621" width="14.85546875" style="1" customWidth="1"/>
    <col min="15622" max="15622" width="12" style="1" bestFit="1" customWidth="1"/>
    <col min="15623" max="15859" width="9.140625" style="1"/>
    <col min="15860" max="15860" width="5.85546875" style="1" customWidth="1"/>
    <col min="15861" max="15861" width="20.7109375" style="1" customWidth="1"/>
    <col min="15862" max="15862" width="23" style="1" customWidth="1"/>
    <col min="15863" max="15863" width="22.85546875" style="1" customWidth="1"/>
    <col min="15864" max="15864" width="17.42578125" style="1" customWidth="1"/>
    <col min="15865" max="15865" width="18.140625" style="1" customWidth="1"/>
    <col min="15866" max="15866" width="19.5703125" style="1" customWidth="1"/>
    <col min="15867" max="15867" width="15.5703125" style="1" customWidth="1"/>
    <col min="15868" max="15868" width="18.28515625" style="1" customWidth="1"/>
    <col min="15869" max="15869" width="17.7109375" style="1" customWidth="1"/>
    <col min="15870" max="15870" width="18.140625" style="1" customWidth="1"/>
    <col min="15871" max="15871" width="17" style="1" customWidth="1"/>
    <col min="15872" max="15872" width="9.140625" style="1" customWidth="1"/>
    <col min="15873" max="15873" width="12" style="1" bestFit="1" customWidth="1"/>
    <col min="15874" max="15874" width="9.140625" style="1" customWidth="1"/>
    <col min="15875" max="15875" width="16.140625" style="1" customWidth="1"/>
    <col min="15876" max="15876" width="14.28515625" style="1" bestFit="1" customWidth="1"/>
    <col min="15877" max="15877" width="14.85546875" style="1" customWidth="1"/>
    <col min="15878" max="15878" width="12" style="1" bestFit="1" customWidth="1"/>
    <col min="15879" max="16115" width="9.140625" style="1"/>
    <col min="16116" max="16116" width="5.85546875" style="1" customWidth="1"/>
    <col min="16117" max="16117" width="20.7109375" style="1" customWidth="1"/>
    <col min="16118" max="16118" width="23" style="1" customWidth="1"/>
    <col min="16119" max="16119" width="22.85546875" style="1" customWidth="1"/>
    <col min="16120" max="16120" width="17.42578125" style="1" customWidth="1"/>
    <col min="16121" max="16121" width="18.140625" style="1" customWidth="1"/>
    <col min="16122" max="16122" width="19.5703125" style="1" customWidth="1"/>
    <col min="16123" max="16123" width="15.5703125" style="1" customWidth="1"/>
    <col min="16124" max="16124" width="18.28515625" style="1" customWidth="1"/>
    <col min="16125" max="16125" width="17.7109375" style="1" customWidth="1"/>
    <col min="16126" max="16126" width="18.140625" style="1" customWidth="1"/>
    <col min="16127" max="16127" width="17" style="1" customWidth="1"/>
    <col min="16128" max="16128" width="9.140625" style="1" customWidth="1"/>
    <col min="16129" max="16129" width="12" style="1" bestFit="1" customWidth="1"/>
    <col min="16130" max="16130" width="9.140625" style="1" customWidth="1"/>
    <col min="16131" max="16131" width="16.140625" style="1" customWidth="1"/>
    <col min="16132" max="16132" width="14.28515625" style="1" bestFit="1" customWidth="1"/>
    <col min="16133" max="16133" width="14.85546875" style="1" customWidth="1"/>
    <col min="16134" max="16134" width="12" style="1" bestFit="1" customWidth="1"/>
    <col min="16135" max="16384" width="9.140625" style="1"/>
  </cols>
  <sheetData>
    <row r="1" spans="1:13" ht="16.5" x14ac:dyDescent="0.25">
      <c r="A1" s="2"/>
      <c r="B1" s="3"/>
      <c r="C1" s="3"/>
      <c r="D1" s="3"/>
      <c r="E1" s="2"/>
      <c r="F1" s="2"/>
      <c r="G1" s="2"/>
      <c r="H1" s="2"/>
      <c r="I1" s="2"/>
      <c r="J1" s="2"/>
      <c r="L1" s="3" t="s">
        <v>0</v>
      </c>
    </row>
    <row r="2" spans="1:13" ht="18.75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3" ht="16.5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20.25" customHeight="1" x14ac:dyDescent="0.25">
      <c r="A4" s="41" t="s">
        <v>2</v>
      </c>
      <c r="B4" s="41" t="s">
        <v>3</v>
      </c>
      <c r="C4" s="41" t="s">
        <v>4</v>
      </c>
      <c r="D4" s="41" t="s">
        <v>5</v>
      </c>
      <c r="E4" s="41" t="s">
        <v>6</v>
      </c>
      <c r="F4" s="41"/>
      <c r="G4" s="41"/>
      <c r="H4" s="41"/>
      <c r="I4" s="41"/>
      <c r="J4" s="41"/>
      <c r="K4" s="41"/>
      <c r="L4" s="41"/>
    </row>
    <row r="5" spans="1:13" ht="21" customHeight="1" x14ac:dyDescent="0.25">
      <c r="A5" s="41"/>
      <c r="B5" s="41"/>
      <c r="C5" s="41"/>
      <c r="D5" s="41"/>
      <c r="E5" s="41" t="s">
        <v>7</v>
      </c>
      <c r="F5" s="41" t="s">
        <v>8</v>
      </c>
      <c r="G5" s="41"/>
      <c r="H5" s="41"/>
      <c r="I5" s="41"/>
      <c r="J5" s="41"/>
      <c r="K5" s="41"/>
      <c r="L5" s="41"/>
    </row>
    <row r="6" spans="1:13" ht="33" customHeight="1" x14ac:dyDescent="0.25">
      <c r="A6" s="41"/>
      <c r="B6" s="41"/>
      <c r="C6" s="41"/>
      <c r="D6" s="41"/>
      <c r="E6" s="41"/>
      <c r="F6" s="6" t="s">
        <v>9</v>
      </c>
      <c r="G6" s="26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</row>
    <row r="7" spans="1:13" ht="18.7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</row>
    <row r="8" spans="1:13" ht="24.75" customHeight="1" x14ac:dyDescent="0.25">
      <c r="A8" s="41" t="s">
        <v>16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3" ht="24.75" customHeight="1" x14ac:dyDescent="0.25">
      <c r="A9" s="41" t="s">
        <v>17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3" ht="20.25" customHeight="1" x14ac:dyDescent="0.25">
      <c r="A10" s="41" t="s">
        <v>18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3" ht="25.5" customHeight="1" x14ac:dyDescent="0.25">
      <c r="A11" s="42" t="s">
        <v>19</v>
      </c>
      <c r="B11" s="42" t="s">
        <v>20</v>
      </c>
      <c r="C11" s="42" t="s">
        <v>64</v>
      </c>
      <c r="D11" s="16" t="s">
        <v>41</v>
      </c>
      <c r="E11" s="17">
        <f>SUM(E12:E16)</f>
        <v>1155049.71328</v>
      </c>
      <c r="F11" s="32">
        <f t="shared" ref="F11:L11" si="0">SUM(F12:F16)</f>
        <v>180615.01068000001</v>
      </c>
      <c r="G11" s="32">
        <f t="shared" si="0"/>
        <v>169984.8026</v>
      </c>
      <c r="H11" s="32">
        <f t="shared" si="0"/>
        <v>168579.5</v>
      </c>
      <c r="I11" s="32">
        <f t="shared" si="0"/>
        <v>178380</v>
      </c>
      <c r="J11" s="32">
        <f t="shared" si="0"/>
        <v>152496.79999999999</v>
      </c>
      <c r="K11" s="32">
        <f t="shared" si="0"/>
        <v>152496.79999999999</v>
      </c>
      <c r="L11" s="32">
        <f t="shared" si="0"/>
        <v>152496.79999999999</v>
      </c>
    </row>
    <row r="12" spans="1:13" ht="23.25" customHeight="1" x14ac:dyDescent="0.25">
      <c r="A12" s="42"/>
      <c r="B12" s="42"/>
      <c r="C12" s="42"/>
      <c r="D12" s="13" t="s">
        <v>49</v>
      </c>
      <c r="E12" s="15">
        <f>SUM(F12:L12)</f>
        <v>0</v>
      </c>
      <c r="F12" s="15">
        <v>0</v>
      </c>
      <c r="G12" s="24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</row>
    <row r="13" spans="1:13" ht="30.75" customHeight="1" x14ac:dyDescent="0.25">
      <c r="A13" s="42"/>
      <c r="B13" s="42"/>
      <c r="C13" s="42"/>
      <c r="D13" s="13" t="s">
        <v>81</v>
      </c>
      <c r="E13" s="30">
        <f t="shared" ref="E13:E16" si="1">SUM(F13:L13)</f>
        <v>0</v>
      </c>
      <c r="F13" s="15">
        <v>0</v>
      </c>
      <c r="G13" s="24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</row>
    <row r="14" spans="1:13" ht="24.75" customHeight="1" x14ac:dyDescent="0.25">
      <c r="A14" s="42"/>
      <c r="B14" s="42"/>
      <c r="C14" s="42"/>
      <c r="D14" s="13" t="s">
        <v>51</v>
      </c>
      <c r="E14" s="30">
        <f t="shared" si="1"/>
        <v>1155049.71328</v>
      </c>
      <c r="F14" s="15">
        <f>178452.04173-3000+5162.96895</f>
        <v>180615.01068000001</v>
      </c>
      <c r="G14" s="39">
        <f>150552.3-0.842+21.91216+19351.57243+59.86001</f>
        <v>169984.8026</v>
      </c>
      <c r="H14" s="15">
        <v>168579.5</v>
      </c>
      <c r="I14" s="15">
        <v>178380</v>
      </c>
      <c r="J14" s="15">
        <v>152496.79999999999</v>
      </c>
      <c r="K14" s="15">
        <v>152496.79999999999</v>
      </c>
      <c r="L14" s="15">
        <v>152496.79999999999</v>
      </c>
    </row>
    <row r="15" spans="1:13" ht="54.75" customHeight="1" x14ac:dyDescent="0.25">
      <c r="A15" s="42"/>
      <c r="B15" s="42"/>
      <c r="C15" s="42"/>
      <c r="D15" s="13" t="s">
        <v>82</v>
      </c>
      <c r="E15" s="30">
        <f t="shared" si="1"/>
        <v>0</v>
      </c>
      <c r="F15" s="15">
        <v>0</v>
      </c>
      <c r="G15" s="24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1"/>
    </row>
    <row r="16" spans="1:13" ht="32.25" customHeight="1" x14ac:dyDescent="0.25">
      <c r="A16" s="42"/>
      <c r="B16" s="42"/>
      <c r="C16" s="42"/>
      <c r="D16" s="14" t="s">
        <v>21</v>
      </c>
      <c r="E16" s="30">
        <f t="shared" si="1"/>
        <v>0</v>
      </c>
      <c r="F16" s="18"/>
      <c r="G16" s="24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</row>
    <row r="17" spans="1:12" ht="23.25" customHeight="1" x14ac:dyDescent="0.25">
      <c r="A17" s="42"/>
      <c r="B17" s="42"/>
      <c r="C17" s="42" t="s">
        <v>65</v>
      </c>
      <c r="D17" s="16" t="s">
        <v>41</v>
      </c>
      <c r="E17" s="17">
        <f>SUM(E18:E22)</f>
        <v>15062.2</v>
      </c>
      <c r="F17" s="32">
        <f t="shared" ref="F17:L17" si="2">SUM(F18:F22)</f>
        <v>15062.2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0</v>
      </c>
    </row>
    <row r="18" spans="1:12" ht="33.75" customHeight="1" x14ac:dyDescent="0.25">
      <c r="A18" s="42"/>
      <c r="B18" s="42"/>
      <c r="C18" s="42"/>
      <c r="D18" s="13" t="s">
        <v>49</v>
      </c>
      <c r="E18" s="15">
        <f>SUM(F18:L18)</f>
        <v>0</v>
      </c>
      <c r="F18" s="15">
        <v>0</v>
      </c>
      <c r="G18" s="24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</row>
    <row r="19" spans="1:12" ht="33" customHeight="1" x14ac:dyDescent="0.25">
      <c r="A19" s="42"/>
      <c r="B19" s="42"/>
      <c r="C19" s="42"/>
      <c r="D19" s="13" t="s">
        <v>81</v>
      </c>
      <c r="E19" s="30">
        <f t="shared" ref="E19:E22" si="3">SUM(F19:L19)</f>
        <v>0</v>
      </c>
      <c r="F19" s="15">
        <v>0</v>
      </c>
      <c r="G19" s="24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</row>
    <row r="20" spans="1:12" ht="27.75" customHeight="1" x14ac:dyDescent="0.25">
      <c r="A20" s="42"/>
      <c r="B20" s="42"/>
      <c r="C20" s="42"/>
      <c r="D20" s="13" t="s">
        <v>51</v>
      </c>
      <c r="E20" s="30">
        <f t="shared" si="3"/>
        <v>15062.2</v>
      </c>
      <c r="F20" s="15">
        <f>13482.2+1580</f>
        <v>15062.2</v>
      </c>
      <c r="G20" s="24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</row>
    <row r="21" spans="1:12" ht="60.75" customHeight="1" x14ac:dyDescent="0.25">
      <c r="A21" s="42"/>
      <c r="B21" s="42"/>
      <c r="C21" s="42"/>
      <c r="D21" s="13" t="s">
        <v>82</v>
      </c>
      <c r="E21" s="30">
        <f t="shared" si="3"/>
        <v>0</v>
      </c>
      <c r="F21" s="15">
        <v>0</v>
      </c>
      <c r="G21" s="24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</row>
    <row r="22" spans="1:12" ht="38.25" customHeight="1" x14ac:dyDescent="0.25">
      <c r="A22" s="42"/>
      <c r="B22" s="42"/>
      <c r="C22" s="42"/>
      <c r="D22" s="14" t="s">
        <v>21</v>
      </c>
      <c r="E22" s="30">
        <f t="shared" si="3"/>
        <v>0</v>
      </c>
      <c r="F22" s="15">
        <v>0</v>
      </c>
      <c r="G22" s="24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</row>
    <row r="23" spans="1:12" ht="24" customHeight="1" x14ac:dyDescent="0.25">
      <c r="A23" s="42"/>
      <c r="B23" s="42"/>
      <c r="C23" s="42" t="s">
        <v>66</v>
      </c>
      <c r="D23" s="16" t="s">
        <v>41</v>
      </c>
      <c r="E23" s="17">
        <f>SUM(E24:E28)</f>
        <v>15780.66174</v>
      </c>
      <c r="F23" s="32">
        <f t="shared" ref="F23:L23" si="4">SUM(F24:F28)</f>
        <v>3398.73</v>
      </c>
      <c r="G23" s="32">
        <f t="shared" si="4"/>
        <v>3993.1317400000003</v>
      </c>
      <c r="H23" s="32">
        <f t="shared" si="4"/>
        <v>4194.3999999999996</v>
      </c>
      <c r="I23" s="32">
        <f t="shared" si="4"/>
        <v>4194.3999999999996</v>
      </c>
      <c r="J23" s="32">
        <f t="shared" si="4"/>
        <v>0</v>
      </c>
      <c r="K23" s="32">
        <f t="shared" si="4"/>
        <v>0</v>
      </c>
      <c r="L23" s="32">
        <f t="shared" si="4"/>
        <v>0</v>
      </c>
    </row>
    <row r="24" spans="1:12" ht="24" customHeight="1" x14ac:dyDescent="0.25">
      <c r="A24" s="42"/>
      <c r="B24" s="42"/>
      <c r="C24" s="42"/>
      <c r="D24" s="13" t="s">
        <v>49</v>
      </c>
      <c r="E24" s="15">
        <f>SUM(F24:L24)</f>
        <v>0</v>
      </c>
      <c r="F24" s="15">
        <v>0</v>
      </c>
      <c r="G24" s="24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</row>
    <row r="25" spans="1:12" ht="31.5" customHeight="1" x14ac:dyDescent="0.25">
      <c r="A25" s="42"/>
      <c r="B25" s="42"/>
      <c r="C25" s="42"/>
      <c r="D25" s="13" t="s">
        <v>81</v>
      </c>
      <c r="E25" s="30">
        <f t="shared" ref="E25:E28" si="5">SUM(F25:L25)</f>
        <v>0</v>
      </c>
      <c r="F25" s="15">
        <v>0</v>
      </c>
      <c r="G25" s="24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</row>
    <row r="26" spans="1:12" ht="26.25" customHeight="1" x14ac:dyDescent="0.25">
      <c r="A26" s="42"/>
      <c r="B26" s="42"/>
      <c r="C26" s="42"/>
      <c r="D26" s="13" t="s">
        <v>51</v>
      </c>
      <c r="E26" s="30">
        <f t="shared" si="5"/>
        <v>13780.66174</v>
      </c>
      <c r="F26" s="15">
        <f>1398.73</f>
        <v>1398.73</v>
      </c>
      <c r="G26" s="39">
        <f>3993.4+0.842+234.999-176.24925-59.86001</f>
        <v>3993.1317400000003</v>
      </c>
      <c r="H26" s="15">
        <v>4194.3999999999996</v>
      </c>
      <c r="I26" s="15">
        <v>4194.3999999999996</v>
      </c>
      <c r="J26" s="15">
        <v>0</v>
      </c>
      <c r="K26" s="15">
        <v>0</v>
      </c>
      <c r="L26" s="15">
        <v>0</v>
      </c>
    </row>
    <row r="27" spans="1:12" ht="57.75" customHeight="1" x14ac:dyDescent="0.25">
      <c r="A27" s="42"/>
      <c r="B27" s="42"/>
      <c r="C27" s="42"/>
      <c r="D27" s="13" t="s">
        <v>82</v>
      </c>
      <c r="E27" s="30">
        <f t="shared" si="5"/>
        <v>0</v>
      </c>
      <c r="F27" s="15">
        <v>0</v>
      </c>
      <c r="G27" s="24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</row>
    <row r="28" spans="1:12" ht="33" customHeight="1" x14ac:dyDescent="0.25">
      <c r="A28" s="42"/>
      <c r="B28" s="42"/>
      <c r="C28" s="42"/>
      <c r="D28" s="14" t="s">
        <v>21</v>
      </c>
      <c r="E28" s="30">
        <f t="shared" si="5"/>
        <v>2000</v>
      </c>
      <c r="F28" s="15">
        <f>5000-3000</f>
        <v>2000</v>
      </c>
      <c r="G28" s="19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</row>
    <row r="29" spans="1:12" ht="23.25" customHeight="1" x14ac:dyDescent="0.25">
      <c r="A29" s="42" t="s">
        <v>22</v>
      </c>
      <c r="B29" s="42" t="s">
        <v>80</v>
      </c>
      <c r="C29" s="42" t="s">
        <v>66</v>
      </c>
      <c r="D29" s="16" t="s">
        <v>41</v>
      </c>
      <c r="E29" s="17">
        <f>SUM(E30:E34)</f>
        <v>951330.55047999998</v>
      </c>
      <c r="F29" s="32">
        <f t="shared" ref="F29:L29" si="6">SUM(F30:F34)</f>
        <v>110580.45215</v>
      </c>
      <c r="G29" s="32">
        <f t="shared" si="6"/>
        <v>140291.42833</v>
      </c>
      <c r="H29" s="32">
        <f t="shared" si="6"/>
        <v>140459.01</v>
      </c>
      <c r="I29" s="32">
        <f t="shared" si="6"/>
        <v>146601.56</v>
      </c>
      <c r="J29" s="32">
        <f t="shared" si="6"/>
        <v>137799.4</v>
      </c>
      <c r="K29" s="32">
        <f t="shared" si="6"/>
        <v>137799.4</v>
      </c>
      <c r="L29" s="32">
        <f t="shared" si="6"/>
        <v>137799.29999999999</v>
      </c>
    </row>
    <row r="30" spans="1:12" ht="26.25" customHeight="1" x14ac:dyDescent="0.25">
      <c r="A30" s="42"/>
      <c r="B30" s="42"/>
      <c r="C30" s="42"/>
      <c r="D30" s="13" t="s">
        <v>49</v>
      </c>
      <c r="E30" s="15">
        <f>SUM(F30:L30)</f>
        <v>0</v>
      </c>
      <c r="F30" s="15">
        <v>0</v>
      </c>
      <c r="G30" s="24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</row>
    <row r="31" spans="1:12" ht="35.25" customHeight="1" x14ac:dyDescent="0.25">
      <c r="A31" s="42"/>
      <c r="B31" s="42"/>
      <c r="C31" s="42"/>
      <c r="D31" s="13" t="s">
        <v>81</v>
      </c>
      <c r="E31" s="30">
        <f t="shared" ref="E31:E34" si="7">SUM(F31:L31)</f>
        <v>0</v>
      </c>
      <c r="F31" s="15">
        <v>0</v>
      </c>
      <c r="G31" s="24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</row>
    <row r="32" spans="1:12" ht="24.75" customHeight="1" x14ac:dyDescent="0.25">
      <c r="A32" s="42"/>
      <c r="B32" s="42"/>
      <c r="C32" s="42"/>
      <c r="D32" s="13" t="s">
        <v>51</v>
      </c>
      <c r="E32" s="30">
        <f t="shared" si="7"/>
        <v>951330.55047999998</v>
      </c>
      <c r="F32" s="15">
        <f>110154.14215+346.31+80</f>
        <v>110580.45215</v>
      </c>
      <c r="G32" s="39">
        <f>123704.5-27-21.91216-1+300+7872+8464.84049</f>
        <v>140291.42833</v>
      </c>
      <c r="H32" s="15">
        <f>140470.81-11.8</f>
        <v>140459.01</v>
      </c>
      <c r="I32" s="15">
        <f>146613.36-11.8</f>
        <v>146601.56</v>
      </c>
      <c r="J32" s="15">
        <v>137799.4</v>
      </c>
      <c r="K32" s="15">
        <v>137799.4</v>
      </c>
      <c r="L32" s="15">
        <v>137799.29999999999</v>
      </c>
    </row>
    <row r="33" spans="1:13" ht="57.75" customHeight="1" x14ac:dyDescent="0.25">
      <c r="A33" s="42"/>
      <c r="B33" s="42"/>
      <c r="C33" s="42"/>
      <c r="D33" s="13" t="s">
        <v>82</v>
      </c>
      <c r="E33" s="30">
        <f t="shared" si="7"/>
        <v>0</v>
      </c>
      <c r="F33" s="15">
        <v>0</v>
      </c>
      <c r="G33" s="24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9"/>
    </row>
    <row r="34" spans="1:13" ht="32.25" customHeight="1" x14ac:dyDescent="0.25">
      <c r="A34" s="42"/>
      <c r="B34" s="42"/>
      <c r="C34" s="42"/>
      <c r="D34" s="14" t="s">
        <v>21</v>
      </c>
      <c r="E34" s="30">
        <f t="shared" si="7"/>
        <v>0</v>
      </c>
      <c r="F34" s="15">
        <v>0</v>
      </c>
      <c r="G34" s="24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</row>
    <row r="35" spans="1:13" ht="22.5" customHeight="1" x14ac:dyDescent="0.25">
      <c r="A35" s="42" t="s">
        <v>23</v>
      </c>
      <c r="B35" s="44" t="s">
        <v>24</v>
      </c>
      <c r="C35" s="42" t="s">
        <v>25</v>
      </c>
      <c r="D35" s="16" t="s">
        <v>41</v>
      </c>
      <c r="E35" s="17">
        <f>SUM(E36:E40)</f>
        <v>9012.4624100000001</v>
      </c>
      <c r="F35" s="32">
        <f t="shared" ref="F35:L35" si="8">SUM(F36:F40)</f>
        <v>8277.2639600000002</v>
      </c>
      <c r="G35" s="32">
        <f t="shared" si="8"/>
        <v>735.19844999999998</v>
      </c>
      <c r="H35" s="32">
        <f t="shared" si="8"/>
        <v>0</v>
      </c>
      <c r="I35" s="32">
        <f t="shared" si="8"/>
        <v>0</v>
      </c>
      <c r="J35" s="32">
        <f t="shared" si="8"/>
        <v>0</v>
      </c>
      <c r="K35" s="32">
        <f t="shared" si="8"/>
        <v>0</v>
      </c>
      <c r="L35" s="32">
        <f t="shared" si="8"/>
        <v>0</v>
      </c>
    </row>
    <row r="36" spans="1:13" ht="22.5" customHeight="1" x14ac:dyDescent="0.25">
      <c r="A36" s="42"/>
      <c r="B36" s="44"/>
      <c r="C36" s="42"/>
      <c r="D36" s="13" t="s">
        <v>49</v>
      </c>
      <c r="E36" s="15">
        <f>SUM(F36:L36)</f>
        <v>0</v>
      </c>
      <c r="F36" s="15">
        <v>0</v>
      </c>
      <c r="G36" s="24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</row>
    <row r="37" spans="1:13" ht="35.25" customHeight="1" x14ac:dyDescent="0.25">
      <c r="A37" s="42"/>
      <c r="B37" s="44"/>
      <c r="C37" s="42"/>
      <c r="D37" s="13" t="s">
        <v>81</v>
      </c>
      <c r="E37" s="30">
        <f t="shared" ref="E37:E40" si="9">SUM(F37:L37)</f>
        <v>0</v>
      </c>
      <c r="F37" s="15">
        <v>0</v>
      </c>
      <c r="G37" s="24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</row>
    <row r="38" spans="1:13" ht="25.5" customHeight="1" x14ac:dyDescent="0.25">
      <c r="A38" s="42"/>
      <c r="B38" s="44"/>
      <c r="C38" s="42"/>
      <c r="D38" s="13" t="s">
        <v>51</v>
      </c>
      <c r="E38" s="30">
        <f t="shared" si="9"/>
        <v>9012.4624100000001</v>
      </c>
      <c r="F38" s="15">
        <v>8277.2639600000002</v>
      </c>
      <c r="G38" s="24">
        <v>735.19844999999998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</row>
    <row r="39" spans="1:13" ht="57.75" customHeight="1" x14ac:dyDescent="0.25">
      <c r="A39" s="42"/>
      <c r="B39" s="44"/>
      <c r="C39" s="42"/>
      <c r="D39" s="13" t="s">
        <v>82</v>
      </c>
      <c r="E39" s="30">
        <f t="shared" si="9"/>
        <v>0</v>
      </c>
      <c r="F39" s="15">
        <v>0</v>
      </c>
      <c r="G39" s="24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</row>
    <row r="40" spans="1:13" ht="33" customHeight="1" x14ac:dyDescent="0.25">
      <c r="A40" s="42"/>
      <c r="B40" s="44"/>
      <c r="C40" s="42"/>
      <c r="D40" s="14" t="s">
        <v>21</v>
      </c>
      <c r="E40" s="30">
        <f t="shared" si="9"/>
        <v>0</v>
      </c>
      <c r="F40" s="15">
        <v>0</v>
      </c>
      <c r="G40" s="24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</row>
    <row r="41" spans="1:13" ht="21.75" customHeight="1" x14ac:dyDescent="0.25">
      <c r="A41" s="42"/>
      <c r="B41" s="44"/>
      <c r="C41" s="42" t="s">
        <v>67</v>
      </c>
      <c r="D41" s="16" t="s">
        <v>41</v>
      </c>
      <c r="E41" s="17">
        <f>SUM(E42:E46)</f>
        <v>71105.990129999991</v>
      </c>
      <c r="F41" s="32">
        <f t="shared" ref="F41:L41" si="10">SUM(F42:F46)</f>
        <v>2841.18858</v>
      </c>
      <c r="G41" s="32">
        <f t="shared" si="10"/>
        <v>11264.80155</v>
      </c>
      <c r="H41" s="32">
        <f t="shared" si="10"/>
        <v>12000</v>
      </c>
      <c r="I41" s="32">
        <f t="shared" si="10"/>
        <v>12000</v>
      </c>
      <c r="J41" s="32">
        <f t="shared" si="10"/>
        <v>11000</v>
      </c>
      <c r="K41" s="32">
        <f t="shared" si="10"/>
        <v>11000</v>
      </c>
      <c r="L41" s="32">
        <f t="shared" si="10"/>
        <v>11000</v>
      </c>
    </row>
    <row r="42" spans="1:13" ht="25.5" customHeight="1" x14ac:dyDescent="0.25">
      <c r="A42" s="42"/>
      <c r="B42" s="44"/>
      <c r="C42" s="42"/>
      <c r="D42" s="13" t="s">
        <v>49</v>
      </c>
      <c r="E42" s="15">
        <f>SUM(F42:L42)</f>
        <v>0</v>
      </c>
      <c r="F42" s="15">
        <v>0</v>
      </c>
      <c r="G42" s="24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</row>
    <row r="43" spans="1:13" ht="35.25" customHeight="1" x14ac:dyDescent="0.25">
      <c r="A43" s="42"/>
      <c r="B43" s="44"/>
      <c r="C43" s="42"/>
      <c r="D43" s="13" t="s">
        <v>81</v>
      </c>
      <c r="E43" s="30">
        <f t="shared" ref="E43:E46" si="11">SUM(F43:L43)</f>
        <v>0</v>
      </c>
      <c r="F43" s="15">
        <v>0</v>
      </c>
      <c r="G43" s="24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</row>
    <row r="44" spans="1:13" ht="27.75" customHeight="1" x14ac:dyDescent="0.25">
      <c r="A44" s="42"/>
      <c r="B44" s="44"/>
      <c r="C44" s="42"/>
      <c r="D44" s="13" t="s">
        <v>51</v>
      </c>
      <c r="E44" s="30">
        <f t="shared" si="11"/>
        <v>71105.990129999991</v>
      </c>
      <c r="F44" s="15">
        <f>2722.73504+103.72954+14.724</f>
        <v>2841.18858</v>
      </c>
      <c r="G44" s="24">
        <f>12000-735.19845</f>
        <v>11264.80155</v>
      </c>
      <c r="H44" s="15">
        <v>12000</v>
      </c>
      <c r="I44" s="15">
        <v>12000</v>
      </c>
      <c r="J44" s="15">
        <v>11000</v>
      </c>
      <c r="K44" s="15">
        <v>11000</v>
      </c>
      <c r="L44" s="15">
        <v>11000</v>
      </c>
    </row>
    <row r="45" spans="1:13" ht="57.75" customHeight="1" x14ac:dyDescent="0.25">
      <c r="A45" s="42"/>
      <c r="B45" s="44"/>
      <c r="C45" s="42"/>
      <c r="D45" s="13" t="s">
        <v>82</v>
      </c>
      <c r="E45" s="30">
        <f t="shared" si="11"/>
        <v>0</v>
      </c>
      <c r="F45" s="15">
        <v>0</v>
      </c>
      <c r="G45" s="24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</row>
    <row r="46" spans="1:13" ht="33" customHeight="1" x14ac:dyDescent="0.25">
      <c r="A46" s="42"/>
      <c r="B46" s="44"/>
      <c r="C46" s="42"/>
      <c r="D46" s="14" t="s">
        <v>21</v>
      </c>
      <c r="E46" s="30">
        <f t="shared" si="11"/>
        <v>0</v>
      </c>
      <c r="F46" s="15">
        <v>0</v>
      </c>
      <c r="G46" s="24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</row>
    <row r="47" spans="1:13" ht="32.25" customHeight="1" x14ac:dyDescent="0.25">
      <c r="A47" s="42" t="s">
        <v>26</v>
      </c>
      <c r="B47" s="42" t="s">
        <v>68</v>
      </c>
      <c r="C47" s="42" t="s">
        <v>27</v>
      </c>
      <c r="D47" s="16" t="s">
        <v>41</v>
      </c>
      <c r="E47" s="17">
        <f>SUM(E48:E52)</f>
        <v>21493.100000000002</v>
      </c>
      <c r="F47" s="32">
        <f t="shared" ref="F47:L47" si="12">SUM(F48:F52)</f>
        <v>5418.1</v>
      </c>
      <c r="G47" s="32">
        <f t="shared" si="12"/>
        <v>5238.1540000000005</v>
      </c>
      <c r="H47" s="32">
        <f t="shared" si="12"/>
        <v>5266.473</v>
      </c>
      <c r="I47" s="32">
        <f t="shared" si="12"/>
        <v>5570.3729999999996</v>
      </c>
      <c r="J47" s="32">
        <f t="shared" si="12"/>
        <v>0</v>
      </c>
      <c r="K47" s="32">
        <f t="shared" si="12"/>
        <v>0</v>
      </c>
      <c r="L47" s="32">
        <f t="shared" si="12"/>
        <v>0</v>
      </c>
    </row>
    <row r="48" spans="1:13" ht="32.25" customHeight="1" x14ac:dyDescent="0.25">
      <c r="A48" s="42"/>
      <c r="B48" s="42"/>
      <c r="C48" s="42"/>
      <c r="D48" s="13" t="s">
        <v>49</v>
      </c>
      <c r="E48" s="15">
        <f>SUM(F48:L48)</f>
        <v>16200.100000000002</v>
      </c>
      <c r="F48" s="15">
        <f>3898.2+200</f>
        <v>4098.2</v>
      </c>
      <c r="G48" s="24">
        <f>3820.4+100</f>
        <v>3920.4</v>
      </c>
      <c r="H48" s="15">
        <f>3806.5+132.3</f>
        <v>3938.8</v>
      </c>
      <c r="I48" s="15">
        <f>4071.2+171.5</f>
        <v>4242.7</v>
      </c>
      <c r="J48" s="15">
        <v>0</v>
      </c>
      <c r="K48" s="15">
        <v>0</v>
      </c>
      <c r="L48" s="15">
        <v>0</v>
      </c>
    </row>
    <row r="49" spans="1:12" ht="32.25" customHeight="1" x14ac:dyDescent="0.25">
      <c r="A49" s="42"/>
      <c r="B49" s="42"/>
      <c r="C49" s="42"/>
      <c r="D49" s="13" t="s">
        <v>81</v>
      </c>
      <c r="E49" s="30">
        <f t="shared" ref="E49:E52" si="13">SUM(F49:L49)</f>
        <v>5293</v>
      </c>
      <c r="F49" s="15">
        <v>1319.9</v>
      </c>
      <c r="G49" s="39">
        <f>1327.673-80.8+70.881</f>
        <v>1317.7540000000001</v>
      </c>
      <c r="H49" s="15">
        <v>1327.673</v>
      </c>
      <c r="I49" s="15">
        <v>1327.673</v>
      </c>
      <c r="J49" s="15">
        <v>0</v>
      </c>
      <c r="K49" s="15">
        <v>0</v>
      </c>
      <c r="L49" s="15">
        <v>0</v>
      </c>
    </row>
    <row r="50" spans="1:12" ht="32.25" customHeight="1" x14ac:dyDescent="0.25">
      <c r="A50" s="42"/>
      <c r="B50" s="42"/>
      <c r="C50" s="42"/>
      <c r="D50" s="13" t="s">
        <v>51</v>
      </c>
      <c r="E50" s="30">
        <f t="shared" si="13"/>
        <v>0</v>
      </c>
      <c r="F50" s="15">
        <v>0</v>
      </c>
      <c r="G50" s="24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</row>
    <row r="51" spans="1:12" ht="57.75" customHeight="1" x14ac:dyDescent="0.25">
      <c r="A51" s="42"/>
      <c r="B51" s="42"/>
      <c r="C51" s="42"/>
      <c r="D51" s="13" t="s">
        <v>82</v>
      </c>
      <c r="E51" s="30">
        <f t="shared" si="13"/>
        <v>0</v>
      </c>
      <c r="F51" s="15">
        <v>0</v>
      </c>
      <c r="G51" s="24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</row>
    <row r="52" spans="1:12" ht="32.25" customHeight="1" x14ac:dyDescent="0.25">
      <c r="A52" s="42"/>
      <c r="B52" s="42"/>
      <c r="C52" s="42"/>
      <c r="D52" s="14" t="s">
        <v>21</v>
      </c>
      <c r="E52" s="30">
        <f t="shared" si="13"/>
        <v>0</v>
      </c>
      <c r="F52" s="15">
        <v>0</v>
      </c>
      <c r="G52" s="24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</row>
    <row r="53" spans="1:12" ht="32.25" customHeight="1" x14ac:dyDescent="0.25">
      <c r="A53" s="42"/>
      <c r="B53" s="42"/>
      <c r="C53" s="42" t="s">
        <v>28</v>
      </c>
      <c r="D53" s="16" t="s">
        <v>41</v>
      </c>
      <c r="E53" s="17">
        <f>SUM(E54:E58)</f>
        <v>1093.8</v>
      </c>
      <c r="F53" s="32">
        <f t="shared" ref="F53:L53" si="14">SUM(F54:F58)</f>
        <v>297</v>
      </c>
      <c r="G53" s="32">
        <f t="shared" si="14"/>
        <v>218.34599999999998</v>
      </c>
      <c r="H53" s="32">
        <f t="shared" si="14"/>
        <v>289.22699999999998</v>
      </c>
      <c r="I53" s="32">
        <f t="shared" si="14"/>
        <v>289.22699999999998</v>
      </c>
      <c r="J53" s="32">
        <f t="shared" si="14"/>
        <v>0</v>
      </c>
      <c r="K53" s="32">
        <f t="shared" si="14"/>
        <v>0</v>
      </c>
      <c r="L53" s="32">
        <f t="shared" si="14"/>
        <v>0</v>
      </c>
    </row>
    <row r="54" spans="1:12" ht="32.25" customHeight="1" x14ac:dyDescent="0.25">
      <c r="A54" s="42"/>
      <c r="B54" s="42"/>
      <c r="C54" s="42"/>
      <c r="D54" s="13" t="s">
        <v>49</v>
      </c>
      <c r="E54" s="15">
        <f>SUM(F54:L54)</f>
        <v>0</v>
      </c>
      <c r="F54" s="15">
        <v>0</v>
      </c>
      <c r="G54" s="24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</row>
    <row r="55" spans="1:12" ht="32.25" customHeight="1" x14ac:dyDescent="0.25">
      <c r="A55" s="42"/>
      <c r="B55" s="42"/>
      <c r="C55" s="42"/>
      <c r="D55" s="13" t="s">
        <v>81</v>
      </c>
      <c r="E55" s="30">
        <f t="shared" ref="E55:E57" si="15">SUM(F55:L55)</f>
        <v>1093.8</v>
      </c>
      <c r="F55" s="15">
        <v>297</v>
      </c>
      <c r="G55" s="39">
        <f>289.227-70.881</f>
        <v>218.34599999999998</v>
      </c>
      <c r="H55" s="15">
        <v>289.22699999999998</v>
      </c>
      <c r="I55" s="15">
        <v>289.22699999999998</v>
      </c>
      <c r="J55" s="15">
        <v>0</v>
      </c>
      <c r="K55" s="15">
        <v>0</v>
      </c>
      <c r="L55" s="15">
        <v>0</v>
      </c>
    </row>
    <row r="56" spans="1:12" ht="32.25" customHeight="1" x14ac:dyDescent="0.25">
      <c r="A56" s="42"/>
      <c r="B56" s="42"/>
      <c r="C56" s="42"/>
      <c r="D56" s="13" t="s">
        <v>51</v>
      </c>
      <c r="E56" s="30">
        <f t="shared" si="15"/>
        <v>0</v>
      </c>
      <c r="F56" s="20"/>
      <c r="G56" s="20"/>
      <c r="H56" s="20"/>
      <c r="I56" s="15">
        <v>0</v>
      </c>
      <c r="J56" s="15">
        <v>0</v>
      </c>
      <c r="K56" s="15">
        <v>0</v>
      </c>
      <c r="L56" s="15">
        <v>0</v>
      </c>
    </row>
    <row r="57" spans="1:12" ht="57.75" customHeight="1" x14ac:dyDescent="0.25">
      <c r="A57" s="42"/>
      <c r="B57" s="42"/>
      <c r="C57" s="42"/>
      <c r="D57" s="13" t="s">
        <v>82</v>
      </c>
      <c r="E57" s="30">
        <f t="shared" si="15"/>
        <v>0</v>
      </c>
      <c r="F57" s="15">
        <v>0</v>
      </c>
      <c r="G57" s="24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</row>
    <row r="58" spans="1:12" ht="32.25" customHeight="1" x14ac:dyDescent="0.25">
      <c r="A58" s="42"/>
      <c r="B58" s="42"/>
      <c r="C58" s="42"/>
      <c r="D58" s="14" t="s">
        <v>21</v>
      </c>
      <c r="E58" s="30">
        <f>SUM(F58:L58)</f>
        <v>0</v>
      </c>
      <c r="F58" s="15">
        <v>0</v>
      </c>
      <c r="G58" s="24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</row>
    <row r="59" spans="1:12" ht="37.5" customHeight="1" x14ac:dyDescent="0.25">
      <c r="A59" s="42"/>
      <c r="B59" s="42" t="s">
        <v>29</v>
      </c>
      <c r="C59" s="42"/>
      <c r="D59" s="16" t="s">
        <v>41</v>
      </c>
      <c r="E59" s="17">
        <f>E11+E17+E23+E29+E35+E41+E47+E53</f>
        <v>2239928.47804</v>
      </c>
      <c r="F59" s="32">
        <f t="shared" ref="F59:L59" si="16">F11+F17+F23+F29+F35+F41+F47+F53</f>
        <v>326489.94537000003</v>
      </c>
      <c r="G59" s="32">
        <f t="shared" si="16"/>
        <v>331725.86267</v>
      </c>
      <c r="H59" s="32">
        <f t="shared" si="16"/>
        <v>330788.61000000004</v>
      </c>
      <c r="I59" s="32">
        <f t="shared" si="16"/>
        <v>347035.56</v>
      </c>
      <c r="J59" s="32">
        <f t="shared" si="16"/>
        <v>301296.19999999995</v>
      </c>
      <c r="K59" s="32">
        <f t="shared" si="16"/>
        <v>301296.19999999995</v>
      </c>
      <c r="L59" s="32">
        <f t="shared" si="16"/>
        <v>301296.09999999998</v>
      </c>
    </row>
    <row r="60" spans="1:12" ht="37.5" customHeight="1" x14ac:dyDescent="0.25">
      <c r="A60" s="42"/>
      <c r="B60" s="42"/>
      <c r="C60" s="42"/>
      <c r="D60" s="13" t="s">
        <v>49</v>
      </c>
      <c r="E60" s="30">
        <f t="shared" ref="E60:L64" si="17">E12+E18+E24+E30+E36+E42+E48+E54</f>
        <v>16200.100000000002</v>
      </c>
      <c r="F60" s="30">
        <f t="shared" si="17"/>
        <v>4098.2</v>
      </c>
      <c r="G60" s="30">
        <f t="shared" si="17"/>
        <v>3920.4</v>
      </c>
      <c r="H60" s="30">
        <f t="shared" si="17"/>
        <v>3938.8</v>
      </c>
      <c r="I60" s="30">
        <f t="shared" si="17"/>
        <v>4242.7</v>
      </c>
      <c r="J60" s="30">
        <f t="shared" si="17"/>
        <v>0</v>
      </c>
      <c r="K60" s="30">
        <f t="shared" si="17"/>
        <v>0</v>
      </c>
      <c r="L60" s="30">
        <f t="shared" si="17"/>
        <v>0</v>
      </c>
    </row>
    <row r="61" spans="1:12" ht="37.5" customHeight="1" x14ac:dyDescent="0.25">
      <c r="A61" s="42"/>
      <c r="B61" s="42"/>
      <c r="C61" s="42"/>
      <c r="D61" s="13" t="s">
        <v>81</v>
      </c>
      <c r="E61" s="30">
        <f t="shared" si="17"/>
        <v>6386.8</v>
      </c>
      <c r="F61" s="30">
        <f t="shared" si="17"/>
        <v>1616.9</v>
      </c>
      <c r="G61" s="30">
        <f t="shared" si="17"/>
        <v>1536.1000000000001</v>
      </c>
      <c r="H61" s="30">
        <f t="shared" si="17"/>
        <v>1616.9</v>
      </c>
      <c r="I61" s="30">
        <f t="shared" si="17"/>
        <v>1616.9</v>
      </c>
      <c r="J61" s="30">
        <f t="shared" si="17"/>
        <v>0</v>
      </c>
      <c r="K61" s="30">
        <f t="shared" si="17"/>
        <v>0</v>
      </c>
      <c r="L61" s="30">
        <f t="shared" si="17"/>
        <v>0</v>
      </c>
    </row>
    <row r="62" spans="1:12" ht="37.5" customHeight="1" x14ac:dyDescent="0.25">
      <c r="A62" s="42"/>
      <c r="B62" s="42"/>
      <c r="C62" s="42"/>
      <c r="D62" s="13" t="s">
        <v>51</v>
      </c>
      <c r="E62" s="30">
        <f t="shared" si="17"/>
        <v>2215341.5780400001</v>
      </c>
      <c r="F62" s="30">
        <f t="shared" si="17"/>
        <v>318774.84537000005</v>
      </c>
      <c r="G62" s="30">
        <f t="shared" si="17"/>
        <v>326269.36267</v>
      </c>
      <c r="H62" s="30">
        <f t="shared" si="17"/>
        <v>325232.91000000003</v>
      </c>
      <c r="I62" s="30">
        <f t="shared" si="17"/>
        <v>341175.95999999996</v>
      </c>
      <c r="J62" s="30">
        <f t="shared" si="17"/>
        <v>301296.19999999995</v>
      </c>
      <c r="K62" s="30">
        <f t="shared" si="17"/>
        <v>301296.19999999995</v>
      </c>
      <c r="L62" s="30">
        <f t="shared" si="17"/>
        <v>301296.09999999998</v>
      </c>
    </row>
    <row r="63" spans="1:12" ht="57.75" customHeight="1" x14ac:dyDescent="0.25">
      <c r="A63" s="42"/>
      <c r="B63" s="42"/>
      <c r="C63" s="42"/>
      <c r="D63" s="13" t="s">
        <v>82</v>
      </c>
      <c r="E63" s="30">
        <f t="shared" si="17"/>
        <v>0</v>
      </c>
      <c r="F63" s="30">
        <f t="shared" si="17"/>
        <v>0</v>
      </c>
      <c r="G63" s="30">
        <f t="shared" si="17"/>
        <v>0</v>
      </c>
      <c r="H63" s="30">
        <f t="shared" si="17"/>
        <v>0</v>
      </c>
      <c r="I63" s="30">
        <f t="shared" si="17"/>
        <v>0</v>
      </c>
      <c r="J63" s="30">
        <f t="shared" si="17"/>
        <v>0</v>
      </c>
      <c r="K63" s="30">
        <f t="shared" si="17"/>
        <v>0</v>
      </c>
      <c r="L63" s="30">
        <f t="shared" si="17"/>
        <v>0</v>
      </c>
    </row>
    <row r="64" spans="1:12" ht="37.5" customHeight="1" x14ac:dyDescent="0.25">
      <c r="A64" s="42"/>
      <c r="B64" s="42"/>
      <c r="C64" s="42"/>
      <c r="D64" s="14" t="s">
        <v>21</v>
      </c>
      <c r="E64" s="30">
        <f t="shared" si="17"/>
        <v>2000</v>
      </c>
      <c r="F64" s="30">
        <f t="shared" si="17"/>
        <v>2000</v>
      </c>
      <c r="G64" s="30">
        <f t="shared" si="17"/>
        <v>0</v>
      </c>
      <c r="H64" s="30">
        <f t="shared" si="17"/>
        <v>0</v>
      </c>
      <c r="I64" s="30">
        <f t="shared" si="17"/>
        <v>0</v>
      </c>
      <c r="J64" s="30">
        <f t="shared" si="17"/>
        <v>0</v>
      </c>
      <c r="K64" s="30">
        <f t="shared" si="17"/>
        <v>0</v>
      </c>
      <c r="L64" s="30">
        <f t="shared" si="17"/>
        <v>0</v>
      </c>
    </row>
    <row r="65" spans="1:12" ht="37.5" customHeight="1" x14ac:dyDescent="0.25">
      <c r="A65" s="56" t="s">
        <v>30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</row>
    <row r="66" spans="1:12" ht="37.5" customHeight="1" x14ac:dyDescent="0.25">
      <c r="A66" s="42" t="s">
        <v>31</v>
      </c>
      <c r="B66" s="42" t="s">
        <v>32</v>
      </c>
      <c r="C66" s="42" t="s">
        <v>72</v>
      </c>
      <c r="D66" s="16" t="s">
        <v>41</v>
      </c>
      <c r="E66" s="17">
        <f>SUM(E67:E71)</f>
        <v>306.82905</v>
      </c>
      <c r="F66" s="32">
        <f t="shared" ref="F66:L66" si="18">SUM(F67:F71)</f>
        <v>306.82905</v>
      </c>
      <c r="G66" s="32">
        <f t="shared" si="18"/>
        <v>0</v>
      </c>
      <c r="H66" s="32">
        <f t="shared" si="18"/>
        <v>0</v>
      </c>
      <c r="I66" s="32">
        <f t="shared" si="18"/>
        <v>0</v>
      </c>
      <c r="J66" s="32">
        <f t="shared" si="18"/>
        <v>0</v>
      </c>
      <c r="K66" s="32">
        <f t="shared" si="18"/>
        <v>0</v>
      </c>
      <c r="L66" s="32">
        <f t="shared" si="18"/>
        <v>0</v>
      </c>
    </row>
    <row r="67" spans="1:12" ht="37.5" customHeight="1" x14ac:dyDescent="0.25">
      <c r="A67" s="42"/>
      <c r="B67" s="42"/>
      <c r="C67" s="42"/>
      <c r="D67" s="13" t="s">
        <v>49</v>
      </c>
      <c r="E67" s="15">
        <f>SUM(F67:L67)</f>
        <v>0</v>
      </c>
      <c r="F67" s="15">
        <v>0</v>
      </c>
      <c r="G67" s="24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</row>
    <row r="68" spans="1:12" ht="37.5" customHeight="1" x14ac:dyDescent="0.25">
      <c r="A68" s="42"/>
      <c r="B68" s="42"/>
      <c r="C68" s="42"/>
      <c r="D68" s="13" t="s">
        <v>81</v>
      </c>
      <c r="E68" s="30">
        <f t="shared" ref="E68:E71" si="19">SUM(F68:L68)</f>
        <v>0</v>
      </c>
      <c r="F68" s="15">
        <v>0</v>
      </c>
      <c r="G68" s="24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</row>
    <row r="69" spans="1:12" ht="37.5" customHeight="1" x14ac:dyDescent="0.25">
      <c r="A69" s="42"/>
      <c r="B69" s="42"/>
      <c r="C69" s="42"/>
      <c r="D69" s="13" t="s">
        <v>51</v>
      </c>
      <c r="E69" s="30">
        <f t="shared" si="19"/>
        <v>306.82905</v>
      </c>
      <c r="F69" s="15">
        <v>306.82905</v>
      </c>
      <c r="G69" s="24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</row>
    <row r="70" spans="1:12" ht="57.75" customHeight="1" x14ac:dyDescent="0.25">
      <c r="A70" s="42"/>
      <c r="B70" s="42"/>
      <c r="C70" s="42"/>
      <c r="D70" s="13" t="s">
        <v>82</v>
      </c>
      <c r="E70" s="30">
        <f t="shared" si="19"/>
        <v>0</v>
      </c>
      <c r="F70" s="15">
        <v>0</v>
      </c>
      <c r="G70" s="24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</row>
    <row r="71" spans="1:12" ht="37.5" customHeight="1" x14ac:dyDescent="0.25">
      <c r="A71" s="42"/>
      <c r="B71" s="42"/>
      <c r="C71" s="42"/>
      <c r="D71" s="14" t="s">
        <v>21</v>
      </c>
      <c r="E71" s="30">
        <f t="shared" si="19"/>
        <v>0</v>
      </c>
      <c r="F71" s="15">
        <v>0</v>
      </c>
      <c r="G71" s="24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</row>
    <row r="72" spans="1:12" ht="37.5" customHeight="1" x14ac:dyDescent="0.25">
      <c r="A72" s="42"/>
      <c r="B72" s="42"/>
      <c r="C72" s="42" t="s">
        <v>66</v>
      </c>
      <c r="D72" s="16" t="s">
        <v>41</v>
      </c>
      <c r="E72" s="17">
        <f>SUM(E73:E77)</f>
        <v>21228.077870000001</v>
      </c>
      <c r="F72" s="32">
        <f t="shared" ref="F72:L72" si="20">SUM(F73:F77)</f>
        <v>1518.8878500000001</v>
      </c>
      <c r="G72" s="32">
        <f t="shared" si="20"/>
        <v>1209.19002</v>
      </c>
      <c r="H72" s="32">
        <f t="shared" si="20"/>
        <v>3700</v>
      </c>
      <c r="I72" s="32">
        <f t="shared" si="20"/>
        <v>3700</v>
      </c>
      <c r="J72" s="32">
        <f t="shared" si="20"/>
        <v>3700</v>
      </c>
      <c r="K72" s="32">
        <f t="shared" si="20"/>
        <v>3700</v>
      </c>
      <c r="L72" s="32">
        <f t="shared" si="20"/>
        <v>3700</v>
      </c>
    </row>
    <row r="73" spans="1:12" ht="37.5" customHeight="1" x14ac:dyDescent="0.25">
      <c r="A73" s="42"/>
      <c r="B73" s="42"/>
      <c r="C73" s="42"/>
      <c r="D73" s="13" t="s">
        <v>49</v>
      </c>
      <c r="E73" s="15">
        <f>SUM(F73:L73)</f>
        <v>0</v>
      </c>
      <c r="F73" s="15">
        <v>0</v>
      </c>
      <c r="G73" s="24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</row>
    <row r="74" spans="1:12" ht="37.5" customHeight="1" x14ac:dyDescent="0.25">
      <c r="A74" s="42"/>
      <c r="B74" s="42"/>
      <c r="C74" s="42"/>
      <c r="D74" s="13" t="s">
        <v>81</v>
      </c>
      <c r="E74" s="30">
        <f t="shared" ref="E74:E77" si="21">SUM(F74:L74)</f>
        <v>0</v>
      </c>
      <c r="F74" s="15">
        <v>0</v>
      </c>
      <c r="G74" s="24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</row>
    <row r="75" spans="1:12" ht="37.5" customHeight="1" x14ac:dyDescent="0.25">
      <c r="A75" s="42"/>
      <c r="B75" s="42"/>
      <c r="C75" s="42"/>
      <c r="D75" s="13" t="s">
        <v>51</v>
      </c>
      <c r="E75" s="30">
        <f t="shared" si="21"/>
        <v>21228.077870000001</v>
      </c>
      <c r="F75" s="15">
        <f>1598.88785-80</f>
        <v>1518.8878500000001</v>
      </c>
      <c r="G75" s="39">
        <f>3700-2490.80998</f>
        <v>1209.19002</v>
      </c>
      <c r="H75" s="15">
        <v>3700</v>
      </c>
      <c r="I75" s="15">
        <v>3700</v>
      </c>
      <c r="J75" s="15">
        <v>3700</v>
      </c>
      <c r="K75" s="15">
        <v>3700</v>
      </c>
      <c r="L75" s="15">
        <v>3700</v>
      </c>
    </row>
    <row r="76" spans="1:12" ht="57.75" customHeight="1" x14ac:dyDescent="0.25">
      <c r="A76" s="42"/>
      <c r="B76" s="42"/>
      <c r="C76" s="42"/>
      <c r="D76" s="13" t="s">
        <v>82</v>
      </c>
      <c r="E76" s="30">
        <f t="shared" si="21"/>
        <v>0</v>
      </c>
      <c r="F76" s="15">
        <v>0</v>
      </c>
      <c r="G76" s="24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</row>
    <row r="77" spans="1:12" ht="37.5" customHeight="1" x14ac:dyDescent="0.25">
      <c r="A77" s="42"/>
      <c r="B77" s="42"/>
      <c r="C77" s="42"/>
      <c r="D77" s="14" t="s">
        <v>21</v>
      </c>
      <c r="E77" s="30">
        <f t="shared" si="21"/>
        <v>0</v>
      </c>
      <c r="F77" s="15">
        <v>0</v>
      </c>
      <c r="G77" s="24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</row>
    <row r="78" spans="1:12" ht="37.5" customHeight="1" x14ac:dyDescent="0.25">
      <c r="A78" s="47" t="s">
        <v>33</v>
      </c>
      <c r="B78" s="48"/>
      <c r="C78" s="49"/>
      <c r="D78" s="16" t="s">
        <v>41</v>
      </c>
      <c r="E78" s="17">
        <f>E66+E72</f>
        <v>21534.906920000001</v>
      </c>
      <c r="F78" s="32">
        <f t="shared" ref="F78:L78" si="22">F66+F72</f>
        <v>1825.7169000000001</v>
      </c>
      <c r="G78" s="32">
        <f t="shared" si="22"/>
        <v>1209.19002</v>
      </c>
      <c r="H78" s="32">
        <f t="shared" si="22"/>
        <v>3700</v>
      </c>
      <c r="I78" s="32">
        <f t="shared" si="22"/>
        <v>3700</v>
      </c>
      <c r="J78" s="32">
        <f t="shared" si="22"/>
        <v>3700</v>
      </c>
      <c r="K78" s="32">
        <f t="shared" si="22"/>
        <v>3700</v>
      </c>
      <c r="L78" s="32">
        <f t="shared" si="22"/>
        <v>3700</v>
      </c>
    </row>
    <row r="79" spans="1:12" ht="37.5" customHeight="1" x14ac:dyDescent="0.25">
      <c r="A79" s="50"/>
      <c r="B79" s="51"/>
      <c r="C79" s="52"/>
      <c r="D79" s="13" t="s">
        <v>49</v>
      </c>
      <c r="E79" s="30">
        <f t="shared" ref="E79:L83" si="23">E67+E73</f>
        <v>0</v>
      </c>
      <c r="F79" s="30">
        <f t="shared" si="23"/>
        <v>0</v>
      </c>
      <c r="G79" s="30">
        <f t="shared" si="23"/>
        <v>0</v>
      </c>
      <c r="H79" s="30">
        <f t="shared" si="23"/>
        <v>0</v>
      </c>
      <c r="I79" s="30">
        <f t="shared" si="23"/>
        <v>0</v>
      </c>
      <c r="J79" s="30">
        <f t="shared" si="23"/>
        <v>0</v>
      </c>
      <c r="K79" s="30">
        <f t="shared" si="23"/>
        <v>0</v>
      </c>
      <c r="L79" s="30">
        <f t="shared" si="23"/>
        <v>0</v>
      </c>
    </row>
    <row r="80" spans="1:12" ht="37.5" customHeight="1" x14ac:dyDescent="0.25">
      <c r="A80" s="50"/>
      <c r="B80" s="51"/>
      <c r="C80" s="52"/>
      <c r="D80" s="13" t="s">
        <v>81</v>
      </c>
      <c r="E80" s="30">
        <f t="shared" si="23"/>
        <v>0</v>
      </c>
      <c r="F80" s="30">
        <f t="shared" si="23"/>
        <v>0</v>
      </c>
      <c r="G80" s="30">
        <f t="shared" si="23"/>
        <v>0</v>
      </c>
      <c r="H80" s="30">
        <f t="shared" si="23"/>
        <v>0</v>
      </c>
      <c r="I80" s="30">
        <f t="shared" si="23"/>
        <v>0</v>
      </c>
      <c r="J80" s="30">
        <f t="shared" si="23"/>
        <v>0</v>
      </c>
      <c r="K80" s="30">
        <f t="shared" si="23"/>
        <v>0</v>
      </c>
      <c r="L80" s="30">
        <f t="shared" si="23"/>
        <v>0</v>
      </c>
    </row>
    <row r="81" spans="1:12" ht="37.5" customHeight="1" x14ac:dyDescent="0.25">
      <c r="A81" s="50"/>
      <c r="B81" s="51"/>
      <c r="C81" s="52"/>
      <c r="D81" s="13" t="s">
        <v>51</v>
      </c>
      <c r="E81" s="30">
        <f t="shared" si="23"/>
        <v>21534.906920000001</v>
      </c>
      <c r="F81" s="30">
        <f t="shared" si="23"/>
        <v>1825.7169000000001</v>
      </c>
      <c r="G81" s="30">
        <f t="shared" si="23"/>
        <v>1209.19002</v>
      </c>
      <c r="H81" s="30">
        <f t="shared" si="23"/>
        <v>3700</v>
      </c>
      <c r="I81" s="30">
        <f t="shared" si="23"/>
        <v>3700</v>
      </c>
      <c r="J81" s="30">
        <f t="shared" si="23"/>
        <v>3700</v>
      </c>
      <c r="K81" s="30">
        <f t="shared" si="23"/>
        <v>3700</v>
      </c>
      <c r="L81" s="30">
        <f t="shared" si="23"/>
        <v>3700</v>
      </c>
    </row>
    <row r="82" spans="1:12" ht="57.75" customHeight="1" x14ac:dyDescent="0.25">
      <c r="A82" s="50"/>
      <c r="B82" s="51"/>
      <c r="C82" s="52"/>
      <c r="D82" s="13" t="s">
        <v>82</v>
      </c>
      <c r="E82" s="30">
        <f t="shared" si="23"/>
        <v>0</v>
      </c>
      <c r="F82" s="30">
        <f t="shared" si="23"/>
        <v>0</v>
      </c>
      <c r="G82" s="30">
        <f t="shared" si="23"/>
        <v>0</v>
      </c>
      <c r="H82" s="30">
        <f t="shared" si="23"/>
        <v>0</v>
      </c>
      <c r="I82" s="30">
        <f t="shared" si="23"/>
        <v>0</v>
      </c>
      <c r="J82" s="30">
        <f t="shared" si="23"/>
        <v>0</v>
      </c>
      <c r="K82" s="30">
        <f t="shared" si="23"/>
        <v>0</v>
      </c>
      <c r="L82" s="30">
        <f t="shared" si="23"/>
        <v>0</v>
      </c>
    </row>
    <row r="83" spans="1:12" ht="37.5" customHeight="1" x14ac:dyDescent="0.25">
      <c r="A83" s="53"/>
      <c r="B83" s="54"/>
      <c r="C83" s="55"/>
      <c r="D83" s="14" t="s">
        <v>21</v>
      </c>
      <c r="E83" s="30">
        <f t="shared" si="23"/>
        <v>0</v>
      </c>
      <c r="F83" s="30">
        <f t="shared" si="23"/>
        <v>0</v>
      </c>
      <c r="G83" s="30">
        <f t="shared" si="23"/>
        <v>0</v>
      </c>
      <c r="H83" s="30">
        <f t="shared" si="23"/>
        <v>0</v>
      </c>
      <c r="I83" s="30">
        <f t="shared" si="23"/>
        <v>0</v>
      </c>
      <c r="J83" s="30">
        <f t="shared" si="23"/>
        <v>0</v>
      </c>
      <c r="K83" s="30">
        <f t="shared" si="23"/>
        <v>0</v>
      </c>
      <c r="L83" s="30">
        <f t="shared" si="23"/>
        <v>0</v>
      </c>
    </row>
    <row r="84" spans="1:12" ht="37.5" customHeight="1" x14ac:dyDescent="0.25">
      <c r="A84" s="56" t="s">
        <v>87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</row>
    <row r="85" spans="1:12" ht="32.25" customHeight="1" x14ac:dyDescent="0.25">
      <c r="A85" s="46" t="s">
        <v>90</v>
      </c>
      <c r="B85" s="42" t="s">
        <v>79</v>
      </c>
      <c r="C85" s="42" t="s">
        <v>76</v>
      </c>
      <c r="D85" s="16" t="s">
        <v>41</v>
      </c>
      <c r="E85" s="21">
        <f>E91+E97+E103</f>
        <v>76748.7</v>
      </c>
      <c r="F85" s="21">
        <f t="shared" ref="F85:L85" si="24">F91+F97+F103</f>
        <v>38229</v>
      </c>
      <c r="G85" s="21">
        <f t="shared" si="24"/>
        <v>38156.199999999997</v>
      </c>
      <c r="H85" s="21">
        <f t="shared" si="24"/>
        <v>177.3</v>
      </c>
      <c r="I85" s="21">
        <f t="shared" si="24"/>
        <v>186.2</v>
      </c>
      <c r="J85" s="21">
        <f t="shared" si="24"/>
        <v>0</v>
      </c>
      <c r="K85" s="21">
        <f t="shared" si="24"/>
        <v>0</v>
      </c>
      <c r="L85" s="21">
        <f t="shared" si="24"/>
        <v>0</v>
      </c>
    </row>
    <row r="86" spans="1:12" ht="32.25" customHeight="1" x14ac:dyDescent="0.25">
      <c r="A86" s="46"/>
      <c r="B86" s="42"/>
      <c r="C86" s="42"/>
      <c r="D86" s="13" t="s">
        <v>49</v>
      </c>
      <c r="E86" s="15">
        <f>SUM(F86:L86)</f>
        <v>0</v>
      </c>
      <c r="F86" s="15">
        <f>F92+F98+F104</f>
        <v>0</v>
      </c>
      <c r="G86" s="24">
        <f t="shared" ref="G86:L86" si="25">G92+G98+G104</f>
        <v>0</v>
      </c>
      <c r="H86" s="15">
        <f t="shared" si="25"/>
        <v>0</v>
      </c>
      <c r="I86" s="15">
        <f t="shared" si="25"/>
        <v>0</v>
      </c>
      <c r="J86" s="15">
        <f t="shared" si="25"/>
        <v>0</v>
      </c>
      <c r="K86" s="15">
        <f t="shared" si="25"/>
        <v>0</v>
      </c>
      <c r="L86" s="15">
        <f t="shared" si="25"/>
        <v>0</v>
      </c>
    </row>
    <row r="87" spans="1:12" ht="32.25" customHeight="1" x14ac:dyDescent="0.25">
      <c r="A87" s="46"/>
      <c r="B87" s="42"/>
      <c r="C87" s="42"/>
      <c r="D87" s="13" t="s">
        <v>81</v>
      </c>
      <c r="E87" s="30">
        <f t="shared" ref="E87:E90" si="26">SUM(F87:L87)</f>
        <v>748.7</v>
      </c>
      <c r="F87" s="15">
        <f>F93+F99+F105</f>
        <v>229</v>
      </c>
      <c r="G87" s="24">
        <f>G93+G99+G105</f>
        <v>156.19999999999999</v>
      </c>
      <c r="H87" s="15">
        <f t="shared" ref="F87:L90" si="27">H93+H99+H105</f>
        <v>177.3</v>
      </c>
      <c r="I87" s="15">
        <f t="shared" si="27"/>
        <v>186.2</v>
      </c>
      <c r="J87" s="15">
        <f t="shared" si="27"/>
        <v>0</v>
      </c>
      <c r="K87" s="15">
        <f t="shared" si="27"/>
        <v>0</v>
      </c>
      <c r="L87" s="15">
        <f t="shared" si="27"/>
        <v>0</v>
      </c>
    </row>
    <row r="88" spans="1:12" ht="32.25" customHeight="1" x14ac:dyDescent="0.25">
      <c r="A88" s="46"/>
      <c r="B88" s="42"/>
      <c r="C88" s="42"/>
      <c r="D88" s="13" t="s">
        <v>51</v>
      </c>
      <c r="E88" s="30">
        <f t="shared" si="26"/>
        <v>38000</v>
      </c>
      <c r="F88" s="15">
        <f t="shared" si="27"/>
        <v>0</v>
      </c>
      <c r="G88" s="24">
        <f t="shared" si="27"/>
        <v>38000</v>
      </c>
      <c r="H88" s="15">
        <f t="shared" si="27"/>
        <v>0</v>
      </c>
      <c r="I88" s="15">
        <f t="shared" si="27"/>
        <v>0</v>
      </c>
      <c r="J88" s="15">
        <f t="shared" si="27"/>
        <v>0</v>
      </c>
      <c r="K88" s="15">
        <f t="shared" si="27"/>
        <v>0</v>
      </c>
      <c r="L88" s="15">
        <f t="shared" si="27"/>
        <v>0</v>
      </c>
    </row>
    <row r="89" spans="1:12" ht="57.75" customHeight="1" x14ac:dyDescent="0.25">
      <c r="A89" s="46"/>
      <c r="B89" s="42"/>
      <c r="C89" s="42"/>
      <c r="D89" s="13" t="s">
        <v>82</v>
      </c>
      <c r="E89" s="30">
        <f t="shared" si="26"/>
        <v>0</v>
      </c>
      <c r="F89" s="15">
        <f t="shared" si="27"/>
        <v>0</v>
      </c>
      <c r="G89" s="24">
        <f t="shared" si="27"/>
        <v>0</v>
      </c>
      <c r="H89" s="15">
        <f t="shared" si="27"/>
        <v>0</v>
      </c>
      <c r="I89" s="15">
        <f t="shared" si="27"/>
        <v>0</v>
      </c>
      <c r="J89" s="15">
        <f t="shared" si="27"/>
        <v>0</v>
      </c>
      <c r="K89" s="15">
        <f t="shared" si="27"/>
        <v>0</v>
      </c>
      <c r="L89" s="15">
        <f t="shared" si="27"/>
        <v>0</v>
      </c>
    </row>
    <row r="90" spans="1:12" ht="32.25" customHeight="1" x14ac:dyDescent="0.25">
      <c r="A90" s="46"/>
      <c r="B90" s="42"/>
      <c r="C90" s="42"/>
      <c r="D90" s="14" t="s">
        <v>21</v>
      </c>
      <c r="E90" s="30">
        <f t="shared" si="26"/>
        <v>38000</v>
      </c>
      <c r="F90" s="15">
        <f t="shared" si="27"/>
        <v>38000</v>
      </c>
      <c r="G90" s="24">
        <f t="shared" si="27"/>
        <v>0</v>
      </c>
      <c r="H90" s="15">
        <f t="shared" si="27"/>
        <v>0</v>
      </c>
      <c r="I90" s="15">
        <f t="shared" si="27"/>
        <v>0</v>
      </c>
      <c r="J90" s="15">
        <f t="shared" si="27"/>
        <v>0</v>
      </c>
      <c r="K90" s="15">
        <f t="shared" si="27"/>
        <v>0</v>
      </c>
      <c r="L90" s="15">
        <f t="shared" si="27"/>
        <v>0</v>
      </c>
    </row>
    <row r="91" spans="1:12" ht="32.25" customHeight="1" x14ac:dyDescent="0.25">
      <c r="A91" s="42" t="s">
        <v>91</v>
      </c>
      <c r="B91" s="46" t="s">
        <v>77</v>
      </c>
      <c r="C91" s="42" t="s">
        <v>69</v>
      </c>
      <c r="D91" s="16" t="s">
        <v>41</v>
      </c>
      <c r="E91" s="21">
        <f>SUM(E92:E96)</f>
        <v>229</v>
      </c>
      <c r="F91" s="21">
        <f t="shared" ref="F91:L91" si="28">SUM(F92:F96)</f>
        <v>229</v>
      </c>
      <c r="G91" s="21">
        <f t="shared" si="28"/>
        <v>0</v>
      </c>
      <c r="H91" s="21">
        <f t="shared" si="28"/>
        <v>0</v>
      </c>
      <c r="I91" s="21">
        <f t="shared" si="28"/>
        <v>0</v>
      </c>
      <c r="J91" s="21">
        <f t="shared" si="28"/>
        <v>0</v>
      </c>
      <c r="K91" s="21">
        <f t="shared" si="28"/>
        <v>0</v>
      </c>
      <c r="L91" s="21">
        <f t="shared" si="28"/>
        <v>0</v>
      </c>
    </row>
    <row r="92" spans="1:12" ht="32.25" customHeight="1" x14ac:dyDescent="0.25">
      <c r="A92" s="42"/>
      <c r="B92" s="46"/>
      <c r="C92" s="42"/>
      <c r="D92" s="13" t="s">
        <v>49</v>
      </c>
      <c r="E92" s="22">
        <f>SUM(F92:L92)</f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</row>
    <row r="93" spans="1:12" ht="32.25" customHeight="1" x14ac:dyDescent="0.25">
      <c r="A93" s="42"/>
      <c r="B93" s="46"/>
      <c r="C93" s="42"/>
      <c r="D93" s="13" t="s">
        <v>81</v>
      </c>
      <c r="E93" s="22">
        <f>SUM(F93:L93)</f>
        <v>229</v>
      </c>
      <c r="F93" s="22">
        <v>229</v>
      </c>
      <c r="G93" s="22"/>
      <c r="H93" s="22"/>
      <c r="I93" s="22"/>
      <c r="J93" s="22">
        <v>0</v>
      </c>
      <c r="K93" s="22">
        <v>0</v>
      </c>
      <c r="L93" s="22">
        <v>0</v>
      </c>
    </row>
    <row r="94" spans="1:12" ht="32.25" customHeight="1" x14ac:dyDescent="0.25">
      <c r="A94" s="42"/>
      <c r="B94" s="46"/>
      <c r="C94" s="42"/>
      <c r="D94" s="13" t="s">
        <v>51</v>
      </c>
      <c r="E94" s="22">
        <f t="shared" ref="E94:E96" si="29">SUM(F94:L94)</f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</row>
    <row r="95" spans="1:12" ht="57.75" customHeight="1" x14ac:dyDescent="0.25">
      <c r="A95" s="42"/>
      <c r="B95" s="46"/>
      <c r="C95" s="42"/>
      <c r="D95" s="13" t="s">
        <v>82</v>
      </c>
      <c r="E95" s="22">
        <f t="shared" si="29"/>
        <v>0</v>
      </c>
      <c r="F95" s="15">
        <v>0</v>
      </c>
      <c r="G95" s="24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</row>
    <row r="96" spans="1:12" ht="32.25" customHeight="1" x14ac:dyDescent="0.25">
      <c r="A96" s="42"/>
      <c r="B96" s="46"/>
      <c r="C96" s="42"/>
      <c r="D96" s="14" t="s">
        <v>21</v>
      </c>
      <c r="E96" s="22">
        <f t="shared" si="29"/>
        <v>0</v>
      </c>
      <c r="F96" s="22"/>
      <c r="G96" s="24"/>
      <c r="H96" s="22">
        <v>0</v>
      </c>
      <c r="I96" s="22">
        <v>0</v>
      </c>
      <c r="J96" s="22">
        <v>0</v>
      </c>
      <c r="K96" s="22">
        <v>0</v>
      </c>
      <c r="L96" s="22">
        <v>0</v>
      </c>
    </row>
    <row r="97" spans="1:12" ht="32.25" customHeight="1" x14ac:dyDescent="0.25">
      <c r="A97" s="42"/>
      <c r="B97" s="46"/>
      <c r="C97" s="42" t="s">
        <v>70</v>
      </c>
      <c r="D97" s="16" t="s">
        <v>41</v>
      </c>
      <c r="E97" s="21">
        <f>SUM(E98:E102)</f>
        <v>519.70000000000005</v>
      </c>
      <c r="F97" s="21">
        <f t="shared" ref="F97:L97" si="30">SUM(F98:F102)</f>
        <v>0</v>
      </c>
      <c r="G97" s="21">
        <f t="shared" si="30"/>
        <v>156.19999999999999</v>
      </c>
      <c r="H97" s="21">
        <f t="shared" si="30"/>
        <v>177.3</v>
      </c>
      <c r="I97" s="21">
        <f t="shared" si="30"/>
        <v>186.2</v>
      </c>
      <c r="J97" s="21">
        <f t="shared" si="30"/>
        <v>0</v>
      </c>
      <c r="K97" s="21">
        <f t="shared" si="30"/>
        <v>0</v>
      </c>
      <c r="L97" s="21">
        <f t="shared" si="30"/>
        <v>0</v>
      </c>
    </row>
    <row r="98" spans="1:12" ht="32.25" customHeight="1" x14ac:dyDescent="0.25">
      <c r="A98" s="42"/>
      <c r="B98" s="46"/>
      <c r="C98" s="42"/>
      <c r="D98" s="13" t="s">
        <v>49</v>
      </c>
      <c r="E98" s="22">
        <f>SUM(F98:L98)</f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</row>
    <row r="99" spans="1:12" ht="32.25" customHeight="1" x14ac:dyDescent="0.25">
      <c r="A99" s="42"/>
      <c r="B99" s="46"/>
      <c r="C99" s="42"/>
      <c r="D99" s="13" t="s">
        <v>81</v>
      </c>
      <c r="E99" s="22">
        <f t="shared" ref="E99:E102" si="31">SUM(F99:L99)</f>
        <v>519.70000000000005</v>
      </c>
      <c r="F99" s="22">
        <v>0</v>
      </c>
      <c r="G99" s="40">
        <f>164-7.8</f>
        <v>156.19999999999999</v>
      </c>
      <c r="H99" s="22">
        <v>177.3</v>
      </c>
      <c r="I99" s="22">
        <v>186.2</v>
      </c>
      <c r="J99" s="22">
        <v>0</v>
      </c>
      <c r="K99" s="22">
        <v>0</v>
      </c>
      <c r="L99" s="22">
        <v>0</v>
      </c>
    </row>
    <row r="100" spans="1:12" ht="32.25" customHeight="1" x14ac:dyDescent="0.25">
      <c r="A100" s="42"/>
      <c r="B100" s="46"/>
      <c r="C100" s="42"/>
      <c r="D100" s="13" t="s">
        <v>51</v>
      </c>
      <c r="E100" s="22">
        <f t="shared" si="31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</row>
    <row r="101" spans="1:12" ht="57.75" customHeight="1" x14ac:dyDescent="0.25">
      <c r="A101" s="42"/>
      <c r="B101" s="46"/>
      <c r="C101" s="42"/>
      <c r="D101" s="13" t="s">
        <v>82</v>
      </c>
      <c r="E101" s="22">
        <f t="shared" si="31"/>
        <v>0</v>
      </c>
      <c r="F101" s="15">
        <v>0</v>
      </c>
      <c r="G101" s="24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</row>
    <row r="102" spans="1:12" ht="32.25" customHeight="1" x14ac:dyDescent="0.25">
      <c r="A102" s="42"/>
      <c r="B102" s="46"/>
      <c r="C102" s="42"/>
      <c r="D102" s="14" t="s">
        <v>21</v>
      </c>
      <c r="E102" s="22">
        <f t="shared" si="31"/>
        <v>0</v>
      </c>
      <c r="F102" s="22"/>
      <c r="G102" s="22"/>
      <c r="H102" s="22">
        <v>0</v>
      </c>
      <c r="I102" s="22">
        <v>0</v>
      </c>
      <c r="J102" s="22">
        <v>0</v>
      </c>
      <c r="K102" s="22">
        <v>0</v>
      </c>
      <c r="L102" s="22">
        <v>0</v>
      </c>
    </row>
    <row r="103" spans="1:12" ht="32.25" customHeight="1" x14ac:dyDescent="0.25">
      <c r="A103" s="42" t="s">
        <v>92</v>
      </c>
      <c r="B103" s="44" t="s">
        <v>78</v>
      </c>
      <c r="C103" s="42" t="s">
        <v>71</v>
      </c>
      <c r="D103" s="16" t="s">
        <v>41</v>
      </c>
      <c r="E103" s="21">
        <f>SUM(E104:E108)</f>
        <v>76000</v>
      </c>
      <c r="F103" s="21">
        <f t="shared" ref="F103:L103" si="32">SUM(F104:F108)</f>
        <v>38000</v>
      </c>
      <c r="G103" s="21">
        <f t="shared" si="32"/>
        <v>38000</v>
      </c>
      <c r="H103" s="21">
        <f t="shared" si="32"/>
        <v>0</v>
      </c>
      <c r="I103" s="21">
        <f t="shared" si="32"/>
        <v>0</v>
      </c>
      <c r="J103" s="21">
        <f t="shared" si="32"/>
        <v>0</v>
      </c>
      <c r="K103" s="21">
        <f t="shared" si="32"/>
        <v>0</v>
      </c>
      <c r="L103" s="21">
        <f t="shared" si="32"/>
        <v>0</v>
      </c>
    </row>
    <row r="104" spans="1:12" ht="32.25" customHeight="1" x14ac:dyDescent="0.25">
      <c r="A104" s="42"/>
      <c r="B104" s="44"/>
      <c r="C104" s="42"/>
      <c r="D104" s="13" t="s">
        <v>49</v>
      </c>
      <c r="E104" s="22">
        <f>SUM(F104:L104)</f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</row>
    <row r="105" spans="1:12" ht="32.25" customHeight="1" x14ac:dyDescent="0.25">
      <c r="A105" s="42"/>
      <c r="B105" s="44"/>
      <c r="C105" s="42"/>
      <c r="D105" s="13" t="s">
        <v>81</v>
      </c>
      <c r="E105" s="22">
        <f t="shared" ref="E105:E107" si="33">SUM(F105:L105)</f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</row>
    <row r="106" spans="1:12" ht="32.25" customHeight="1" x14ac:dyDescent="0.25">
      <c r="A106" s="42"/>
      <c r="B106" s="44"/>
      <c r="C106" s="42"/>
      <c r="D106" s="13" t="s">
        <v>51</v>
      </c>
      <c r="E106" s="22">
        <f t="shared" si="33"/>
        <v>38000</v>
      </c>
      <c r="F106" s="22">
        <v>0</v>
      </c>
      <c r="G106" s="22">
        <v>38000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</row>
    <row r="107" spans="1:12" ht="57.75" customHeight="1" x14ac:dyDescent="0.25">
      <c r="A107" s="42"/>
      <c r="B107" s="44"/>
      <c r="C107" s="42"/>
      <c r="D107" s="13" t="s">
        <v>82</v>
      </c>
      <c r="E107" s="22">
        <f t="shared" si="33"/>
        <v>0</v>
      </c>
      <c r="F107" s="15">
        <v>0</v>
      </c>
      <c r="G107" s="24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</row>
    <row r="108" spans="1:12" ht="32.25" customHeight="1" x14ac:dyDescent="0.25">
      <c r="A108" s="42"/>
      <c r="B108" s="44"/>
      <c r="C108" s="42"/>
      <c r="D108" s="14" t="s">
        <v>21</v>
      </c>
      <c r="E108" s="22">
        <f>SUM(F108:L108)</f>
        <v>38000</v>
      </c>
      <c r="F108" s="22">
        <v>38000</v>
      </c>
      <c r="G108" s="24"/>
      <c r="H108" s="22">
        <v>0</v>
      </c>
      <c r="I108" s="22">
        <v>0</v>
      </c>
      <c r="J108" s="22">
        <v>0</v>
      </c>
      <c r="K108" s="22">
        <v>0</v>
      </c>
      <c r="L108" s="22">
        <v>0</v>
      </c>
    </row>
    <row r="109" spans="1:12" ht="37.5" customHeight="1" x14ac:dyDescent="0.25">
      <c r="A109" s="42"/>
      <c r="B109" s="47" t="s">
        <v>40</v>
      </c>
      <c r="C109" s="49"/>
      <c r="D109" s="31" t="s">
        <v>41</v>
      </c>
      <c r="E109" s="32">
        <f>E85</f>
        <v>76748.7</v>
      </c>
      <c r="F109" s="32">
        <f t="shared" ref="F109:L109" si="34">F85</f>
        <v>38229</v>
      </c>
      <c r="G109" s="32">
        <f t="shared" si="34"/>
        <v>38156.199999999997</v>
      </c>
      <c r="H109" s="32">
        <f t="shared" si="34"/>
        <v>177.3</v>
      </c>
      <c r="I109" s="32">
        <f t="shared" si="34"/>
        <v>186.2</v>
      </c>
      <c r="J109" s="32">
        <f t="shared" si="34"/>
        <v>0</v>
      </c>
      <c r="K109" s="32">
        <f t="shared" si="34"/>
        <v>0</v>
      </c>
      <c r="L109" s="32">
        <f t="shared" si="34"/>
        <v>0</v>
      </c>
    </row>
    <row r="110" spans="1:12" ht="37.5" customHeight="1" x14ac:dyDescent="0.25">
      <c r="A110" s="42"/>
      <c r="B110" s="50"/>
      <c r="C110" s="52"/>
      <c r="D110" s="28" t="s">
        <v>49</v>
      </c>
      <c r="E110" s="30">
        <f t="shared" ref="E110:L114" si="35">E86</f>
        <v>0</v>
      </c>
      <c r="F110" s="30">
        <f t="shared" si="35"/>
        <v>0</v>
      </c>
      <c r="G110" s="30">
        <f t="shared" si="35"/>
        <v>0</v>
      </c>
      <c r="H110" s="30">
        <f t="shared" si="35"/>
        <v>0</v>
      </c>
      <c r="I110" s="30">
        <f t="shared" si="35"/>
        <v>0</v>
      </c>
      <c r="J110" s="30">
        <f t="shared" si="35"/>
        <v>0</v>
      </c>
      <c r="K110" s="30">
        <f t="shared" si="35"/>
        <v>0</v>
      </c>
      <c r="L110" s="30">
        <f t="shared" ref="L110" si="36">L86</f>
        <v>0</v>
      </c>
    </row>
    <row r="111" spans="1:12" ht="37.5" customHeight="1" x14ac:dyDescent="0.25">
      <c r="A111" s="42"/>
      <c r="B111" s="50"/>
      <c r="C111" s="52"/>
      <c r="D111" s="28" t="s">
        <v>81</v>
      </c>
      <c r="E111" s="30">
        <f t="shared" si="35"/>
        <v>748.7</v>
      </c>
      <c r="F111" s="30">
        <f t="shared" si="35"/>
        <v>229</v>
      </c>
      <c r="G111" s="30">
        <f t="shared" si="35"/>
        <v>156.19999999999999</v>
      </c>
      <c r="H111" s="30">
        <f t="shared" si="35"/>
        <v>177.3</v>
      </c>
      <c r="I111" s="30">
        <f t="shared" si="35"/>
        <v>186.2</v>
      </c>
      <c r="J111" s="30">
        <f t="shared" si="35"/>
        <v>0</v>
      </c>
      <c r="K111" s="30">
        <f t="shared" si="35"/>
        <v>0</v>
      </c>
      <c r="L111" s="30">
        <f t="shared" si="35"/>
        <v>0</v>
      </c>
    </row>
    <row r="112" spans="1:12" ht="37.5" customHeight="1" x14ac:dyDescent="0.25">
      <c r="A112" s="42"/>
      <c r="B112" s="50"/>
      <c r="C112" s="52"/>
      <c r="D112" s="28" t="s">
        <v>51</v>
      </c>
      <c r="E112" s="30">
        <f t="shared" si="35"/>
        <v>38000</v>
      </c>
      <c r="F112" s="30">
        <f t="shared" si="35"/>
        <v>0</v>
      </c>
      <c r="G112" s="30">
        <f t="shared" si="35"/>
        <v>38000</v>
      </c>
      <c r="H112" s="30">
        <f t="shared" si="35"/>
        <v>0</v>
      </c>
      <c r="I112" s="30">
        <f t="shared" si="35"/>
        <v>0</v>
      </c>
      <c r="J112" s="30">
        <f t="shared" si="35"/>
        <v>0</v>
      </c>
      <c r="K112" s="30">
        <f t="shared" si="35"/>
        <v>0</v>
      </c>
      <c r="L112" s="30">
        <f t="shared" si="35"/>
        <v>0</v>
      </c>
    </row>
    <row r="113" spans="1:12" ht="57.75" customHeight="1" x14ac:dyDescent="0.25">
      <c r="A113" s="42"/>
      <c r="B113" s="50"/>
      <c r="C113" s="52"/>
      <c r="D113" s="28" t="s">
        <v>82</v>
      </c>
      <c r="E113" s="30">
        <f t="shared" si="35"/>
        <v>0</v>
      </c>
      <c r="F113" s="30">
        <f t="shared" si="35"/>
        <v>0</v>
      </c>
      <c r="G113" s="30">
        <f t="shared" si="35"/>
        <v>0</v>
      </c>
      <c r="H113" s="30">
        <f t="shared" si="35"/>
        <v>0</v>
      </c>
      <c r="I113" s="30">
        <f t="shared" si="35"/>
        <v>0</v>
      </c>
      <c r="J113" s="30">
        <f t="shared" si="35"/>
        <v>0</v>
      </c>
      <c r="K113" s="30">
        <f t="shared" si="35"/>
        <v>0</v>
      </c>
      <c r="L113" s="30">
        <f t="shared" si="35"/>
        <v>0</v>
      </c>
    </row>
    <row r="114" spans="1:12" ht="37.5" customHeight="1" x14ac:dyDescent="0.25">
      <c r="A114" s="42"/>
      <c r="B114" s="53"/>
      <c r="C114" s="55"/>
      <c r="D114" s="29" t="s">
        <v>21</v>
      </c>
      <c r="E114" s="30">
        <f t="shared" si="35"/>
        <v>38000</v>
      </c>
      <c r="F114" s="30">
        <f t="shared" si="35"/>
        <v>38000</v>
      </c>
      <c r="G114" s="30">
        <f t="shared" si="35"/>
        <v>0</v>
      </c>
      <c r="H114" s="30">
        <f t="shared" si="35"/>
        <v>0</v>
      </c>
      <c r="I114" s="30">
        <f t="shared" si="35"/>
        <v>0</v>
      </c>
      <c r="J114" s="30">
        <f t="shared" si="35"/>
        <v>0</v>
      </c>
      <c r="K114" s="30">
        <f t="shared" si="35"/>
        <v>0</v>
      </c>
      <c r="L114" s="30">
        <f t="shared" si="35"/>
        <v>0</v>
      </c>
    </row>
    <row r="115" spans="1:12" ht="37.5" customHeight="1" x14ac:dyDescent="0.25">
      <c r="A115" s="74" t="s">
        <v>34</v>
      </c>
      <c r="B115" s="74"/>
      <c r="C115" s="74"/>
      <c r="D115" s="31" t="s">
        <v>41</v>
      </c>
      <c r="E115" s="32">
        <f>E59+E78+E109</f>
        <v>2338212.0849600001</v>
      </c>
      <c r="F115" s="32">
        <f t="shared" ref="F115:L115" si="37">F59+F78+F109</f>
        <v>366544.66227000003</v>
      </c>
      <c r="G115" s="32">
        <f t="shared" si="37"/>
        <v>371091.25268999999</v>
      </c>
      <c r="H115" s="32">
        <f t="shared" si="37"/>
        <v>334665.91000000003</v>
      </c>
      <c r="I115" s="32">
        <f t="shared" si="37"/>
        <v>350921.76</v>
      </c>
      <c r="J115" s="32">
        <f t="shared" si="37"/>
        <v>304996.19999999995</v>
      </c>
      <c r="K115" s="32">
        <f t="shared" si="37"/>
        <v>304996.19999999995</v>
      </c>
      <c r="L115" s="32">
        <f t="shared" si="37"/>
        <v>304996.09999999998</v>
      </c>
    </row>
    <row r="116" spans="1:12" ht="37.5" customHeight="1" x14ac:dyDescent="0.25">
      <c r="A116" s="74"/>
      <c r="B116" s="74"/>
      <c r="C116" s="74"/>
      <c r="D116" s="28" t="s">
        <v>49</v>
      </c>
      <c r="E116" s="30">
        <f t="shared" ref="E116:L120" si="38">E60+E79+E110</f>
        <v>16200.100000000002</v>
      </c>
      <c r="F116" s="30">
        <f t="shared" si="38"/>
        <v>4098.2</v>
      </c>
      <c r="G116" s="30">
        <f t="shared" si="38"/>
        <v>3920.4</v>
      </c>
      <c r="H116" s="30">
        <f t="shared" si="38"/>
        <v>3938.8</v>
      </c>
      <c r="I116" s="30">
        <f t="shared" si="38"/>
        <v>4242.7</v>
      </c>
      <c r="J116" s="30">
        <f t="shared" si="38"/>
        <v>0</v>
      </c>
      <c r="K116" s="30">
        <f t="shared" si="38"/>
        <v>0</v>
      </c>
      <c r="L116" s="30">
        <f t="shared" si="38"/>
        <v>0</v>
      </c>
    </row>
    <row r="117" spans="1:12" ht="37.5" customHeight="1" x14ac:dyDescent="0.25">
      <c r="A117" s="74"/>
      <c r="B117" s="74"/>
      <c r="C117" s="74"/>
      <c r="D117" s="28" t="s">
        <v>81</v>
      </c>
      <c r="E117" s="30">
        <f t="shared" si="38"/>
        <v>7135.5</v>
      </c>
      <c r="F117" s="30">
        <f t="shared" si="38"/>
        <v>1845.9</v>
      </c>
      <c r="G117" s="30">
        <f t="shared" si="38"/>
        <v>1692.3000000000002</v>
      </c>
      <c r="H117" s="30">
        <f t="shared" si="38"/>
        <v>1794.2</v>
      </c>
      <c r="I117" s="30">
        <f t="shared" si="38"/>
        <v>1803.1000000000001</v>
      </c>
      <c r="J117" s="30">
        <f t="shared" si="38"/>
        <v>0</v>
      </c>
      <c r="K117" s="30">
        <f t="shared" si="38"/>
        <v>0</v>
      </c>
      <c r="L117" s="30">
        <f t="shared" si="38"/>
        <v>0</v>
      </c>
    </row>
    <row r="118" spans="1:12" ht="37.5" customHeight="1" x14ac:dyDescent="0.25">
      <c r="A118" s="74"/>
      <c r="B118" s="74"/>
      <c r="C118" s="74"/>
      <c r="D118" s="28" t="s">
        <v>51</v>
      </c>
      <c r="E118" s="30">
        <f t="shared" si="38"/>
        <v>2274876.48496</v>
      </c>
      <c r="F118" s="30">
        <f t="shared" si="38"/>
        <v>320600.56227000005</v>
      </c>
      <c r="G118" s="30">
        <f t="shared" si="38"/>
        <v>365478.55268999998</v>
      </c>
      <c r="H118" s="30">
        <f t="shared" si="38"/>
        <v>328932.91000000003</v>
      </c>
      <c r="I118" s="30">
        <f t="shared" si="38"/>
        <v>344875.95999999996</v>
      </c>
      <c r="J118" s="30">
        <f t="shared" si="38"/>
        <v>304996.19999999995</v>
      </c>
      <c r="K118" s="30">
        <f t="shared" si="38"/>
        <v>304996.19999999995</v>
      </c>
      <c r="L118" s="30">
        <f t="shared" si="38"/>
        <v>304996.09999999998</v>
      </c>
    </row>
    <row r="119" spans="1:12" ht="57.75" customHeight="1" x14ac:dyDescent="0.25">
      <c r="A119" s="74"/>
      <c r="B119" s="74"/>
      <c r="C119" s="74"/>
      <c r="D119" s="28" t="s">
        <v>82</v>
      </c>
      <c r="E119" s="30">
        <f t="shared" si="38"/>
        <v>0</v>
      </c>
      <c r="F119" s="30">
        <f t="shared" si="38"/>
        <v>0</v>
      </c>
      <c r="G119" s="30">
        <f t="shared" si="38"/>
        <v>0</v>
      </c>
      <c r="H119" s="30">
        <f t="shared" si="38"/>
        <v>0</v>
      </c>
      <c r="I119" s="30">
        <f t="shared" si="38"/>
        <v>0</v>
      </c>
      <c r="J119" s="30">
        <f t="shared" si="38"/>
        <v>0</v>
      </c>
      <c r="K119" s="30">
        <f t="shared" si="38"/>
        <v>0</v>
      </c>
      <c r="L119" s="30">
        <f t="shared" si="38"/>
        <v>0</v>
      </c>
    </row>
    <row r="120" spans="1:12" ht="37.5" customHeight="1" x14ac:dyDescent="0.25">
      <c r="A120" s="74"/>
      <c r="B120" s="74"/>
      <c r="C120" s="74"/>
      <c r="D120" s="29" t="s">
        <v>21</v>
      </c>
      <c r="E120" s="30">
        <f t="shared" si="38"/>
        <v>40000</v>
      </c>
      <c r="F120" s="30">
        <f t="shared" si="38"/>
        <v>40000</v>
      </c>
      <c r="G120" s="30">
        <f t="shared" si="38"/>
        <v>0</v>
      </c>
      <c r="H120" s="30">
        <f t="shared" si="38"/>
        <v>0</v>
      </c>
      <c r="I120" s="30">
        <f t="shared" si="38"/>
        <v>0</v>
      </c>
      <c r="J120" s="30">
        <f t="shared" si="38"/>
        <v>0</v>
      </c>
      <c r="K120" s="30">
        <f t="shared" si="38"/>
        <v>0</v>
      </c>
      <c r="L120" s="30">
        <f t="shared" si="38"/>
        <v>0</v>
      </c>
    </row>
    <row r="121" spans="1:12" ht="27" customHeight="1" x14ac:dyDescent="0.25">
      <c r="A121" s="56" t="s">
        <v>102</v>
      </c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</row>
    <row r="122" spans="1:12" s="5" customFormat="1" ht="27" customHeight="1" x14ac:dyDescent="0.25">
      <c r="A122" s="56" t="s">
        <v>99</v>
      </c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</row>
    <row r="123" spans="1:12" s="5" customFormat="1" ht="24" customHeight="1" x14ac:dyDescent="0.25">
      <c r="A123" s="56" t="s">
        <v>101</v>
      </c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</row>
    <row r="124" spans="1:12" ht="30.75" customHeight="1" x14ac:dyDescent="0.25">
      <c r="A124" s="75" t="s">
        <v>42</v>
      </c>
      <c r="B124" s="75" t="s">
        <v>83</v>
      </c>
      <c r="C124" s="42" t="s">
        <v>35</v>
      </c>
      <c r="D124" s="16" t="s">
        <v>41</v>
      </c>
      <c r="E124" s="17">
        <f>SUM(E125:E129)</f>
        <v>1840</v>
      </c>
      <c r="F124" s="32">
        <f t="shared" ref="F124:L124" si="39">SUM(F125:F129)</f>
        <v>100</v>
      </c>
      <c r="G124" s="32">
        <f t="shared" si="39"/>
        <v>110</v>
      </c>
      <c r="H124" s="32">
        <f t="shared" si="39"/>
        <v>435</v>
      </c>
      <c r="I124" s="32">
        <f t="shared" si="39"/>
        <v>270</v>
      </c>
      <c r="J124" s="32">
        <f t="shared" si="39"/>
        <v>220</v>
      </c>
      <c r="K124" s="32">
        <f t="shared" si="39"/>
        <v>435</v>
      </c>
      <c r="L124" s="32">
        <f t="shared" si="39"/>
        <v>270</v>
      </c>
    </row>
    <row r="125" spans="1:12" ht="25.5" customHeight="1" x14ac:dyDescent="0.25">
      <c r="A125" s="76"/>
      <c r="B125" s="76"/>
      <c r="C125" s="42"/>
      <c r="D125" s="13" t="s">
        <v>49</v>
      </c>
      <c r="E125" s="15">
        <f>SUM(F125:L125)</f>
        <v>0</v>
      </c>
      <c r="F125" s="15">
        <v>0</v>
      </c>
      <c r="G125" s="24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</row>
    <row r="126" spans="1:12" ht="33.75" customHeight="1" x14ac:dyDescent="0.25">
      <c r="A126" s="76"/>
      <c r="B126" s="76"/>
      <c r="C126" s="42"/>
      <c r="D126" s="13" t="s">
        <v>81</v>
      </c>
      <c r="E126" s="30">
        <f t="shared" ref="E126:E129" si="40">SUM(F126:L126)</f>
        <v>0</v>
      </c>
      <c r="F126" s="15">
        <v>0</v>
      </c>
      <c r="G126" s="24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</row>
    <row r="127" spans="1:12" ht="30.75" customHeight="1" x14ac:dyDescent="0.25">
      <c r="A127" s="76"/>
      <c r="B127" s="76"/>
      <c r="C127" s="42"/>
      <c r="D127" s="13" t="s">
        <v>51</v>
      </c>
      <c r="E127" s="30">
        <f t="shared" si="40"/>
        <v>1840</v>
      </c>
      <c r="F127" s="15">
        <v>100</v>
      </c>
      <c r="G127" s="24">
        <v>110</v>
      </c>
      <c r="H127" s="15">
        <v>435</v>
      </c>
      <c r="I127" s="15">
        <v>270</v>
      </c>
      <c r="J127" s="15">
        <v>220</v>
      </c>
      <c r="K127" s="15">
        <v>435</v>
      </c>
      <c r="L127" s="15">
        <v>270</v>
      </c>
    </row>
    <row r="128" spans="1:12" ht="57.75" customHeight="1" x14ac:dyDescent="0.25">
      <c r="A128" s="76"/>
      <c r="B128" s="76"/>
      <c r="C128" s="42"/>
      <c r="D128" s="13" t="s">
        <v>82</v>
      </c>
      <c r="E128" s="30">
        <f t="shared" si="40"/>
        <v>0</v>
      </c>
      <c r="F128" s="15">
        <v>0</v>
      </c>
      <c r="G128" s="24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</row>
    <row r="129" spans="1:12" ht="30.75" customHeight="1" x14ac:dyDescent="0.25">
      <c r="A129" s="76"/>
      <c r="B129" s="76"/>
      <c r="C129" s="42"/>
      <c r="D129" s="14" t="s">
        <v>21</v>
      </c>
      <c r="E129" s="30">
        <f t="shared" si="40"/>
        <v>0</v>
      </c>
      <c r="F129" s="15">
        <v>0</v>
      </c>
      <c r="G129" s="24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</row>
    <row r="130" spans="1:12" ht="30.75" customHeight="1" x14ac:dyDescent="0.25">
      <c r="A130" s="76"/>
      <c r="B130" s="76"/>
      <c r="C130" s="42" t="s">
        <v>36</v>
      </c>
      <c r="D130" s="16" t="s">
        <v>41</v>
      </c>
      <c r="E130" s="17">
        <f>SUM(E131:E135)</f>
        <v>120</v>
      </c>
      <c r="F130" s="17">
        <f t="shared" ref="F130:L130" si="41">SUM(F131:F135)</f>
        <v>0</v>
      </c>
      <c r="G130" s="25">
        <f t="shared" si="41"/>
        <v>0</v>
      </c>
      <c r="H130" s="17">
        <f t="shared" si="41"/>
        <v>0</v>
      </c>
      <c r="I130" s="17">
        <f t="shared" si="41"/>
        <v>0</v>
      </c>
      <c r="J130" s="17">
        <f t="shared" si="41"/>
        <v>40</v>
      </c>
      <c r="K130" s="17">
        <f t="shared" si="41"/>
        <v>40</v>
      </c>
      <c r="L130" s="17">
        <f t="shared" si="41"/>
        <v>40</v>
      </c>
    </row>
    <row r="131" spans="1:12" ht="25.5" customHeight="1" x14ac:dyDescent="0.25">
      <c r="A131" s="76"/>
      <c r="B131" s="76"/>
      <c r="C131" s="42"/>
      <c r="D131" s="13" t="s">
        <v>49</v>
      </c>
      <c r="E131" s="15">
        <f>F131+G131+H131+I131+J131+K131+L131</f>
        <v>0</v>
      </c>
      <c r="F131" s="15">
        <v>0</v>
      </c>
      <c r="G131" s="24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</row>
    <row r="132" spans="1:12" ht="35.25" customHeight="1" x14ac:dyDescent="0.25">
      <c r="A132" s="76"/>
      <c r="B132" s="76"/>
      <c r="C132" s="42"/>
      <c r="D132" s="13" t="s">
        <v>81</v>
      </c>
      <c r="E132" s="15">
        <f>F132+G132+H132+I132+J132+K132+L132</f>
        <v>0</v>
      </c>
      <c r="F132" s="15">
        <v>0</v>
      </c>
      <c r="G132" s="24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</row>
    <row r="133" spans="1:12" ht="30.75" customHeight="1" x14ac:dyDescent="0.25">
      <c r="A133" s="76"/>
      <c r="B133" s="76"/>
      <c r="C133" s="42"/>
      <c r="D133" s="13" t="s">
        <v>51</v>
      </c>
      <c r="E133" s="15">
        <f>F133+G133+H133+I133+J133+K133+L133</f>
        <v>0</v>
      </c>
      <c r="F133" s="15">
        <v>0</v>
      </c>
      <c r="G133" s="24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</row>
    <row r="134" spans="1:12" ht="57.75" customHeight="1" x14ac:dyDescent="0.25">
      <c r="A134" s="76"/>
      <c r="B134" s="76"/>
      <c r="C134" s="42"/>
      <c r="D134" s="13" t="s">
        <v>82</v>
      </c>
      <c r="E134" s="15">
        <f>SUM(F134:L134)</f>
        <v>0</v>
      </c>
      <c r="F134" s="15">
        <v>0</v>
      </c>
      <c r="G134" s="24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</row>
    <row r="135" spans="1:12" ht="30.75" customHeight="1" x14ac:dyDescent="0.25">
      <c r="A135" s="76"/>
      <c r="B135" s="76"/>
      <c r="C135" s="42"/>
      <c r="D135" s="14" t="s">
        <v>21</v>
      </c>
      <c r="E135" s="15">
        <f>F135+G135+H135+I135+J135+K135+L135</f>
        <v>120</v>
      </c>
      <c r="F135" s="15">
        <v>0</v>
      </c>
      <c r="G135" s="24">
        <v>0</v>
      </c>
      <c r="H135" s="15"/>
      <c r="I135" s="15"/>
      <c r="J135" s="15">
        <v>40</v>
      </c>
      <c r="K135" s="15">
        <v>40</v>
      </c>
      <c r="L135" s="15">
        <v>40</v>
      </c>
    </row>
    <row r="136" spans="1:12" ht="30.75" customHeight="1" x14ac:dyDescent="0.25">
      <c r="A136" s="76"/>
      <c r="B136" s="76"/>
      <c r="C136" s="42" t="s">
        <v>28</v>
      </c>
      <c r="D136" s="16" t="s">
        <v>41</v>
      </c>
      <c r="E136" s="17">
        <f>SUM(E137:E141)</f>
        <v>1056.7</v>
      </c>
      <c r="F136" s="17">
        <f t="shared" ref="F136:L136" si="42">SUM(F137:F141)</f>
        <v>90</v>
      </c>
      <c r="G136" s="25">
        <f t="shared" si="42"/>
        <v>108.9</v>
      </c>
      <c r="H136" s="17">
        <f t="shared" si="42"/>
        <v>108.9</v>
      </c>
      <c r="I136" s="17">
        <f t="shared" si="42"/>
        <v>108.9</v>
      </c>
      <c r="J136" s="17">
        <f t="shared" si="42"/>
        <v>120</v>
      </c>
      <c r="K136" s="17">
        <f t="shared" si="42"/>
        <v>120</v>
      </c>
      <c r="L136" s="17">
        <f t="shared" si="42"/>
        <v>400</v>
      </c>
    </row>
    <row r="137" spans="1:12" ht="27.75" customHeight="1" x14ac:dyDescent="0.25">
      <c r="A137" s="76"/>
      <c r="B137" s="76"/>
      <c r="C137" s="42"/>
      <c r="D137" s="13" t="s">
        <v>49</v>
      </c>
      <c r="E137" s="15">
        <f>SUM(F137:L137)</f>
        <v>0</v>
      </c>
      <c r="F137" s="15">
        <v>0</v>
      </c>
      <c r="G137" s="24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</row>
    <row r="138" spans="1:12" ht="36" customHeight="1" x14ac:dyDescent="0.25">
      <c r="A138" s="76"/>
      <c r="B138" s="76"/>
      <c r="C138" s="42"/>
      <c r="D138" s="13" t="s">
        <v>81</v>
      </c>
      <c r="E138" s="15">
        <f t="shared" ref="E138:E141" si="43">SUM(F138:L138)</f>
        <v>0</v>
      </c>
      <c r="F138" s="15">
        <v>0</v>
      </c>
      <c r="G138" s="24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</row>
    <row r="139" spans="1:12" ht="30.75" customHeight="1" x14ac:dyDescent="0.25">
      <c r="A139" s="76"/>
      <c r="B139" s="76"/>
      <c r="C139" s="42"/>
      <c r="D139" s="13" t="s">
        <v>51</v>
      </c>
      <c r="E139" s="15">
        <f t="shared" si="43"/>
        <v>1056.7</v>
      </c>
      <c r="F139" s="15">
        <v>90</v>
      </c>
      <c r="G139" s="24">
        <f>110-1.1</f>
        <v>108.9</v>
      </c>
      <c r="H139" s="15">
        <f t="shared" ref="H139:I139" si="44">110-1.1</f>
        <v>108.9</v>
      </c>
      <c r="I139" s="15">
        <f t="shared" si="44"/>
        <v>108.9</v>
      </c>
      <c r="J139" s="15">
        <v>120</v>
      </c>
      <c r="K139" s="15">
        <v>120</v>
      </c>
      <c r="L139" s="15">
        <v>400</v>
      </c>
    </row>
    <row r="140" spans="1:12" ht="57.75" customHeight="1" x14ac:dyDescent="0.25">
      <c r="A140" s="76"/>
      <c r="B140" s="76"/>
      <c r="C140" s="42"/>
      <c r="D140" s="13" t="s">
        <v>82</v>
      </c>
      <c r="E140" s="15">
        <f t="shared" si="43"/>
        <v>0</v>
      </c>
      <c r="F140" s="15">
        <v>0</v>
      </c>
      <c r="G140" s="24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</row>
    <row r="141" spans="1:12" ht="30.75" customHeight="1" x14ac:dyDescent="0.25">
      <c r="A141" s="76"/>
      <c r="B141" s="76"/>
      <c r="C141" s="42"/>
      <c r="D141" s="14" t="s">
        <v>21</v>
      </c>
      <c r="E141" s="15">
        <f t="shared" si="43"/>
        <v>0</v>
      </c>
      <c r="F141" s="15">
        <v>0</v>
      </c>
      <c r="G141" s="24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</row>
    <row r="142" spans="1:12" ht="30.75" customHeight="1" x14ac:dyDescent="0.25">
      <c r="A142" s="76"/>
      <c r="B142" s="76"/>
      <c r="C142" s="42" t="s">
        <v>37</v>
      </c>
      <c r="D142" s="16" t="s">
        <v>41</v>
      </c>
      <c r="E142" s="17">
        <f>SUM(E143:E147)</f>
        <v>1435</v>
      </c>
      <c r="F142" s="17">
        <f t="shared" ref="F142:L142" si="45">SUM(F143:F147)</f>
        <v>205</v>
      </c>
      <c r="G142" s="25">
        <f t="shared" si="45"/>
        <v>205</v>
      </c>
      <c r="H142" s="17">
        <f t="shared" si="45"/>
        <v>205</v>
      </c>
      <c r="I142" s="17">
        <f t="shared" si="45"/>
        <v>205</v>
      </c>
      <c r="J142" s="17">
        <f t="shared" si="45"/>
        <v>205</v>
      </c>
      <c r="K142" s="17">
        <f t="shared" si="45"/>
        <v>205</v>
      </c>
      <c r="L142" s="17">
        <f t="shared" si="45"/>
        <v>205</v>
      </c>
    </row>
    <row r="143" spans="1:12" ht="26.25" customHeight="1" x14ac:dyDescent="0.25">
      <c r="A143" s="76"/>
      <c r="B143" s="76"/>
      <c r="C143" s="42"/>
      <c r="D143" s="13" t="s">
        <v>49</v>
      </c>
      <c r="E143" s="15">
        <f>SUM(F143:L143)</f>
        <v>0</v>
      </c>
      <c r="F143" s="15">
        <v>0</v>
      </c>
      <c r="G143" s="24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</row>
    <row r="144" spans="1:12" ht="33" customHeight="1" x14ac:dyDescent="0.25">
      <c r="A144" s="76"/>
      <c r="B144" s="76"/>
      <c r="C144" s="42"/>
      <c r="D144" s="13" t="s">
        <v>81</v>
      </c>
      <c r="E144" s="15">
        <f t="shared" ref="E144:E147" si="46">SUM(F144:L144)</f>
        <v>0</v>
      </c>
      <c r="F144" s="15">
        <v>0</v>
      </c>
      <c r="G144" s="24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</row>
    <row r="145" spans="1:12" ht="30.75" customHeight="1" x14ac:dyDescent="0.25">
      <c r="A145" s="76"/>
      <c r="B145" s="76"/>
      <c r="C145" s="42"/>
      <c r="D145" s="13" t="s">
        <v>51</v>
      </c>
      <c r="E145" s="15">
        <f t="shared" si="46"/>
        <v>1435</v>
      </c>
      <c r="F145" s="15">
        <v>205</v>
      </c>
      <c r="G145" s="24">
        <v>205</v>
      </c>
      <c r="H145" s="15">
        <v>205</v>
      </c>
      <c r="I145" s="15">
        <v>205</v>
      </c>
      <c r="J145" s="15">
        <v>205</v>
      </c>
      <c r="K145" s="15">
        <v>205</v>
      </c>
      <c r="L145" s="15">
        <v>205</v>
      </c>
    </row>
    <row r="146" spans="1:12" ht="57.75" customHeight="1" x14ac:dyDescent="0.25">
      <c r="A146" s="76"/>
      <c r="B146" s="76"/>
      <c r="C146" s="42"/>
      <c r="D146" s="13" t="s">
        <v>82</v>
      </c>
      <c r="E146" s="15">
        <f t="shared" si="46"/>
        <v>0</v>
      </c>
      <c r="F146" s="15">
        <v>0</v>
      </c>
      <c r="G146" s="24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</row>
    <row r="147" spans="1:12" ht="30.75" customHeight="1" x14ac:dyDescent="0.25">
      <c r="A147" s="76"/>
      <c r="B147" s="76"/>
      <c r="C147" s="42"/>
      <c r="D147" s="14" t="s">
        <v>21</v>
      </c>
      <c r="E147" s="15">
        <f t="shared" si="46"/>
        <v>0</v>
      </c>
      <c r="F147" s="15">
        <v>0</v>
      </c>
      <c r="G147" s="24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</row>
    <row r="148" spans="1:12" ht="30.75" customHeight="1" x14ac:dyDescent="0.25">
      <c r="A148" s="76"/>
      <c r="B148" s="76"/>
      <c r="C148" s="42" t="s">
        <v>38</v>
      </c>
      <c r="D148" s="16" t="s">
        <v>41</v>
      </c>
      <c r="E148" s="17">
        <f>SUM(E149:E153)</f>
        <v>300</v>
      </c>
      <c r="F148" s="17">
        <f>SUM(F149:F153)</f>
        <v>0</v>
      </c>
      <c r="G148" s="25">
        <f t="shared" ref="G148:L148" si="47">SUM(G149:G153)</f>
        <v>0</v>
      </c>
      <c r="H148" s="17">
        <f t="shared" si="47"/>
        <v>60</v>
      </c>
      <c r="I148" s="17">
        <f t="shared" si="47"/>
        <v>60</v>
      </c>
      <c r="J148" s="17">
        <f t="shared" si="47"/>
        <v>60</v>
      </c>
      <c r="K148" s="17">
        <f t="shared" si="47"/>
        <v>60</v>
      </c>
      <c r="L148" s="17">
        <f t="shared" si="47"/>
        <v>60</v>
      </c>
    </row>
    <row r="149" spans="1:12" ht="25.5" customHeight="1" x14ac:dyDescent="0.25">
      <c r="A149" s="76"/>
      <c r="B149" s="76"/>
      <c r="C149" s="42"/>
      <c r="D149" s="13" t="s">
        <v>49</v>
      </c>
      <c r="E149" s="15">
        <f>SUM(F149:L149)</f>
        <v>0</v>
      </c>
      <c r="F149" s="15">
        <v>0</v>
      </c>
      <c r="G149" s="24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</row>
    <row r="150" spans="1:12" ht="33.75" customHeight="1" x14ac:dyDescent="0.25">
      <c r="A150" s="76"/>
      <c r="B150" s="76"/>
      <c r="C150" s="42"/>
      <c r="D150" s="13" t="s">
        <v>81</v>
      </c>
      <c r="E150" s="15">
        <f t="shared" ref="E150:E153" si="48">SUM(F150:L150)</f>
        <v>0</v>
      </c>
      <c r="F150" s="15">
        <v>0</v>
      </c>
      <c r="G150" s="24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</row>
    <row r="151" spans="1:12" ht="30.75" customHeight="1" x14ac:dyDescent="0.25">
      <c r="A151" s="76"/>
      <c r="B151" s="76"/>
      <c r="C151" s="42"/>
      <c r="D151" s="13" t="s">
        <v>51</v>
      </c>
      <c r="E151" s="15">
        <f t="shared" si="48"/>
        <v>0</v>
      </c>
      <c r="F151" s="15">
        <v>0</v>
      </c>
      <c r="G151" s="24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</row>
    <row r="152" spans="1:12" ht="57.75" customHeight="1" x14ac:dyDescent="0.25">
      <c r="A152" s="76"/>
      <c r="B152" s="76"/>
      <c r="C152" s="42"/>
      <c r="D152" s="13" t="s">
        <v>82</v>
      </c>
      <c r="E152" s="15">
        <f t="shared" si="48"/>
        <v>0</v>
      </c>
      <c r="F152" s="15">
        <v>0</v>
      </c>
      <c r="G152" s="24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</row>
    <row r="153" spans="1:12" ht="30.75" customHeight="1" x14ac:dyDescent="0.25">
      <c r="A153" s="77"/>
      <c r="B153" s="77"/>
      <c r="C153" s="42"/>
      <c r="D153" s="14" t="s">
        <v>21</v>
      </c>
      <c r="E153" s="15">
        <f t="shared" si="48"/>
        <v>300</v>
      </c>
      <c r="F153" s="15">
        <v>0</v>
      </c>
      <c r="G153" s="24">
        <v>0</v>
      </c>
      <c r="H153" s="15">
        <v>60</v>
      </c>
      <c r="I153" s="15">
        <v>60</v>
      </c>
      <c r="J153" s="15">
        <v>60</v>
      </c>
      <c r="K153" s="15">
        <v>60</v>
      </c>
      <c r="L153" s="15">
        <v>60</v>
      </c>
    </row>
    <row r="154" spans="1:12" ht="27.75" customHeight="1" x14ac:dyDescent="0.25">
      <c r="A154" s="73" t="s">
        <v>93</v>
      </c>
      <c r="B154" s="42" t="s">
        <v>43</v>
      </c>
      <c r="C154" s="42" t="s">
        <v>35</v>
      </c>
      <c r="D154" s="16" t="s">
        <v>41</v>
      </c>
      <c r="E154" s="17">
        <f>SUM(E155:E159)</f>
        <v>250</v>
      </c>
      <c r="F154" s="32">
        <f t="shared" ref="F154:L154" si="49">SUM(F155:F159)</f>
        <v>20</v>
      </c>
      <c r="G154" s="32">
        <f t="shared" si="49"/>
        <v>30</v>
      </c>
      <c r="H154" s="32">
        <f t="shared" si="49"/>
        <v>40</v>
      </c>
      <c r="I154" s="32">
        <f t="shared" si="49"/>
        <v>40</v>
      </c>
      <c r="J154" s="32">
        <f t="shared" si="49"/>
        <v>40</v>
      </c>
      <c r="K154" s="32">
        <f t="shared" si="49"/>
        <v>40</v>
      </c>
      <c r="L154" s="32">
        <f t="shared" si="49"/>
        <v>40</v>
      </c>
    </row>
    <row r="155" spans="1:12" ht="21.75" customHeight="1" x14ac:dyDescent="0.25">
      <c r="A155" s="73"/>
      <c r="B155" s="42"/>
      <c r="C155" s="42"/>
      <c r="D155" s="13" t="s">
        <v>49</v>
      </c>
      <c r="E155" s="15">
        <f>SUM(F155:L155)</f>
        <v>0</v>
      </c>
      <c r="F155" s="15">
        <v>0</v>
      </c>
      <c r="G155" s="24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</row>
    <row r="156" spans="1:12" ht="33" customHeight="1" x14ac:dyDescent="0.25">
      <c r="A156" s="73"/>
      <c r="B156" s="42"/>
      <c r="C156" s="42"/>
      <c r="D156" s="13" t="s">
        <v>81</v>
      </c>
      <c r="E156" s="30">
        <f t="shared" ref="E156:E159" si="50">SUM(F156:L156)</f>
        <v>0</v>
      </c>
      <c r="F156" s="15">
        <v>0</v>
      </c>
      <c r="G156" s="24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</row>
    <row r="157" spans="1:12" ht="24.75" customHeight="1" x14ac:dyDescent="0.25">
      <c r="A157" s="73"/>
      <c r="B157" s="42"/>
      <c r="C157" s="42"/>
      <c r="D157" s="13" t="s">
        <v>51</v>
      </c>
      <c r="E157" s="30">
        <f t="shared" si="50"/>
        <v>250</v>
      </c>
      <c r="F157" s="15">
        <v>20</v>
      </c>
      <c r="G157" s="24">
        <v>30</v>
      </c>
      <c r="H157" s="15">
        <v>40</v>
      </c>
      <c r="I157" s="15">
        <v>40</v>
      </c>
      <c r="J157" s="15">
        <v>40</v>
      </c>
      <c r="K157" s="15">
        <v>40</v>
      </c>
      <c r="L157" s="15">
        <v>40</v>
      </c>
    </row>
    <row r="158" spans="1:12" ht="57.75" customHeight="1" x14ac:dyDescent="0.25">
      <c r="A158" s="73"/>
      <c r="B158" s="42"/>
      <c r="C158" s="42"/>
      <c r="D158" s="13" t="s">
        <v>82</v>
      </c>
      <c r="E158" s="30">
        <f t="shared" si="50"/>
        <v>0</v>
      </c>
      <c r="F158" s="15">
        <v>0</v>
      </c>
      <c r="G158" s="24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</row>
    <row r="159" spans="1:12" ht="33" customHeight="1" x14ac:dyDescent="0.25">
      <c r="A159" s="73"/>
      <c r="B159" s="42"/>
      <c r="C159" s="42"/>
      <c r="D159" s="14" t="s">
        <v>21</v>
      </c>
      <c r="E159" s="30">
        <f t="shared" si="50"/>
        <v>0</v>
      </c>
      <c r="F159" s="15">
        <v>0</v>
      </c>
      <c r="G159" s="24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</row>
    <row r="160" spans="1:12" ht="27.75" customHeight="1" x14ac:dyDescent="0.25">
      <c r="A160" s="47" t="s">
        <v>44</v>
      </c>
      <c r="B160" s="48"/>
      <c r="C160" s="49"/>
      <c r="D160" s="16" t="s">
        <v>41</v>
      </c>
      <c r="E160" s="17">
        <f>E124+E130+E136+E142+E148+E154</f>
        <v>5001.7</v>
      </c>
      <c r="F160" s="32">
        <f t="shared" ref="F160:L160" si="51">F124+F130+F136+F142+F148+F154</f>
        <v>415</v>
      </c>
      <c r="G160" s="32">
        <f t="shared" si="51"/>
        <v>453.9</v>
      </c>
      <c r="H160" s="32">
        <f t="shared" si="51"/>
        <v>848.9</v>
      </c>
      <c r="I160" s="32">
        <f t="shared" si="51"/>
        <v>683.9</v>
      </c>
      <c r="J160" s="32">
        <f t="shared" si="51"/>
        <v>685</v>
      </c>
      <c r="K160" s="32">
        <f t="shared" si="51"/>
        <v>900</v>
      </c>
      <c r="L160" s="32">
        <f t="shared" si="51"/>
        <v>1015</v>
      </c>
    </row>
    <row r="161" spans="1:12" ht="26.25" customHeight="1" x14ac:dyDescent="0.25">
      <c r="A161" s="50"/>
      <c r="B161" s="51"/>
      <c r="C161" s="52"/>
      <c r="D161" s="13" t="s">
        <v>49</v>
      </c>
      <c r="E161" s="30">
        <f t="shared" ref="E161:L165" si="52">E125+E131+E137+E143+E149+E155</f>
        <v>0</v>
      </c>
      <c r="F161" s="30">
        <f t="shared" si="52"/>
        <v>0</v>
      </c>
      <c r="G161" s="30">
        <f t="shared" si="52"/>
        <v>0</v>
      </c>
      <c r="H161" s="30">
        <f t="shared" si="52"/>
        <v>0</v>
      </c>
      <c r="I161" s="30">
        <f t="shared" si="52"/>
        <v>0</v>
      </c>
      <c r="J161" s="30">
        <f t="shared" si="52"/>
        <v>0</v>
      </c>
      <c r="K161" s="30">
        <f t="shared" si="52"/>
        <v>0</v>
      </c>
      <c r="L161" s="30">
        <f t="shared" si="52"/>
        <v>0</v>
      </c>
    </row>
    <row r="162" spans="1:12" ht="33" customHeight="1" x14ac:dyDescent="0.25">
      <c r="A162" s="50"/>
      <c r="B162" s="51"/>
      <c r="C162" s="52"/>
      <c r="D162" s="13" t="s">
        <v>81</v>
      </c>
      <c r="E162" s="30">
        <f t="shared" si="52"/>
        <v>0</v>
      </c>
      <c r="F162" s="30">
        <f t="shared" si="52"/>
        <v>0</v>
      </c>
      <c r="G162" s="30">
        <f t="shared" si="52"/>
        <v>0</v>
      </c>
      <c r="H162" s="30">
        <f t="shared" si="52"/>
        <v>0</v>
      </c>
      <c r="I162" s="30">
        <f t="shared" si="52"/>
        <v>0</v>
      </c>
      <c r="J162" s="30">
        <f t="shared" si="52"/>
        <v>0</v>
      </c>
      <c r="K162" s="30">
        <f t="shared" si="52"/>
        <v>0</v>
      </c>
      <c r="L162" s="30">
        <f t="shared" si="52"/>
        <v>0</v>
      </c>
    </row>
    <row r="163" spans="1:12" ht="32.25" customHeight="1" x14ac:dyDescent="0.25">
      <c r="A163" s="50"/>
      <c r="B163" s="51"/>
      <c r="C163" s="52"/>
      <c r="D163" s="13" t="s">
        <v>51</v>
      </c>
      <c r="E163" s="30">
        <f t="shared" si="52"/>
        <v>4581.7</v>
      </c>
      <c r="F163" s="30">
        <f t="shared" si="52"/>
        <v>415</v>
      </c>
      <c r="G163" s="30">
        <f t="shared" si="52"/>
        <v>453.9</v>
      </c>
      <c r="H163" s="30">
        <f t="shared" si="52"/>
        <v>788.9</v>
      </c>
      <c r="I163" s="30">
        <f t="shared" si="52"/>
        <v>623.9</v>
      </c>
      <c r="J163" s="30">
        <f t="shared" si="52"/>
        <v>585</v>
      </c>
      <c r="K163" s="30">
        <f t="shared" si="52"/>
        <v>800</v>
      </c>
      <c r="L163" s="30">
        <f t="shared" si="52"/>
        <v>915</v>
      </c>
    </row>
    <row r="164" spans="1:12" ht="57.75" customHeight="1" x14ac:dyDescent="0.25">
      <c r="A164" s="50"/>
      <c r="B164" s="51"/>
      <c r="C164" s="52"/>
      <c r="D164" s="13" t="s">
        <v>82</v>
      </c>
      <c r="E164" s="30">
        <f t="shared" si="52"/>
        <v>0</v>
      </c>
      <c r="F164" s="30">
        <f t="shared" ref="F164:L164" si="53">F128+F134+F140+F146+F152+F158</f>
        <v>0</v>
      </c>
      <c r="G164" s="30">
        <f t="shared" si="53"/>
        <v>0</v>
      </c>
      <c r="H164" s="30">
        <f t="shared" si="53"/>
        <v>0</v>
      </c>
      <c r="I164" s="30">
        <f t="shared" si="53"/>
        <v>0</v>
      </c>
      <c r="J164" s="30">
        <f t="shared" si="53"/>
        <v>0</v>
      </c>
      <c r="K164" s="30">
        <f t="shared" si="53"/>
        <v>0</v>
      </c>
      <c r="L164" s="30">
        <f t="shared" si="53"/>
        <v>0</v>
      </c>
    </row>
    <row r="165" spans="1:12" ht="33" customHeight="1" x14ac:dyDescent="0.25">
      <c r="A165" s="53"/>
      <c r="B165" s="54"/>
      <c r="C165" s="55"/>
      <c r="D165" s="14" t="s">
        <v>21</v>
      </c>
      <c r="E165" s="32">
        <f t="shared" si="52"/>
        <v>420</v>
      </c>
      <c r="F165" s="32">
        <f t="shared" si="52"/>
        <v>0</v>
      </c>
      <c r="G165" s="32">
        <f t="shared" si="52"/>
        <v>0</v>
      </c>
      <c r="H165" s="32">
        <f t="shared" si="52"/>
        <v>60</v>
      </c>
      <c r="I165" s="32">
        <f t="shared" si="52"/>
        <v>60</v>
      </c>
      <c r="J165" s="32">
        <f t="shared" si="52"/>
        <v>100</v>
      </c>
      <c r="K165" s="32">
        <f t="shared" si="52"/>
        <v>100</v>
      </c>
      <c r="L165" s="32">
        <f t="shared" si="52"/>
        <v>100</v>
      </c>
    </row>
    <row r="166" spans="1:12" s="33" customFormat="1" ht="33" customHeight="1" x14ac:dyDescent="0.25">
      <c r="A166" s="69" t="s">
        <v>88</v>
      </c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1"/>
    </row>
    <row r="167" spans="1:12" s="33" customFormat="1" ht="28.5" customHeight="1" x14ac:dyDescent="0.25">
      <c r="A167" s="78" t="s">
        <v>94</v>
      </c>
      <c r="B167" s="79" t="s">
        <v>39</v>
      </c>
      <c r="C167" s="79" t="s">
        <v>35</v>
      </c>
      <c r="D167" s="34" t="s">
        <v>41</v>
      </c>
      <c r="E167" s="35">
        <f>SUM(E168:E172)</f>
        <v>420</v>
      </c>
      <c r="F167" s="35">
        <f t="shared" ref="F167:L167" si="54">SUM(F168:F172)</f>
        <v>60</v>
      </c>
      <c r="G167" s="35">
        <f t="shared" si="54"/>
        <v>60</v>
      </c>
      <c r="H167" s="35">
        <f t="shared" si="54"/>
        <v>60</v>
      </c>
      <c r="I167" s="35">
        <f t="shared" si="54"/>
        <v>60</v>
      </c>
      <c r="J167" s="35">
        <f t="shared" si="54"/>
        <v>60</v>
      </c>
      <c r="K167" s="35">
        <f t="shared" si="54"/>
        <v>60</v>
      </c>
      <c r="L167" s="35">
        <f t="shared" si="54"/>
        <v>60</v>
      </c>
    </row>
    <row r="168" spans="1:12" s="33" customFormat="1" ht="25.5" customHeight="1" x14ac:dyDescent="0.25">
      <c r="A168" s="78"/>
      <c r="B168" s="79"/>
      <c r="C168" s="79"/>
      <c r="D168" s="36" t="s">
        <v>49</v>
      </c>
      <c r="E168" s="37">
        <f>SUM(F168:L168)</f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</row>
    <row r="169" spans="1:12" s="33" customFormat="1" ht="33.75" customHeight="1" x14ac:dyDescent="0.25">
      <c r="A169" s="78"/>
      <c r="B169" s="79"/>
      <c r="C169" s="79"/>
      <c r="D169" s="36" t="s">
        <v>81</v>
      </c>
      <c r="E169" s="37">
        <f t="shared" ref="E169:E171" si="55">SUM(F169:L169)</f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</row>
    <row r="170" spans="1:12" s="33" customFormat="1" ht="30.75" customHeight="1" x14ac:dyDescent="0.25">
      <c r="A170" s="78"/>
      <c r="B170" s="79"/>
      <c r="C170" s="79"/>
      <c r="D170" s="36" t="s">
        <v>51</v>
      </c>
      <c r="E170" s="37">
        <f t="shared" si="55"/>
        <v>420</v>
      </c>
      <c r="F170" s="37">
        <v>60</v>
      </c>
      <c r="G170" s="37">
        <v>60</v>
      </c>
      <c r="H170" s="37">
        <v>60</v>
      </c>
      <c r="I170" s="37">
        <v>60</v>
      </c>
      <c r="J170" s="37">
        <v>60</v>
      </c>
      <c r="K170" s="37">
        <v>60</v>
      </c>
      <c r="L170" s="37">
        <v>60</v>
      </c>
    </row>
    <row r="171" spans="1:12" s="33" customFormat="1" ht="57.75" customHeight="1" x14ac:dyDescent="0.25">
      <c r="A171" s="78"/>
      <c r="B171" s="79"/>
      <c r="C171" s="79"/>
      <c r="D171" s="36" t="s">
        <v>82</v>
      </c>
      <c r="E171" s="37">
        <f t="shared" si="55"/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</row>
    <row r="172" spans="1:12" s="33" customFormat="1" ht="30.75" customHeight="1" x14ac:dyDescent="0.25">
      <c r="A172" s="78"/>
      <c r="B172" s="79"/>
      <c r="C172" s="79"/>
      <c r="D172" s="38" t="s">
        <v>21</v>
      </c>
      <c r="E172" s="37">
        <f>SUM(F172:L172)</f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</row>
    <row r="173" spans="1:12" s="33" customFormat="1" ht="28.5" customHeight="1" x14ac:dyDescent="0.25">
      <c r="A173" s="78" t="s">
        <v>95</v>
      </c>
      <c r="B173" s="79" t="s">
        <v>84</v>
      </c>
      <c r="C173" s="79" t="s">
        <v>35</v>
      </c>
      <c r="D173" s="34" t="s">
        <v>41</v>
      </c>
      <c r="E173" s="37">
        <f t="shared" ref="E173:E190" si="56">SUM(F173:L173)</f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</row>
    <row r="174" spans="1:12" s="33" customFormat="1" ht="25.5" customHeight="1" x14ac:dyDescent="0.25">
      <c r="A174" s="78"/>
      <c r="B174" s="79"/>
      <c r="C174" s="79"/>
      <c r="D174" s="36" t="s">
        <v>49</v>
      </c>
      <c r="E174" s="37">
        <f t="shared" si="56"/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</row>
    <row r="175" spans="1:12" s="33" customFormat="1" ht="30.75" customHeight="1" x14ac:dyDescent="0.25">
      <c r="A175" s="78"/>
      <c r="B175" s="79"/>
      <c r="C175" s="79"/>
      <c r="D175" s="36" t="s">
        <v>81</v>
      </c>
      <c r="E175" s="37">
        <f t="shared" si="56"/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</row>
    <row r="176" spans="1:12" s="33" customFormat="1" ht="30.75" customHeight="1" x14ac:dyDescent="0.25">
      <c r="A176" s="78"/>
      <c r="B176" s="79"/>
      <c r="C176" s="79"/>
      <c r="D176" s="36" t="s">
        <v>51</v>
      </c>
      <c r="E176" s="37">
        <f t="shared" si="56"/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</row>
    <row r="177" spans="1:12" s="33" customFormat="1" ht="57.75" customHeight="1" x14ac:dyDescent="0.25">
      <c r="A177" s="78"/>
      <c r="B177" s="79"/>
      <c r="C177" s="79"/>
      <c r="D177" s="36" t="s">
        <v>82</v>
      </c>
      <c r="E177" s="37">
        <f t="shared" si="56"/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</row>
    <row r="178" spans="1:12" s="33" customFormat="1" ht="30.75" customHeight="1" x14ac:dyDescent="0.25">
      <c r="A178" s="78"/>
      <c r="B178" s="79"/>
      <c r="C178" s="79"/>
      <c r="D178" s="38" t="s">
        <v>21</v>
      </c>
      <c r="E178" s="37">
        <f t="shared" si="56"/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</row>
    <row r="179" spans="1:12" s="33" customFormat="1" ht="28.5" customHeight="1" x14ac:dyDescent="0.25">
      <c r="A179" s="78" t="s">
        <v>96</v>
      </c>
      <c r="B179" s="79" t="s">
        <v>85</v>
      </c>
      <c r="C179" s="79" t="s">
        <v>35</v>
      </c>
      <c r="D179" s="34" t="s">
        <v>41</v>
      </c>
      <c r="E179" s="37">
        <f t="shared" si="56"/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</row>
    <row r="180" spans="1:12" s="33" customFormat="1" ht="25.5" customHeight="1" x14ac:dyDescent="0.25">
      <c r="A180" s="78"/>
      <c r="B180" s="79"/>
      <c r="C180" s="79"/>
      <c r="D180" s="36" t="s">
        <v>49</v>
      </c>
      <c r="E180" s="37">
        <f t="shared" si="56"/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</row>
    <row r="181" spans="1:12" s="33" customFormat="1" ht="30.75" customHeight="1" x14ac:dyDescent="0.25">
      <c r="A181" s="78"/>
      <c r="B181" s="79"/>
      <c r="C181" s="79"/>
      <c r="D181" s="36" t="s">
        <v>81</v>
      </c>
      <c r="E181" s="37">
        <f t="shared" si="56"/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</row>
    <row r="182" spans="1:12" s="33" customFormat="1" ht="30.75" customHeight="1" x14ac:dyDescent="0.25">
      <c r="A182" s="78"/>
      <c r="B182" s="79"/>
      <c r="C182" s="79"/>
      <c r="D182" s="36" t="s">
        <v>51</v>
      </c>
      <c r="E182" s="37">
        <f t="shared" si="56"/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</row>
    <row r="183" spans="1:12" s="33" customFormat="1" ht="57.75" customHeight="1" x14ac:dyDescent="0.25">
      <c r="A183" s="78"/>
      <c r="B183" s="79"/>
      <c r="C183" s="79"/>
      <c r="D183" s="36" t="s">
        <v>82</v>
      </c>
      <c r="E183" s="37">
        <f t="shared" si="56"/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</row>
    <row r="184" spans="1:12" s="33" customFormat="1" ht="30.75" customHeight="1" x14ac:dyDescent="0.25">
      <c r="A184" s="78"/>
      <c r="B184" s="79"/>
      <c r="C184" s="79"/>
      <c r="D184" s="38" t="s">
        <v>21</v>
      </c>
      <c r="E184" s="37">
        <f t="shared" si="56"/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</row>
    <row r="185" spans="1:12" s="33" customFormat="1" ht="28.5" customHeight="1" x14ac:dyDescent="0.25">
      <c r="A185" s="78" t="s">
        <v>97</v>
      </c>
      <c r="B185" s="79" t="s">
        <v>86</v>
      </c>
      <c r="C185" s="79" t="s">
        <v>35</v>
      </c>
      <c r="D185" s="34" t="s">
        <v>41</v>
      </c>
      <c r="E185" s="37">
        <f t="shared" si="56"/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</row>
    <row r="186" spans="1:12" s="33" customFormat="1" ht="25.5" customHeight="1" x14ac:dyDescent="0.25">
      <c r="A186" s="78"/>
      <c r="B186" s="79"/>
      <c r="C186" s="79"/>
      <c r="D186" s="36" t="s">
        <v>49</v>
      </c>
      <c r="E186" s="37">
        <f t="shared" si="56"/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</row>
    <row r="187" spans="1:12" s="33" customFormat="1" ht="30.75" customHeight="1" x14ac:dyDescent="0.25">
      <c r="A187" s="78"/>
      <c r="B187" s="79"/>
      <c r="C187" s="79"/>
      <c r="D187" s="36" t="s">
        <v>81</v>
      </c>
      <c r="E187" s="37">
        <f t="shared" si="56"/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</row>
    <row r="188" spans="1:12" s="33" customFormat="1" ht="30.75" customHeight="1" x14ac:dyDescent="0.25">
      <c r="A188" s="78"/>
      <c r="B188" s="79"/>
      <c r="C188" s="79"/>
      <c r="D188" s="36" t="s">
        <v>51</v>
      </c>
      <c r="E188" s="37">
        <f t="shared" si="56"/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</row>
    <row r="189" spans="1:12" s="33" customFormat="1" ht="57.75" customHeight="1" x14ac:dyDescent="0.25">
      <c r="A189" s="78"/>
      <c r="B189" s="79"/>
      <c r="C189" s="79"/>
      <c r="D189" s="36" t="s">
        <v>82</v>
      </c>
      <c r="E189" s="37">
        <f t="shared" si="56"/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</row>
    <row r="190" spans="1:12" s="33" customFormat="1" ht="30.75" customHeight="1" x14ac:dyDescent="0.25">
      <c r="A190" s="78"/>
      <c r="B190" s="79"/>
      <c r="C190" s="79"/>
      <c r="D190" s="38" t="s">
        <v>21</v>
      </c>
      <c r="E190" s="37">
        <f t="shared" si="56"/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</row>
    <row r="191" spans="1:12" ht="27.75" customHeight="1" x14ac:dyDescent="0.25">
      <c r="A191" s="47" t="s">
        <v>53</v>
      </c>
      <c r="B191" s="48"/>
      <c r="C191" s="49"/>
      <c r="D191" s="31" t="s">
        <v>41</v>
      </c>
      <c r="E191" s="32">
        <f>E167+E173+E179+E185</f>
        <v>420</v>
      </c>
      <c r="F191" s="32">
        <f t="shared" ref="F191:L191" si="57">F167+F173+F179+F185</f>
        <v>60</v>
      </c>
      <c r="G191" s="32">
        <f t="shared" si="57"/>
        <v>60</v>
      </c>
      <c r="H191" s="32">
        <f t="shared" si="57"/>
        <v>60</v>
      </c>
      <c r="I191" s="32">
        <f t="shared" si="57"/>
        <v>60</v>
      </c>
      <c r="J191" s="32">
        <f t="shared" si="57"/>
        <v>60</v>
      </c>
      <c r="K191" s="32">
        <f t="shared" si="57"/>
        <v>60</v>
      </c>
      <c r="L191" s="32">
        <f t="shared" si="57"/>
        <v>60</v>
      </c>
    </row>
    <row r="192" spans="1:12" ht="26.25" customHeight="1" x14ac:dyDescent="0.25">
      <c r="A192" s="50"/>
      <c r="B192" s="51"/>
      <c r="C192" s="52"/>
      <c r="D192" s="28" t="s">
        <v>49</v>
      </c>
      <c r="E192" s="30">
        <f t="shared" ref="E192:L196" si="58">E168+E174+E180+E186</f>
        <v>0</v>
      </c>
      <c r="F192" s="30">
        <f t="shared" si="58"/>
        <v>0</v>
      </c>
      <c r="G192" s="30">
        <f t="shared" si="58"/>
        <v>0</v>
      </c>
      <c r="H192" s="30">
        <f t="shared" si="58"/>
        <v>0</v>
      </c>
      <c r="I192" s="30">
        <f t="shared" si="58"/>
        <v>0</v>
      </c>
      <c r="J192" s="30">
        <f t="shared" si="58"/>
        <v>0</v>
      </c>
      <c r="K192" s="30">
        <f t="shared" si="58"/>
        <v>0</v>
      </c>
      <c r="L192" s="30">
        <f t="shared" si="58"/>
        <v>0</v>
      </c>
    </row>
    <row r="193" spans="1:12" ht="33" customHeight="1" x14ac:dyDescent="0.25">
      <c r="A193" s="50"/>
      <c r="B193" s="51"/>
      <c r="C193" s="52"/>
      <c r="D193" s="28" t="s">
        <v>81</v>
      </c>
      <c r="E193" s="30">
        <f t="shared" si="58"/>
        <v>0</v>
      </c>
      <c r="F193" s="30">
        <f t="shared" si="58"/>
        <v>0</v>
      </c>
      <c r="G193" s="30">
        <f t="shared" si="58"/>
        <v>0</v>
      </c>
      <c r="H193" s="30">
        <f t="shared" si="58"/>
        <v>0</v>
      </c>
      <c r="I193" s="30">
        <f t="shared" si="58"/>
        <v>0</v>
      </c>
      <c r="J193" s="30">
        <f t="shared" si="58"/>
        <v>0</v>
      </c>
      <c r="K193" s="30">
        <f t="shared" si="58"/>
        <v>0</v>
      </c>
      <c r="L193" s="30">
        <f t="shared" si="58"/>
        <v>0</v>
      </c>
    </row>
    <row r="194" spans="1:12" ht="32.25" customHeight="1" x14ac:dyDescent="0.25">
      <c r="A194" s="50"/>
      <c r="B194" s="51"/>
      <c r="C194" s="52"/>
      <c r="D194" s="28" t="s">
        <v>51</v>
      </c>
      <c r="E194" s="30">
        <f t="shared" si="58"/>
        <v>420</v>
      </c>
      <c r="F194" s="30">
        <f t="shared" si="58"/>
        <v>60</v>
      </c>
      <c r="G194" s="30">
        <f t="shared" si="58"/>
        <v>60</v>
      </c>
      <c r="H194" s="30">
        <f t="shared" si="58"/>
        <v>60</v>
      </c>
      <c r="I194" s="30">
        <f t="shared" si="58"/>
        <v>60</v>
      </c>
      <c r="J194" s="30">
        <f t="shared" si="58"/>
        <v>60</v>
      </c>
      <c r="K194" s="30">
        <f t="shared" si="58"/>
        <v>60</v>
      </c>
      <c r="L194" s="30">
        <f t="shared" si="58"/>
        <v>60</v>
      </c>
    </row>
    <row r="195" spans="1:12" ht="57.75" customHeight="1" x14ac:dyDescent="0.25">
      <c r="A195" s="50"/>
      <c r="B195" s="51"/>
      <c r="C195" s="52"/>
      <c r="D195" s="28" t="s">
        <v>82</v>
      </c>
      <c r="E195" s="30">
        <f t="shared" si="58"/>
        <v>0</v>
      </c>
      <c r="F195" s="30">
        <f t="shared" si="58"/>
        <v>0</v>
      </c>
      <c r="G195" s="30">
        <f t="shared" si="58"/>
        <v>0</v>
      </c>
      <c r="H195" s="30">
        <f t="shared" si="58"/>
        <v>0</v>
      </c>
      <c r="I195" s="30">
        <f t="shared" si="58"/>
        <v>0</v>
      </c>
      <c r="J195" s="30">
        <f t="shared" si="58"/>
        <v>0</v>
      </c>
      <c r="K195" s="30">
        <f t="shared" si="58"/>
        <v>0</v>
      </c>
      <c r="L195" s="30">
        <f t="shared" si="58"/>
        <v>0</v>
      </c>
    </row>
    <row r="196" spans="1:12" ht="33" customHeight="1" x14ac:dyDescent="0.25">
      <c r="A196" s="53"/>
      <c r="B196" s="54"/>
      <c r="C196" s="55"/>
      <c r="D196" s="29" t="s">
        <v>21</v>
      </c>
      <c r="E196" s="30">
        <f t="shared" si="58"/>
        <v>0</v>
      </c>
      <c r="F196" s="30">
        <f t="shared" si="58"/>
        <v>0</v>
      </c>
      <c r="G196" s="30">
        <f t="shared" si="58"/>
        <v>0</v>
      </c>
      <c r="H196" s="30">
        <f t="shared" si="58"/>
        <v>0</v>
      </c>
      <c r="I196" s="30">
        <f t="shared" si="58"/>
        <v>0</v>
      </c>
      <c r="J196" s="30">
        <f t="shared" si="58"/>
        <v>0</v>
      </c>
      <c r="K196" s="30">
        <f t="shared" si="58"/>
        <v>0</v>
      </c>
      <c r="L196" s="30">
        <f t="shared" si="58"/>
        <v>0</v>
      </c>
    </row>
    <row r="197" spans="1:12" ht="23.25" customHeight="1" x14ac:dyDescent="0.25">
      <c r="A197" s="59" t="s">
        <v>45</v>
      </c>
      <c r="B197" s="60"/>
      <c r="C197" s="61"/>
      <c r="D197" s="31" t="s">
        <v>41</v>
      </c>
      <c r="E197" s="32">
        <f>E160+E191</f>
        <v>5421.7</v>
      </c>
      <c r="F197" s="32">
        <f t="shared" ref="F197:L197" si="59">F160+F191</f>
        <v>475</v>
      </c>
      <c r="G197" s="32">
        <f t="shared" si="59"/>
        <v>513.9</v>
      </c>
      <c r="H197" s="32">
        <f t="shared" si="59"/>
        <v>908.9</v>
      </c>
      <c r="I197" s="32">
        <f t="shared" si="59"/>
        <v>743.9</v>
      </c>
      <c r="J197" s="32">
        <f t="shared" si="59"/>
        <v>745</v>
      </c>
      <c r="K197" s="32">
        <f t="shared" si="59"/>
        <v>960</v>
      </c>
      <c r="L197" s="32">
        <f t="shared" si="59"/>
        <v>1075</v>
      </c>
    </row>
    <row r="198" spans="1:12" ht="22.5" customHeight="1" x14ac:dyDescent="0.25">
      <c r="A198" s="62"/>
      <c r="B198" s="63"/>
      <c r="C198" s="64"/>
      <c r="D198" s="28" t="s">
        <v>49</v>
      </c>
      <c r="E198" s="30">
        <f t="shared" ref="E198:L202" si="60">E161+E192</f>
        <v>0</v>
      </c>
      <c r="F198" s="30">
        <f t="shared" si="60"/>
        <v>0</v>
      </c>
      <c r="G198" s="30">
        <f t="shared" si="60"/>
        <v>0</v>
      </c>
      <c r="H198" s="30">
        <f t="shared" si="60"/>
        <v>0</v>
      </c>
      <c r="I198" s="30">
        <f t="shared" si="60"/>
        <v>0</v>
      </c>
      <c r="J198" s="30">
        <f t="shared" si="60"/>
        <v>0</v>
      </c>
      <c r="K198" s="30">
        <f t="shared" si="60"/>
        <v>0</v>
      </c>
      <c r="L198" s="30">
        <f t="shared" si="60"/>
        <v>0</v>
      </c>
    </row>
    <row r="199" spans="1:12" ht="33" customHeight="1" x14ac:dyDescent="0.25">
      <c r="A199" s="62"/>
      <c r="B199" s="63"/>
      <c r="C199" s="64"/>
      <c r="D199" s="28" t="s">
        <v>81</v>
      </c>
      <c r="E199" s="30">
        <f t="shared" si="60"/>
        <v>0</v>
      </c>
      <c r="F199" s="30">
        <f t="shared" si="60"/>
        <v>0</v>
      </c>
      <c r="G199" s="30">
        <f t="shared" si="60"/>
        <v>0</v>
      </c>
      <c r="H199" s="30">
        <f t="shared" si="60"/>
        <v>0</v>
      </c>
      <c r="I199" s="30">
        <f t="shared" si="60"/>
        <v>0</v>
      </c>
      <c r="J199" s="30">
        <f t="shared" si="60"/>
        <v>0</v>
      </c>
      <c r="K199" s="30">
        <f t="shared" si="60"/>
        <v>0</v>
      </c>
      <c r="L199" s="30">
        <f t="shared" si="60"/>
        <v>0</v>
      </c>
    </row>
    <row r="200" spans="1:12" ht="23.25" customHeight="1" x14ac:dyDescent="0.25">
      <c r="A200" s="62"/>
      <c r="B200" s="63"/>
      <c r="C200" s="64"/>
      <c r="D200" s="28" t="s">
        <v>51</v>
      </c>
      <c r="E200" s="30">
        <f t="shared" si="60"/>
        <v>5001.7</v>
      </c>
      <c r="F200" s="30">
        <f t="shared" si="60"/>
        <v>475</v>
      </c>
      <c r="G200" s="30">
        <f t="shared" si="60"/>
        <v>513.9</v>
      </c>
      <c r="H200" s="30">
        <f t="shared" si="60"/>
        <v>848.9</v>
      </c>
      <c r="I200" s="30">
        <f t="shared" si="60"/>
        <v>683.9</v>
      </c>
      <c r="J200" s="30">
        <f t="shared" si="60"/>
        <v>645</v>
      </c>
      <c r="K200" s="30">
        <f t="shared" si="60"/>
        <v>860</v>
      </c>
      <c r="L200" s="30">
        <f t="shared" si="60"/>
        <v>975</v>
      </c>
    </row>
    <row r="201" spans="1:12" ht="57.75" customHeight="1" x14ac:dyDescent="0.25">
      <c r="A201" s="62"/>
      <c r="B201" s="63"/>
      <c r="C201" s="64"/>
      <c r="D201" s="28" t="s">
        <v>82</v>
      </c>
      <c r="E201" s="30">
        <f t="shared" si="60"/>
        <v>0</v>
      </c>
      <c r="F201" s="30">
        <f t="shared" si="60"/>
        <v>0</v>
      </c>
      <c r="G201" s="30">
        <f t="shared" si="60"/>
        <v>0</v>
      </c>
      <c r="H201" s="30">
        <f t="shared" si="60"/>
        <v>0</v>
      </c>
      <c r="I201" s="30">
        <f t="shared" si="60"/>
        <v>0</v>
      </c>
      <c r="J201" s="30">
        <f t="shared" si="60"/>
        <v>0</v>
      </c>
      <c r="K201" s="30">
        <f t="shared" si="60"/>
        <v>0</v>
      </c>
      <c r="L201" s="30">
        <f t="shared" si="60"/>
        <v>0</v>
      </c>
    </row>
    <row r="202" spans="1:12" ht="33" customHeight="1" x14ac:dyDescent="0.25">
      <c r="A202" s="65"/>
      <c r="B202" s="66"/>
      <c r="C202" s="67"/>
      <c r="D202" s="29" t="s">
        <v>21</v>
      </c>
      <c r="E202" s="30">
        <f t="shared" si="60"/>
        <v>420</v>
      </c>
      <c r="F202" s="30">
        <f t="shared" si="60"/>
        <v>0</v>
      </c>
      <c r="G202" s="30">
        <f t="shared" si="60"/>
        <v>0</v>
      </c>
      <c r="H202" s="30">
        <f t="shared" si="60"/>
        <v>60</v>
      </c>
      <c r="I202" s="30">
        <f t="shared" si="60"/>
        <v>60</v>
      </c>
      <c r="J202" s="30">
        <f t="shared" si="60"/>
        <v>100</v>
      </c>
      <c r="K202" s="30">
        <f t="shared" si="60"/>
        <v>100</v>
      </c>
      <c r="L202" s="30">
        <f t="shared" si="60"/>
        <v>100</v>
      </c>
    </row>
    <row r="203" spans="1:12" ht="26.25" customHeight="1" x14ac:dyDescent="0.25">
      <c r="A203" s="69" t="s">
        <v>46</v>
      </c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1"/>
    </row>
    <row r="204" spans="1:12" ht="27.75" customHeight="1" x14ac:dyDescent="0.25">
      <c r="A204" s="69" t="s">
        <v>47</v>
      </c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1"/>
    </row>
    <row r="205" spans="1:12" ht="40.5" customHeight="1" x14ac:dyDescent="0.25">
      <c r="A205" s="69" t="s">
        <v>89</v>
      </c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1"/>
    </row>
    <row r="206" spans="1:12" ht="25.5" customHeight="1" x14ac:dyDescent="0.25">
      <c r="A206" s="73" t="s">
        <v>98</v>
      </c>
      <c r="B206" s="42" t="s">
        <v>103</v>
      </c>
      <c r="C206" s="42" t="s">
        <v>48</v>
      </c>
      <c r="D206" s="8" t="s">
        <v>41</v>
      </c>
      <c r="E206" s="32">
        <f>SUM(E207:E211)</f>
        <v>469236.36887000001</v>
      </c>
      <c r="F206" s="32">
        <f t="shared" ref="F206:L206" si="61">SUM(F207:F211)</f>
        <v>67801.054640000002</v>
      </c>
      <c r="G206" s="32">
        <f t="shared" si="61"/>
        <v>100418.31423</v>
      </c>
      <c r="H206" s="32">
        <f t="shared" si="61"/>
        <v>65117.599999999999</v>
      </c>
      <c r="I206" s="32">
        <f t="shared" si="61"/>
        <v>67174</v>
      </c>
      <c r="J206" s="32">
        <f t="shared" si="61"/>
        <v>56241.8</v>
      </c>
      <c r="K206" s="32">
        <f t="shared" si="61"/>
        <v>56241.8</v>
      </c>
      <c r="L206" s="32">
        <f t="shared" si="61"/>
        <v>56241.8</v>
      </c>
    </row>
    <row r="207" spans="1:12" ht="25.5" customHeight="1" x14ac:dyDescent="0.25">
      <c r="A207" s="73"/>
      <c r="B207" s="42"/>
      <c r="C207" s="42"/>
      <c r="D207" s="29" t="s">
        <v>49</v>
      </c>
      <c r="E207" s="30">
        <f>SUM(F207:L207)</f>
        <v>0</v>
      </c>
      <c r="F207" s="30">
        <v>0</v>
      </c>
      <c r="G207" s="30">
        <v>0</v>
      </c>
      <c r="H207" s="30">
        <v>0</v>
      </c>
      <c r="I207" s="30">
        <v>0</v>
      </c>
      <c r="J207" s="30">
        <v>0</v>
      </c>
      <c r="K207" s="30">
        <v>0</v>
      </c>
      <c r="L207" s="30">
        <v>0</v>
      </c>
    </row>
    <row r="208" spans="1:12" ht="57.75" customHeight="1" x14ac:dyDescent="0.25">
      <c r="A208" s="73"/>
      <c r="B208" s="42"/>
      <c r="C208" s="42"/>
      <c r="D208" s="29" t="s">
        <v>50</v>
      </c>
      <c r="E208" s="30">
        <f t="shared" ref="E208:E211" si="62">SUM(F208:L208)</f>
        <v>51634.672850000003</v>
      </c>
      <c r="F208" s="30">
        <v>22425.8</v>
      </c>
      <c r="G208" s="39">
        <f>20946.67285+4461.2+3801</f>
        <v>29208.87285</v>
      </c>
      <c r="H208" s="30">
        <v>0</v>
      </c>
      <c r="I208" s="30">
        <v>0</v>
      </c>
      <c r="J208" s="30">
        <v>0</v>
      </c>
      <c r="K208" s="23">
        <v>0</v>
      </c>
      <c r="L208" s="30">
        <v>0</v>
      </c>
    </row>
    <row r="209" spans="1:12" ht="23.25" customHeight="1" x14ac:dyDescent="0.25">
      <c r="A209" s="73"/>
      <c r="B209" s="42"/>
      <c r="C209" s="42"/>
      <c r="D209" s="14" t="s">
        <v>51</v>
      </c>
      <c r="E209" s="30">
        <f t="shared" si="62"/>
        <v>417601.69601999997</v>
      </c>
      <c r="F209" s="15">
        <v>45375.254639999999</v>
      </c>
      <c r="G209" s="39">
        <f>59395.83138-128+2380+9561.61</f>
        <v>71209.441380000004</v>
      </c>
      <c r="H209" s="15">
        <f>65192.6-75</f>
        <v>65117.599999999999</v>
      </c>
      <c r="I209" s="15">
        <f>67268-94</f>
        <v>67174</v>
      </c>
      <c r="J209" s="15">
        <v>56241.8</v>
      </c>
      <c r="K209" s="23">
        <v>56241.8</v>
      </c>
      <c r="L209" s="15">
        <v>56241.8</v>
      </c>
    </row>
    <row r="210" spans="1:12" ht="57.75" customHeight="1" x14ac:dyDescent="0.25">
      <c r="A210" s="73"/>
      <c r="B210" s="42"/>
      <c r="C210" s="42"/>
      <c r="D210" s="13" t="s">
        <v>82</v>
      </c>
      <c r="E210" s="30">
        <f t="shared" si="62"/>
        <v>0</v>
      </c>
      <c r="F210" s="15">
        <v>0</v>
      </c>
      <c r="G210" s="24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</row>
    <row r="211" spans="1:12" ht="30.75" customHeight="1" x14ac:dyDescent="0.25">
      <c r="A211" s="73"/>
      <c r="B211" s="42"/>
      <c r="C211" s="42"/>
      <c r="D211" s="14" t="s">
        <v>52</v>
      </c>
      <c r="E211" s="30">
        <f t="shared" si="62"/>
        <v>0</v>
      </c>
      <c r="F211" s="15">
        <v>0</v>
      </c>
      <c r="G211" s="24">
        <v>0</v>
      </c>
      <c r="H211" s="15">
        <v>0</v>
      </c>
      <c r="I211" s="15">
        <v>0</v>
      </c>
      <c r="J211" s="15">
        <v>0</v>
      </c>
      <c r="K211" s="23">
        <v>0</v>
      </c>
      <c r="L211" s="15">
        <v>0</v>
      </c>
    </row>
    <row r="212" spans="1:12" ht="25.5" customHeight="1" x14ac:dyDescent="0.25">
      <c r="A212" s="47" t="s">
        <v>100</v>
      </c>
      <c r="B212" s="48"/>
      <c r="C212" s="49"/>
      <c r="D212" s="8" t="s">
        <v>41</v>
      </c>
      <c r="E212" s="17">
        <f>E206</f>
        <v>469236.36887000001</v>
      </c>
      <c r="F212" s="32">
        <f t="shared" ref="F212:L212" si="63">F206</f>
        <v>67801.054640000002</v>
      </c>
      <c r="G212" s="32">
        <f t="shared" si="63"/>
        <v>100418.31423</v>
      </c>
      <c r="H212" s="32">
        <f t="shared" si="63"/>
        <v>65117.599999999999</v>
      </c>
      <c r="I212" s="32">
        <f t="shared" si="63"/>
        <v>67174</v>
      </c>
      <c r="J212" s="32">
        <f t="shared" si="63"/>
        <v>56241.8</v>
      </c>
      <c r="K212" s="32">
        <f t="shared" si="63"/>
        <v>56241.8</v>
      </c>
      <c r="L212" s="32">
        <f t="shared" si="63"/>
        <v>56241.8</v>
      </c>
    </row>
    <row r="213" spans="1:12" ht="24" customHeight="1" x14ac:dyDescent="0.25">
      <c r="A213" s="50"/>
      <c r="B213" s="51"/>
      <c r="C213" s="52"/>
      <c r="D213" s="14" t="s">
        <v>49</v>
      </c>
      <c r="E213" s="30">
        <f t="shared" ref="E213:L217" si="64">E207</f>
        <v>0</v>
      </c>
      <c r="F213" s="30">
        <f t="shared" si="64"/>
        <v>0</v>
      </c>
      <c r="G213" s="30">
        <f t="shared" si="64"/>
        <v>0</v>
      </c>
      <c r="H213" s="30">
        <f t="shared" si="64"/>
        <v>0</v>
      </c>
      <c r="I213" s="30">
        <f t="shared" si="64"/>
        <v>0</v>
      </c>
      <c r="J213" s="30">
        <f t="shared" si="64"/>
        <v>0</v>
      </c>
      <c r="K213" s="30">
        <f t="shared" si="64"/>
        <v>0</v>
      </c>
      <c r="L213" s="30">
        <f t="shared" si="64"/>
        <v>0</v>
      </c>
    </row>
    <row r="214" spans="1:12" ht="36" customHeight="1" x14ac:dyDescent="0.25">
      <c r="A214" s="50"/>
      <c r="B214" s="51"/>
      <c r="C214" s="52"/>
      <c r="D214" s="14" t="s">
        <v>50</v>
      </c>
      <c r="E214" s="30">
        <f t="shared" si="64"/>
        <v>51634.672850000003</v>
      </c>
      <c r="F214" s="30">
        <f t="shared" si="64"/>
        <v>22425.8</v>
      </c>
      <c r="G214" s="30">
        <f t="shared" si="64"/>
        <v>29208.87285</v>
      </c>
      <c r="H214" s="30">
        <f t="shared" si="64"/>
        <v>0</v>
      </c>
      <c r="I214" s="30">
        <f t="shared" si="64"/>
        <v>0</v>
      </c>
      <c r="J214" s="30">
        <f t="shared" si="64"/>
        <v>0</v>
      </c>
      <c r="K214" s="30">
        <f t="shared" si="64"/>
        <v>0</v>
      </c>
      <c r="L214" s="30">
        <f t="shared" si="64"/>
        <v>0</v>
      </c>
    </row>
    <row r="215" spans="1:12" ht="25.5" customHeight="1" x14ac:dyDescent="0.25">
      <c r="A215" s="50"/>
      <c r="B215" s="51"/>
      <c r="C215" s="52"/>
      <c r="D215" s="14" t="s">
        <v>51</v>
      </c>
      <c r="E215" s="30">
        <f t="shared" si="64"/>
        <v>417601.69601999997</v>
      </c>
      <c r="F215" s="30">
        <f t="shared" si="64"/>
        <v>45375.254639999999</v>
      </c>
      <c r="G215" s="30">
        <f t="shared" si="64"/>
        <v>71209.441380000004</v>
      </c>
      <c r="H215" s="30">
        <f t="shared" si="64"/>
        <v>65117.599999999999</v>
      </c>
      <c r="I215" s="30">
        <f t="shared" si="64"/>
        <v>67174</v>
      </c>
      <c r="J215" s="30">
        <f t="shared" si="64"/>
        <v>56241.8</v>
      </c>
      <c r="K215" s="30">
        <f t="shared" si="64"/>
        <v>56241.8</v>
      </c>
      <c r="L215" s="30">
        <f t="shared" si="64"/>
        <v>56241.8</v>
      </c>
    </row>
    <row r="216" spans="1:12" ht="57.75" customHeight="1" x14ac:dyDescent="0.25">
      <c r="A216" s="50"/>
      <c r="B216" s="51"/>
      <c r="C216" s="52"/>
      <c r="D216" s="13" t="s">
        <v>82</v>
      </c>
      <c r="E216" s="30">
        <f t="shared" si="64"/>
        <v>0</v>
      </c>
      <c r="F216" s="30">
        <f t="shared" si="64"/>
        <v>0</v>
      </c>
      <c r="G216" s="30">
        <f t="shared" si="64"/>
        <v>0</v>
      </c>
      <c r="H216" s="30">
        <f t="shared" si="64"/>
        <v>0</v>
      </c>
      <c r="I216" s="30">
        <f t="shared" si="64"/>
        <v>0</v>
      </c>
      <c r="J216" s="30">
        <f t="shared" si="64"/>
        <v>0</v>
      </c>
      <c r="K216" s="30">
        <f t="shared" si="64"/>
        <v>0</v>
      </c>
      <c r="L216" s="30">
        <f t="shared" si="64"/>
        <v>0</v>
      </c>
    </row>
    <row r="217" spans="1:12" ht="36" customHeight="1" x14ac:dyDescent="0.25">
      <c r="A217" s="53"/>
      <c r="B217" s="54"/>
      <c r="C217" s="55"/>
      <c r="D217" s="14" t="s">
        <v>52</v>
      </c>
      <c r="E217" s="30">
        <f t="shared" si="64"/>
        <v>0</v>
      </c>
      <c r="F217" s="30">
        <f t="shared" si="64"/>
        <v>0</v>
      </c>
      <c r="G217" s="30">
        <f t="shared" si="64"/>
        <v>0</v>
      </c>
      <c r="H217" s="30">
        <f t="shared" si="64"/>
        <v>0</v>
      </c>
      <c r="I217" s="30">
        <f t="shared" si="64"/>
        <v>0</v>
      </c>
      <c r="J217" s="30">
        <f t="shared" si="64"/>
        <v>0</v>
      </c>
      <c r="K217" s="30">
        <f t="shared" si="64"/>
        <v>0</v>
      </c>
      <c r="L217" s="30">
        <f t="shared" si="64"/>
        <v>0</v>
      </c>
    </row>
    <row r="218" spans="1:12" ht="28.5" customHeight="1" x14ac:dyDescent="0.25">
      <c r="A218" s="59" t="s">
        <v>54</v>
      </c>
      <c r="B218" s="60"/>
      <c r="C218" s="61"/>
      <c r="D218" s="16" t="s">
        <v>41</v>
      </c>
      <c r="E218" s="17">
        <f>E212</f>
        <v>469236.36887000001</v>
      </c>
      <c r="F218" s="32">
        <f t="shared" ref="F218:L218" si="65">F212</f>
        <v>67801.054640000002</v>
      </c>
      <c r="G218" s="32">
        <f t="shared" si="65"/>
        <v>100418.31423</v>
      </c>
      <c r="H218" s="32">
        <f t="shared" si="65"/>
        <v>65117.599999999999</v>
      </c>
      <c r="I218" s="32">
        <f t="shared" si="65"/>
        <v>67174</v>
      </c>
      <c r="J218" s="32">
        <f t="shared" si="65"/>
        <v>56241.8</v>
      </c>
      <c r="K218" s="32">
        <f t="shared" si="65"/>
        <v>56241.8</v>
      </c>
      <c r="L218" s="32">
        <f t="shared" si="65"/>
        <v>56241.8</v>
      </c>
    </row>
    <row r="219" spans="1:12" ht="25.5" customHeight="1" x14ac:dyDescent="0.25">
      <c r="A219" s="62"/>
      <c r="B219" s="63"/>
      <c r="C219" s="64"/>
      <c r="D219" s="13" t="s">
        <v>49</v>
      </c>
      <c r="E219" s="30">
        <f t="shared" ref="E219:L223" si="66">E213</f>
        <v>0</v>
      </c>
      <c r="F219" s="30">
        <f t="shared" si="66"/>
        <v>0</v>
      </c>
      <c r="G219" s="30">
        <f t="shared" si="66"/>
        <v>0</v>
      </c>
      <c r="H219" s="30">
        <f t="shared" si="66"/>
        <v>0</v>
      </c>
      <c r="I219" s="30">
        <f t="shared" si="66"/>
        <v>0</v>
      </c>
      <c r="J219" s="30">
        <f t="shared" si="66"/>
        <v>0</v>
      </c>
      <c r="K219" s="30">
        <f t="shared" si="66"/>
        <v>0</v>
      </c>
      <c r="L219" s="30">
        <f t="shared" si="66"/>
        <v>0</v>
      </c>
    </row>
    <row r="220" spans="1:12" ht="33" customHeight="1" x14ac:dyDescent="0.25">
      <c r="A220" s="62"/>
      <c r="B220" s="63"/>
      <c r="C220" s="64"/>
      <c r="D220" s="13" t="s">
        <v>50</v>
      </c>
      <c r="E220" s="30">
        <f t="shared" si="66"/>
        <v>51634.672850000003</v>
      </c>
      <c r="F220" s="30">
        <f t="shared" si="66"/>
        <v>22425.8</v>
      </c>
      <c r="G220" s="30">
        <f t="shared" si="66"/>
        <v>29208.87285</v>
      </c>
      <c r="H220" s="30">
        <f t="shared" si="66"/>
        <v>0</v>
      </c>
      <c r="I220" s="30">
        <f t="shared" si="66"/>
        <v>0</v>
      </c>
      <c r="J220" s="30">
        <f t="shared" si="66"/>
        <v>0</v>
      </c>
      <c r="K220" s="30">
        <f t="shared" si="66"/>
        <v>0</v>
      </c>
      <c r="L220" s="30">
        <f t="shared" si="66"/>
        <v>0</v>
      </c>
    </row>
    <row r="221" spans="1:12" ht="28.5" customHeight="1" x14ac:dyDescent="0.25">
      <c r="A221" s="62"/>
      <c r="B221" s="63"/>
      <c r="C221" s="64"/>
      <c r="D221" s="13" t="s">
        <v>51</v>
      </c>
      <c r="E221" s="30">
        <f t="shared" si="66"/>
        <v>417601.69601999997</v>
      </c>
      <c r="F221" s="30">
        <f t="shared" si="66"/>
        <v>45375.254639999999</v>
      </c>
      <c r="G221" s="30">
        <f t="shared" si="66"/>
        <v>71209.441380000004</v>
      </c>
      <c r="H221" s="30">
        <f t="shared" si="66"/>
        <v>65117.599999999999</v>
      </c>
      <c r="I221" s="30">
        <f t="shared" si="66"/>
        <v>67174</v>
      </c>
      <c r="J221" s="30">
        <f t="shared" si="66"/>
        <v>56241.8</v>
      </c>
      <c r="K221" s="30">
        <f t="shared" si="66"/>
        <v>56241.8</v>
      </c>
      <c r="L221" s="30">
        <f t="shared" si="66"/>
        <v>56241.8</v>
      </c>
    </row>
    <row r="222" spans="1:12" ht="57.75" customHeight="1" x14ac:dyDescent="0.25">
      <c r="A222" s="62"/>
      <c r="B222" s="63"/>
      <c r="C222" s="64"/>
      <c r="D222" s="13" t="s">
        <v>82</v>
      </c>
      <c r="E222" s="30">
        <f t="shared" si="66"/>
        <v>0</v>
      </c>
      <c r="F222" s="30">
        <f t="shared" si="66"/>
        <v>0</v>
      </c>
      <c r="G222" s="30">
        <f t="shared" si="66"/>
        <v>0</v>
      </c>
      <c r="H222" s="30">
        <f t="shared" si="66"/>
        <v>0</v>
      </c>
      <c r="I222" s="30">
        <f t="shared" si="66"/>
        <v>0</v>
      </c>
      <c r="J222" s="30">
        <f t="shared" si="66"/>
        <v>0</v>
      </c>
      <c r="K222" s="30">
        <f t="shared" si="66"/>
        <v>0</v>
      </c>
      <c r="L222" s="30">
        <f t="shared" si="66"/>
        <v>0</v>
      </c>
    </row>
    <row r="223" spans="1:12" ht="34.5" customHeight="1" x14ac:dyDescent="0.25">
      <c r="A223" s="65"/>
      <c r="B223" s="66"/>
      <c r="C223" s="67"/>
      <c r="D223" s="13" t="s">
        <v>52</v>
      </c>
      <c r="E223" s="30">
        <f t="shared" si="66"/>
        <v>0</v>
      </c>
      <c r="F223" s="30">
        <f t="shared" si="66"/>
        <v>0</v>
      </c>
      <c r="G223" s="30">
        <f t="shared" si="66"/>
        <v>0</v>
      </c>
      <c r="H223" s="30">
        <f t="shared" si="66"/>
        <v>0</v>
      </c>
      <c r="I223" s="30">
        <f t="shared" si="66"/>
        <v>0</v>
      </c>
      <c r="J223" s="30">
        <f t="shared" si="66"/>
        <v>0</v>
      </c>
      <c r="K223" s="30">
        <f t="shared" si="66"/>
        <v>0</v>
      </c>
      <c r="L223" s="30">
        <f t="shared" si="66"/>
        <v>0</v>
      </c>
    </row>
    <row r="224" spans="1:12" ht="28.5" customHeight="1" x14ac:dyDescent="0.25">
      <c r="A224" s="74" t="s">
        <v>55</v>
      </c>
      <c r="B224" s="74"/>
      <c r="C224" s="74"/>
      <c r="D224" s="16" t="s">
        <v>41</v>
      </c>
      <c r="E224" s="17">
        <f>E115+E197+E218</f>
        <v>2812870.1538300002</v>
      </c>
      <c r="F224" s="32">
        <f t="shared" ref="F224:L224" si="67">F115+F197+F218</f>
        <v>434820.71691000002</v>
      </c>
      <c r="G224" s="32">
        <f t="shared" si="67"/>
        <v>472023.46692000004</v>
      </c>
      <c r="H224" s="32">
        <f t="shared" si="67"/>
        <v>400692.41000000003</v>
      </c>
      <c r="I224" s="32">
        <f t="shared" si="67"/>
        <v>418839.66000000003</v>
      </c>
      <c r="J224" s="32">
        <f t="shared" si="67"/>
        <v>361982.99999999994</v>
      </c>
      <c r="K224" s="32">
        <f t="shared" si="67"/>
        <v>362197.99999999994</v>
      </c>
      <c r="L224" s="32">
        <f t="shared" si="67"/>
        <v>362312.89999999997</v>
      </c>
    </row>
    <row r="225" spans="1:13" ht="28.5" customHeight="1" x14ac:dyDescent="0.25">
      <c r="A225" s="74"/>
      <c r="B225" s="74"/>
      <c r="C225" s="74"/>
      <c r="D225" s="13" t="s">
        <v>49</v>
      </c>
      <c r="E225" s="30">
        <f t="shared" ref="E225:L229" si="68">E116+E198+E219</f>
        <v>16200.100000000002</v>
      </c>
      <c r="F225" s="30">
        <f t="shared" si="68"/>
        <v>4098.2</v>
      </c>
      <c r="G225" s="30">
        <f t="shared" si="68"/>
        <v>3920.4</v>
      </c>
      <c r="H225" s="30">
        <f t="shared" si="68"/>
        <v>3938.8</v>
      </c>
      <c r="I225" s="30">
        <f t="shared" si="68"/>
        <v>4242.7</v>
      </c>
      <c r="J225" s="30">
        <f t="shared" si="68"/>
        <v>0</v>
      </c>
      <c r="K225" s="30">
        <f t="shared" si="68"/>
        <v>0</v>
      </c>
      <c r="L225" s="30">
        <f t="shared" si="68"/>
        <v>0</v>
      </c>
    </row>
    <row r="226" spans="1:13" ht="35.25" customHeight="1" x14ac:dyDescent="0.25">
      <c r="A226" s="74"/>
      <c r="B226" s="74"/>
      <c r="C226" s="74"/>
      <c r="D226" s="13" t="s">
        <v>50</v>
      </c>
      <c r="E226" s="30">
        <f t="shared" si="68"/>
        <v>58770.172850000003</v>
      </c>
      <c r="F226" s="30">
        <f t="shared" si="68"/>
        <v>24271.7</v>
      </c>
      <c r="G226" s="30">
        <f t="shared" si="68"/>
        <v>30901.172849999999</v>
      </c>
      <c r="H226" s="30">
        <f t="shared" si="68"/>
        <v>1794.2</v>
      </c>
      <c r="I226" s="30">
        <f t="shared" si="68"/>
        <v>1803.1000000000001</v>
      </c>
      <c r="J226" s="30">
        <f t="shared" si="68"/>
        <v>0</v>
      </c>
      <c r="K226" s="30">
        <f t="shared" si="68"/>
        <v>0</v>
      </c>
      <c r="L226" s="30">
        <f t="shared" si="68"/>
        <v>0</v>
      </c>
    </row>
    <row r="227" spans="1:13" ht="28.5" customHeight="1" x14ac:dyDescent="0.25">
      <c r="A227" s="74"/>
      <c r="B227" s="74"/>
      <c r="C227" s="74"/>
      <c r="D227" s="13" t="s">
        <v>51</v>
      </c>
      <c r="E227" s="30">
        <f t="shared" si="68"/>
        <v>2697479.8809800004</v>
      </c>
      <c r="F227" s="30">
        <f t="shared" si="68"/>
        <v>366450.81691000005</v>
      </c>
      <c r="G227" s="30">
        <f t="shared" si="68"/>
        <v>437201.89407000004</v>
      </c>
      <c r="H227" s="30">
        <f t="shared" si="68"/>
        <v>394899.41000000003</v>
      </c>
      <c r="I227" s="30">
        <f t="shared" si="68"/>
        <v>412733.86</v>
      </c>
      <c r="J227" s="30">
        <f t="shared" si="68"/>
        <v>361882.99999999994</v>
      </c>
      <c r="K227" s="30">
        <f t="shared" si="68"/>
        <v>362097.99999999994</v>
      </c>
      <c r="L227" s="30">
        <f t="shared" si="68"/>
        <v>362212.89999999997</v>
      </c>
    </row>
    <row r="228" spans="1:13" ht="57.75" customHeight="1" x14ac:dyDescent="0.25">
      <c r="A228" s="74"/>
      <c r="B228" s="74"/>
      <c r="C228" s="74"/>
      <c r="D228" s="13" t="s">
        <v>82</v>
      </c>
      <c r="E228" s="30">
        <f t="shared" si="68"/>
        <v>0</v>
      </c>
      <c r="F228" s="30">
        <f t="shared" si="68"/>
        <v>0</v>
      </c>
      <c r="G228" s="30">
        <f t="shared" si="68"/>
        <v>0</v>
      </c>
      <c r="H228" s="30">
        <f t="shared" si="68"/>
        <v>0</v>
      </c>
      <c r="I228" s="30">
        <f t="shared" si="68"/>
        <v>0</v>
      </c>
      <c r="J228" s="30">
        <f t="shared" si="68"/>
        <v>0</v>
      </c>
      <c r="K228" s="30">
        <f t="shared" si="68"/>
        <v>0</v>
      </c>
      <c r="L228" s="30">
        <f t="shared" si="68"/>
        <v>0</v>
      </c>
    </row>
    <row r="229" spans="1:13" ht="38.25" customHeight="1" x14ac:dyDescent="0.25">
      <c r="A229" s="74"/>
      <c r="B229" s="74"/>
      <c r="C229" s="74"/>
      <c r="D229" s="13" t="s">
        <v>52</v>
      </c>
      <c r="E229" s="30">
        <f t="shared" si="68"/>
        <v>40420</v>
      </c>
      <c r="F229" s="30">
        <f t="shared" si="68"/>
        <v>40000</v>
      </c>
      <c r="G229" s="30">
        <f t="shared" si="68"/>
        <v>0</v>
      </c>
      <c r="H229" s="30">
        <f t="shared" si="68"/>
        <v>60</v>
      </c>
      <c r="I229" s="30">
        <f t="shared" si="68"/>
        <v>60</v>
      </c>
      <c r="J229" s="30">
        <f t="shared" si="68"/>
        <v>100</v>
      </c>
      <c r="K229" s="30">
        <f t="shared" si="68"/>
        <v>100</v>
      </c>
      <c r="L229" s="30">
        <f t="shared" si="68"/>
        <v>100</v>
      </c>
    </row>
    <row r="230" spans="1:13" ht="21.75" customHeight="1" x14ac:dyDescent="0.25">
      <c r="A230" s="42" t="s">
        <v>8</v>
      </c>
      <c r="B230" s="42"/>
      <c r="C230" s="42"/>
      <c r="D230" s="13"/>
      <c r="E230" s="15"/>
      <c r="F230" s="15"/>
      <c r="G230" s="24"/>
      <c r="H230" s="15"/>
      <c r="I230" s="15"/>
      <c r="J230" s="15"/>
      <c r="K230" s="15"/>
      <c r="L230" s="15"/>
    </row>
    <row r="231" spans="1:13" ht="28.5" customHeight="1" x14ac:dyDescent="0.25">
      <c r="A231" s="68" t="s">
        <v>56</v>
      </c>
      <c r="B231" s="68"/>
      <c r="C231" s="68"/>
      <c r="D231" s="16" t="s">
        <v>41</v>
      </c>
      <c r="E231" s="17">
        <f>E103</f>
        <v>76000</v>
      </c>
      <c r="F231" s="32">
        <f t="shared" ref="F231:L231" si="69">F103</f>
        <v>38000</v>
      </c>
      <c r="G231" s="32">
        <f t="shared" si="69"/>
        <v>38000</v>
      </c>
      <c r="H231" s="32">
        <f t="shared" si="69"/>
        <v>0</v>
      </c>
      <c r="I231" s="32">
        <f t="shared" si="69"/>
        <v>0</v>
      </c>
      <c r="J231" s="32">
        <f t="shared" si="69"/>
        <v>0</v>
      </c>
      <c r="K231" s="32">
        <f t="shared" si="69"/>
        <v>0</v>
      </c>
      <c r="L231" s="32">
        <f t="shared" si="69"/>
        <v>0</v>
      </c>
    </row>
    <row r="232" spans="1:13" ht="26.25" customHeight="1" x14ac:dyDescent="0.25">
      <c r="A232" s="68"/>
      <c r="B232" s="68"/>
      <c r="C232" s="68"/>
      <c r="D232" s="13" t="s">
        <v>49</v>
      </c>
      <c r="E232" s="30">
        <f t="shared" ref="E232:L236" si="70">E104</f>
        <v>0</v>
      </c>
      <c r="F232" s="30">
        <f t="shared" si="70"/>
        <v>0</v>
      </c>
      <c r="G232" s="30">
        <f t="shared" si="70"/>
        <v>0</v>
      </c>
      <c r="H232" s="30">
        <f t="shared" si="70"/>
        <v>0</v>
      </c>
      <c r="I232" s="30">
        <f t="shared" si="70"/>
        <v>0</v>
      </c>
      <c r="J232" s="30">
        <f t="shared" si="70"/>
        <v>0</v>
      </c>
      <c r="K232" s="30">
        <f t="shared" si="70"/>
        <v>0</v>
      </c>
      <c r="L232" s="30">
        <f t="shared" si="70"/>
        <v>0</v>
      </c>
    </row>
    <row r="233" spans="1:13" ht="33.75" customHeight="1" x14ac:dyDescent="0.25">
      <c r="A233" s="68"/>
      <c r="B233" s="68"/>
      <c r="C233" s="68"/>
      <c r="D233" s="13" t="s">
        <v>50</v>
      </c>
      <c r="E233" s="30">
        <f t="shared" si="70"/>
        <v>0</v>
      </c>
      <c r="F233" s="30">
        <f t="shared" si="70"/>
        <v>0</v>
      </c>
      <c r="G233" s="30">
        <f t="shared" si="70"/>
        <v>0</v>
      </c>
      <c r="H233" s="30">
        <f t="shared" si="70"/>
        <v>0</v>
      </c>
      <c r="I233" s="30">
        <f t="shared" si="70"/>
        <v>0</v>
      </c>
      <c r="J233" s="30">
        <f t="shared" si="70"/>
        <v>0</v>
      </c>
      <c r="K233" s="30">
        <f t="shared" si="70"/>
        <v>0</v>
      </c>
      <c r="L233" s="30">
        <f t="shared" si="70"/>
        <v>0</v>
      </c>
    </row>
    <row r="234" spans="1:13" ht="28.5" customHeight="1" x14ac:dyDescent="0.25">
      <c r="A234" s="68"/>
      <c r="B234" s="68"/>
      <c r="C234" s="68"/>
      <c r="D234" s="13" t="s">
        <v>51</v>
      </c>
      <c r="E234" s="30">
        <f t="shared" si="70"/>
        <v>38000</v>
      </c>
      <c r="F234" s="30">
        <f t="shared" si="70"/>
        <v>0</v>
      </c>
      <c r="G234" s="30">
        <f t="shared" si="70"/>
        <v>38000</v>
      </c>
      <c r="H234" s="30">
        <f t="shared" si="70"/>
        <v>0</v>
      </c>
      <c r="I234" s="30">
        <f t="shared" si="70"/>
        <v>0</v>
      </c>
      <c r="J234" s="30">
        <f t="shared" si="70"/>
        <v>0</v>
      </c>
      <c r="K234" s="30">
        <f t="shared" si="70"/>
        <v>0</v>
      </c>
      <c r="L234" s="30">
        <f t="shared" si="70"/>
        <v>0</v>
      </c>
    </row>
    <row r="235" spans="1:13" ht="57.75" customHeight="1" x14ac:dyDescent="0.25">
      <c r="A235" s="68"/>
      <c r="B235" s="68"/>
      <c r="C235" s="68"/>
      <c r="D235" s="13" t="s">
        <v>82</v>
      </c>
      <c r="E235" s="30">
        <f t="shared" si="70"/>
        <v>0</v>
      </c>
      <c r="F235" s="30">
        <f t="shared" si="70"/>
        <v>0</v>
      </c>
      <c r="G235" s="30">
        <f t="shared" si="70"/>
        <v>0</v>
      </c>
      <c r="H235" s="30">
        <f t="shared" si="70"/>
        <v>0</v>
      </c>
      <c r="I235" s="30">
        <f t="shared" si="70"/>
        <v>0</v>
      </c>
      <c r="J235" s="30">
        <f t="shared" si="70"/>
        <v>0</v>
      </c>
      <c r="K235" s="30">
        <f t="shared" si="70"/>
        <v>0</v>
      </c>
      <c r="L235" s="30">
        <f t="shared" si="70"/>
        <v>0</v>
      </c>
    </row>
    <row r="236" spans="1:13" ht="40.5" customHeight="1" x14ac:dyDescent="0.25">
      <c r="A236" s="68"/>
      <c r="B236" s="68"/>
      <c r="C236" s="68"/>
      <c r="D236" s="13" t="s">
        <v>52</v>
      </c>
      <c r="E236" s="30">
        <f t="shared" si="70"/>
        <v>38000</v>
      </c>
      <c r="F236" s="30">
        <f t="shared" si="70"/>
        <v>38000</v>
      </c>
      <c r="G236" s="30">
        <f t="shared" si="70"/>
        <v>0</v>
      </c>
      <c r="H236" s="30">
        <f t="shared" si="70"/>
        <v>0</v>
      </c>
      <c r="I236" s="30">
        <f t="shared" si="70"/>
        <v>0</v>
      </c>
      <c r="J236" s="30">
        <f t="shared" si="70"/>
        <v>0</v>
      </c>
      <c r="K236" s="30">
        <f t="shared" si="70"/>
        <v>0</v>
      </c>
      <c r="L236" s="30">
        <f t="shared" si="70"/>
        <v>0</v>
      </c>
    </row>
    <row r="237" spans="1:13" ht="28.5" customHeight="1" x14ac:dyDescent="0.25">
      <c r="A237" s="72" t="s">
        <v>57</v>
      </c>
      <c r="B237" s="72"/>
      <c r="C237" s="72"/>
      <c r="D237" s="16" t="s">
        <v>41</v>
      </c>
      <c r="E237" s="17">
        <f>E224-E231</f>
        <v>2736870.1538300002</v>
      </c>
      <c r="F237" s="32">
        <f t="shared" ref="F237:L237" si="71">F224-F231</f>
        <v>396820.71691000002</v>
      </c>
      <c r="G237" s="32">
        <f t="shared" si="71"/>
        <v>434023.46692000004</v>
      </c>
      <c r="H237" s="32">
        <f t="shared" si="71"/>
        <v>400692.41000000003</v>
      </c>
      <c r="I237" s="32">
        <f t="shared" si="71"/>
        <v>418839.66000000003</v>
      </c>
      <c r="J237" s="32">
        <f t="shared" si="71"/>
        <v>361982.99999999994</v>
      </c>
      <c r="K237" s="32">
        <f t="shared" si="71"/>
        <v>362197.99999999994</v>
      </c>
      <c r="L237" s="32">
        <f t="shared" si="71"/>
        <v>362312.89999999997</v>
      </c>
      <c r="M237" s="12"/>
    </row>
    <row r="238" spans="1:13" ht="28.5" customHeight="1" x14ac:dyDescent="0.25">
      <c r="A238" s="72"/>
      <c r="B238" s="72"/>
      <c r="C238" s="72"/>
      <c r="D238" s="13" t="s">
        <v>49</v>
      </c>
      <c r="E238" s="30">
        <f t="shared" ref="E238:L242" si="72">E225-E232</f>
        <v>16200.100000000002</v>
      </c>
      <c r="F238" s="30">
        <f t="shared" si="72"/>
        <v>4098.2</v>
      </c>
      <c r="G238" s="30">
        <f t="shared" si="72"/>
        <v>3920.4</v>
      </c>
      <c r="H238" s="30">
        <f t="shared" si="72"/>
        <v>3938.8</v>
      </c>
      <c r="I238" s="30">
        <f t="shared" si="72"/>
        <v>4242.7</v>
      </c>
      <c r="J238" s="30">
        <f t="shared" si="72"/>
        <v>0</v>
      </c>
      <c r="K238" s="30">
        <f t="shared" si="72"/>
        <v>0</v>
      </c>
      <c r="L238" s="30">
        <f t="shared" si="72"/>
        <v>0</v>
      </c>
    </row>
    <row r="239" spans="1:13" ht="35.25" customHeight="1" x14ac:dyDescent="0.25">
      <c r="A239" s="72"/>
      <c r="B239" s="72"/>
      <c r="C239" s="72"/>
      <c r="D239" s="13" t="s">
        <v>50</v>
      </c>
      <c r="E239" s="30">
        <f t="shared" si="72"/>
        <v>58770.172850000003</v>
      </c>
      <c r="F239" s="30">
        <f t="shared" si="72"/>
        <v>24271.7</v>
      </c>
      <c r="G239" s="30">
        <f t="shared" si="72"/>
        <v>30901.172849999999</v>
      </c>
      <c r="H239" s="30">
        <f t="shared" si="72"/>
        <v>1794.2</v>
      </c>
      <c r="I239" s="30">
        <f t="shared" si="72"/>
        <v>1803.1000000000001</v>
      </c>
      <c r="J239" s="30">
        <f t="shared" si="72"/>
        <v>0</v>
      </c>
      <c r="K239" s="30">
        <f t="shared" si="72"/>
        <v>0</v>
      </c>
      <c r="L239" s="30">
        <f t="shared" si="72"/>
        <v>0</v>
      </c>
    </row>
    <row r="240" spans="1:13" ht="28.5" customHeight="1" x14ac:dyDescent="0.25">
      <c r="A240" s="72"/>
      <c r="B240" s="72"/>
      <c r="C240" s="72"/>
      <c r="D240" s="13" t="s">
        <v>51</v>
      </c>
      <c r="E240" s="30">
        <f t="shared" si="72"/>
        <v>2659479.8809800004</v>
      </c>
      <c r="F240" s="30">
        <f t="shared" si="72"/>
        <v>366450.81691000005</v>
      </c>
      <c r="G240" s="30">
        <f t="shared" si="72"/>
        <v>399201.89407000004</v>
      </c>
      <c r="H240" s="30">
        <f t="shared" si="72"/>
        <v>394899.41000000003</v>
      </c>
      <c r="I240" s="30">
        <f t="shared" si="72"/>
        <v>412733.86</v>
      </c>
      <c r="J240" s="30">
        <f t="shared" si="72"/>
        <v>361882.99999999994</v>
      </c>
      <c r="K240" s="30">
        <f t="shared" si="72"/>
        <v>362097.99999999994</v>
      </c>
      <c r="L240" s="30">
        <f t="shared" si="72"/>
        <v>362212.89999999997</v>
      </c>
    </row>
    <row r="241" spans="1:14" ht="57.75" customHeight="1" x14ac:dyDescent="0.25">
      <c r="A241" s="72"/>
      <c r="B241" s="72"/>
      <c r="C241" s="72"/>
      <c r="D241" s="13" t="s">
        <v>82</v>
      </c>
      <c r="E241" s="30">
        <f t="shared" si="72"/>
        <v>0</v>
      </c>
      <c r="F241" s="30">
        <f t="shared" si="72"/>
        <v>0</v>
      </c>
      <c r="G241" s="30">
        <f t="shared" si="72"/>
        <v>0</v>
      </c>
      <c r="H241" s="30">
        <f t="shared" si="72"/>
        <v>0</v>
      </c>
      <c r="I241" s="30">
        <f t="shared" si="72"/>
        <v>0</v>
      </c>
      <c r="J241" s="30">
        <f t="shared" si="72"/>
        <v>0</v>
      </c>
      <c r="K241" s="30">
        <f t="shared" si="72"/>
        <v>0</v>
      </c>
      <c r="L241" s="30">
        <f t="shared" si="72"/>
        <v>0</v>
      </c>
      <c r="M241" s="10"/>
      <c r="N241" s="10"/>
    </row>
    <row r="242" spans="1:14" ht="36" customHeight="1" x14ac:dyDescent="0.25">
      <c r="A242" s="72"/>
      <c r="B242" s="72"/>
      <c r="C242" s="72"/>
      <c r="D242" s="13" t="s">
        <v>52</v>
      </c>
      <c r="E242" s="30">
        <f t="shared" si="72"/>
        <v>2420</v>
      </c>
      <c r="F242" s="30">
        <f t="shared" si="72"/>
        <v>2000</v>
      </c>
      <c r="G242" s="30">
        <f t="shared" si="72"/>
        <v>0</v>
      </c>
      <c r="H242" s="30">
        <f t="shared" si="72"/>
        <v>60</v>
      </c>
      <c r="I242" s="30">
        <f t="shared" si="72"/>
        <v>60</v>
      </c>
      <c r="J242" s="30">
        <f t="shared" si="72"/>
        <v>100</v>
      </c>
      <c r="K242" s="30">
        <f t="shared" si="72"/>
        <v>100</v>
      </c>
      <c r="L242" s="30">
        <f t="shared" si="72"/>
        <v>100</v>
      </c>
    </row>
    <row r="243" spans="1:14" ht="18.75" customHeight="1" x14ac:dyDescent="0.25">
      <c r="A243" s="42" t="s">
        <v>8</v>
      </c>
      <c r="B243" s="42"/>
      <c r="C243" s="42"/>
      <c r="D243" s="13"/>
      <c r="E243" s="15"/>
      <c r="F243" s="15"/>
      <c r="G243" s="24"/>
      <c r="H243" s="15"/>
      <c r="I243" s="15"/>
      <c r="J243" s="15"/>
      <c r="K243" s="15"/>
      <c r="L243" s="15"/>
    </row>
    <row r="244" spans="1:14" ht="29.25" customHeight="1" x14ac:dyDescent="0.25">
      <c r="A244" s="57" t="s">
        <v>58</v>
      </c>
      <c r="B244" s="58" t="s">
        <v>35</v>
      </c>
      <c r="C244" s="58"/>
      <c r="D244" s="16" t="s">
        <v>41</v>
      </c>
      <c r="E244" s="17">
        <f>E11+E35+E47++E66+E91+E124+E154+E167+E173+E179+E185</f>
        <v>1188601.1047400001</v>
      </c>
      <c r="F244" s="32">
        <f t="shared" ref="F244:L244" si="73">F11+F35+F47++F66+F91+F124+F154+F167+F173+F179+F185</f>
        <v>195026.20369000002</v>
      </c>
      <c r="G244" s="32">
        <f t="shared" si="73"/>
        <v>176158.15505</v>
      </c>
      <c r="H244" s="32">
        <f t="shared" si="73"/>
        <v>174380.973</v>
      </c>
      <c r="I244" s="32">
        <f t="shared" si="73"/>
        <v>184320.37299999999</v>
      </c>
      <c r="J244" s="32">
        <f t="shared" si="73"/>
        <v>152816.79999999999</v>
      </c>
      <c r="K244" s="32">
        <f t="shared" si="73"/>
        <v>153031.79999999999</v>
      </c>
      <c r="L244" s="32">
        <f t="shared" si="73"/>
        <v>152866.79999999999</v>
      </c>
    </row>
    <row r="245" spans="1:14" ht="29.25" customHeight="1" x14ac:dyDescent="0.25">
      <c r="A245" s="57"/>
      <c r="B245" s="58"/>
      <c r="C245" s="58"/>
      <c r="D245" s="13" t="s">
        <v>49</v>
      </c>
      <c r="E245" s="30">
        <f t="shared" ref="E245:L249" si="74">E12+E36+E48++E67+E92+E125+E155+E168+E174+E180+E186</f>
        <v>16200.100000000002</v>
      </c>
      <c r="F245" s="30">
        <f t="shared" si="74"/>
        <v>4098.2</v>
      </c>
      <c r="G245" s="30">
        <f t="shared" si="74"/>
        <v>3920.4</v>
      </c>
      <c r="H245" s="30">
        <f t="shared" si="74"/>
        <v>3938.8</v>
      </c>
      <c r="I245" s="30">
        <f t="shared" si="74"/>
        <v>4242.7</v>
      </c>
      <c r="J245" s="30">
        <f t="shared" si="74"/>
        <v>0</v>
      </c>
      <c r="K245" s="30">
        <f t="shared" si="74"/>
        <v>0</v>
      </c>
      <c r="L245" s="30">
        <f t="shared" si="74"/>
        <v>0</v>
      </c>
    </row>
    <row r="246" spans="1:14" ht="37.5" customHeight="1" x14ac:dyDescent="0.25">
      <c r="A246" s="57"/>
      <c r="B246" s="58"/>
      <c r="C246" s="58"/>
      <c r="D246" s="13" t="s">
        <v>50</v>
      </c>
      <c r="E246" s="30">
        <f t="shared" si="74"/>
        <v>5522</v>
      </c>
      <c r="F246" s="30">
        <f t="shared" si="74"/>
        <v>1548.9</v>
      </c>
      <c r="G246" s="30">
        <f t="shared" si="74"/>
        <v>1317.7540000000001</v>
      </c>
      <c r="H246" s="30">
        <f t="shared" si="74"/>
        <v>1327.673</v>
      </c>
      <c r="I246" s="30">
        <f t="shared" si="74"/>
        <v>1327.673</v>
      </c>
      <c r="J246" s="30">
        <f t="shared" si="74"/>
        <v>0</v>
      </c>
      <c r="K246" s="30">
        <f t="shared" si="74"/>
        <v>0</v>
      </c>
      <c r="L246" s="30">
        <f t="shared" si="74"/>
        <v>0</v>
      </c>
    </row>
    <row r="247" spans="1:14" ht="29.25" customHeight="1" x14ac:dyDescent="0.25">
      <c r="A247" s="57"/>
      <c r="B247" s="58"/>
      <c r="C247" s="58"/>
      <c r="D247" s="13" t="s">
        <v>51</v>
      </c>
      <c r="E247" s="30">
        <f t="shared" si="74"/>
        <v>1166879.00474</v>
      </c>
      <c r="F247" s="30">
        <f t="shared" si="74"/>
        <v>189379.10369000002</v>
      </c>
      <c r="G247" s="30">
        <f t="shared" si="74"/>
        <v>170920.00104999999</v>
      </c>
      <c r="H247" s="30">
        <f t="shared" si="74"/>
        <v>169114.5</v>
      </c>
      <c r="I247" s="30">
        <f t="shared" si="74"/>
        <v>178750</v>
      </c>
      <c r="J247" s="30">
        <f t="shared" si="74"/>
        <v>152816.79999999999</v>
      </c>
      <c r="K247" s="30">
        <f t="shared" si="74"/>
        <v>153031.79999999999</v>
      </c>
      <c r="L247" s="30">
        <f t="shared" si="74"/>
        <v>152866.79999999999</v>
      </c>
    </row>
    <row r="248" spans="1:14" ht="57.75" customHeight="1" x14ac:dyDescent="0.25">
      <c r="A248" s="57"/>
      <c r="B248" s="58"/>
      <c r="C248" s="58"/>
      <c r="D248" s="13" t="s">
        <v>82</v>
      </c>
      <c r="E248" s="30">
        <f t="shared" si="74"/>
        <v>0</v>
      </c>
      <c r="F248" s="30">
        <f t="shared" si="74"/>
        <v>0</v>
      </c>
      <c r="G248" s="30">
        <f t="shared" si="74"/>
        <v>0</v>
      </c>
      <c r="H248" s="30">
        <f t="shared" si="74"/>
        <v>0</v>
      </c>
      <c r="I248" s="30">
        <f t="shared" si="74"/>
        <v>0</v>
      </c>
      <c r="J248" s="30">
        <f t="shared" si="74"/>
        <v>0</v>
      </c>
      <c r="K248" s="30">
        <f t="shared" si="74"/>
        <v>0</v>
      </c>
      <c r="L248" s="30">
        <f t="shared" si="74"/>
        <v>0</v>
      </c>
    </row>
    <row r="249" spans="1:14" ht="38.25" customHeight="1" x14ac:dyDescent="0.25">
      <c r="A249" s="57"/>
      <c r="B249" s="58"/>
      <c r="C249" s="58"/>
      <c r="D249" s="13" t="s">
        <v>52</v>
      </c>
      <c r="E249" s="30">
        <f t="shared" si="74"/>
        <v>0</v>
      </c>
      <c r="F249" s="30">
        <f t="shared" si="74"/>
        <v>0</v>
      </c>
      <c r="G249" s="30">
        <f t="shared" si="74"/>
        <v>0</v>
      </c>
      <c r="H249" s="30">
        <f t="shared" si="74"/>
        <v>0</v>
      </c>
      <c r="I249" s="30">
        <f t="shared" si="74"/>
        <v>0</v>
      </c>
      <c r="J249" s="30">
        <f t="shared" si="74"/>
        <v>0</v>
      </c>
      <c r="K249" s="30">
        <f t="shared" si="74"/>
        <v>0</v>
      </c>
      <c r="L249" s="30">
        <f t="shared" si="74"/>
        <v>0</v>
      </c>
    </row>
    <row r="250" spans="1:14" ht="30" customHeight="1" x14ac:dyDescent="0.25">
      <c r="A250" s="57" t="s">
        <v>59</v>
      </c>
      <c r="B250" s="58" t="s">
        <v>66</v>
      </c>
      <c r="C250" s="58"/>
      <c r="D250" s="16" t="s">
        <v>41</v>
      </c>
      <c r="E250" s="17">
        <f>E23+E29+E41+E72+E97</f>
        <v>1059964.9802199998</v>
      </c>
      <c r="F250" s="32">
        <f t="shared" ref="F250:L250" si="75">F23+F29+F41+F72+F97</f>
        <v>118339.25857999999</v>
      </c>
      <c r="G250" s="32">
        <f t="shared" si="75"/>
        <v>156914.75164000003</v>
      </c>
      <c r="H250" s="32">
        <f t="shared" si="75"/>
        <v>160530.71</v>
      </c>
      <c r="I250" s="32">
        <f t="shared" si="75"/>
        <v>166682.16</v>
      </c>
      <c r="J250" s="32">
        <f t="shared" si="75"/>
        <v>152499.4</v>
      </c>
      <c r="K250" s="32">
        <f t="shared" si="75"/>
        <v>152499.4</v>
      </c>
      <c r="L250" s="32">
        <f t="shared" si="75"/>
        <v>152499.29999999999</v>
      </c>
    </row>
    <row r="251" spans="1:14" ht="24.75" customHeight="1" x14ac:dyDescent="0.25">
      <c r="A251" s="57"/>
      <c r="B251" s="58"/>
      <c r="C251" s="58"/>
      <c r="D251" s="13" t="s">
        <v>49</v>
      </c>
      <c r="E251" s="30">
        <f t="shared" ref="E251:L255" si="76">E24+E30+E42+E73+E98</f>
        <v>0</v>
      </c>
      <c r="F251" s="30">
        <f t="shared" si="76"/>
        <v>0</v>
      </c>
      <c r="G251" s="30">
        <f t="shared" si="76"/>
        <v>0</v>
      </c>
      <c r="H251" s="30">
        <f t="shared" si="76"/>
        <v>0</v>
      </c>
      <c r="I251" s="30">
        <f t="shared" si="76"/>
        <v>0</v>
      </c>
      <c r="J251" s="30">
        <f t="shared" si="76"/>
        <v>0</v>
      </c>
      <c r="K251" s="30">
        <f t="shared" si="76"/>
        <v>0</v>
      </c>
      <c r="L251" s="30">
        <f t="shared" si="76"/>
        <v>0</v>
      </c>
    </row>
    <row r="252" spans="1:14" ht="38.25" customHeight="1" x14ac:dyDescent="0.25">
      <c r="A252" s="57"/>
      <c r="B252" s="58"/>
      <c r="C252" s="58"/>
      <c r="D252" s="13" t="s">
        <v>50</v>
      </c>
      <c r="E252" s="30">
        <f t="shared" si="76"/>
        <v>519.70000000000005</v>
      </c>
      <c r="F252" s="30">
        <f t="shared" si="76"/>
        <v>0</v>
      </c>
      <c r="G252" s="30">
        <f t="shared" si="76"/>
        <v>156.19999999999999</v>
      </c>
      <c r="H252" s="30">
        <f t="shared" si="76"/>
        <v>177.3</v>
      </c>
      <c r="I252" s="30">
        <f t="shared" si="76"/>
        <v>186.2</v>
      </c>
      <c r="J252" s="30">
        <f t="shared" si="76"/>
        <v>0</v>
      </c>
      <c r="K252" s="30">
        <f t="shared" si="76"/>
        <v>0</v>
      </c>
      <c r="L252" s="30">
        <f t="shared" si="76"/>
        <v>0</v>
      </c>
    </row>
    <row r="253" spans="1:14" ht="24.75" customHeight="1" x14ac:dyDescent="0.25">
      <c r="A253" s="57"/>
      <c r="B253" s="58"/>
      <c r="C253" s="58"/>
      <c r="D253" s="13" t="s">
        <v>51</v>
      </c>
      <c r="E253" s="30">
        <f t="shared" si="76"/>
        <v>1057445.2802199998</v>
      </c>
      <c r="F253" s="30">
        <f t="shared" si="76"/>
        <v>116339.25857999999</v>
      </c>
      <c r="G253" s="30">
        <f t="shared" si="76"/>
        <v>156758.55164000002</v>
      </c>
      <c r="H253" s="30">
        <f t="shared" si="76"/>
        <v>160353.41</v>
      </c>
      <c r="I253" s="30">
        <f t="shared" si="76"/>
        <v>166495.96</v>
      </c>
      <c r="J253" s="30">
        <f t="shared" si="76"/>
        <v>152499.4</v>
      </c>
      <c r="K253" s="30">
        <f t="shared" si="76"/>
        <v>152499.4</v>
      </c>
      <c r="L253" s="30">
        <f t="shared" si="76"/>
        <v>152499.29999999999</v>
      </c>
    </row>
    <row r="254" spans="1:14" ht="57.75" customHeight="1" x14ac:dyDescent="0.25">
      <c r="A254" s="57"/>
      <c r="B254" s="58"/>
      <c r="C254" s="58"/>
      <c r="D254" s="13" t="s">
        <v>82</v>
      </c>
      <c r="E254" s="30">
        <f t="shared" si="76"/>
        <v>0</v>
      </c>
      <c r="F254" s="30">
        <f t="shared" si="76"/>
        <v>0</v>
      </c>
      <c r="G254" s="30">
        <f t="shared" si="76"/>
        <v>0</v>
      </c>
      <c r="H254" s="30">
        <f t="shared" si="76"/>
        <v>0</v>
      </c>
      <c r="I254" s="30">
        <f t="shared" si="76"/>
        <v>0</v>
      </c>
      <c r="J254" s="30">
        <f t="shared" si="76"/>
        <v>0</v>
      </c>
      <c r="K254" s="30">
        <f t="shared" si="76"/>
        <v>0</v>
      </c>
      <c r="L254" s="30">
        <f t="shared" si="76"/>
        <v>0</v>
      </c>
    </row>
    <row r="255" spans="1:14" ht="40.5" customHeight="1" x14ac:dyDescent="0.25">
      <c r="A255" s="57"/>
      <c r="B255" s="58"/>
      <c r="C255" s="58"/>
      <c r="D255" s="13" t="s">
        <v>52</v>
      </c>
      <c r="E255" s="30">
        <f t="shared" si="76"/>
        <v>2000</v>
      </c>
      <c r="F255" s="30">
        <f t="shared" si="76"/>
        <v>2000</v>
      </c>
      <c r="G255" s="30">
        <f t="shared" si="76"/>
        <v>0</v>
      </c>
      <c r="H255" s="30">
        <f t="shared" si="76"/>
        <v>0</v>
      </c>
      <c r="I255" s="30">
        <f t="shared" si="76"/>
        <v>0</v>
      </c>
      <c r="J255" s="30">
        <f t="shared" si="76"/>
        <v>0</v>
      </c>
      <c r="K255" s="30">
        <f t="shared" si="76"/>
        <v>0</v>
      </c>
      <c r="L255" s="30">
        <f t="shared" si="76"/>
        <v>0</v>
      </c>
    </row>
    <row r="256" spans="1:14" ht="32.25" customHeight="1" x14ac:dyDescent="0.25">
      <c r="A256" s="57" t="s">
        <v>60</v>
      </c>
      <c r="B256" s="58" t="s">
        <v>36</v>
      </c>
      <c r="C256" s="58"/>
      <c r="D256" s="16" t="s">
        <v>41</v>
      </c>
      <c r="E256" s="17">
        <f>E103+E130</f>
        <v>76120</v>
      </c>
      <c r="F256" s="32">
        <f t="shared" ref="F256:L256" si="77">F103+F130</f>
        <v>38000</v>
      </c>
      <c r="G256" s="32">
        <f t="shared" si="77"/>
        <v>38000</v>
      </c>
      <c r="H256" s="32">
        <f t="shared" si="77"/>
        <v>0</v>
      </c>
      <c r="I256" s="32">
        <f t="shared" si="77"/>
        <v>0</v>
      </c>
      <c r="J256" s="32">
        <f t="shared" si="77"/>
        <v>40</v>
      </c>
      <c r="K256" s="32">
        <f t="shared" si="77"/>
        <v>40</v>
      </c>
      <c r="L256" s="32">
        <f t="shared" si="77"/>
        <v>40</v>
      </c>
    </row>
    <row r="257" spans="1:12" ht="26.25" customHeight="1" x14ac:dyDescent="0.25">
      <c r="A257" s="57"/>
      <c r="B257" s="58"/>
      <c r="C257" s="58"/>
      <c r="D257" s="13" t="s">
        <v>49</v>
      </c>
      <c r="E257" s="30">
        <f t="shared" ref="E257:L261" si="78">E104+E131</f>
        <v>0</v>
      </c>
      <c r="F257" s="30">
        <f t="shared" si="78"/>
        <v>0</v>
      </c>
      <c r="G257" s="30">
        <f t="shared" si="78"/>
        <v>0</v>
      </c>
      <c r="H257" s="30">
        <f t="shared" si="78"/>
        <v>0</v>
      </c>
      <c r="I257" s="30">
        <f t="shared" si="78"/>
        <v>0</v>
      </c>
      <c r="J257" s="30">
        <f t="shared" si="78"/>
        <v>0</v>
      </c>
      <c r="K257" s="30">
        <f t="shared" si="78"/>
        <v>0</v>
      </c>
      <c r="L257" s="30">
        <f t="shared" si="78"/>
        <v>0</v>
      </c>
    </row>
    <row r="258" spans="1:12" ht="39" customHeight="1" x14ac:dyDescent="0.25">
      <c r="A258" s="57"/>
      <c r="B258" s="58"/>
      <c r="C258" s="58"/>
      <c r="D258" s="13" t="s">
        <v>50</v>
      </c>
      <c r="E258" s="30">
        <f t="shared" si="78"/>
        <v>0</v>
      </c>
      <c r="F258" s="30">
        <f t="shared" si="78"/>
        <v>0</v>
      </c>
      <c r="G258" s="30">
        <f t="shared" si="78"/>
        <v>0</v>
      </c>
      <c r="H258" s="30">
        <f t="shared" si="78"/>
        <v>0</v>
      </c>
      <c r="I258" s="30">
        <f t="shared" si="78"/>
        <v>0</v>
      </c>
      <c r="J258" s="30">
        <f t="shared" si="78"/>
        <v>0</v>
      </c>
      <c r="K258" s="30">
        <f t="shared" si="78"/>
        <v>0</v>
      </c>
      <c r="L258" s="30">
        <f t="shared" si="78"/>
        <v>0</v>
      </c>
    </row>
    <row r="259" spans="1:12" ht="30.75" customHeight="1" x14ac:dyDescent="0.25">
      <c r="A259" s="57"/>
      <c r="B259" s="58"/>
      <c r="C259" s="58"/>
      <c r="D259" s="13" t="s">
        <v>51</v>
      </c>
      <c r="E259" s="30">
        <f t="shared" si="78"/>
        <v>38000</v>
      </c>
      <c r="F259" s="30">
        <f t="shared" si="78"/>
        <v>0</v>
      </c>
      <c r="G259" s="30">
        <f t="shared" si="78"/>
        <v>38000</v>
      </c>
      <c r="H259" s="30">
        <f t="shared" si="78"/>
        <v>0</v>
      </c>
      <c r="I259" s="30">
        <f t="shared" si="78"/>
        <v>0</v>
      </c>
      <c r="J259" s="30">
        <f t="shared" si="78"/>
        <v>0</v>
      </c>
      <c r="K259" s="30">
        <f t="shared" si="78"/>
        <v>0</v>
      </c>
      <c r="L259" s="30">
        <f t="shared" si="78"/>
        <v>0</v>
      </c>
    </row>
    <row r="260" spans="1:12" ht="57.75" customHeight="1" x14ac:dyDescent="0.25">
      <c r="A260" s="57"/>
      <c r="B260" s="58"/>
      <c r="C260" s="58"/>
      <c r="D260" s="13" t="s">
        <v>82</v>
      </c>
      <c r="E260" s="30">
        <f t="shared" si="78"/>
        <v>0</v>
      </c>
      <c r="F260" s="30">
        <f t="shared" si="78"/>
        <v>0</v>
      </c>
      <c r="G260" s="30">
        <f t="shared" si="78"/>
        <v>0</v>
      </c>
      <c r="H260" s="30">
        <f t="shared" si="78"/>
        <v>0</v>
      </c>
      <c r="I260" s="30">
        <f t="shared" si="78"/>
        <v>0</v>
      </c>
      <c r="J260" s="30">
        <f t="shared" si="78"/>
        <v>0</v>
      </c>
      <c r="K260" s="30">
        <f t="shared" si="78"/>
        <v>0</v>
      </c>
      <c r="L260" s="30">
        <f t="shared" si="78"/>
        <v>0</v>
      </c>
    </row>
    <row r="261" spans="1:12" ht="39.75" customHeight="1" x14ac:dyDescent="0.25">
      <c r="A261" s="57"/>
      <c r="B261" s="58"/>
      <c r="C261" s="58"/>
      <c r="D261" s="13" t="s">
        <v>52</v>
      </c>
      <c r="E261" s="30">
        <f t="shared" si="78"/>
        <v>38120</v>
      </c>
      <c r="F261" s="30">
        <f t="shared" si="78"/>
        <v>38000</v>
      </c>
      <c r="G261" s="30">
        <f t="shared" si="78"/>
        <v>0</v>
      </c>
      <c r="H261" s="30">
        <f t="shared" si="78"/>
        <v>0</v>
      </c>
      <c r="I261" s="30">
        <f t="shared" si="78"/>
        <v>0</v>
      </c>
      <c r="J261" s="30">
        <f t="shared" si="78"/>
        <v>40</v>
      </c>
      <c r="K261" s="30">
        <f t="shared" si="78"/>
        <v>40</v>
      </c>
      <c r="L261" s="30">
        <f t="shared" si="78"/>
        <v>40</v>
      </c>
    </row>
    <row r="262" spans="1:12" ht="27.75" customHeight="1" x14ac:dyDescent="0.25">
      <c r="A262" s="57" t="s">
        <v>61</v>
      </c>
      <c r="B262" s="58" t="s">
        <v>28</v>
      </c>
      <c r="C262" s="58"/>
      <c r="D262" s="16" t="s">
        <v>41</v>
      </c>
      <c r="E262" s="17">
        <f>E53+E136</f>
        <v>2150.5</v>
      </c>
      <c r="F262" s="32">
        <f t="shared" ref="F262:L262" si="79">F53+F136</f>
        <v>387</v>
      </c>
      <c r="G262" s="32">
        <f t="shared" si="79"/>
        <v>327.24599999999998</v>
      </c>
      <c r="H262" s="32">
        <f t="shared" si="79"/>
        <v>398.12699999999995</v>
      </c>
      <c r="I262" s="32">
        <f t="shared" si="79"/>
        <v>398.12699999999995</v>
      </c>
      <c r="J262" s="32">
        <f t="shared" si="79"/>
        <v>120</v>
      </c>
      <c r="K262" s="32">
        <f t="shared" si="79"/>
        <v>120</v>
      </c>
      <c r="L262" s="32">
        <f t="shared" si="79"/>
        <v>400</v>
      </c>
    </row>
    <row r="263" spans="1:12" ht="25.5" customHeight="1" x14ac:dyDescent="0.25">
      <c r="A263" s="57"/>
      <c r="B263" s="58"/>
      <c r="C263" s="58"/>
      <c r="D263" s="13" t="s">
        <v>49</v>
      </c>
      <c r="E263" s="30">
        <f t="shared" ref="E263:L267" si="80">E54+E137</f>
        <v>0</v>
      </c>
      <c r="F263" s="30">
        <f t="shared" si="80"/>
        <v>0</v>
      </c>
      <c r="G263" s="30">
        <f t="shared" si="80"/>
        <v>0</v>
      </c>
      <c r="H263" s="30">
        <f t="shared" si="80"/>
        <v>0</v>
      </c>
      <c r="I263" s="30">
        <f t="shared" si="80"/>
        <v>0</v>
      </c>
      <c r="J263" s="30">
        <f t="shared" si="80"/>
        <v>0</v>
      </c>
      <c r="K263" s="30">
        <f t="shared" si="80"/>
        <v>0</v>
      </c>
      <c r="L263" s="30">
        <f t="shared" si="80"/>
        <v>0</v>
      </c>
    </row>
    <row r="264" spans="1:12" ht="39" customHeight="1" x14ac:dyDescent="0.25">
      <c r="A264" s="57"/>
      <c r="B264" s="58"/>
      <c r="C264" s="58"/>
      <c r="D264" s="13" t="s">
        <v>50</v>
      </c>
      <c r="E264" s="30">
        <f t="shared" si="80"/>
        <v>1093.8</v>
      </c>
      <c r="F264" s="30">
        <f t="shared" si="80"/>
        <v>297</v>
      </c>
      <c r="G264" s="30">
        <f t="shared" si="80"/>
        <v>218.34599999999998</v>
      </c>
      <c r="H264" s="30">
        <f t="shared" si="80"/>
        <v>289.22699999999998</v>
      </c>
      <c r="I264" s="30">
        <f t="shared" si="80"/>
        <v>289.22699999999998</v>
      </c>
      <c r="J264" s="30">
        <f t="shared" si="80"/>
        <v>0</v>
      </c>
      <c r="K264" s="30">
        <f t="shared" si="80"/>
        <v>0</v>
      </c>
      <c r="L264" s="30">
        <f t="shared" si="80"/>
        <v>0</v>
      </c>
    </row>
    <row r="265" spans="1:12" ht="30.75" customHeight="1" x14ac:dyDescent="0.25">
      <c r="A265" s="57"/>
      <c r="B265" s="58"/>
      <c r="C265" s="58"/>
      <c r="D265" s="13" t="s">
        <v>51</v>
      </c>
      <c r="E265" s="30">
        <f t="shared" si="80"/>
        <v>1056.7</v>
      </c>
      <c r="F265" s="30">
        <f t="shared" si="80"/>
        <v>90</v>
      </c>
      <c r="G265" s="30">
        <f t="shared" si="80"/>
        <v>108.9</v>
      </c>
      <c r="H265" s="30">
        <f t="shared" si="80"/>
        <v>108.9</v>
      </c>
      <c r="I265" s="30">
        <f t="shared" si="80"/>
        <v>108.9</v>
      </c>
      <c r="J265" s="30">
        <f t="shared" si="80"/>
        <v>120</v>
      </c>
      <c r="K265" s="30">
        <f t="shared" si="80"/>
        <v>120</v>
      </c>
      <c r="L265" s="30">
        <f t="shared" si="80"/>
        <v>400</v>
      </c>
    </row>
    <row r="266" spans="1:12" ht="57.75" customHeight="1" x14ac:dyDescent="0.25">
      <c r="A266" s="57"/>
      <c r="B266" s="58"/>
      <c r="C266" s="58"/>
      <c r="D266" s="13" t="s">
        <v>82</v>
      </c>
      <c r="E266" s="30">
        <f t="shared" si="80"/>
        <v>0</v>
      </c>
      <c r="F266" s="30">
        <f t="shared" si="80"/>
        <v>0</v>
      </c>
      <c r="G266" s="30">
        <f t="shared" si="80"/>
        <v>0</v>
      </c>
      <c r="H266" s="30">
        <f t="shared" si="80"/>
        <v>0</v>
      </c>
      <c r="I266" s="30">
        <f t="shared" si="80"/>
        <v>0</v>
      </c>
      <c r="J266" s="30">
        <f t="shared" si="80"/>
        <v>0</v>
      </c>
      <c r="K266" s="30">
        <f t="shared" si="80"/>
        <v>0</v>
      </c>
      <c r="L266" s="30">
        <f t="shared" si="80"/>
        <v>0</v>
      </c>
    </row>
    <row r="267" spans="1:12" ht="38.25" customHeight="1" x14ac:dyDescent="0.25">
      <c r="A267" s="57"/>
      <c r="B267" s="58"/>
      <c r="C267" s="58"/>
      <c r="D267" s="13" t="s">
        <v>52</v>
      </c>
      <c r="E267" s="30">
        <f t="shared" si="80"/>
        <v>0</v>
      </c>
      <c r="F267" s="30">
        <f t="shared" si="80"/>
        <v>0</v>
      </c>
      <c r="G267" s="30">
        <f t="shared" si="80"/>
        <v>0</v>
      </c>
      <c r="H267" s="30">
        <f t="shared" si="80"/>
        <v>0</v>
      </c>
      <c r="I267" s="30">
        <f t="shared" si="80"/>
        <v>0</v>
      </c>
      <c r="J267" s="30">
        <f t="shared" si="80"/>
        <v>0</v>
      </c>
      <c r="K267" s="30">
        <f t="shared" si="80"/>
        <v>0</v>
      </c>
      <c r="L267" s="30">
        <f t="shared" si="80"/>
        <v>0</v>
      </c>
    </row>
    <row r="268" spans="1:12" ht="31.5" customHeight="1" x14ac:dyDescent="0.25">
      <c r="A268" s="57" t="s">
        <v>62</v>
      </c>
      <c r="B268" s="58" t="s">
        <v>37</v>
      </c>
      <c r="C268" s="58"/>
      <c r="D268" s="16" t="s">
        <v>41</v>
      </c>
      <c r="E268" s="17">
        <f>E142</f>
        <v>1435</v>
      </c>
      <c r="F268" s="32">
        <f t="shared" ref="F268:L268" si="81">F142</f>
        <v>205</v>
      </c>
      <c r="G268" s="32">
        <f t="shared" si="81"/>
        <v>205</v>
      </c>
      <c r="H268" s="32">
        <f t="shared" si="81"/>
        <v>205</v>
      </c>
      <c r="I268" s="32">
        <f t="shared" si="81"/>
        <v>205</v>
      </c>
      <c r="J268" s="32">
        <f t="shared" si="81"/>
        <v>205</v>
      </c>
      <c r="K268" s="32">
        <f t="shared" si="81"/>
        <v>205</v>
      </c>
      <c r="L268" s="32">
        <f t="shared" si="81"/>
        <v>205</v>
      </c>
    </row>
    <row r="269" spans="1:12" ht="26.25" customHeight="1" x14ac:dyDescent="0.25">
      <c r="A269" s="57"/>
      <c r="B269" s="58"/>
      <c r="C269" s="58"/>
      <c r="D269" s="13" t="s">
        <v>49</v>
      </c>
      <c r="E269" s="30">
        <f t="shared" ref="E269:L273" si="82">E143</f>
        <v>0</v>
      </c>
      <c r="F269" s="30">
        <f t="shared" si="82"/>
        <v>0</v>
      </c>
      <c r="G269" s="30">
        <f t="shared" si="82"/>
        <v>0</v>
      </c>
      <c r="H269" s="30">
        <f t="shared" si="82"/>
        <v>0</v>
      </c>
      <c r="I269" s="30">
        <f t="shared" si="82"/>
        <v>0</v>
      </c>
      <c r="J269" s="30">
        <f t="shared" si="82"/>
        <v>0</v>
      </c>
      <c r="K269" s="30">
        <f t="shared" si="82"/>
        <v>0</v>
      </c>
      <c r="L269" s="30">
        <f>L143</f>
        <v>0</v>
      </c>
    </row>
    <row r="270" spans="1:12" ht="41.25" customHeight="1" x14ac:dyDescent="0.25">
      <c r="A270" s="57"/>
      <c r="B270" s="58"/>
      <c r="C270" s="58"/>
      <c r="D270" s="13" t="s">
        <v>50</v>
      </c>
      <c r="E270" s="30">
        <f t="shared" si="82"/>
        <v>0</v>
      </c>
      <c r="F270" s="30">
        <f t="shared" si="82"/>
        <v>0</v>
      </c>
      <c r="G270" s="30">
        <f t="shared" si="82"/>
        <v>0</v>
      </c>
      <c r="H270" s="30">
        <f t="shared" si="82"/>
        <v>0</v>
      </c>
      <c r="I270" s="30">
        <f t="shared" si="82"/>
        <v>0</v>
      </c>
      <c r="J270" s="30">
        <f t="shared" si="82"/>
        <v>0</v>
      </c>
      <c r="K270" s="30">
        <f t="shared" si="82"/>
        <v>0</v>
      </c>
      <c r="L270" s="30">
        <f t="shared" si="82"/>
        <v>0</v>
      </c>
    </row>
    <row r="271" spans="1:12" ht="28.5" customHeight="1" x14ac:dyDescent="0.25">
      <c r="A271" s="57"/>
      <c r="B271" s="58"/>
      <c r="C271" s="58"/>
      <c r="D271" s="13" t="s">
        <v>51</v>
      </c>
      <c r="E271" s="30">
        <f t="shared" si="82"/>
        <v>1435</v>
      </c>
      <c r="F271" s="30">
        <f t="shared" si="82"/>
        <v>205</v>
      </c>
      <c r="G271" s="30">
        <f t="shared" si="82"/>
        <v>205</v>
      </c>
      <c r="H271" s="30">
        <f t="shared" si="82"/>
        <v>205</v>
      </c>
      <c r="I271" s="30">
        <f t="shared" si="82"/>
        <v>205</v>
      </c>
      <c r="J271" s="30">
        <f t="shared" si="82"/>
        <v>205</v>
      </c>
      <c r="K271" s="30">
        <f t="shared" si="82"/>
        <v>205</v>
      </c>
      <c r="L271" s="30">
        <f t="shared" si="82"/>
        <v>205</v>
      </c>
    </row>
    <row r="272" spans="1:12" ht="58.5" customHeight="1" x14ac:dyDescent="0.25">
      <c r="A272" s="57"/>
      <c r="B272" s="58"/>
      <c r="C272" s="58"/>
      <c r="D272" s="13" t="s">
        <v>82</v>
      </c>
      <c r="E272" s="30">
        <f t="shared" si="82"/>
        <v>0</v>
      </c>
      <c r="F272" s="30">
        <f t="shared" si="82"/>
        <v>0</v>
      </c>
      <c r="G272" s="30">
        <f t="shared" si="82"/>
        <v>0</v>
      </c>
      <c r="H272" s="30">
        <f t="shared" si="82"/>
        <v>0</v>
      </c>
      <c r="I272" s="30">
        <f t="shared" si="82"/>
        <v>0</v>
      </c>
      <c r="J272" s="30">
        <f t="shared" si="82"/>
        <v>0</v>
      </c>
      <c r="K272" s="30">
        <f t="shared" si="82"/>
        <v>0</v>
      </c>
      <c r="L272" s="30">
        <f t="shared" si="82"/>
        <v>0</v>
      </c>
    </row>
    <row r="273" spans="1:12" ht="41.25" customHeight="1" x14ac:dyDescent="0.25">
      <c r="A273" s="57"/>
      <c r="B273" s="58"/>
      <c r="C273" s="58"/>
      <c r="D273" s="13" t="s">
        <v>52</v>
      </c>
      <c r="E273" s="30">
        <f t="shared" si="82"/>
        <v>0</v>
      </c>
      <c r="F273" s="30">
        <f t="shared" si="82"/>
        <v>0</v>
      </c>
      <c r="G273" s="30">
        <f t="shared" si="82"/>
        <v>0</v>
      </c>
      <c r="H273" s="30">
        <f t="shared" si="82"/>
        <v>0</v>
      </c>
      <c r="I273" s="30">
        <f t="shared" si="82"/>
        <v>0</v>
      </c>
      <c r="J273" s="30">
        <f t="shared" si="82"/>
        <v>0</v>
      </c>
      <c r="K273" s="30">
        <f t="shared" si="82"/>
        <v>0</v>
      </c>
      <c r="L273" s="30">
        <f t="shared" si="82"/>
        <v>0</v>
      </c>
    </row>
    <row r="274" spans="1:12" ht="28.5" customHeight="1" x14ac:dyDescent="0.25">
      <c r="A274" s="57" t="s">
        <v>63</v>
      </c>
      <c r="B274" s="58" t="s">
        <v>38</v>
      </c>
      <c r="C274" s="58"/>
      <c r="D274" s="16" t="s">
        <v>41</v>
      </c>
      <c r="E274" s="17">
        <f>E148</f>
        <v>300</v>
      </c>
      <c r="F274" s="32">
        <f t="shared" ref="F274:L274" si="83">F148</f>
        <v>0</v>
      </c>
      <c r="G274" s="32">
        <f t="shared" si="83"/>
        <v>0</v>
      </c>
      <c r="H274" s="32">
        <f t="shared" si="83"/>
        <v>60</v>
      </c>
      <c r="I274" s="32">
        <f t="shared" si="83"/>
        <v>60</v>
      </c>
      <c r="J274" s="32">
        <f t="shared" si="83"/>
        <v>60</v>
      </c>
      <c r="K274" s="32">
        <f t="shared" si="83"/>
        <v>60</v>
      </c>
      <c r="L274" s="32">
        <f t="shared" si="83"/>
        <v>60</v>
      </c>
    </row>
    <row r="275" spans="1:12" ht="27.75" customHeight="1" x14ac:dyDescent="0.25">
      <c r="A275" s="57"/>
      <c r="B275" s="58"/>
      <c r="C275" s="58"/>
      <c r="D275" s="13" t="s">
        <v>49</v>
      </c>
      <c r="E275" s="30">
        <f t="shared" ref="E275:L279" si="84">E149</f>
        <v>0</v>
      </c>
      <c r="F275" s="30">
        <f t="shared" si="84"/>
        <v>0</v>
      </c>
      <c r="G275" s="30">
        <f t="shared" si="84"/>
        <v>0</v>
      </c>
      <c r="H275" s="30">
        <f t="shared" si="84"/>
        <v>0</v>
      </c>
      <c r="I275" s="30">
        <f t="shared" si="84"/>
        <v>0</v>
      </c>
      <c r="J275" s="30">
        <f t="shared" si="84"/>
        <v>0</v>
      </c>
      <c r="K275" s="30">
        <f t="shared" si="84"/>
        <v>0</v>
      </c>
      <c r="L275" s="32">
        <f t="shared" si="84"/>
        <v>0</v>
      </c>
    </row>
    <row r="276" spans="1:12" ht="38.25" customHeight="1" x14ac:dyDescent="0.25">
      <c r="A276" s="57"/>
      <c r="B276" s="58"/>
      <c r="C276" s="58"/>
      <c r="D276" s="13" t="s">
        <v>50</v>
      </c>
      <c r="E276" s="30">
        <f t="shared" si="84"/>
        <v>0</v>
      </c>
      <c r="F276" s="30">
        <f t="shared" si="84"/>
        <v>0</v>
      </c>
      <c r="G276" s="30">
        <f t="shared" si="84"/>
        <v>0</v>
      </c>
      <c r="H276" s="30">
        <f t="shared" si="84"/>
        <v>0</v>
      </c>
      <c r="I276" s="30">
        <f t="shared" si="84"/>
        <v>0</v>
      </c>
      <c r="J276" s="30">
        <f t="shared" si="84"/>
        <v>0</v>
      </c>
      <c r="K276" s="30">
        <f t="shared" si="84"/>
        <v>0</v>
      </c>
      <c r="L276" s="32">
        <f t="shared" si="84"/>
        <v>0</v>
      </c>
    </row>
    <row r="277" spans="1:12" ht="28.5" customHeight="1" x14ac:dyDescent="0.25">
      <c r="A277" s="57"/>
      <c r="B277" s="58"/>
      <c r="C277" s="58"/>
      <c r="D277" s="13" t="s">
        <v>51</v>
      </c>
      <c r="E277" s="30">
        <f>E151</f>
        <v>0</v>
      </c>
      <c r="F277" s="30">
        <f t="shared" ref="F277:L277" si="85">F151</f>
        <v>0</v>
      </c>
      <c r="G277" s="30">
        <f t="shared" si="85"/>
        <v>0</v>
      </c>
      <c r="H277" s="30">
        <f t="shared" si="85"/>
        <v>0</v>
      </c>
      <c r="I277" s="30">
        <f t="shared" si="85"/>
        <v>0</v>
      </c>
      <c r="J277" s="30">
        <f t="shared" si="85"/>
        <v>0</v>
      </c>
      <c r="K277" s="30">
        <f t="shared" si="85"/>
        <v>0</v>
      </c>
      <c r="L277" s="32">
        <f t="shared" si="85"/>
        <v>0</v>
      </c>
    </row>
    <row r="278" spans="1:12" ht="55.5" customHeight="1" x14ac:dyDescent="0.25">
      <c r="A278" s="57"/>
      <c r="B278" s="58"/>
      <c r="C278" s="58"/>
      <c r="D278" s="13" t="s">
        <v>82</v>
      </c>
      <c r="E278" s="30">
        <f t="shared" si="84"/>
        <v>0</v>
      </c>
      <c r="F278" s="30">
        <f t="shared" si="84"/>
        <v>0</v>
      </c>
      <c r="G278" s="30">
        <f t="shared" si="84"/>
        <v>0</v>
      </c>
      <c r="H278" s="30">
        <f t="shared" si="84"/>
        <v>0</v>
      </c>
      <c r="I278" s="30">
        <f t="shared" si="84"/>
        <v>0</v>
      </c>
      <c r="J278" s="30">
        <f t="shared" si="84"/>
        <v>0</v>
      </c>
      <c r="K278" s="30">
        <f t="shared" si="84"/>
        <v>0</v>
      </c>
      <c r="L278" s="32">
        <f t="shared" si="84"/>
        <v>0</v>
      </c>
    </row>
    <row r="279" spans="1:12" ht="40.5" customHeight="1" x14ac:dyDescent="0.25">
      <c r="A279" s="57"/>
      <c r="B279" s="58"/>
      <c r="C279" s="58"/>
      <c r="D279" s="13" t="s">
        <v>52</v>
      </c>
      <c r="E279" s="30">
        <f t="shared" si="84"/>
        <v>300</v>
      </c>
      <c r="F279" s="30">
        <f t="shared" si="84"/>
        <v>0</v>
      </c>
      <c r="G279" s="30">
        <f t="shared" si="84"/>
        <v>0</v>
      </c>
      <c r="H279" s="30">
        <f t="shared" si="84"/>
        <v>60</v>
      </c>
      <c r="I279" s="30">
        <f t="shared" si="84"/>
        <v>60</v>
      </c>
      <c r="J279" s="30">
        <f t="shared" si="84"/>
        <v>60</v>
      </c>
      <c r="K279" s="30">
        <f t="shared" si="84"/>
        <v>60</v>
      </c>
      <c r="L279" s="32">
        <f t="shared" si="84"/>
        <v>60</v>
      </c>
    </row>
    <row r="280" spans="1:12" ht="28.5" customHeight="1" x14ac:dyDescent="0.25">
      <c r="A280" s="57" t="s">
        <v>73</v>
      </c>
      <c r="B280" s="58" t="s">
        <v>48</v>
      </c>
      <c r="C280" s="58"/>
      <c r="D280" s="16" t="s">
        <v>41</v>
      </c>
      <c r="E280" s="17">
        <f>E206</f>
        <v>469236.36887000001</v>
      </c>
      <c r="F280" s="32">
        <f t="shared" ref="F280:L280" si="86">F206</f>
        <v>67801.054640000002</v>
      </c>
      <c r="G280" s="32">
        <f t="shared" si="86"/>
        <v>100418.31423</v>
      </c>
      <c r="H280" s="32">
        <f t="shared" si="86"/>
        <v>65117.599999999999</v>
      </c>
      <c r="I280" s="32">
        <f t="shared" si="86"/>
        <v>67174</v>
      </c>
      <c r="J280" s="32">
        <f t="shared" si="86"/>
        <v>56241.8</v>
      </c>
      <c r="K280" s="32">
        <f t="shared" si="86"/>
        <v>56241.8</v>
      </c>
      <c r="L280" s="32">
        <f t="shared" si="86"/>
        <v>56241.8</v>
      </c>
    </row>
    <row r="281" spans="1:12" ht="31.5" customHeight="1" x14ac:dyDescent="0.25">
      <c r="A281" s="57"/>
      <c r="B281" s="58"/>
      <c r="C281" s="58"/>
      <c r="D281" s="13" t="s">
        <v>49</v>
      </c>
      <c r="E281" s="30">
        <f t="shared" ref="E281:L285" si="87">E207</f>
        <v>0</v>
      </c>
      <c r="F281" s="30">
        <f t="shared" si="87"/>
        <v>0</v>
      </c>
      <c r="G281" s="30">
        <f t="shared" si="87"/>
        <v>0</v>
      </c>
      <c r="H281" s="30">
        <f t="shared" si="87"/>
        <v>0</v>
      </c>
      <c r="I281" s="30">
        <f t="shared" si="87"/>
        <v>0</v>
      </c>
      <c r="J281" s="30">
        <f t="shared" si="87"/>
        <v>0</v>
      </c>
      <c r="K281" s="30">
        <f t="shared" si="87"/>
        <v>0</v>
      </c>
      <c r="L281" s="30">
        <f t="shared" si="87"/>
        <v>0</v>
      </c>
    </row>
    <row r="282" spans="1:12" ht="37.5" customHeight="1" x14ac:dyDescent="0.25">
      <c r="A282" s="57"/>
      <c r="B282" s="58"/>
      <c r="C282" s="58"/>
      <c r="D282" s="13" t="s">
        <v>50</v>
      </c>
      <c r="E282" s="30">
        <f>E208</f>
        <v>51634.672850000003</v>
      </c>
      <c r="F282" s="30">
        <f t="shared" si="87"/>
        <v>22425.8</v>
      </c>
      <c r="G282" s="30">
        <f t="shared" si="87"/>
        <v>29208.87285</v>
      </c>
      <c r="H282" s="30">
        <f t="shared" si="87"/>
        <v>0</v>
      </c>
      <c r="I282" s="30">
        <f t="shared" si="87"/>
        <v>0</v>
      </c>
      <c r="J282" s="30">
        <f t="shared" si="87"/>
        <v>0</v>
      </c>
      <c r="K282" s="30">
        <f t="shared" si="87"/>
        <v>0</v>
      </c>
      <c r="L282" s="30">
        <f t="shared" si="87"/>
        <v>0</v>
      </c>
    </row>
    <row r="283" spans="1:12" ht="28.5" customHeight="1" x14ac:dyDescent="0.25">
      <c r="A283" s="57"/>
      <c r="B283" s="58"/>
      <c r="C283" s="58"/>
      <c r="D283" s="13" t="s">
        <v>51</v>
      </c>
      <c r="E283" s="30">
        <f>E209</f>
        <v>417601.69601999997</v>
      </c>
      <c r="F283" s="30">
        <f t="shared" si="87"/>
        <v>45375.254639999999</v>
      </c>
      <c r="G283" s="30">
        <f t="shared" si="87"/>
        <v>71209.441380000004</v>
      </c>
      <c r="H283" s="30">
        <f t="shared" si="87"/>
        <v>65117.599999999999</v>
      </c>
      <c r="I283" s="30">
        <f t="shared" si="87"/>
        <v>67174</v>
      </c>
      <c r="J283" s="30">
        <f t="shared" si="87"/>
        <v>56241.8</v>
      </c>
      <c r="K283" s="30">
        <f t="shared" si="87"/>
        <v>56241.8</v>
      </c>
      <c r="L283" s="30">
        <f t="shared" si="87"/>
        <v>56241.8</v>
      </c>
    </row>
    <row r="284" spans="1:12" ht="55.5" customHeight="1" x14ac:dyDescent="0.25">
      <c r="A284" s="57"/>
      <c r="B284" s="58"/>
      <c r="C284" s="58"/>
      <c r="D284" s="13" t="s">
        <v>82</v>
      </c>
      <c r="E284" s="30">
        <f t="shared" si="87"/>
        <v>0</v>
      </c>
      <c r="F284" s="30">
        <f t="shared" si="87"/>
        <v>0</v>
      </c>
      <c r="G284" s="30">
        <f t="shared" si="87"/>
        <v>0</v>
      </c>
      <c r="H284" s="30">
        <f t="shared" si="87"/>
        <v>0</v>
      </c>
      <c r="I284" s="30">
        <f t="shared" si="87"/>
        <v>0</v>
      </c>
      <c r="J284" s="30">
        <f t="shared" si="87"/>
        <v>0</v>
      </c>
      <c r="K284" s="30">
        <f t="shared" si="87"/>
        <v>0</v>
      </c>
      <c r="L284" s="30">
        <f t="shared" si="87"/>
        <v>0</v>
      </c>
    </row>
    <row r="285" spans="1:12" ht="36" customHeight="1" x14ac:dyDescent="0.25">
      <c r="A285" s="57"/>
      <c r="B285" s="58"/>
      <c r="C285" s="58"/>
      <c r="D285" s="13" t="s">
        <v>52</v>
      </c>
      <c r="E285" s="30">
        <f t="shared" si="87"/>
        <v>0</v>
      </c>
      <c r="F285" s="30">
        <f t="shared" si="87"/>
        <v>0</v>
      </c>
      <c r="G285" s="30">
        <f t="shared" si="87"/>
        <v>0</v>
      </c>
      <c r="H285" s="30">
        <f t="shared" si="87"/>
        <v>0</v>
      </c>
      <c r="I285" s="30">
        <f t="shared" si="87"/>
        <v>0</v>
      </c>
      <c r="J285" s="30">
        <f t="shared" si="87"/>
        <v>0</v>
      </c>
      <c r="K285" s="30">
        <f t="shared" si="87"/>
        <v>0</v>
      </c>
      <c r="L285" s="30">
        <f t="shared" si="87"/>
        <v>0</v>
      </c>
    </row>
    <row r="286" spans="1:12" ht="25.5" customHeight="1" x14ac:dyDescent="0.25">
      <c r="A286" s="57" t="s">
        <v>74</v>
      </c>
      <c r="B286" s="58" t="s">
        <v>75</v>
      </c>
      <c r="C286" s="58"/>
      <c r="D286" s="16" t="s">
        <v>41</v>
      </c>
      <c r="E286" s="17">
        <f>E17</f>
        <v>15062.2</v>
      </c>
      <c r="F286" s="32">
        <f t="shared" ref="F286:L286" si="88">F17</f>
        <v>15062.2</v>
      </c>
      <c r="G286" s="32">
        <f t="shared" si="88"/>
        <v>0</v>
      </c>
      <c r="H286" s="32">
        <f t="shared" si="88"/>
        <v>0</v>
      </c>
      <c r="I286" s="32">
        <f t="shared" si="88"/>
        <v>0</v>
      </c>
      <c r="J286" s="32">
        <f t="shared" si="88"/>
        <v>0</v>
      </c>
      <c r="K286" s="32">
        <f t="shared" si="88"/>
        <v>0</v>
      </c>
      <c r="L286" s="32">
        <f t="shared" si="88"/>
        <v>0</v>
      </c>
    </row>
    <row r="287" spans="1:12" ht="28.5" customHeight="1" x14ac:dyDescent="0.25">
      <c r="A287" s="57"/>
      <c r="B287" s="58"/>
      <c r="C287" s="58"/>
      <c r="D287" s="13" t="s">
        <v>49</v>
      </c>
      <c r="E287" s="30">
        <f t="shared" ref="E287:L291" si="89">E18</f>
        <v>0</v>
      </c>
      <c r="F287" s="30">
        <f t="shared" si="89"/>
        <v>0</v>
      </c>
      <c r="G287" s="30">
        <f t="shared" si="89"/>
        <v>0</v>
      </c>
      <c r="H287" s="30">
        <f t="shared" si="89"/>
        <v>0</v>
      </c>
      <c r="I287" s="30">
        <f t="shared" si="89"/>
        <v>0</v>
      </c>
      <c r="J287" s="30">
        <f t="shared" si="89"/>
        <v>0</v>
      </c>
      <c r="K287" s="30">
        <f t="shared" si="89"/>
        <v>0</v>
      </c>
      <c r="L287" s="30">
        <f t="shared" si="89"/>
        <v>0</v>
      </c>
    </row>
    <row r="288" spans="1:12" ht="34.5" customHeight="1" x14ac:dyDescent="0.25">
      <c r="A288" s="57"/>
      <c r="B288" s="58"/>
      <c r="C288" s="58"/>
      <c r="D288" s="13" t="s">
        <v>50</v>
      </c>
      <c r="E288" s="30">
        <f t="shared" si="89"/>
        <v>0</v>
      </c>
      <c r="F288" s="30">
        <f t="shared" si="89"/>
        <v>0</v>
      </c>
      <c r="G288" s="30">
        <f t="shared" si="89"/>
        <v>0</v>
      </c>
      <c r="H288" s="30">
        <f t="shared" si="89"/>
        <v>0</v>
      </c>
      <c r="I288" s="30">
        <f t="shared" si="89"/>
        <v>0</v>
      </c>
      <c r="J288" s="30">
        <f t="shared" si="89"/>
        <v>0</v>
      </c>
      <c r="K288" s="30">
        <f t="shared" si="89"/>
        <v>0</v>
      </c>
      <c r="L288" s="30">
        <f t="shared" si="89"/>
        <v>0</v>
      </c>
    </row>
    <row r="289" spans="1:12" ht="28.5" customHeight="1" x14ac:dyDescent="0.25">
      <c r="A289" s="57"/>
      <c r="B289" s="58"/>
      <c r="C289" s="58"/>
      <c r="D289" s="13" t="s">
        <v>51</v>
      </c>
      <c r="E289" s="30">
        <f t="shared" si="89"/>
        <v>15062.2</v>
      </c>
      <c r="F289" s="30">
        <f t="shared" si="89"/>
        <v>15062.2</v>
      </c>
      <c r="G289" s="30">
        <f t="shared" si="89"/>
        <v>0</v>
      </c>
      <c r="H289" s="30">
        <f t="shared" si="89"/>
        <v>0</v>
      </c>
      <c r="I289" s="30">
        <f t="shared" si="89"/>
        <v>0</v>
      </c>
      <c r="J289" s="30">
        <f t="shared" si="89"/>
        <v>0</v>
      </c>
      <c r="K289" s="30">
        <f t="shared" si="89"/>
        <v>0</v>
      </c>
      <c r="L289" s="30">
        <f t="shared" si="89"/>
        <v>0</v>
      </c>
    </row>
    <row r="290" spans="1:12" ht="55.5" customHeight="1" x14ac:dyDescent="0.25">
      <c r="A290" s="57"/>
      <c r="B290" s="58"/>
      <c r="C290" s="58"/>
      <c r="D290" s="13" t="s">
        <v>82</v>
      </c>
      <c r="E290" s="30">
        <f t="shared" si="89"/>
        <v>0</v>
      </c>
      <c r="F290" s="30">
        <f t="shared" si="89"/>
        <v>0</v>
      </c>
      <c r="G290" s="30">
        <f t="shared" si="89"/>
        <v>0</v>
      </c>
      <c r="H290" s="30">
        <f t="shared" si="89"/>
        <v>0</v>
      </c>
      <c r="I290" s="30">
        <f t="shared" si="89"/>
        <v>0</v>
      </c>
      <c r="J290" s="30">
        <f t="shared" si="89"/>
        <v>0</v>
      </c>
      <c r="K290" s="30">
        <f t="shared" si="89"/>
        <v>0</v>
      </c>
      <c r="L290" s="30">
        <f t="shared" si="89"/>
        <v>0</v>
      </c>
    </row>
    <row r="291" spans="1:12" ht="37.5" customHeight="1" x14ac:dyDescent="0.25">
      <c r="A291" s="57"/>
      <c r="B291" s="58"/>
      <c r="C291" s="58"/>
      <c r="D291" s="13" t="s">
        <v>52</v>
      </c>
      <c r="E291" s="30">
        <f t="shared" si="89"/>
        <v>0</v>
      </c>
      <c r="F291" s="30">
        <f t="shared" si="89"/>
        <v>0</v>
      </c>
      <c r="G291" s="30">
        <f t="shared" si="89"/>
        <v>0</v>
      </c>
      <c r="H291" s="30">
        <f t="shared" si="89"/>
        <v>0</v>
      </c>
      <c r="I291" s="30">
        <f t="shared" si="89"/>
        <v>0</v>
      </c>
      <c r="J291" s="30">
        <f t="shared" si="89"/>
        <v>0</v>
      </c>
      <c r="K291" s="30">
        <f t="shared" si="89"/>
        <v>0</v>
      </c>
      <c r="L291" s="30">
        <f t="shared" si="89"/>
        <v>0</v>
      </c>
    </row>
    <row r="294" spans="1:12" s="27" customFormat="1" ht="68.25" customHeight="1" x14ac:dyDescent="0.25">
      <c r="A294" s="45"/>
      <c r="B294" s="45"/>
      <c r="C294" s="45"/>
      <c r="D294" s="45"/>
      <c r="E294" s="45"/>
      <c r="F294" s="45"/>
      <c r="G294" s="45"/>
      <c r="H294" s="45"/>
      <c r="I294" s="45"/>
    </row>
    <row r="297" spans="1:12" s="27" customFormat="1" ht="52.5" customHeight="1" x14ac:dyDescent="0.25">
      <c r="A297" s="45"/>
      <c r="B297" s="45"/>
      <c r="C297" s="45"/>
      <c r="D297" s="45"/>
      <c r="E297" s="45"/>
      <c r="F297" s="45"/>
      <c r="G297" s="45"/>
      <c r="H297" s="45"/>
      <c r="I297" s="45"/>
    </row>
  </sheetData>
  <mergeCells count="109">
    <mergeCell ref="B109:C114"/>
    <mergeCell ref="B124:B153"/>
    <mergeCell ref="A124:A153"/>
    <mergeCell ref="A179:A184"/>
    <mergeCell ref="B179:B184"/>
    <mergeCell ref="C179:C184"/>
    <mergeCell ref="A185:A190"/>
    <mergeCell ref="B185:B190"/>
    <mergeCell ref="C185:C190"/>
    <mergeCell ref="B167:B172"/>
    <mergeCell ref="C167:C172"/>
    <mergeCell ref="A173:A178"/>
    <mergeCell ref="B173:B178"/>
    <mergeCell ref="C173:C178"/>
    <mergeCell ref="A166:L166"/>
    <mergeCell ref="A167:A172"/>
    <mergeCell ref="C142:C147"/>
    <mergeCell ref="C148:C153"/>
    <mergeCell ref="A154:A159"/>
    <mergeCell ref="B154:B159"/>
    <mergeCell ref="C154:C159"/>
    <mergeCell ref="A297:I297"/>
    <mergeCell ref="A286:A291"/>
    <mergeCell ref="B286:C291"/>
    <mergeCell ref="B103:B108"/>
    <mergeCell ref="A206:A211"/>
    <mergeCell ref="B206:B211"/>
    <mergeCell ref="C206:C211"/>
    <mergeCell ref="A224:C229"/>
    <mergeCell ref="A230:C230"/>
    <mergeCell ref="A115:C120"/>
    <mergeCell ref="A121:L121"/>
    <mergeCell ref="A122:L122"/>
    <mergeCell ref="A123:L123"/>
    <mergeCell ref="A274:A279"/>
    <mergeCell ref="B274:C279"/>
    <mergeCell ref="A280:A285"/>
    <mergeCell ref="B280:C285"/>
    <mergeCell ref="A256:A261"/>
    <mergeCell ref="B256:C261"/>
    <mergeCell ref="A262:A267"/>
    <mergeCell ref="B262:C267"/>
    <mergeCell ref="A268:A273"/>
    <mergeCell ref="B268:C273"/>
    <mergeCell ref="A160:C165"/>
    <mergeCell ref="C103:C108"/>
    <mergeCell ref="A59:A64"/>
    <mergeCell ref="B59:C64"/>
    <mergeCell ref="A65:L65"/>
    <mergeCell ref="A66:A77"/>
    <mergeCell ref="B66:B77"/>
    <mergeCell ref="C72:C77"/>
    <mergeCell ref="A103:A108"/>
    <mergeCell ref="A250:A255"/>
    <mergeCell ref="B250:C255"/>
    <mergeCell ref="A212:C217"/>
    <mergeCell ref="A218:C223"/>
    <mergeCell ref="A231:C236"/>
    <mergeCell ref="A244:A249"/>
    <mergeCell ref="B244:C249"/>
    <mergeCell ref="A197:C202"/>
    <mergeCell ref="A203:L203"/>
    <mergeCell ref="A204:L204"/>
    <mergeCell ref="A205:L205"/>
    <mergeCell ref="A237:C242"/>
    <mergeCell ref="A243:C243"/>
    <mergeCell ref="A191:C196"/>
    <mergeCell ref="A84:L84"/>
    <mergeCell ref="A109:A114"/>
    <mergeCell ref="A29:A34"/>
    <mergeCell ref="B29:B34"/>
    <mergeCell ref="C29:C34"/>
    <mergeCell ref="A35:A46"/>
    <mergeCell ref="B35:B46"/>
    <mergeCell ref="C35:C40"/>
    <mergeCell ref="C41:C46"/>
    <mergeCell ref="A294:I294"/>
    <mergeCell ref="A47:A58"/>
    <mergeCell ref="C47:C52"/>
    <mergeCell ref="C53:C58"/>
    <mergeCell ref="C85:C90"/>
    <mergeCell ref="C91:C96"/>
    <mergeCell ref="B47:B58"/>
    <mergeCell ref="C97:C102"/>
    <mergeCell ref="A85:A90"/>
    <mergeCell ref="B85:B90"/>
    <mergeCell ref="A91:A102"/>
    <mergeCell ref="B91:B102"/>
    <mergeCell ref="A78:C83"/>
    <mergeCell ref="C124:C129"/>
    <mergeCell ref="C130:C135"/>
    <mergeCell ref="C136:C141"/>
    <mergeCell ref="C66:C71"/>
    <mergeCell ref="A9:L9"/>
    <mergeCell ref="A10:L10"/>
    <mergeCell ref="A11:A28"/>
    <mergeCell ref="B11:B28"/>
    <mergeCell ref="C11:C16"/>
    <mergeCell ref="C17:C22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C23:C28"/>
  </mergeCells>
  <pageMargins left="0" right="0" top="0" bottom="0" header="0" footer="0"/>
  <pageSetup paperSize="9" scale="51" fitToWidth="9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Лукашева Лариса Александровна</cp:lastModifiedBy>
  <cp:lastPrinted>2015-10-26T07:14:32Z</cp:lastPrinted>
  <dcterms:created xsi:type="dcterms:W3CDTF">2014-11-19T13:57:33Z</dcterms:created>
  <dcterms:modified xsi:type="dcterms:W3CDTF">2015-10-27T06:45:05Z</dcterms:modified>
</cp:coreProperties>
</file>