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activeTab="1"/>
  </bookViews>
  <sheets>
    <sheet name="таблица 1" sheetId="1" r:id="rId1"/>
    <sheet name="таблица 2" sheetId="4" r:id="rId2"/>
    <sheet name="таблица 3" sheetId="2" r:id="rId3"/>
  </sheets>
  <calcPr calcId="145621"/>
</workbook>
</file>

<file path=xl/calcChain.xml><?xml version="1.0" encoding="utf-8"?>
<calcChain xmlns="http://schemas.openxmlformats.org/spreadsheetml/2006/main">
  <c r="I27" i="4" l="1"/>
  <c r="J27" i="4"/>
  <c r="K27" i="4"/>
  <c r="L27" i="4"/>
  <c r="H27" i="4"/>
  <c r="J116" i="4" l="1"/>
  <c r="K116" i="4"/>
  <c r="L116" i="4"/>
  <c r="I116" i="4"/>
  <c r="I70" i="4"/>
  <c r="J70" i="4"/>
  <c r="K70" i="4"/>
  <c r="L70" i="4"/>
  <c r="H70" i="4"/>
  <c r="G18" i="4"/>
  <c r="G147" i="4" l="1"/>
  <c r="E153" i="4"/>
  <c r="E155" i="4"/>
  <c r="E156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1" i="4"/>
  <c r="E173" i="4"/>
  <c r="E174" i="4"/>
  <c r="E177" i="4"/>
  <c r="E178" i="4"/>
  <c r="E180" i="4"/>
  <c r="E181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5" i="4"/>
  <c r="E116" i="4"/>
  <c r="E117" i="4"/>
  <c r="E118" i="4"/>
  <c r="E119" i="4"/>
  <c r="E120" i="4"/>
  <c r="E121" i="4"/>
  <c r="E122" i="4"/>
  <c r="E123" i="4"/>
  <c r="E124" i="4"/>
  <c r="E125" i="4"/>
  <c r="E127" i="4"/>
  <c r="E130" i="4"/>
  <c r="E133" i="4"/>
  <c r="E136" i="4"/>
  <c r="E138" i="4"/>
  <c r="E139" i="4"/>
  <c r="E140" i="4"/>
  <c r="E141" i="4"/>
  <c r="E142" i="4"/>
  <c r="E143" i="4"/>
  <c r="E144" i="4"/>
  <c r="E146" i="4"/>
  <c r="E149" i="4"/>
  <c r="E66" i="4"/>
  <c r="E68" i="4"/>
  <c r="E69" i="4"/>
  <c r="E72" i="4"/>
  <c r="E74" i="4"/>
  <c r="E75" i="4"/>
  <c r="E11" i="4"/>
  <c r="E12" i="4"/>
  <c r="E13" i="4"/>
  <c r="E14" i="4"/>
  <c r="E15" i="4"/>
  <c r="E17" i="4"/>
  <c r="E19" i="4"/>
  <c r="E20" i="4"/>
  <c r="E23" i="4"/>
  <c r="E25" i="4"/>
  <c r="E26" i="4"/>
  <c r="E27" i="4"/>
  <c r="E29" i="4"/>
  <c r="E31" i="4"/>
  <c r="E32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9" i="4"/>
  <c r="E61" i="4"/>
  <c r="E62" i="4"/>
  <c r="L46" i="4" l="1"/>
  <c r="K46" i="4"/>
  <c r="J46" i="4"/>
  <c r="I46" i="4"/>
  <c r="H46" i="4"/>
  <c r="G46" i="4"/>
  <c r="F46" i="4"/>
  <c r="L40" i="4"/>
  <c r="K40" i="4"/>
  <c r="J40" i="4"/>
  <c r="I40" i="4"/>
  <c r="H40" i="4"/>
  <c r="G40" i="4"/>
  <c r="F40" i="4"/>
  <c r="H181" i="4" l="1"/>
  <c r="F181" i="4"/>
  <c r="L179" i="4"/>
  <c r="K179" i="4"/>
  <c r="J179" i="4"/>
  <c r="I179" i="4"/>
  <c r="H179" i="4"/>
  <c r="G179" i="4"/>
  <c r="E179" i="4" s="1"/>
  <c r="F179" i="4"/>
  <c r="L178" i="4"/>
  <c r="K178" i="4"/>
  <c r="J178" i="4"/>
  <c r="I178" i="4"/>
  <c r="H178" i="4"/>
  <c r="H176" i="4" s="1"/>
  <c r="G178" i="4"/>
  <c r="F178" i="4"/>
  <c r="G177" i="4"/>
  <c r="L175" i="4"/>
  <c r="K175" i="4"/>
  <c r="J175" i="4"/>
  <c r="I175" i="4"/>
  <c r="H175" i="4"/>
  <c r="G175" i="4"/>
  <c r="F175" i="4"/>
  <c r="L173" i="4"/>
  <c r="K173" i="4"/>
  <c r="J173" i="4"/>
  <c r="I173" i="4"/>
  <c r="H173" i="4"/>
  <c r="G173" i="4"/>
  <c r="F173" i="4"/>
  <c r="J172" i="4"/>
  <c r="I172" i="4"/>
  <c r="H172" i="4"/>
  <c r="G170" i="4"/>
  <c r="L169" i="4"/>
  <c r="K169" i="4"/>
  <c r="J169" i="4"/>
  <c r="I169" i="4"/>
  <c r="H169" i="4"/>
  <c r="G169" i="4"/>
  <c r="F169" i="4"/>
  <c r="L167" i="4"/>
  <c r="K167" i="4"/>
  <c r="J167" i="4"/>
  <c r="I167" i="4"/>
  <c r="H167" i="4"/>
  <c r="G167" i="4"/>
  <c r="F167" i="4"/>
  <c r="L166" i="4"/>
  <c r="K166" i="4"/>
  <c r="J166" i="4"/>
  <c r="I166" i="4"/>
  <c r="H166" i="4"/>
  <c r="G166" i="4"/>
  <c r="F166" i="4"/>
  <c r="L164" i="4"/>
  <c r="H164" i="4"/>
  <c r="L163" i="4"/>
  <c r="K163" i="4"/>
  <c r="J163" i="4"/>
  <c r="I163" i="4"/>
  <c r="H163" i="4"/>
  <c r="G163" i="4"/>
  <c r="F163" i="4"/>
  <c r="L161" i="4"/>
  <c r="K161" i="4"/>
  <c r="K158" i="4" s="1"/>
  <c r="J161" i="4"/>
  <c r="I161" i="4"/>
  <c r="H161" i="4"/>
  <c r="G161" i="4"/>
  <c r="F161" i="4"/>
  <c r="L160" i="4"/>
  <c r="K160" i="4"/>
  <c r="J160" i="4"/>
  <c r="I160" i="4"/>
  <c r="H160" i="4"/>
  <c r="G160" i="4"/>
  <c r="F160" i="4"/>
  <c r="G158" i="4"/>
  <c r="H150" i="4"/>
  <c r="G148" i="4"/>
  <c r="E148" i="4" s="1"/>
  <c r="F148" i="4"/>
  <c r="J147" i="4"/>
  <c r="H147" i="4"/>
  <c r="L146" i="4"/>
  <c r="K146" i="4"/>
  <c r="J146" i="4"/>
  <c r="I146" i="4"/>
  <c r="H146" i="4"/>
  <c r="G146" i="4"/>
  <c r="F146" i="4"/>
  <c r="L144" i="4"/>
  <c r="K144" i="4"/>
  <c r="J144" i="4"/>
  <c r="I144" i="4"/>
  <c r="H144" i="4"/>
  <c r="G144" i="4"/>
  <c r="F144" i="4"/>
  <c r="L142" i="4"/>
  <c r="L139" i="4" s="1"/>
  <c r="K142" i="4"/>
  <c r="J142" i="4"/>
  <c r="J139" i="4" s="1"/>
  <c r="I142" i="4"/>
  <c r="H142" i="4"/>
  <c r="H139" i="4" s="1"/>
  <c r="G142" i="4"/>
  <c r="F142" i="4"/>
  <c r="G139" i="4"/>
  <c r="I129" i="4"/>
  <c r="F128" i="4"/>
  <c r="L120" i="4"/>
  <c r="K120" i="4"/>
  <c r="J120" i="4"/>
  <c r="I120" i="4"/>
  <c r="H120" i="4"/>
  <c r="G120" i="4"/>
  <c r="F120" i="4"/>
  <c r="J114" i="4"/>
  <c r="I114" i="4"/>
  <c r="H114" i="4"/>
  <c r="G114" i="4"/>
  <c r="F114" i="4"/>
  <c r="L108" i="4"/>
  <c r="K108" i="4"/>
  <c r="J108" i="4"/>
  <c r="I108" i="4"/>
  <c r="H108" i="4"/>
  <c r="G108" i="4"/>
  <c r="F108" i="4"/>
  <c r="I102" i="4"/>
  <c r="H102" i="4"/>
  <c r="G102" i="4"/>
  <c r="L96" i="4"/>
  <c r="K96" i="4"/>
  <c r="J96" i="4"/>
  <c r="I96" i="4"/>
  <c r="H96" i="4"/>
  <c r="G96" i="4"/>
  <c r="F96" i="4"/>
  <c r="G90" i="4"/>
  <c r="F90" i="4"/>
  <c r="L89" i="4"/>
  <c r="K89" i="4"/>
  <c r="J89" i="4"/>
  <c r="I89" i="4"/>
  <c r="H89" i="4"/>
  <c r="H131" i="4" s="1"/>
  <c r="G89" i="4"/>
  <c r="F89" i="4"/>
  <c r="F131" i="4" s="1"/>
  <c r="L87" i="4"/>
  <c r="L129" i="4" s="1"/>
  <c r="K87" i="4"/>
  <c r="K129" i="4" s="1"/>
  <c r="J87" i="4"/>
  <c r="J129" i="4" s="1"/>
  <c r="I87" i="4"/>
  <c r="H87" i="4"/>
  <c r="H129" i="4" s="1"/>
  <c r="G87" i="4"/>
  <c r="G129" i="4" s="1"/>
  <c r="E129" i="4" s="1"/>
  <c r="F87" i="4"/>
  <c r="L86" i="4"/>
  <c r="K86" i="4"/>
  <c r="J86" i="4"/>
  <c r="J128" i="4" s="1"/>
  <c r="I86" i="4"/>
  <c r="I128" i="4" s="1"/>
  <c r="H86" i="4"/>
  <c r="H128" i="4" s="1"/>
  <c r="G86" i="4"/>
  <c r="G128" i="4" s="1"/>
  <c r="F86" i="4"/>
  <c r="L85" i="4"/>
  <c r="K85" i="4"/>
  <c r="K127" i="4" s="1"/>
  <c r="J85" i="4"/>
  <c r="I85" i="4"/>
  <c r="I127" i="4" s="1"/>
  <c r="H85" i="4"/>
  <c r="G85" i="4"/>
  <c r="G127" i="4" s="1"/>
  <c r="F85" i="4"/>
  <c r="I84" i="4"/>
  <c r="I83" i="4"/>
  <c r="J83" i="4" s="1"/>
  <c r="G83" i="4"/>
  <c r="H78" i="4"/>
  <c r="F78" i="4"/>
  <c r="I76" i="4"/>
  <c r="H76" i="4"/>
  <c r="G76" i="4"/>
  <c r="F76" i="4"/>
  <c r="L74" i="4"/>
  <c r="K74" i="4"/>
  <c r="J74" i="4"/>
  <c r="I74" i="4"/>
  <c r="H74" i="4"/>
  <c r="G74" i="4"/>
  <c r="F74" i="4"/>
  <c r="J73" i="4"/>
  <c r="I73" i="4"/>
  <c r="H73" i="4"/>
  <c r="G73" i="4"/>
  <c r="G71" i="4" s="1"/>
  <c r="L72" i="4"/>
  <c r="K72" i="4"/>
  <c r="J72" i="4"/>
  <c r="I72" i="4"/>
  <c r="H72" i="4"/>
  <c r="G72" i="4"/>
  <c r="F72" i="4"/>
  <c r="I71" i="4"/>
  <c r="F70" i="4"/>
  <c r="F67" i="4"/>
  <c r="J65" i="4"/>
  <c r="I65" i="4"/>
  <c r="H65" i="4"/>
  <c r="G65" i="4"/>
  <c r="J63" i="4"/>
  <c r="I63" i="4"/>
  <c r="H63" i="4"/>
  <c r="K61" i="4"/>
  <c r="G61" i="4"/>
  <c r="F61" i="4"/>
  <c r="J60" i="4"/>
  <c r="H60" i="4"/>
  <c r="L59" i="4"/>
  <c r="K59" i="4"/>
  <c r="J59" i="4"/>
  <c r="I59" i="4"/>
  <c r="H59" i="4"/>
  <c r="G59" i="4"/>
  <c r="F59" i="4"/>
  <c r="K54" i="4"/>
  <c r="J52" i="4"/>
  <c r="I52" i="4"/>
  <c r="H52" i="4"/>
  <c r="G52" i="4"/>
  <c r="F52" i="4"/>
  <c r="L34" i="4"/>
  <c r="K34" i="4"/>
  <c r="J34" i="4"/>
  <c r="I34" i="4"/>
  <c r="H34" i="4"/>
  <c r="G34" i="4"/>
  <c r="F34" i="4"/>
  <c r="G33" i="4"/>
  <c r="G30" i="4"/>
  <c r="J28" i="4"/>
  <c r="I28" i="4"/>
  <c r="H28" i="4"/>
  <c r="F28" i="4"/>
  <c r="I24" i="4"/>
  <c r="F24" i="4"/>
  <c r="J22" i="4"/>
  <c r="H22" i="4"/>
  <c r="G22" i="4"/>
  <c r="F22" i="4"/>
  <c r="G21" i="4"/>
  <c r="G63" i="4" s="1"/>
  <c r="F21" i="4"/>
  <c r="L19" i="4"/>
  <c r="K19" i="4"/>
  <c r="K148" i="4" s="1"/>
  <c r="J19" i="4"/>
  <c r="I19" i="4"/>
  <c r="I148" i="4" s="1"/>
  <c r="H19" i="4"/>
  <c r="G60" i="4"/>
  <c r="F18" i="4"/>
  <c r="G16" i="4"/>
  <c r="F12" i="4"/>
  <c r="L10" i="4"/>
  <c r="K10" i="4"/>
  <c r="J10" i="4"/>
  <c r="I10" i="4"/>
  <c r="H10" i="4"/>
  <c r="G10" i="4"/>
  <c r="F10" i="4"/>
  <c r="K21" i="1"/>
  <c r="K18" i="1"/>
  <c r="K20" i="1"/>
  <c r="K22" i="1"/>
  <c r="K23" i="1"/>
  <c r="K19" i="1"/>
  <c r="K14" i="1"/>
  <c r="K15" i="1"/>
  <c r="K16" i="1"/>
  <c r="K17" i="1"/>
  <c r="K13" i="1"/>
  <c r="K10" i="1"/>
  <c r="K11" i="1"/>
  <c r="K9" i="1"/>
  <c r="I170" i="4" l="1"/>
  <c r="E175" i="4"/>
  <c r="K73" i="4"/>
  <c r="E67" i="4"/>
  <c r="E30" i="4"/>
  <c r="I147" i="4"/>
  <c r="E24" i="4"/>
  <c r="E10" i="4"/>
  <c r="H137" i="4"/>
  <c r="I16" i="4"/>
  <c r="F65" i="4"/>
  <c r="J150" i="4"/>
  <c r="H157" i="4"/>
  <c r="I78" i="4"/>
  <c r="I150" i="4"/>
  <c r="I158" i="4"/>
  <c r="G164" i="4"/>
  <c r="K164" i="4"/>
  <c r="I61" i="4"/>
  <c r="I135" i="4" s="1"/>
  <c r="G84" i="4"/>
  <c r="K84" i="4"/>
  <c r="I139" i="4"/>
  <c r="J158" i="4"/>
  <c r="I164" i="4"/>
  <c r="I181" i="4"/>
  <c r="I176" i="4" s="1"/>
  <c r="J134" i="4"/>
  <c r="I131" i="4"/>
  <c r="I126" i="4" s="1"/>
  <c r="K139" i="4"/>
  <c r="H158" i="4"/>
  <c r="L158" i="4"/>
  <c r="J164" i="4"/>
  <c r="I155" i="4"/>
  <c r="K147" i="4"/>
  <c r="K60" i="4"/>
  <c r="E18" i="4"/>
  <c r="K16" i="4"/>
  <c r="H148" i="4"/>
  <c r="H61" i="4"/>
  <c r="J148" i="4"/>
  <c r="J61" i="4"/>
  <c r="J58" i="4" s="1"/>
  <c r="L148" i="4"/>
  <c r="L61" i="4"/>
  <c r="G28" i="4"/>
  <c r="F60" i="4"/>
  <c r="G135" i="4"/>
  <c r="E135" i="4" s="1"/>
  <c r="G155" i="4"/>
  <c r="K135" i="4"/>
  <c r="K155" i="4"/>
  <c r="G157" i="4"/>
  <c r="I157" i="4"/>
  <c r="I137" i="4"/>
  <c r="G181" i="4"/>
  <c r="G176" i="4" s="1"/>
  <c r="E176" i="4" s="1"/>
  <c r="J181" i="4"/>
  <c r="J131" i="4"/>
  <c r="J137" i="4" s="1"/>
  <c r="K83" i="4"/>
  <c r="J78" i="4"/>
  <c r="F129" i="4"/>
  <c r="K172" i="4"/>
  <c r="K114" i="4"/>
  <c r="G131" i="4"/>
  <c r="F139" i="4"/>
  <c r="F147" i="4"/>
  <c r="G150" i="4"/>
  <c r="G145" i="4" s="1"/>
  <c r="J154" i="4"/>
  <c r="F16" i="4"/>
  <c r="H16" i="4"/>
  <c r="J16" i="4"/>
  <c r="F150" i="4"/>
  <c r="F63" i="4"/>
  <c r="E21" i="4"/>
  <c r="K22" i="4"/>
  <c r="I22" i="4"/>
  <c r="L33" i="4"/>
  <c r="E33" i="4" s="1"/>
  <c r="K28" i="4"/>
  <c r="L54" i="4"/>
  <c r="K52" i="4"/>
  <c r="K57" i="4"/>
  <c r="G133" i="4"/>
  <c r="I133" i="4"/>
  <c r="K133" i="4"/>
  <c r="H134" i="4"/>
  <c r="H154" i="4"/>
  <c r="F73" i="4"/>
  <c r="F71" i="4" s="1"/>
  <c r="L73" i="4"/>
  <c r="E73" i="4" s="1"/>
  <c r="H71" i="4"/>
  <c r="J76" i="4"/>
  <c r="G78" i="4"/>
  <c r="E78" i="4" s="1"/>
  <c r="F127" i="4"/>
  <c r="F84" i="4"/>
  <c r="H127" i="4"/>
  <c r="H126" i="4" s="1"/>
  <c r="H84" i="4"/>
  <c r="J127" i="4"/>
  <c r="J84" i="4"/>
  <c r="L127" i="4"/>
  <c r="L84" i="4"/>
  <c r="K128" i="4"/>
  <c r="H133" i="4"/>
  <c r="F158" i="4"/>
  <c r="F176" i="4"/>
  <c r="J176" i="4"/>
  <c r="I60" i="4"/>
  <c r="F155" i="4"/>
  <c r="F164" i="4"/>
  <c r="F170" i="4"/>
  <c r="H170" i="4"/>
  <c r="J170" i="4"/>
  <c r="J126" i="4" l="1"/>
  <c r="E70" i="4"/>
  <c r="K76" i="4"/>
  <c r="K71" i="4" s="1"/>
  <c r="J71" i="4"/>
  <c r="K150" i="4"/>
  <c r="K145" i="4" s="1"/>
  <c r="K65" i="4"/>
  <c r="I145" i="4"/>
  <c r="J145" i="4"/>
  <c r="J133" i="4"/>
  <c r="I154" i="4"/>
  <c r="I152" i="4" s="1"/>
  <c r="I134" i="4"/>
  <c r="I132" i="4" s="1"/>
  <c r="F126" i="4"/>
  <c r="J157" i="4"/>
  <c r="L57" i="4"/>
  <c r="L52" i="4" s="1"/>
  <c r="L28" i="4"/>
  <c r="E28" i="4" s="1"/>
  <c r="F157" i="4"/>
  <c r="F137" i="4"/>
  <c r="K170" i="4"/>
  <c r="F135" i="4"/>
  <c r="K181" i="4"/>
  <c r="K176" i="4" s="1"/>
  <c r="L83" i="4"/>
  <c r="K131" i="4"/>
  <c r="K126" i="4" s="1"/>
  <c r="K78" i="4"/>
  <c r="H155" i="4"/>
  <c r="H135" i="4"/>
  <c r="H132" i="4" s="1"/>
  <c r="H58" i="4"/>
  <c r="K154" i="4"/>
  <c r="K134" i="4"/>
  <c r="G154" i="4"/>
  <c r="G152" i="4" s="1"/>
  <c r="G134" i="4"/>
  <c r="G126" i="4"/>
  <c r="L133" i="4"/>
  <c r="L65" i="4"/>
  <c r="L76" i="4"/>
  <c r="L71" i="4" s="1"/>
  <c r="H152" i="4"/>
  <c r="I58" i="4"/>
  <c r="G58" i="4"/>
  <c r="K63" i="4"/>
  <c r="L22" i="4"/>
  <c r="E22" i="4" s="1"/>
  <c r="L150" i="4"/>
  <c r="L63" i="4"/>
  <c r="F145" i="4"/>
  <c r="L172" i="4"/>
  <c r="L128" i="4"/>
  <c r="E128" i="4" s="1"/>
  <c r="L114" i="4"/>
  <c r="E114" i="4" s="1"/>
  <c r="G137" i="4"/>
  <c r="F134" i="4"/>
  <c r="F154" i="4"/>
  <c r="F58" i="4"/>
  <c r="F133" i="4"/>
  <c r="L155" i="4"/>
  <c r="L135" i="4"/>
  <c r="J155" i="4"/>
  <c r="J135" i="4"/>
  <c r="J132" i="4" s="1"/>
  <c r="H145" i="4"/>
  <c r="L147" i="4"/>
  <c r="E147" i="4" s="1"/>
  <c r="L60" i="4"/>
  <c r="E60" i="4" s="1"/>
  <c r="L16" i="4"/>
  <c r="E16" i="4" s="1"/>
  <c r="L170" i="4" l="1"/>
  <c r="E170" i="4" s="1"/>
  <c r="E172" i="4"/>
  <c r="E71" i="4"/>
  <c r="E76" i="4"/>
  <c r="E150" i="4"/>
  <c r="E65" i="4"/>
  <c r="E63" i="4"/>
  <c r="G132" i="4"/>
  <c r="L145" i="4"/>
  <c r="E145" i="4" s="1"/>
  <c r="J152" i="4"/>
  <c r="L157" i="4"/>
  <c r="L134" i="4"/>
  <c r="E134" i="4" s="1"/>
  <c r="L154" i="4"/>
  <c r="E154" i="4" s="1"/>
  <c r="L58" i="4"/>
  <c r="F132" i="4"/>
  <c r="F152" i="4"/>
  <c r="K157" i="4"/>
  <c r="K137" i="4"/>
  <c r="K58" i="4"/>
  <c r="L181" i="4"/>
  <c r="L131" i="4"/>
  <c r="L78" i="4"/>
  <c r="L126" i="4" l="1"/>
  <c r="E126" i="4" s="1"/>
  <c r="E131" i="4"/>
  <c r="E58" i="4"/>
  <c r="L152" i="4"/>
  <c r="K152" i="4"/>
  <c r="E157" i="4"/>
  <c r="L137" i="4"/>
  <c r="L132" i="4" s="1"/>
  <c r="K132" i="4"/>
  <c r="L176" i="4"/>
  <c r="E132" i="4" l="1"/>
  <c r="E137" i="4"/>
  <c r="E152" i="4"/>
</calcChain>
</file>

<file path=xl/sharedStrings.xml><?xml version="1.0" encoding="utf-8"?>
<sst xmlns="http://schemas.openxmlformats.org/spreadsheetml/2006/main" count="328" uniqueCount="137">
  <si>
    <t>Таблица 1</t>
  </si>
  <si>
    <t>Целевые показатели муниципальной программы</t>
  </si>
  <si>
    <t>Наименование показателей результатов</t>
  </si>
  <si>
    <t>Значение показателя по годам</t>
  </si>
  <si>
    <t>2014 г.</t>
  </si>
  <si>
    <t>2015 г.</t>
  </si>
  <si>
    <t>2016 г.</t>
  </si>
  <si>
    <t>2017 г.</t>
  </si>
  <si>
    <t>2018 г.</t>
  </si>
  <si>
    <t>2019 г.</t>
  </si>
  <si>
    <t>2020 г.</t>
  </si>
  <si>
    <t>Показатели непосредственных результатов</t>
  </si>
  <si>
    <t>1.</t>
  </si>
  <si>
    <t>Увеличение численности работающих в АПК, чел.</t>
  </si>
  <si>
    <t>2.</t>
  </si>
  <si>
    <t>3.</t>
  </si>
  <si>
    <t>Увеличение среднемесячной номинальной заработной платы в сельском хозяйстве (по сельскохозяйственным организациям, не относящимся к субъектам малого предпринимательства), руб.</t>
  </si>
  <si>
    <t>Показатели конечных результатов</t>
  </si>
  <si>
    <t>молока, тыс. тонн</t>
  </si>
  <si>
    <t>объема добычи (вылова) водных биологических ресурсов, тыс.тонн</t>
  </si>
  <si>
    <t>Приобретение жилья гражданами, проживающими в сельской местности, в т.ч. молодыми семьями и молодыми специалистами, тыс.кв.м</t>
  </si>
  <si>
    <t>Ввод в действие новых образовательных учреждений, тыс.мест</t>
  </si>
  <si>
    <t>4.</t>
  </si>
  <si>
    <t>Протяженность распределительных газовых сетей, тыс.км</t>
  </si>
  <si>
    <t>5.</t>
  </si>
  <si>
    <t>Уровень газификации домов, %</t>
  </si>
  <si>
    <t>6.</t>
  </si>
  <si>
    <t>Ввод в действие плоскостных спортивных сооружений, тыс.кв.м</t>
  </si>
  <si>
    <t>7.</t>
  </si>
  <si>
    <t>Количество зрительских мест в муниципальных учреждениях культуры в сельской местности, тыс.мест</t>
  </si>
  <si>
    <t>8.</t>
  </si>
  <si>
    <t>Уровень обеспеченности сельского населения местами в учреждениях культурно – досугового типа, %</t>
  </si>
  <si>
    <t>№ п/п</t>
  </si>
  <si>
    <t>Базовый показатель 
на начало реализации муниципальной программы</t>
  </si>
  <si>
    <t>Целевое значение показателя 
на момент окончания действия муниципальной программы</t>
  </si>
  <si>
    <t>Увеличение количества созданных сельскохозяйственных производств в сфере малого бизнеса (КФХ, ИП), ед.</t>
  </si>
  <si>
    <t>объема заготовки дикоросов,тыс. тонн</t>
  </si>
  <si>
    <t>Увеличение производства в хозяйствах всех категорий скота и птицы на убой в живом весе,тыс. тонн</t>
  </si>
  <si>
    <t>Таблица 3</t>
  </si>
  <si>
    <t>Перечень объектов капитального строительства, и приобретение недвижимого имущества</t>
  </si>
  <si>
    <t>№</t>
  </si>
  <si>
    <t>Наименование объекта капитального строительства или приобретаемого недвижимого имущества</t>
  </si>
  <si>
    <t>Единицы измерения мощности</t>
  </si>
  <si>
    <t>Пока-затель мощ-ности</t>
  </si>
  <si>
    <t>Срок строительства объекта капитального строительства, или предпо-лагаемый срок приобретения недвижимого имущества</t>
  </si>
  <si>
    <t>Место-нахождения</t>
  </si>
  <si>
    <t>Источник финан-сирования</t>
  </si>
  <si>
    <t>Объем финансирования, тыс.рублей</t>
  </si>
  <si>
    <t>Всего</t>
  </si>
  <si>
    <t>в том числе</t>
  </si>
  <si>
    <t>Строительство животноводческого помещения (коровник)</t>
  </si>
  <si>
    <t>скотомест</t>
  </si>
  <si>
    <t>МО Нефтею-ганский район, с.п.Сингапай</t>
  </si>
  <si>
    <t>Бюджета автономного округа / иные внебюджет-ные источники</t>
  </si>
  <si>
    <t>Строительство плоскостных спортивных сооружений</t>
  </si>
  <si>
    <t>тыс.кв.м</t>
  </si>
  <si>
    <t>иные внебюджет-ные источники</t>
  </si>
  <si>
    <t xml:space="preserve">МО Нефтею-ганский р-н, сп.Куть-ях </t>
  </si>
  <si>
    <t xml:space="preserve">МО Нефтею-ганский р-н,сп.Салым </t>
  </si>
  <si>
    <t>Таблица 2</t>
  </si>
  <si>
    <t>Перечень программных мероприятий</t>
  </si>
  <si>
    <t>№   п/п</t>
  </si>
  <si>
    <t>Мероприятия муниципальной программы</t>
  </si>
  <si>
    <t>Ответственный исполнитель/соисполнитель</t>
  </si>
  <si>
    <t>Источники финансирования</t>
  </si>
  <si>
    <t>Финансовые затраты на реализацию (тыс.рублей)</t>
  </si>
  <si>
    <t>2014г.</t>
  </si>
  <si>
    <t>2015г.</t>
  </si>
  <si>
    <t>2016г.</t>
  </si>
  <si>
    <t>2017г.</t>
  </si>
  <si>
    <t>2018г.</t>
  </si>
  <si>
    <t>2019г.</t>
  </si>
  <si>
    <t>2020г.</t>
  </si>
  <si>
    <t>Цель: "Устойчивое развитие агропромышленного комплекса и сельских территорий Нефтеюганского района"</t>
  </si>
  <si>
    <t>Задача 1. Увеличение объемов производства и переработки основных видов сельскохозяйственной продукции"</t>
  </si>
  <si>
    <t>1.1.</t>
  </si>
  <si>
    <t>Стимулирование роста производства и реализации продукции растениеводства</t>
  </si>
  <si>
    <t>АНР (отдел по сельскому хозяйству)</t>
  </si>
  <si>
    <t>всего</t>
  </si>
  <si>
    <t>федеральный бюджет</t>
  </si>
  <si>
    <t xml:space="preserve">бюджет автономного округа </t>
  </si>
  <si>
    <t>местный бюджет</t>
  </si>
  <si>
    <t>средства по Соглашениям по передаче полномочий</t>
  </si>
  <si>
    <t>иные внебюджетные источники</t>
  </si>
  <si>
    <t>1.2.</t>
  </si>
  <si>
    <t>Стимулирование роста производства и реализации продукции животноводства</t>
  </si>
  <si>
    <t>1.3.</t>
  </si>
  <si>
    <t>Стимулирование роста производства (вылова) и реализации пищевой рыбы, пищевой рыбной продукции</t>
  </si>
  <si>
    <t>1.4.</t>
  </si>
  <si>
    <t>Стимулирование увеличения продукции дикоросов, заготовленной на территории Нефтеюганского района, а также поддержка глубокой переработки</t>
  </si>
  <si>
    <t>1.5.</t>
  </si>
  <si>
    <t>1.6.</t>
  </si>
  <si>
    <t>Предоставление субсидий на приобретение кормов для крупного рогатого скота</t>
  </si>
  <si>
    <t>Итого по задаче 1</t>
  </si>
  <si>
    <t>Задача 2. Увеличение количества субъектов, занимающихся сельскохозяйственным производством</t>
  </si>
  <si>
    <t>2.1.</t>
  </si>
  <si>
    <t>Стимулирование укрепления материально-технической базы предприятий и организаций всех форм собственности (за исключением личных подсобных хозяйств)</t>
  </si>
  <si>
    <t>Итого по задаче 2</t>
  </si>
  <si>
    <t>Задача 3. Повышение уровня социального обустройства и развитие инженерной инфраструктуры села</t>
  </si>
  <si>
    <t>3.1.</t>
  </si>
  <si>
    <t>Улучшение жилищных условий граждан, проживающих в сельской местности, в том числе молодых семей и молодых специалистов</t>
  </si>
  <si>
    <t xml:space="preserve"> Департамент имущественных отношений Нефтеюганского района</t>
  </si>
  <si>
    <t>3.2.</t>
  </si>
  <si>
    <t>Комплексное обустройство населенных пунктов, расположенных в сельской местности, объектами социальной и инженерной инфраструктуры, всего:</t>
  </si>
  <si>
    <t>3.2.1</t>
  </si>
  <si>
    <t>Строительство образовательных организаций*</t>
  </si>
  <si>
    <t>Департамент образования и молодежной политики Нефтеюганского района</t>
  </si>
  <si>
    <t>3.2.2</t>
  </si>
  <si>
    <t>Строительство спортивных сооружений**</t>
  </si>
  <si>
    <t>Департамент культуры и спорта Нефтеюганского района</t>
  </si>
  <si>
    <t>3.2.3</t>
  </si>
  <si>
    <t>Строительство объектов, предназначенных для размещения муниципальных учреждений культуры в сельской местности***</t>
  </si>
  <si>
    <t>3.2.4</t>
  </si>
  <si>
    <t>Развитие распределительных газовых сетей****</t>
  </si>
  <si>
    <t>Департамент строительства и ЖКК НР/                                         МКУ "УКС и ЖКК НР"</t>
  </si>
  <si>
    <t>3.3.</t>
  </si>
  <si>
    <t xml:space="preserve">Обеспечение осуществления отлова, транспортировки, учета, содержания, умерщвления, утилизации безнадзорных и бродячих животных </t>
  </si>
  <si>
    <t>АНР (отдел по сельскому хозяйству)/                МКУ "УКС и ЖКК НР", в т.ч.</t>
  </si>
  <si>
    <t>Итого по задаче 3</t>
  </si>
  <si>
    <t>Всего по муниципальной программе</t>
  </si>
  <si>
    <t>в том числе:</t>
  </si>
  <si>
    <t>инвестиции в объекты муниципальной и муниципальной собственности</t>
  </si>
  <si>
    <t>прочие расходы</t>
  </si>
  <si>
    <t>Ответственный исполнитель (АНР- отдел по сельскому хозяйству)</t>
  </si>
  <si>
    <t>Соисполнитель I            (Департамент культуры и спорта Нефтеюганского района)</t>
  </si>
  <si>
    <t>Соисполнитель II          (Департамент образования и молодежной политики Нефтеюганского района)</t>
  </si>
  <si>
    <t>Соисполнитель III         (Департамент С и ЖКК НР/ МКУ "УКС и ЖКК НР")</t>
  </si>
  <si>
    <t>Соисполнитель IV         (Департамент имущественных отношений Нефтеюганского района )</t>
  </si>
  <si>
    <t>* - Финансирование в рамках реализации муниципальной программы Нефтеюганского района "Образование 21 века на 2014-2020 годы".</t>
  </si>
  <si>
    <t>** - Финансирование в рамках Дополнительного соглашения № 1 к Соглашению о сотрудничестве от 7 июня 2013 года между Правительством Ханты-Мансийского автономного округа - Югры и Компанием "Салым Петролеум Девелопмент Н.В."</t>
  </si>
  <si>
    <t>***- Финансирование в рамках реализации муниципальной программы «Развитие культуры Нефтеюганского района на 2014-2020 годы»</t>
  </si>
  <si>
    <t>****- Финансирование в рамках реализации муниципальной программы "Развитие жилищно-коммунального комплекса и повышение энергетической эффективности в муниципальном образовании Нефтеюганский район на 2014-2020 годы"</t>
  </si>
  <si>
    <t>1.5.1.</t>
  </si>
  <si>
    <t xml:space="preserve">Стимулирование участия в совещаниях, семинарах, ярмарках, конкурсах, выставках  и участие в них, в том числе: </t>
  </si>
  <si>
    <t>Организация проведения выставки "Товары земли Нефтеюганской"</t>
  </si>
  <si>
    <t>1.5.2.</t>
  </si>
  <si>
    <t>Организация проведения выставки-ярмарки "Ежегодный день урожая Ханты -Мансийского автономного округа - Югры"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</si>
</sst>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6" fontId="5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6" fillId="0" borderId="0" xfId="1" applyFont="1" applyFill="1"/>
    <xf numFmtId="0" fontId="6" fillId="0" borderId="1" xfId="1" applyFont="1" applyFill="1" applyBorder="1" applyAlignment="1">
      <alignment horizontal="center" wrapText="1"/>
    </xf>
    <xf numFmtId="0" fontId="6" fillId="0" borderId="1" xfId="1" applyFont="1" applyFill="1" applyBorder="1" applyAlignment="1">
      <alignment wrapText="1"/>
    </xf>
    <xf numFmtId="165" fontId="6" fillId="0" borderId="1" xfId="1" applyNumberFormat="1" applyFont="1" applyFill="1" applyBorder="1" applyAlignment="1">
      <alignment horizontal="center" wrapText="1"/>
    </xf>
    <xf numFmtId="165" fontId="6" fillId="0" borderId="3" xfId="1" applyNumberFormat="1" applyFont="1" applyFill="1" applyBorder="1" applyAlignment="1">
      <alignment horizontal="center" wrapText="1"/>
    </xf>
    <xf numFmtId="165" fontId="6" fillId="0" borderId="2" xfId="1" applyNumberFormat="1" applyFont="1" applyFill="1" applyBorder="1" applyAlignment="1">
      <alignment horizontal="center" wrapText="1"/>
    </xf>
    <xf numFmtId="0" fontId="6" fillId="0" borderId="5" xfId="1" applyFont="1" applyFill="1" applyBorder="1" applyAlignment="1">
      <alignment wrapText="1"/>
    </xf>
    <xf numFmtId="165" fontId="6" fillId="0" borderId="6" xfId="1" applyNumberFormat="1" applyFont="1" applyFill="1" applyBorder="1" applyAlignment="1">
      <alignment horizontal="center" wrapText="1"/>
    </xf>
    <xf numFmtId="164" fontId="6" fillId="0" borderId="1" xfId="1" applyNumberFormat="1" applyFont="1" applyFill="1" applyBorder="1" applyAlignment="1">
      <alignment horizontal="center" wrapText="1"/>
    </xf>
    <xf numFmtId="165" fontId="6" fillId="0" borderId="0" xfId="1" applyNumberFormat="1" applyFont="1" applyFill="1"/>
    <xf numFmtId="49" fontId="6" fillId="0" borderId="1" xfId="1" applyNumberFormat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center" vertical="top" wrapText="1"/>
    </xf>
    <xf numFmtId="164" fontId="6" fillId="0" borderId="0" xfId="1" applyNumberFormat="1" applyFont="1" applyFill="1"/>
    <xf numFmtId="165" fontId="6" fillId="0" borderId="0" xfId="1" applyNumberFormat="1" applyFont="1" applyFill="1" applyAlignment="1">
      <alignment horizontal="center"/>
    </xf>
    <xf numFmtId="165" fontId="6" fillId="0" borderId="1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center" vertical="top" wrapText="1"/>
    </xf>
    <xf numFmtId="165" fontId="6" fillId="0" borderId="1" xfId="1" applyNumberFormat="1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6" fillId="0" borderId="1" xfId="1" applyFont="1" applyFill="1" applyBorder="1" applyAlignment="1">
      <alignment horizontal="center" wrapText="1"/>
    </xf>
    <xf numFmtId="0" fontId="6" fillId="0" borderId="2" xfId="1" applyFont="1" applyFill="1" applyBorder="1" applyAlignment="1">
      <alignment horizontal="center" vertical="top" wrapText="1"/>
    </xf>
    <xf numFmtId="0" fontId="6" fillId="0" borderId="4" xfId="1" applyFont="1" applyFill="1" applyBorder="1" applyAlignment="1">
      <alignment horizontal="center" vertical="top" wrapText="1"/>
    </xf>
    <xf numFmtId="0" fontId="6" fillId="0" borderId="3" xfId="1" applyFont="1" applyFill="1" applyBorder="1" applyAlignment="1">
      <alignment horizontal="center" vertical="top" wrapText="1"/>
    </xf>
    <xf numFmtId="0" fontId="6" fillId="0" borderId="0" xfId="1" applyFont="1" applyFill="1" applyAlignment="1">
      <alignment horizontal="right"/>
    </xf>
    <xf numFmtId="0" fontId="6" fillId="0" borderId="0" xfId="1" applyFont="1" applyFill="1" applyAlignment="1">
      <alignment horizontal="center"/>
    </xf>
    <xf numFmtId="0" fontId="6" fillId="0" borderId="1" xfId="1" applyFont="1" applyFill="1" applyBorder="1" applyAlignment="1">
      <alignment horizontal="center" vertical="top" wrapText="1"/>
    </xf>
    <xf numFmtId="166" fontId="6" fillId="0" borderId="1" xfId="2" applyFont="1" applyFill="1" applyBorder="1" applyAlignment="1">
      <alignment horizontal="center" wrapText="1"/>
    </xf>
    <xf numFmtId="0" fontId="6" fillId="0" borderId="1" xfId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 vertical="top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top" wrapText="1"/>
    </xf>
    <xf numFmtId="0" fontId="6" fillId="0" borderId="0" xfId="1" applyFont="1" applyFill="1" applyAlignment="1">
      <alignment horizontal="left" wrapText="1"/>
    </xf>
    <xf numFmtId="14" fontId="6" fillId="0" borderId="2" xfId="1" applyNumberFormat="1" applyFont="1" applyFill="1" applyBorder="1" applyAlignment="1">
      <alignment horizontal="center" vertical="top" wrapText="1"/>
    </xf>
    <xf numFmtId="0" fontId="6" fillId="0" borderId="4" xfId="1" applyNumberFormat="1" applyFont="1" applyFill="1" applyBorder="1" applyAlignment="1">
      <alignment horizontal="center" vertical="top" wrapText="1"/>
    </xf>
    <xf numFmtId="0" fontId="6" fillId="0" borderId="3" xfId="1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</cellXfs>
  <cellStyles count="3">
    <cellStyle name="Денежный 2" xfId="2"/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G11" sqref="G11"/>
    </sheetView>
  </sheetViews>
  <sheetFormatPr defaultRowHeight="15" x14ac:dyDescent="0.25"/>
  <cols>
    <col min="1" max="1" width="4" customWidth="1"/>
    <col min="2" max="2" width="33.28515625" customWidth="1"/>
    <col min="3" max="3" width="12.85546875" customWidth="1"/>
    <col min="11" max="11" width="16.28515625" customWidth="1"/>
  </cols>
  <sheetData>
    <row r="1" spans="1:11" ht="16.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ht="11.25" customHeight="1" x14ac:dyDescent="0.25">
      <c r="A2" s="1"/>
    </row>
    <row r="3" spans="1:11" ht="16.5" x14ac:dyDescent="0.25">
      <c r="A3" s="33" t="s">
        <v>1</v>
      </c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1" ht="11.25" customHeight="1" x14ac:dyDescent="0.25">
      <c r="A4" s="2"/>
    </row>
    <row r="5" spans="1:11" ht="118.5" customHeight="1" x14ac:dyDescent="0.25">
      <c r="A5" s="28" t="s">
        <v>32</v>
      </c>
      <c r="B5" s="31" t="s">
        <v>2</v>
      </c>
      <c r="C5" s="28" t="s">
        <v>33</v>
      </c>
      <c r="D5" s="31" t="s">
        <v>3</v>
      </c>
      <c r="E5" s="31"/>
      <c r="F5" s="31"/>
      <c r="G5" s="31"/>
      <c r="H5" s="31"/>
      <c r="I5" s="31"/>
      <c r="J5" s="31"/>
      <c r="K5" s="28" t="s">
        <v>34</v>
      </c>
    </row>
    <row r="6" spans="1:11" ht="17.25" customHeight="1" x14ac:dyDescent="0.25">
      <c r="A6" s="30"/>
      <c r="B6" s="31"/>
      <c r="C6" s="30"/>
      <c r="D6" s="3" t="s">
        <v>4</v>
      </c>
      <c r="E6" s="3" t="s">
        <v>5</v>
      </c>
      <c r="F6" s="3" t="s">
        <v>6</v>
      </c>
      <c r="G6" s="3" t="s">
        <v>7</v>
      </c>
      <c r="H6" s="3" t="s">
        <v>8</v>
      </c>
      <c r="I6" s="3" t="s">
        <v>9</v>
      </c>
      <c r="J6" s="3" t="s">
        <v>10</v>
      </c>
      <c r="K6" s="30"/>
    </row>
    <row r="7" spans="1:11" ht="15.75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</row>
    <row r="8" spans="1:11" ht="15.75" x14ac:dyDescent="0.25">
      <c r="A8" s="31" t="s">
        <v>11</v>
      </c>
      <c r="B8" s="31"/>
      <c r="C8" s="31"/>
      <c r="D8" s="31"/>
      <c r="E8" s="31"/>
      <c r="F8" s="31"/>
      <c r="G8" s="31"/>
      <c r="H8" s="31"/>
      <c r="I8" s="31"/>
      <c r="J8" s="31"/>
      <c r="K8" s="31"/>
    </row>
    <row r="9" spans="1:11" ht="31.5" customHeight="1" x14ac:dyDescent="0.25">
      <c r="A9" s="3" t="s">
        <v>12</v>
      </c>
      <c r="B9" s="4" t="s">
        <v>13</v>
      </c>
      <c r="C9" s="3">
        <v>315</v>
      </c>
      <c r="D9" s="3">
        <v>320</v>
      </c>
      <c r="E9" s="3">
        <v>325</v>
      </c>
      <c r="F9" s="3">
        <v>330</v>
      </c>
      <c r="G9" s="3">
        <v>335</v>
      </c>
      <c r="H9" s="3">
        <v>340</v>
      </c>
      <c r="I9" s="3">
        <v>345</v>
      </c>
      <c r="J9" s="3">
        <v>350</v>
      </c>
      <c r="K9" s="3">
        <f>J9</f>
        <v>350</v>
      </c>
    </row>
    <row r="10" spans="1:11" ht="80.25" customHeight="1" x14ac:dyDescent="0.25">
      <c r="A10" s="3" t="s">
        <v>14</v>
      </c>
      <c r="B10" s="4" t="s">
        <v>35</v>
      </c>
      <c r="C10" s="3">
        <v>34</v>
      </c>
      <c r="D10" s="3">
        <v>35</v>
      </c>
      <c r="E10" s="3">
        <v>37</v>
      </c>
      <c r="F10" s="3">
        <v>38</v>
      </c>
      <c r="G10" s="3">
        <v>40</v>
      </c>
      <c r="H10" s="3">
        <v>42</v>
      </c>
      <c r="I10" s="3">
        <v>44</v>
      </c>
      <c r="J10" s="3">
        <v>45</v>
      </c>
      <c r="K10" s="3">
        <f t="shared" ref="K10:K11" si="0">J10</f>
        <v>45</v>
      </c>
    </row>
    <row r="11" spans="1:11" ht="110.25" x14ac:dyDescent="0.25">
      <c r="A11" s="3" t="s">
        <v>15</v>
      </c>
      <c r="B11" s="4" t="s">
        <v>16</v>
      </c>
      <c r="C11" s="3">
        <v>26605</v>
      </c>
      <c r="D11" s="3">
        <v>28122</v>
      </c>
      <c r="E11" s="3">
        <v>28500</v>
      </c>
      <c r="F11" s="3">
        <v>29527</v>
      </c>
      <c r="G11" s="3">
        <v>29750</v>
      </c>
      <c r="H11" s="3">
        <v>30000</v>
      </c>
      <c r="I11" s="3">
        <v>30450</v>
      </c>
      <c r="J11" s="3">
        <v>30700</v>
      </c>
      <c r="K11" s="3">
        <f t="shared" si="0"/>
        <v>30700</v>
      </c>
    </row>
    <row r="12" spans="1:11" ht="15.75" x14ac:dyDescent="0.25">
      <c r="A12" s="31" t="s">
        <v>17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</row>
    <row r="13" spans="1:11" ht="63" x14ac:dyDescent="0.25">
      <c r="A13" s="28" t="s">
        <v>12</v>
      </c>
      <c r="B13" s="4" t="s">
        <v>37</v>
      </c>
      <c r="C13" s="5">
        <v>0.63300000000000001</v>
      </c>
      <c r="D13" s="5">
        <v>0.66200000000000003</v>
      </c>
      <c r="E13" s="5">
        <v>0.68700000000000006</v>
      </c>
      <c r="F13" s="5">
        <v>0.7</v>
      </c>
      <c r="G13" s="5">
        <v>0.71399999999999997</v>
      </c>
      <c r="H13" s="5">
        <v>0.72799999999999998</v>
      </c>
      <c r="I13" s="5">
        <v>0.74</v>
      </c>
      <c r="J13" s="5">
        <v>0.75</v>
      </c>
      <c r="K13" s="5">
        <f>J13</f>
        <v>0.75</v>
      </c>
    </row>
    <row r="14" spans="1:11" ht="15.75" x14ac:dyDescent="0.25">
      <c r="A14" s="29"/>
      <c r="B14" s="4" t="s">
        <v>18</v>
      </c>
      <c r="C14" s="5">
        <v>2.65</v>
      </c>
      <c r="D14" s="5">
        <v>2.73</v>
      </c>
      <c r="E14" s="5">
        <v>2.8</v>
      </c>
      <c r="F14" s="5">
        <v>2.9</v>
      </c>
      <c r="G14" s="5">
        <v>2.96</v>
      </c>
      <c r="H14" s="5">
        <v>3.04</v>
      </c>
      <c r="I14" s="5">
        <v>3.1</v>
      </c>
      <c r="J14" s="5">
        <v>3.18</v>
      </c>
      <c r="K14" s="5">
        <f t="shared" ref="K14:K23" si="1">J14</f>
        <v>3.18</v>
      </c>
    </row>
    <row r="15" spans="1:11" ht="56.25" customHeight="1" x14ac:dyDescent="0.25">
      <c r="A15" s="29"/>
      <c r="B15" s="4" t="s">
        <v>19</v>
      </c>
      <c r="C15" s="5">
        <v>0.53</v>
      </c>
      <c r="D15" s="5">
        <v>0.55000000000000004</v>
      </c>
      <c r="E15" s="5">
        <v>0.56000000000000005</v>
      </c>
      <c r="F15" s="5">
        <v>0.56999999999999995</v>
      </c>
      <c r="G15" s="5">
        <v>0.57999999999999996</v>
      </c>
      <c r="H15" s="5">
        <v>0.58499999999999996</v>
      </c>
      <c r="I15" s="5">
        <v>0.59</v>
      </c>
      <c r="J15" s="5">
        <v>0.6</v>
      </c>
      <c r="K15" s="5">
        <f t="shared" si="1"/>
        <v>0.6</v>
      </c>
    </row>
    <row r="16" spans="1:11" ht="31.5" x14ac:dyDescent="0.25">
      <c r="A16" s="30"/>
      <c r="B16" s="4" t="s">
        <v>36</v>
      </c>
      <c r="C16" s="5">
        <v>1.6E-2</v>
      </c>
      <c r="D16" s="5">
        <v>1.7000000000000001E-2</v>
      </c>
      <c r="E16" s="5">
        <v>1.9E-2</v>
      </c>
      <c r="F16" s="5">
        <v>0.02</v>
      </c>
      <c r="G16" s="5">
        <v>2.1999999999999999E-2</v>
      </c>
      <c r="H16" s="5">
        <v>2.3E-2</v>
      </c>
      <c r="I16" s="5">
        <v>2.4E-2</v>
      </c>
      <c r="J16" s="5">
        <v>2.5000000000000001E-2</v>
      </c>
      <c r="K16" s="5">
        <f t="shared" si="1"/>
        <v>2.5000000000000001E-2</v>
      </c>
    </row>
    <row r="17" spans="1:11" ht="81" customHeight="1" x14ac:dyDescent="0.25">
      <c r="A17" s="3" t="s">
        <v>14</v>
      </c>
      <c r="B17" s="4" t="s">
        <v>20</v>
      </c>
      <c r="C17" s="3">
        <v>5.8999999999999997E-2</v>
      </c>
      <c r="D17" s="3">
        <v>0.14899999999999999</v>
      </c>
      <c r="E17" s="3">
        <v>0.13100000000000001</v>
      </c>
      <c r="F17" s="3">
        <v>0.23899999999999999</v>
      </c>
      <c r="G17" s="3">
        <v>0.34699999999999998</v>
      </c>
      <c r="H17" s="3">
        <v>0.45500000000000002</v>
      </c>
      <c r="I17" s="3">
        <v>0.56299999999999994</v>
      </c>
      <c r="J17" s="3">
        <v>0.67100000000000004</v>
      </c>
      <c r="K17" s="3">
        <f t="shared" si="1"/>
        <v>0.67100000000000004</v>
      </c>
    </row>
    <row r="18" spans="1:11" ht="48" customHeight="1" x14ac:dyDescent="0.25">
      <c r="A18" s="3" t="s">
        <v>15</v>
      </c>
      <c r="B18" s="4" t="s">
        <v>21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5">
        <v>0.18</v>
      </c>
      <c r="I18" s="3">
        <v>0</v>
      </c>
      <c r="J18" s="3">
        <v>0</v>
      </c>
      <c r="K18" s="5">
        <f>H18</f>
        <v>0.18</v>
      </c>
    </row>
    <row r="19" spans="1:11" ht="47.25" x14ac:dyDescent="0.25">
      <c r="A19" s="3" t="s">
        <v>22</v>
      </c>
      <c r="B19" s="4" t="s">
        <v>23</v>
      </c>
      <c r="C19" s="3">
        <v>1.4999999999999999E-2</v>
      </c>
      <c r="D19" s="3">
        <v>1.4999999999999999E-2</v>
      </c>
      <c r="E19" s="3">
        <v>1.4999999999999999E-2</v>
      </c>
      <c r="F19" s="3">
        <v>1.4999999999999999E-2</v>
      </c>
      <c r="G19" s="3">
        <v>1.4999999999999999E-2</v>
      </c>
      <c r="H19" s="3">
        <v>1.4999999999999999E-2</v>
      </c>
      <c r="I19" s="3">
        <v>1.4999999999999999E-2</v>
      </c>
      <c r="J19" s="3">
        <v>1.4999999999999999E-2</v>
      </c>
      <c r="K19" s="3">
        <f t="shared" si="1"/>
        <v>1.4999999999999999E-2</v>
      </c>
    </row>
    <row r="20" spans="1:11" ht="18" customHeight="1" x14ac:dyDescent="0.25">
      <c r="A20" s="3" t="s">
        <v>24</v>
      </c>
      <c r="B20" s="4" t="s">
        <v>25</v>
      </c>
      <c r="C20" s="5">
        <v>3.85</v>
      </c>
      <c r="D20" s="5">
        <v>3.85</v>
      </c>
      <c r="E20" s="5">
        <v>3.85</v>
      </c>
      <c r="F20" s="5">
        <v>3.85</v>
      </c>
      <c r="G20" s="5">
        <v>3.85</v>
      </c>
      <c r="H20" s="5">
        <v>3.85</v>
      </c>
      <c r="I20" s="5">
        <v>3.85</v>
      </c>
      <c r="J20" s="5">
        <v>3.85</v>
      </c>
      <c r="K20" s="5">
        <f t="shared" si="1"/>
        <v>3.85</v>
      </c>
    </row>
    <row r="21" spans="1:11" ht="54.75" customHeight="1" x14ac:dyDescent="0.25">
      <c r="A21" s="3" t="s">
        <v>26</v>
      </c>
      <c r="B21" s="4" t="s">
        <v>27</v>
      </c>
      <c r="C21" s="3">
        <v>0</v>
      </c>
      <c r="D21" s="3">
        <v>4.8639999999999999</v>
      </c>
      <c r="E21" s="3">
        <v>7.2640000000000002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f>E21</f>
        <v>7.2640000000000002</v>
      </c>
    </row>
    <row r="22" spans="1:11" ht="63.75" customHeight="1" x14ac:dyDescent="0.25">
      <c r="A22" s="3" t="s">
        <v>28</v>
      </c>
      <c r="B22" s="4" t="s">
        <v>29</v>
      </c>
      <c r="C22" s="5">
        <v>1.39</v>
      </c>
      <c r="D22" s="5">
        <v>1.39</v>
      </c>
      <c r="E22" s="5">
        <v>1.39</v>
      </c>
      <c r="F22" s="5">
        <v>1.39</v>
      </c>
      <c r="G22" s="5">
        <v>1.39</v>
      </c>
      <c r="H22" s="5">
        <v>1.44</v>
      </c>
      <c r="I22" s="5">
        <v>1.44</v>
      </c>
      <c r="J22" s="5">
        <v>1.44</v>
      </c>
      <c r="K22" s="5">
        <f t="shared" si="1"/>
        <v>1.44</v>
      </c>
    </row>
    <row r="23" spans="1:11" ht="66" customHeight="1" x14ac:dyDescent="0.25">
      <c r="A23" s="3" t="s">
        <v>30</v>
      </c>
      <c r="B23" s="4" t="s">
        <v>31</v>
      </c>
      <c r="C23" s="3">
        <v>67.37</v>
      </c>
      <c r="D23" s="3">
        <v>67.37</v>
      </c>
      <c r="E23" s="6">
        <v>78</v>
      </c>
      <c r="F23" s="6">
        <v>78</v>
      </c>
      <c r="G23" s="6">
        <v>78</v>
      </c>
      <c r="H23" s="6">
        <v>78</v>
      </c>
      <c r="I23" s="6">
        <v>78</v>
      </c>
      <c r="J23" s="6">
        <v>78</v>
      </c>
      <c r="K23" s="6">
        <f t="shared" si="1"/>
        <v>78</v>
      </c>
    </row>
  </sheetData>
  <mergeCells count="10">
    <mergeCell ref="A1:K1"/>
    <mergeCell ref="A3:K3"/>
    <mergeCell ref="A5:A6"/>
    <mergeCell ref="C5:C6"/>
    <mergeCell ref="K5:K6"/>
    <mergeCell ref="A13:A16"/>
    <mergeCell ref="A12:K12"/>
    <mergeCell ref="B5:B6"/>
    <mergeCell ref="D5:J5"/>
    <mergeCell ref="A8:K8"/>
  </mergeCells>
  <pageMargins left="0.70866141732283472" right="0.70866141732283472" top="0.55118110236220474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6"/>
  <sheetViews>
    <sheetView tabSelected="1" topLeftCell="A127" zoomScaleNormal="100" workbookViewId="0">
      <selection activeCell="M130" sqref="M130"/>
    </sheetView>
  </sheetViews>
  <sheetFormatPr defaultColWidth="8.85546875" defaultRowHeight="12.75" x14ac:dyDescent="0.2"/>
  <cols>
    <col min="1" max="1" width="6.5703125" style="10" customWidth="1"/>
    <col min="2" max="2" width="18" style="10" customWidth="1"/>
    <col min="3" max="3" width="11.42578125" style="10" customWidth="1"/>
    <col min="4" max="4" width="15.42578125" style="10" customWidth="1"/>
    <col min="5" max="5" width="11" style="10" customWidth="1"/>
    <col min="6" max="6" width="10.7109375" style="10" bestFit="1" customWidth="1"/>
    <col min="7" max="7" width="10" style="10" customWidth="1"/>
    <col min="8" max="8" width="9.5703125" style="10" customWidth="1"/>
    <col min="9" max="9" width="8.85546875" style="10" customWidth="1"/>
    <col min="10" max="10" width="9.140625" style="10" customWidth="1"/>
    <col min="11" max="11" width="10.28515625" style="10" customWidth="1"/>
    <col min="12" max="12" width="9" style="10" customWidth="1"/>
    <col min="13" max="13" width="10.42578125" style="10" bestFit="1" customWidth="1"/>
    <col min="14" max="255" width="8.85546875" style="10"/>
    <col min="256" max="256" width="5.28515625" style="10" customWidth="1"/>
    <col min="257" max="257" width="18" style="10" customWidth="1"/>
    <col min="258" max="258" width="11.42578125" style="10" customWidth="1"/>
    <col min="259" max="259" width="15.42578125" style="10" customWidth="1"/>
    <col min="260" max="260" width="11" style="10" customWidth="1"/>
    <col min="261" max="261" width="10.7109375" style="10" bestFit="1" customWidth="1"/>
    <col min="262" max="262" width="12.28515625" style="10" customWidth="1"/>
    <col min="263" max="263" width="10.140625" style="10" customWidth="1"/>
    <col min="264" max="265" width="9.7109375" style="10" customWidth="1"/>
    <col min="266" max="266" width="10.28515625" style="10" customWidth="1"/>
    <col min="267" max="268" width="9" style="10" customWidth="1"/>
    <col min="269" max="269" width="10.42578125" style="10" bestFit="1" customWidth="1"/>
    <col min="270" max="511" width="8.85546875" style="10"/>
    <col min="512" max="512" width="5.28515625" style="10" customWidth="1"/>
    <col min="513" max="513" width="18" style="10" customWidth="1"/>
    <col min="514" max="514" width="11.42578125" style="10" customWidth="1"/>
    <col min="515" max="515" width="15.42578125" style="10" customWidth="1"/>
    <col min="516" max="516" width="11" style="10" customWidth="1"/>
    <col min="517" max="517" width="10.7109375" style="10" bestFit="1" customWidth="1"/>
    <col min="518" max="518" width="12.28515625" style="10" customWidth="1"/>
    <col min="519" max="519" width="10.140625" style="10" customWidth="1"/>
    <col min="520" max="521" width="9.7109375" style="10" customWidth="1"/>
    <col min="522" max="522" width="10.28515625" style="10" customWidth="1"/>
    <col min="523" max="524" width="9" style="10" customWidth="1"/>
    <col min="525" max="525" width="10.42578125" style="10" bestFit="1" customWidth="1"/>
    <col min="526" max="767" width="8.85546875" style="10"/>
    <col min="768" max="768" width="5.28515625" style="10" customWidth="1"/>
    <col min="769" max="769" width="18" style="10" customWidth="1"/>
    <col min="770" max="770" width="11.42578125" style="10" customWidth="1"/>
    <col min="771" max="771" width="15.42578125" style="10" customWidth="1"/>
    <col min="772" max="772" width="11" style="10" customWidth="1"/>
    <col min="773" max="773" width="10.7109375" style="10" bestFit="1" customWidth="1"/>
    <col min="774" max="774" width="12.28515625" style="10" customWidth="1"/>
    <col min="775" max="775" width="10.140625" style="10" customWidth="1"/>
    <col min="776" max="777" width="9.7109375" style="10" customWidth="1"/>
    <col min="778" max="778" width="10.28515625" style="10" customWidth="1"/>
    <col min="779" max="780" width="9" style="10" customWidth="1"/>
    <col min="781" max="781" width="10.42578125" style="10" bestFit="1" customWidth="1"/>
    <col min="782" max="1023" width="8.85546875" style="10"/>
    <col min="1024" max="1024" width="5.28515625" style="10" customWidth="1"/>
    <col min="1025" max="1025" width="18" style="10" customWidth="1"/>
    <col min="1026" max="1026" width="11.42578125" style="10" customWidth="1"/>
    <col min="1027" max="1027" width="15.42578125" style="10" customWidth="1"/>
    <col min="1028" max="1028" width="11" style="10" customWidth="1"/>
    <col min="1029" max="1029" width="10.7109375" style="10" bestFit="1" customWidth="1"/>
    <col min="1030" max="1030" width="12.28515625" style="10" customWidth="1"/>
    <col min="1031" max="1031" width="10.140625" style="10" customWidth="1"/>
    <col min="1032" max="1033" width="9.7109375" style="10" customWidth="1"/>
    <col min="1034" max="1034" width="10.28515625" style="10" customWidth="1"/>
    <col min="1035" max="1036" width="9" style="10" customWidth="1"/>
    <col min="1037" max="1037" width="10.42578125" style="10" bestFit="1" customWidth="1"/>
    <col min="1038" max="1279" width="8.85546875" style="10"/>
    <col min="1280" max="1280" width="5.28515625" style="10" customWidth="1"/>
    <col min="1281" max="1281" width="18" style="10" customWidth="1"/>
    <col min="1282" max="1282" width="11.42578125" style="10" customWidth="1"/>
    <col min="1283" max="1283" width="15.42578125" style="10" customWidth="1"/>
    <col min="1284" max="1284" width="11" style="10" customWidth="1"/>
    <col min="1285" max="1285" width="10.7109375" style="10" bestFit="1" customWidth="1"/>
    <col min="1286" max="1286" width="12.28515625" style="10" customWidth="1"/>
    <col min="1287" max="1287" width="10.140625" style="10" customWidth="1"/>
    <col min="1288" max="1289" width="9.7109375" style="10" customWidth="1"/>
    <col min="1290" max="1290" width="10.28515625" style="10" customWidth="1"/>
    <col min="1291" max="1292" width="9" style="10" customWidth="1"/>
    <col min="1293" max="1293" width="10.42578125" style="10" bestFit="1" customWidth="1"/>
    <col min="1294" max="1535" width="8.85546875" style="10"/>
    <col min="1536" max="1536" width="5.28515625" style="10" customWidth="1"/>
    <col min="1537" max="1537" width="18" style="10" customWidth="1"/>
    <col min="1538" max="1538" width="11.42578125" style="10" customWidth="1"/>
    <col min="1539" max="1539" width="15.42578125" style="10" customWidth="1"/>
    <col min="1540" max="1540" width="11" style="10" customWidth="1"/>
    <col min="1541" max="1541" width="10.7109375" style="10" bestFit="1" customWidth="1"/>
    <col min="1542" max="1542" width="12.28515625" style="10" customWidth="1"/>
    <col min="1543" max="1543" width="10.140625" style="10" customWidth="1"/>
    <col min="1544" max="1545" width="9.7109375" style="10" customWidth="1"/>
    <col min="1546" max="1546" width="10.28515625" style="10" customWidth="1"/>
    <col min="1547" max="1548" width="9" style="10" customWidth="1"/>
    <col min="1549" max="1549" width="10.42578125" style="10" bestFit="1" customWidth="1"/>
    <col min="1550" max="1791" width="8.85546875" style="10"/>
    <col min="1792" max="1792" width="5.28515625" style="10" customWidth="1"/>
    <col min="1793" max="1793" width="18" style="10" customWidth="1"/>
    <col min="1794" max="1794" width="11.42578125" style="10" customWidth="1"/>
    <col min="1795" max="1795" width="15.42578125" style="10" customWidth="1"/>
    <col min="1796" max="1796" width="11" style="10" customWidth="1"/>
    <col min="1797" max="1797" width="10.7109375" style="10" bestFit="1" customWidth="1"/>
    <col min="1798" max="1798" width="12.28515625" style="10" customWidth="1"/>
    <col min="1799" max="1799" width="10.140625" style="10" customWidth="1"/>
    <col min="1800" max="1801" width="9.7109375" style="10" customWidth="1"/>
    <col min="1802" max="1802" width="10.28515625" style="10" customWidth="1"/>
    <col min="1803" max="1804" width="9" style="10" customWidth="1"/>
    <col min="1805" max="1805" width="10.42578125" style="10" bestFit="1" customWidth="1"/>
    <col min="1806" max="2047" width="8.85546875" style="10"/>
    <col min="2048" max="2048" width="5.28515625" style="10" customWidth="1"/>
    <col min="2049" max="2049" width="18" style="10" customWidth="1"/>
    <col min="2050" max="2050" width="11.42578125" style="10" customWidth="1"/>
    <col min="2051" max="2051" width="15.42578125" style="10" customWidth="1"/>
    <col min="2052" max="2052" width="11" style="10" customWidth="1"/>
    <col min="2053" max="2053" width="10.7109375" style="10" bestFit="1" customWidth="1"/>
    <col min="2054" max="2054" width="12.28515625" style="10" customWidth="1"/>
    <col min="2055" max="2055" width="10.140625" style="10" customWidth="1"/>
    <col min="2056" max="2057" width="9.7109375" style="10" customWidth="1"/>
    <col min="2058" max="2058" width="10.28515625" style="10" customWidth="1"/>
    <col min="2059" max="2060" width="9" style="10" customWidth="1"/>
    <col min="2061" max="2061" width="10.42578125" style="10" bestFit="1" customWidth="1"/>
    <col min="2062" max="2303" width="8.85546875" style="10"/>
    <col min="2304" max="2304" width="5.28515625" style="10" customWidth="1"/>
    <col min="2305" max="2305" width="18" style="10" customWidth="1"/>
    <col min="2306" max="2306" width="11.42578125" style="10" customWidth="1"/>
    <col min="2307" max="2307" width="15.42578125" style="10" customWidth="1"/>
    <col min="2308" max="2308" width="11" style="10" customWidth="1"/>
    <col min="2309" max="2309" width="10.7109375" style="10" bestFit="1" customWidth="1"/>
    <col min="2310" max="2310" width="12.28515625" style="10" customWidth="1"/>
    <col min="2311" max="2311" width="10.140625" style="10" customWidth="1"/>
    <col min="2312" max="2313" width="9.7109375" style="10" customWidth="1"/>
    <col min="2314" max="2314" width="10.28515625" style="10" customWidth="1"/>
    <col min="2315" max="2316" width="9" style="10" customWidth="1"/>
    <col min="2317" max="2317" width="10.42578125" style="10" bestFit="1" customWidth="1"/>
    <col min="2318" max="2559" width="8.85546875" style="10"/>
    <col min="2560" max="2560" width="5.28515625" style="10" customWidth="1"/>
    <col min="2561" max="2561" width="18" style="10" customWidth="1"/>
    <col min="2562" max="2562" width="11.42578125" style="10" customWidth="1"/>
    <col min="2563" max="2563" width="15.42578125" style="10" customWidth="1"/>
    <col min="2564" max="2564" width="11" style="10" customWidth="1"/>
    <col min="2565" max="2565" width="10.7109375" style="10" bestFit="1" customWidth="1"/>
    <col min="2566" max="2566" width="12.28515625" style="10" customWidth="1"/>
    <col min="2567" max="2567" width="10.140625" style="10" customWidth="1"/>
    <col min="2568" max="2569" width="9.7109375" style="10" customWidth="1"/>
    <col min="2570" max="2570" width="10.28515625" style="10" customWidth="1"/>
    <col min="2571" max="2572" width="9" style="10" customWidth="1"/>
    <col min="2573" max="2573" width="10.42578125" style="10" bestFit="1" customWidth="1"/>
    <col min="2574" max="2815" width="8.85546875" style="10"/>
    <col min="2816" max="2816" width="5.28515625" style="10" customWidth="1"/>
    <col min="2817" max="2817" width="18" style="10" customWidth="1"/>
    <col min="2818" max="2818" width="11.42578125" style="10" customWidth="1"/>
    <col min="2819" max="2819" width="15.42578125" style="10" customWidth="1"/>
    <col min="2820" max="2820" width="11" style="10" customWidth="1"/>
    <col min="2821" max="2821" width="10.7109375" style="10" bestFit="1" customWidth="1"/>
    <col min="2822" max="2822" width="12.28515625" style="10" customWidth="1"/>
    <col min="2823" max="2823" width="10.140625" style="10" customWidth="1"/>
    <col min="2824" max="2825" width="9.7109375" style="10" customWidth="1"/>
    <col min="2826" max="2826" width="10.28515625" style="10" customWidth="1"/>
    <col min="2827" max="2828" width="9" style="10" customWidth="1"/>
    <col min="2829" max="2829" width="10.42578125" style="10" bestFit="1" customWidth="1"/>
    <col min="2830" max="3071" width="8.85546875" style="10"/>
    <col min="3072" max="3072" width="5.28515625" style="10" customWidth="1"/>
    <col min="3073" max="3073" width="18" style="10" customWidth="1"/>
    <col min="3074" max="3074" width="11.42578125" style="10" customWidth="1"/>
    <col min="3075" max="3075" width="15.42578125" style="10" customWidth="1"/>
    <col min="3076" max="3076" width="11" style="10" customWidth="1"/>
    <col min="3077" max="3077" width="10.7109375" style="10" bestFit="1" customWidth="1"/>
    <col min="3078" max="3078" width="12.28515625" style="10" customWidth="1"/>
    <col min="3079" max="3079" width="10.140625" style="10" customWidth="1"/>
    <col min="3080" max="3081" width="9.7109375" style="10" customWidth="1"/>
    <col min="3082" max="3082" width="10.28515625" style="10" customWidth="1"/>
    <col min="3083" max="3084" width="9" style="10" customWidth="1"/>
    <col min="3085" max="3085" width="10.42578125" style="10" bestFit="1" customWidth="1"/>
    <col min="3086" max="3327" width="8.85546875" style="10"/>
    <col min="3328" max="3328" width="5.28515625" style="10" customWidth="1"/>
    <col min="3329" max="3329" width="18" style="10" customWidth="1"/>
    <col min="3330" max="3330" width="11.42578125" style="10" customWidth="1"/>
    <col min="3331" max="3331" width="15.42578125" style="10" customWidth="1"/>
    <col min="3332" max="3332" width="11" style="10" customWidth="1"/>
    <col min="3333" max="3333" width="10.7109375" style="10" bestFit="1" customWidth="1"/>
    <col min="3334" max="3334" width="12.28515625" style="10" customWidth="1"/>
    <col min="3335" max="3335" width="10.140625" style="10" customWidth="1"/>
    <col min="3336" max="3337" width="9.7109375" style="10" customWidth="1"/>
    <col min="3338" max="3338" width="10.28515625" style="10" customWidth="1"/>
    <col min="3339" max="3340" width="9" style="10" customWidth="1"/>
    <col min="3341" max="3341" width="10.42578125" style="10" bestFit="1" customWidth="1"/>
    <col min="3342" max="3583" width="8.85546875" style="10"/>
    <col min="3584" max="3584" width="5.28515625" style="10" customWidth="1"/>
    <col min="3585" max="3585" width="18" style="10" customWidth="1"/>
    <col min="3586" max="3586" width="11.42578125" style="10" customWidth="1"/>
    <col min="3587" max="3587" width="15.42578125" style="10" customWidth="1"/>
    <col min="3588" max="3588" width="11" style="10" customWidth="1"/>
    <col min="3589" max="3589" width="10.7109375" style="10" bestFit="1" customWidth="1"/>
    <col min="3590" max="3590" width="12.28515625" style="10" customWidth="1"/>
    <col min="3591" max="3591" width="10.140625" style="10" customWidth="1"/>
    <col min="3592" max="3593" width="9.7109375" style="10" customWidth="1"/>
    <col min="3594" max="3594" width="10.28515625" style="10" customWidth="1"/>
    <col min="3595" max="3596" width="9" style="10" customWidth="1"/>
    <col min="3597" max="3597" width="10.42578125" style="10" bestFit="1" customWidth="1"/>
    <col min="3598" max="3839" width="8.85546875" style="10"/>
    <col min="3840" max="3840" width="5.28515625" style="10" customWidth="1"/>
    <col min="3841" max="3841" width="18" style="10" customWidth="1"/>
    <col min="3842" max="3842" width="11.42578125" style="10" customWidth="1"/>
    <col min="3843" max="3843" width="15.42578125" style="10" customWidth="1"/>
    <col min="3844" max="3844" width="11" style="10" customWidth="1"/>
    <col min="3845" max="3845" width="10.7109375" style="10" bestFit="1" customWidth="1"/>
    <col min="3846" max="3846" width="12.28515625" style="10" customWidth="1"/>
    <col min="3847" max="3847" width="10.140625" style="10" customWidth="1"/>
    <col min="3848" max="3849" width="9.7109375" style="10" customWidth="1"/>
    <col min="3850" max="3850" width="10.28515625" style="10" customWidth="1"/>
    <col min="3851" max="3852" width="9" style="10" customWidth="1"/>
    <col min="3853" max="3853" width="10.42578125" style="10" bestFit="1" customWidth="1"/>
    <col min="3854" max="4095" width="8.85546875" style="10"/>
    <col min="4096" max="4096" width="5.28515625" style="10" customWidth="1"/>
    <col min="4097" max="4097" width="18" style="10" customWidth="1"/>
    <col min="4098" max="4098" width="11.42578125" style="10" customWidth="1"/>
    <col min="4099" max="4099" width="15.42578125" style="10" customWidth="1"/>
    <col min="4100" max="4100" width="11" style="10" customWidth="1"/>
    <col min="4101" max="4101" width="10.7109375" style="10" bestFit="1" customWidth="1"/>
    <col min="4102" max="4102" width="12.28515625" style="10" customWidth="1"/>
    <col min="4103" max="4103" width="10.140625" style="10" customWidth="1"/>
    <col min="4104" max="4105" width="9.7109375" style="10" customWidth="1"/>
    <col min="4106" max="4106" width="10.28515625" style="10" customWidth="1"/>
    <col min="4107" max="4108" width="9" style="10" customWidth="1"/>
    <col min="4109" max="4109" width="10.42578125" style="10" bestFit="1" customWidth="1"/>
    <col min="4110" max="4351" width="8.85546875" style="10"/>
    <col min="4352" max="4352" width="5.28515625" style="10" customWidth="1"/>
    <col min="4353" max="4353" width="18" style="10" customWidth="1"/>
    <col min="4354" max="4354" width="11.42578125" style="10" customWidth="1"/>
    <col min="4355" max="4355" width="15.42578125" style="10" customWidth="1"/>
    <col min="4356" max="4356" width="11" style="10" customWidth="1"/>
    <col min="4357" max="4357" width="10.7109375" style="10" bestFit="1" customWidth="1"/>
    <col min="4358" max="4358" width="12.28515625" style="10" customWidth="1"/>
    <col min="4359" max="4359" width="10.140625" style="10" customWidth="1"/>
    <col min="4360" max="4361" width="9.7109375" style="10" customWidth="1"/>
    <col min="4362" max="4362" width="10.28515625" style="10" customWidth="1"/>
    <col min="4363" max="4364" width="9" style="10" customWidth="1"/>
    <col min="4365" max="4365" width="10.42578125" style="10" bestFit="1" customWidth="1"/>
    <col min="4366" max="4607" width="8.85546875" style="10"/>
    <col min="4608" max="4608" width="5.28515625" style="10" customWidth="1"/>
    <col min="4609" max="4609" width="18" style="10" customWidth="1"/>
    <col min="4610" max="4610" width="11.42578125" style="10" customWidth="1"/>
    <col min="4611" max="4611" width="15.42578125" style="10" customWidth="1"/>
    <col min="4612" max="4612" width="11" style="10" customWidth="1"/>
    <col min="4613" max="4613" width="10.7109375" style="10" bestFit="1" customWidth="1"/>
    <col min="4614" max="4614" width="12.28515625" style="10" customWidth="1"/>
    <col min="4615" max="4615" width="10.140625" style="10" customWidth="1"/>
    <col min="4616" max="4617" width="9.7109375" style="10" customWidth="1"/>
    <col min="4618" max="4618" width="10.28515625" style="10" customWidth="1"/>
    <col min="4619" max="4620" width="9" style="10" customWidth="1"/>
    <col min="4621" max="4621" width="10.42578125" style="10" bestFit="1" customWidth="1"/>
    <col min="4622" max="4863" width="8.85546875" style="10"/>
    <col min="4864" max="4864" width="5.28515625" style="10" customWidth="1"/>
    <col min="4865" max="4865" width="18" style="10" customWidth="1"/>
    <col min="4866" max="4866" width="11.42578125" style="10" customWidth="1"/>
    <col min="4867" max="4867" width="15.42578125" style="10" customWidth="1"/>
    <col min="4868" max="4868" width="11" style="10" customWidth="1"/>
    <col min="4869" max="4869" width="10.7109375" style="10" bestFit="1" customWidth="1"/>
    <col min="4870" max="4870" width="12.28515625" style="10" customWidth="1"/>
    <col min="4871" max="4871" width="10.140625" style="10" customWidth="1"/>
    <col min="4872" max="4873" width="9.7109375" style="10" customWidth="1"/>
    <col min="4874" max="4874" width="10.28515625" style="10" customWidth="1"/>
    <col min="4875" max="4876" width="9" style="10" customWidth="1"/>
    <col min="4877" max="4877" width="10.42578125" style="10" bestFit="1" customWidth="1"/>
    <col min="4878" max="5119" width="8.85546875" style="10"/>
    <col min="5120" max="5120" width="5.28515625" style="10" customWidth="1"/>
    <col min="5121" max="5121" width="18" style="10" customWidth="1"/>
    <col min="5122" max="5122" width="11.42578125" style="10" customWidth="1"/>
    <col min="5123" max="5123" width="15.42578125" style="10" customWidth="1"/>
    <col min="5124" max="5124" width="11" style="10" customWidth="1"/>
    <col min="5125" max="5125" width="10.7109375" style="10" bestFit="1" customWidth="1"/>
    <col min="5126" max="5126" width="12.28515625" style="10" customWidth="1"/>
    <col min="5127" max="5127" width="10.140625" style="10" customWidth="1"/>
    <col min="5128" max="5129" width="9.7109375" style="10" customWidth="1"/>
    <col min="5130" max="5130" width="10.28515625" style="10" customWidth="1"/>
    <col min="5131" max="5132" width="9" style="10" customWidth="1"/>
    <col min="5133" max="5133" width="10.42578125" style="10" bestFit="1" customWidth="1"/>
    <col min="5134" max="5375" width="8.85546875" style="10"/>
    <col min="5376" max="5376" width="5.28515625" style="10" customWidth="1"/>
    <col min="5377" max="5377" width="18" style="10" customWidth="1"/>
    <col min="5378" max="5378" width="11.42578125" style="10" customWidth="1"/>
    <col min="5379" max="5379" width="15.42578125" style="10" customWidth="1"/>
    <col min="5380" max="5380" width="11" style="10" customWidth="1"/>
    <col min="5381" max="5381" width="10.7109375" style="10" bestFit="1" customWidth="1"/>
    <col min="5382" max="5382" width="12.28515625" style="10" customWidth="1"/>
    <col min="5383" max="5383" width="10.140625" style="10" customWidth="1"/>
    <col min="5384" max="5385" width="9.7109375" style="10" customWidth="1"/>
    <col min="5386" max="5386" width="10.28515625" style="10" customWidth="1"/>
    <col min="5387" max="5388" width="9" style="10" customWidth="1"/>
    <col min="5389" max="5389" width="10.42578125" style="10" bestFit="1" customWidth="1"/>
    <col min="5390" max="5631" width="8.85546875" style="10"/>
    <col min="5632" max="5632" width="5.28515625" style="10" customWidth="1"/>
    <col min="5633" max="5633" width="18" style="10" customWidth="1"/>
    <col min="5634" max="5634" width="11.42578125" style="10" customWidth="1"/>
    <col min="5635" max="5635" width="15.42578125" style="10" customWidth="1"/>
    <col min="5636" max="5636" width="11" style="10" customWidth="1"/>
    <col min="5637" max="5637" width="10.7109375" style="10" bestFit="1" customWidth="1"/>
    <col min="5638" max="5638" width="12.28515625" style="10" customWidth="1"/>
    <col min="5639" max="5639" width="10.140625" style="10" customWidth="1"/>
    <col min="5640" max="5641" width="9.7109375" style="10" customWidth="1"/>
    <col min="5642" max="5642" width="10.28515625" style="10" customWidth="1"/>
    <col min="5643" max="5644" width="9" style="10" customWidth="1"/>
    <col min="5645" max="5645" width="10.42578125" style="10" bestFit="1" customWidth="1"/>
    <col min="5646" max="5887" width="8.85546875" style="10"/>
    <col min="5888" max="5888" width="5.28515625" style="10" customWidth="1"/>
    <col min="5889" max="5889" width="18" style="10" customWidth="1"/>
    <col min="5890" max="5890" width="11.42578125" style="10" customWidth="1"/>
    <col min="5891" max="5891" width="15.42578125" style="10" customWidth="1"/>
    <col min="5892" max="5892" width="11" style="10" customWidth="1"/>
    <col min="5893" max="5893" width="10.7109375" style="10" bestFit="1" customWidth="1"/>
    <col min="5894" max="5894" width="12.28515625" style="10" customWidth="1"/>
    <col min="5895" max="5895" width="10.140625" style="10" customWidth="1"/>
    <col min="5896" max="5897" width="9.7109375" style="10" customWidth="1"/>
    <col min="5898" max="5898" width="10.28515625" style="10" customWidth="1"/>
    <col min="5899" max="5900" width="9" style="10" customWidth="1"/>
    <col min="5901" max="5901" width="10.42578125" style="10" bestFit="1" customWidth="1"/>
    <col min="5902" max="6143" width="8.85546875" style="10"/>
    <col min="6144" max="6144" width="5.28515625" style="10" customWidth="1"/>
    <col min="6145" max="6145" width="18" style="10" customWidth="1"/>
    <col min="6146" max="6146" width="11.42578125" style="10" customWidth="1"/>
    <col min="6147" max="6147" width="15.42578125" style="10" customWidth="1"/>
    <col min="6148" max="6148" width="11" style="10" customWidth="1"/>
    <col min="6149" max="6149" width="10.7109375" style="10" bestFit="1" customWidth="1"/>
    <col min="6150" max="6150" width="12.28515625" style="10" customWidth="1"/>
    <col min="6151" max="6151" width="10.140625" style="10" customWidth="1"/>
    <col min="6152" max="6153" width="9.7109375" style="10" customWidth="1"/>
    <col min="6154" max="6154" width="10.28515625" style="10" customWidth="1"/>
    <col min="6155" max="6156" width="9" style="10" customWidth="1"/>
    <col min="6157" max="6157" width="10.42578125" style="10" bestFit="1" customWidth="1"/>
    <col min="6158" max="6399" width="8.85546875" style="10"/>
    <col min="6400" max="6400" width="5.28515625" style="10" customWidth="1"/>
    <col min="6401" max="6401" width="18" style="10" customWidth="1"/>
    <col min="6402" max="6402" width="11.42578125" style="10" customWidth="1"/>
    <col min="6403" max="6403" width="15.42578125" style="10" customWidth="1"/>
    <col min="6404" max="6404" width="11" style="10" customWidth="1"/>
    <col min="6405" max="6405" width="10.7109375" style="10" bestFit="1" customWidth="1"/>
    <col min="6406" max="6406" width="12.28515625" style="10" customWidth="1"/>
    <col min="6407" max="6407" width="10.140625" style="10" customWidth="1"/>
    <col min="6408" max="6409" width="9.7109375" style="10" customWidth="1"/>
    <col min="6410" max="6410" width="10.28515625" style="10" customWidth="1"/>
    <col min="6411" max="6412" width="9" style="10" customWidth="1"/>
    <col min="6413" max="6413" width="10.42578125" style="10" bestFit="1" customWidth="1"/>
    <col min="6414" max="6655" width="8.85546875" style="10"/>
    <col min="6656" max="6656" width="5.28515625" style="10" customWidth="1"/>
    <col min="6657" max="6657" width="18" style="10" customWidth="1"/>
    <col min="6658" max="6658" width="11.42578125" style="10" customWidth="1"/>
    <col min="6659" max="6659" width="15.42578125" style="10" customWidth="1"/>
    <col min="6660" max="6660" width="11" style="10" customWidth="1"/>
    <col min="6661" max="6661" width="10.7109375" style="10" bestFit="1" customWidth="1"/>
    <col min="6662" max="6662" width="12.28515625" style="10" customWidth="1"/>
    <col min="6663" max="6663" width="10.140625" style="10" customWidth="1"/>
    <col min="6664" max="6665" width="9.7109375" style="10" customWidth="1"/>
    <col min="6666" max="6666" width="10.28515625" style="10" customWidth="1"/>
    <col min="6667" max="6668" width="9" style="10" customWidth="1"/>
    <col min="6669" max="6669" width="10.42578125" style="10" bestFit="1" customWidth="1"/>
    <col min="6670" max="6911" width="8.85546875" style="10"/>
    <col min="6912" max="6912" width="5.28515625" style="10" customWidth="1"/>
    <col min="6913" max="6913" width="18" style="10" customWidth="1"/>
    <col min="6914" max="6914" width="11.42578125" style="10" customWidth="1"/>
    <col min="6915" max="6915" width="15.42578125" style="10" customWidth="1"/>
    <col min="6916" max="6916" width="11" style="10" customWidth="1"/>
    <col min="6917" max="6917" width="10.7109375" style="10" bestFit="1" customWidth="1"/>
    <col min="6918" max="6918" width="12.28515625" style="10" customWidth="1"/>
    <col min="6919" max="6919" width="10.140625" style="10" customWidth="1"/>
    <col min="6920" max="6921" width="9.7109375" style="10" customWidth="1"/>
    <col min="6922" max="6922" width="10.28515625" style="10" customWidth="1"/>
    <col min="6923" max="6924" width="9" style="10" customWidth="1"/>
    <col min="6925" max="6925" width="10.42578125" style="10" bestFit="1" customWidth="1"/>
    <col min="6926" max="7167" width="8.85546875" style="10"/>
    <col min="7168" max="7168" width="5.28515625" style="10" customWidth="1"/>
    <col min="7169" max="7169" width="18" style="10" customWidth="1"/>
    <col min="7170" max="7170" width="11.42578125" style="10" customWidth="1"/>
    <col min="7171" max="7171" width="15.42578125" style="10" customWidth="1"/>
    <col min="7172" max="7172" width="11" style="10" customWidth="1"/>
    <col min="7173" max="7173" width="10.7109375" style="10" bestFit="1" customWidth="1"/>
    <col min="7174" max="7174" width="12.28515625" style="10" customWidth="1"/>
    <col min="7175" max="7175" width="10.140625" style="10" customWidth="1"/>
    <col min="7176" max="7177" width="9.7109375" style="10" customWidth="1"/>
    <col min="7178" max="7178" width="10.28515625" style="10" customWidth="1"/>
    <col min="7179" max="7180" width="9" style="10" customWidth="1"/>
    <col min="7181" max="7181" width="10.42578125" style="10" bestFit="1" customWidth="1"/>
    <col min="7182" max="7423" width="8.85546875" style="10"/>
    <col min="7424" max="7424" width="5.28515625" style="10" customWidth="1"/>
    <col min="7425" max="7425" width="18" style="10" customWidth="1"/>
    <col min="7426" max="7426" width="11.42578125" style="10" customWidth="1"/>
    <col min="7427" max="7427" width="15.42578125" style="10" customWidth="1"/>
    <col min="7428" max="7428" width="11" style="10" customWidth="1"/>
    <col min="7429" max="7429" width="10.7109375" style="10" bestFit="1" customWidth="1"/>
    <col min="7430" max="7430" width="12.28515625" style="10" customWidth="1"/>
    <col min="7431" max="7431" width="10.140625" style="10" customWidth="1"/>
    <col min="7432" max="7433" width="9.7109375" style="10" customWidth="1"/>
    <col min="7434" max="7434" width="10.28515625" style="10" customWidth="1"/>
    <col min="7435" max="7436" width="9" style="10" customWidth="1"/>
    <col min="7437" max="7437" width="10.42578125" style="10" bestFit="1" customWidth="1"/>
    <col min="7438" max="7679" width="8.85546875" style="10"/>
    <col min="7680" max="7680" width="5.28515625" style="10" customWidth="1"/>
    <col min="7681" max="7681" width="18" style="10" customWidth="1"/>
    <col min="7682" max="7682" width="11.42578125" style="10" customWidth="1"/>
    <col min="7683" max="7683" width="15.42578125" style="10" customWidth="1"/>
    <col min="7684" max="7684" width="11" style="10" customWidth="1"/>
    <col min="7685" max="7685" width="10.7109375" style="10" bestFit="1" customWidth="1"/>
    <col min="7686" max="7686" width="12.28515625" style="10" customWidth="1"/>
    <col min="7687" max="7687" width="10.140625" style="10" customWidth="1"/>
    <col min="7688" max="7689" width="9.7109375" style="10" customWidth="1"/>
    <col min="7690" max="7690" width="10.28515625" style="10" customWidth="1"/>
    <col min="7691" max="7692" width="9" style="10" customWidth="1"/>
    <col min="7693" max="7693" width="10.42578125" style="10" bestFit="1" customWidth="1"/>
    <col min="7694" max="7935" width="8.85546875" style="10"/>
    <col min="7936" max="7936" width="5.28515625" style="10" customWidth="1"/>
    <col min="7937" max="7937" width="18" style="10" customWidth="1"/>
    <col min="7938" max="7938" width="11.42578125" style="10" customWidth="1"/>
    <col min="7939" max="7939" width="15.42578125" style="10" customWidth="1"/>
    <col min="7940" max="7940" width="11" style="10" customWidth="1"/>
    <col min="7941" max="7941" width="10.7109375" style="10" bestFit="1" customWidth="1"/>
    <col min="7942" max="7942" width="12.28515625" style="10" customWidth="1"/>
    <col min="7943" max="7943" width="10.140625" style="10" customWidth="1"/>
    <col min="7944" max="7945" width="9.7109375" style="10" customWidth="1"/>
    <col min="7946" max="7946" width="10.28515625" style="10" customWidth="1"/>
    <col min="7947" max="7948" width="9" style="10" customWidth="1"/>
    <col min="7949" max="7949" width="10.42578125" style="10" bestFit="1" customWidth="1"/>
    <col min="7950" max="8191" width="8.85546875" style="10"/>
    <col min="8192" max="8192" width="5.28515625" style="10" customWidth="1"/>
    <col min="8193" max="8193" width="18" style="10" customWidth="1"/>
    <col min="8194" max="8194" width="11.42578125" style="10" customWidth="1"/>
    <col min="8195" max="8195" width="15.42578125" style="10" customWidth="1"/>
    <col min="8196" max="8196" width="11" style="10" customWidth="1"/>
    <col min="8197" max="8197" width="10.7109375" style="10" bestFit="1" customWidth="1"/>
    <col min="8198" max="8198" width="12.28515625" style="10" customWidth="1"/>
    <col min="8199" max="8199" width="10.140625" style="10" customWidth="1"/>
    <col min="8200" max="8201" width="9.7109375" style="10" customWidth="1"/>
    <col min="8202" max="8202" width="10.28515625" style="10" customWidth="1"/>
    <col min="8203" max="8204" width="9" style="10" customWidth="1"/>
    <col min="8205" max="8205" width="10.42578125" style="10" bestFit="1" customWidth="1"/>
    <col min="8206" max="8447" width="8.85546875" style="10"/>
    <col min="8448" max="8448" width="5.28515625" style="10" customWidth="1"/>
    <col min="8449" max="8449" width="18" style="10" customWidth="1"/>
    <col min="8450" max="8450" width="11.42578125" style="10" customWidth="1"/>
    <col min="8451" max="8451" width="15.42578125" style="10" customWidth="1"/>
    <col min="8452" max="8452" width="11" style="10" customWidth="1"/>
    <col min="8453" max="8453" width="10.7109375" style="10" bestFit="1" customWidth="1"/>
    <col min="8454" max="8454" width="12.28515625" style="10" customWidth="1"/>
    <col min="8455" max="8455" width="10.140625" style="10" customWidth="1"/>
    <col min="8456" max="8457" width="9.7109375" style="10" customWidth="1"/>
    <col min="8458" max="8458" width="10.28515625" style="10" customWidth="1"/>
    <col min="8459" max="8460" width="9" style="10" customWidth="1"/>
    <col min="8461" max="8461" width="10.42578125" style="10" bestFit="1" customWidth="1"/>
    <col min="8462" max="8703" width="8.85546875" style="10"/>
    <col min="8704" max="8704" width="5.28515625" style="10" customWidth="1"/>
    <col min="8705" max="8705" width="18" style="10" customWidth="1"/>
    <col min="8706" max="8706" width="11.42578125" style="10" customWidth="1"/>
    <col min="8707" max="8707" width="15.42578125" style="10" customWidth="1"/>
    <col min="8708" max="8708" width="11" style="10" customWidth="1"/>
    <col min="8709" max="8709" width="10.7109375" style="10" bestFit="1" customWidth="1"/>
    <col min="8710" max="8710" width="12.28515625" style="10" customWidth="1"/>
    <col min="8711" max="8711" width="10.140625" style="10" customWidth="1"/>
    <col min="8712" max="8713" width="9.7109375" style="10" customWidth="1"/>
    <col min="8714" max="8714" width="10.28515625" style="10" customWidth="1"/>
    <col min="8715" max="8716" width="9" style="10" customWidth="1"/>
    <col min="8717" max="8717" width="10.42578125" style="10" bestFit="1" customWidth="1"/>
    <col min="8718" max="8959" width="8.85546875" style="10"/>
    <col min="8960" max="8960" width="5.28515625" style="10" customWidth="1"/>
    <col min="8961" max="8961" width="18" style="10" customWidth="1"/>
    <col min="8962" max="8962" width="11.42578125" style="10" customWidth="1"/>
    <col min="8963" max="8963" width="15.42578125" style="10" customWidth="1"/>
    <col min="8964" max="8964" width="11" style="10" customWidth="1"/>
    <col min="8965" max="8965" width="10.7109375" style="10" bestFit="1" customWidth="1"/>
    <col min="8966" max="8966" width="12.28515625" style="10" customWidth="1"/>
    <col min="8967" max="8967" width="10.140625" style="10" customWidth="1"/>
    <col min="8968" max="8969" width="9.7109375" style="10" customWidth="1"/>
    <col min="8970" max="8970" width="10.28515625" style="10" customWidth="1"/>
    <col min="8971" max="8972" width="9" style="10" customWidth="1"/>
    <col min="8973" max="8973" width="10.42578125" style="10" bestFit="1" customWidth="1"/>
    <col min="8974" max="9215" width="8.85546875" style="10"/>
    <col min="9216" max="9216" width="5.28515625" style="10" customWidth="1"/>
    <col min="9217" max="9217" width="18" style="10" customWidth="1"/>
    <col min="9218" max="9218" width="11.42578125" style="10" customWidth="1"/>
    <col min="9219" max="9219" width="15.42578125" style="10" customWidth="1"/>
    <col min="9220" max="9220" width="11" style="10" customWidth="1"/>
    <col min="9221" max="9221" width="10.7109375" style="10" bestFit="1" customWidth="1"/>
    <col min="9222" max="9222" width="12.28515625" style="10" customWidth="1"/>
    <col min="9223" max="9223" width="10.140625" style="10" customWidth="1"/>
    <col min="9224" max="9225" width="9.7109375" style="10" customWidth="1"/>
    <col min="9226" max="9226" width="10.28515625" style="10" customWidth="1"/>
    <col min="9227" max="9228" width="9" style="10" customWidth="1"/>
    <col min="9229" max="9229" width="10.42578125" style="10" bestFit="1" customWidth="1"/>
    <col min="9230" max="9471" width="8.85546875" style="10"/>
    <col min="9472" max="9472" width="5.28515625" style="10" customWidth="1"/>
    <col min="9473" max="9473" width="18" style="10" customWidth="1"/>
    <col min="9474" max="9474" width="11.42578125" style="10" customWidth="1"/>
    <col min="9475" max="9475" width="15.42578125" style="10" customWidth="1"/>
    <col min="9476" max="9476" width="11" style="10" customWidth="1"/>
    <col min="9477" max="9477" width="10.7109375" style="10" bestFit="1" customWidth="1"/>
    <col min="9478" max="9478" width="12.28515625" style="10" customWidth="1"/>
    <col min="9479" max="9479" width="10.140625" style="10" customWidth="1"/>
    <col min="9480" max="9481" width="9.7109375" style="10" customWidth="1"/>
    <col min="9482" max="9482" width="10.28515625" style="10" customWidth="1"/>
    <col min="9483" max="9484" width="9" style="10" customWidth="1"/>
    <col min="9485" max="9485" width="10.42578125" style="10" bestFit="1" customWidth="1"/>
    <col min="9486" max="9727" width="8.85546875" style="10"/>
    <col min="9728" max="9728" width="5.28515625" style="10" customWidth="1"/>
    <col min="9729" max="9729" width="18" style="10" customWidth="1"/>
    <col min="9730" max="9730" width="11.42578125" style="10" customWidth="1"/>
    <col min="9731" max="9731" width="15.42578125" style="10" customWidth="1"/>
    <col min="9732" max="9732" width="11" style="10" customWidth="1"/>
    <col min="9733" max="9733" width="10.7109375" style="10" bestFit="1" customWidth="1"/>
    <col min="9734" max="9734" width="12.28515625" style="10" customWidth="1"/>
    <col min="9735" max="9735" width="10.140625" style="10" customWidth="1"/>
    <col min="9736" max="9737" width="9.7109375" style="10" customWidth="1"/>
    <col min="9738" max="9738" width="10.28515625" style="10" customWidth="1"/>
    <col min="9739" max="9740" width="9" style="10" customWidth="1"/>
    <col min="9741" max="9741" width="10.42578125" style="10" bestFit="1" customWidth="1"/>
    <col min="9742" max="9983" width="8.85546875" style="10"/>
    <col min="9984" max="9984" width="5.28515625" style="10" customWidth="1"/>
    <col min="9985" max="9985" width="18" style="10" customWidth="1"/>
    <col min="9986" max="9986" width="11.42578125" style="10" customWidth="1"/>
    <col min="9987" max="9987" width="15.42578125" style="10" customWidth="1"/>
    <col min="9988" max="9988" width="11" style="10" customWidth="1"/>
    <col min="9989" max="9989" width="10.7109375" style="10" bestFit="1" customWidth="1"/>
    <col min="9990" max="9990" width="12.28515625" style="10" customWidth="1"/>
    <col min="9991" max="9991" width="10.140625" style="10" customWidth="1"/>
    <col min="9992" max="9993" width="9.7109375" style="10" customWidth="1"/>
    <col min="9994" max="9994" width="10.28515625" style="10" customWidth="1"/>
    <col min="9995" max="9996" width="9" style="10" customWidth="1"/>
    <col min="9997" max="9997" width="10.42578125" style="10" bestFit="1" customWidth="1"/>
    <col min="9998" max="10239" width="8.85546875" style="10"/>
    <col min="10240" max="10240" width="5.28515625" style="10" customWidth="1"/>
    <col min="10241" max="10241" width="18" style="10" customWidth="1"/>
    <col min="10242" max="10242" width="11.42578125" style="10" customWidth="1"/>
    <col min="10243" max="10243" width="15.42578125" style="10" customWidth="1"/>
    <col min="10244" max="10244" width="11" style="10" customWidth="1"/>
    <col min="10245" max="10245" width="10.7109375" style="10" bestFit="1" customWidth="1"/>
    <col min="10246" max="10246" width="12.28515625" style="10" customWidth="1"/>
    <col min="10247" max="10247" width="10.140625" style="10" customWidth="1"/>
    <col min="10248" max="10249" width="9.7109375" style="10" customWidth="1"/>
    <col min="10250" max="10250" width="10.28515625" style="10" customWidth="1"/>
    <col min="10251" max="10252" width="9" style="10" customWidth="1"/>
    <col min="10253" max="10253" width="10.42578125" style="10" bestFit="1" customWidth="1"/>
    <col min="10254" max="10495" width="8.85546875" style="10"/>
    <col min="10496" max="10496" width="5.28515625" style="10" customWidth="1"/>
    <col min="10497" max="10497" width="18" style="10" customWidth="1"/>
    <col min="10498" max="10498" width="11.42578125" style="10" customWidth="1"/>
    <col min="10499" max="10499" width="15.42578125" style="10" customWidth="1"/>
    <col min="10500" max="10500" width="11" style="10" customWidth="1"/>
    <col min="10501" max="10501" width="10.7109375" style="10" bestFit="1" customWidth="1"/>
    <col min="10502" max="10502" width="12.28515625" style="10" customWidth="1"/>
    <col min="10503" max="10503" width="10.140625" style="10" customWidth="1"/>
    <col min="10504" max="10505" width="9.7109375" style="10" customWidth="1"/>
    <col min="10506" max="10506" width="10.28515625" style="10" customWidth="1"/>
    <col min="10507" max="10508" width="9" style="10" customWidth="1"/>
    <col min="10509" max="10509" width="10.42578125" style="10" bestFit="1" customWidth="1"/>
    <col min="10510" max="10751" width="8.85546875" style="10"/>
    <col min="10752" max="10752" width="5.28515625" style="10" customWidth="1"/>
    <col min="10753" max="10753" width="18" style="10" customWidth="1"/>
    <col min="10754" max="10754" width="11.42578125" style="10" customWidth="1"/>
    <col min="10755" max="10755" width="15.42578125" style="10" customWidth="1"/>
    <col min="10756" max="10756" width="11" style="10" customWidth="1"/>
    <col min="10757" max="10757" width="10.7109375" style="10" bestFit="1" customWidth="1"/>
    <col min="10758" max="10758" width="12.28515625" style="10" customWidth="1"/>
    <col min="10759" max="10759" width="10.140625" style="10" customWidth="1"/>
    <col min="10760" max="10761" width="9.7109375" style="10" customWidth="1"/>
    <col min="10762" max="10762" width="10.28515625" style="10" customWidth="1"/>
    <col min="10763" max="10764" width="9" style="10" customWidth="1"/>
    <col min="10765" max="10765" width="10.42578125" style="10" bestFit="1" customWidth="1"/>
    <col min="10766" max="11007" width="8.85546875" style="10"/>
    <col min="11008" max="11008" width="5.28515625" style="10" customWidth="1"/>
    <col min="11009" max="11009" width="18" style="10" customWidth="1"/>
    <col min="11010" max="11010" width="11.42578125" style="10" customWidth="1"/>
    <col min="11011" max="11011" width="15.42578125" style="10" customWidth="1"/>
    <col min="11012" max="11012" width="11" style="10" customWidth="1"/>
    <col min="11013" max="11013" width="10.7109375" style="10" bestFit="1" customWidth="1"/>
    <col min="11014" max="11014" width="12.28515625" style="10" customWidth="1"/>
    <col min="11015" max="11015" width="10.140625" style="10" customWidth="1"/>
    <col min="11016" max="11017" width="9.7109375" style="10" customWidth="1"/>
    <col min="11018" max="11018" width="10.28515625" style="10" customWidth="1"/>
    <col min="11019" max="11020" width="9" style="10" customWidth="1"/>
    <col min="11021" max="11021" width="10.42578125" style="10" bestFit="1" customWidth="1"/>
    <col min="11022" max="11263" width="8.85546875" style="10"/>
    <col min="11264" max="11264" width="5.28515625" style="10" customWidth="1"/>
    <col min="11265" max="11265" width="18" style="10" customWidth="1"/>
    <col min="11266" max="11266" width="11.42578125" style="10" customWidth="1"/>
    <col min="11267" max="11267" width="15.42578125" style="10" customWidth="1"/>
    <col min="11268" max="11268" width="11" style="10" customWidth="1"/>
    <col min="11269" max="11269" width="10.7109375" style="10" bestFit="1" customWidth="1"/>
    <col min="11270" max="11270" width="12.28515625" style="10" customWidth="1"/>
    <col min="11271" max="11271" width="10.140625" style="10" customWidth="1"/>
    <col min="11272" max="11273" width="9.7109375" style="10" customWidth="1"/>
    <col min="11274" max="11274" width="10.28515625" style="10" customWidth="1"/>
    <col min="11275" max="11276" width="9" style="10" customWidth="1"/>
    <col min="11277" max="11277" width="10.42578125" style="10" bestFit="1" customWidth="1"/>
    <col min="11278" max="11519" width="8.85546875" style="10"/>
    <col min="11520" max="11520" width="5.28515625" style="10" customWidth="1"/>
    <col min="11521" max="11521" width="18" style="10" customWidth="1"/>
    <col min="11522" max="11522" width="11.42578125" style="10" customWidth="1"/>
    <col min="11523" max="11523" width="15.42578125" style="10" customWidth="1"/>
    <col min="11524" max="11524" width="11" style="10" customWidth="1"/>
    <col min="11525" max="11525" width="10.7109375" style="10" bestFit="1" customWidth="1"/>
    <col min="11526" max="11526" width="12.28515625" style="10" customWidth="1"/>
    <col min="11527" max="11527" width="10.140625" style="10" customWidth="1"/>
    <col min="11528" max="11529" width="9.7109375" style="10" customWidth="1"/>
    <col min="11530" max="11530" width="10.28515625" style="10" customWidth="1"/>
    <col min="11531" max="11532" width="9" style="10" customWidth="1"/>
    <col min="11533" max="11533" width="10.42578125" style="10" bestFit="1" customWidth="1"/>
    <col min="11534" max="11775" width="8.85546875" style="10"/>
    <col min="11776" max="11776" width="5.28515625" style="10" customWidth="1"/>
    <col min="11777" max="11777" width="18" style="10" customWidth="1"/>
    <col min="11778" max="11778" width="11.42578125" style="10" customWidth="1"/>
    <col min="11779" max="11779" width="15.42578125" style="10" customWidth="1"/>
    <col min="11780" max="11780" width="11" style="10" customWidth="1"/>
    <col min="11781" max="11781" width="10.7109375" style="10" bestFit="1" customWidth="1"/>
    <col min="11782" max="11782" width="12.28515625" style="10" customWidth="1"/>
    <col min="11783" max="11783" width="10.140625" style="10" customWidth="1"/>
    <col min="11784" max="11785" width="9.7109375" style="10" customWidth="1"/>
    <col min="11786" max="11786" width="10.28515625" style="10" customWidth="1"/>
    <col min="11787" max="11788" width="9" style="10" customWidth="1"/>
    <col min="11789" max="11789" width="10.42578125" style="10" bestFit="1" customWidth="1"/>
    <col min="11790" max="12031" width="8.85546875" style="10"/>
    <col min="12032" max="12032" width="5.28515625" style="10" customWidth="1"/>
    <col min="12033" max="12033" width="18" style="10" customWidth="1"/>
    <col min="12034" max="12034" width="11.42578125" style="10" customWidth="1"/>
    <col min="12035" max="12035" width="15.42578125" style="10" customWidth="1"/>
    <col min="12036" max="12036" width="11" style="10" customWidth="1"/>
    <col min="12037" max="12037" width="10.7109375" style="10" bestFit="1" customWidth="1"/>
    <col min="12038" max="12038" width="12.28515625" style="10" customWidth="1"/>
    <col min="12039" max="12039" width="10.140625" style="10" customWidth="1"/>
    <col min="12040" max="12041" width="9.7109375" style="10" customWidth="1"/>
    <col min="12042" max="12042" width="10.28515625" style="10" customWidth="1"/>
    <col min="12043" max="12044" width="9" style="10" customWidth="1"/>
    <col min="12045" max="12045" width="10.42578125" style="10" bestFit="1" customWidth="1"/>
    <col min="12046" max="12287" width="8.85546875" style="10"/>
    <col min="12288" max="12288" width="5.28515625" style="10" customWidth="1"/>
    <col min="12289" max="12289" width="18" style="10" customWidth="1"/>
    <col min="12290" max="12290" width="11.42578125" style="10" customWidth="1"/>
    <col min="12291" max="12291" width="15.42578125" style="10" customWidth="1"/>
    <col min="12292" max="12292" width="11" style="10" customWidth="1"/>
    <col min="12293" max="12293" width="10.7109375" style="10" bestFit="1" customWidth="1"/>
    <col min="12294" max="12294" width="12.28515625" style="10" customWidth="1"/>
    <col min="12295" max="12295" width="10.140625" style="10" customWidth="1"/>
    <col min="12296" max="12297" width="9.7109375" style="10" customWidth="1"/>
    <col min="12298" max="12298" width="10.28515625" style="10" customWidth="1"/>
    <col min="12299" max="12300" width="9" style="10" customWidth="1"/>
    <col min="12301" max="12301" width="10.42578125" style="10" bestFit="1" customWidth="1"/>
    <col min="12302" max="12543" width="8.85546875" style="10"/>
    <col min="12544" max="12544" width="5.28515625" style="10" customWidth="1"/>
    <col min="12545" max="12545" width="18" style="10" customWidth="1"/>
    <col min="12546" max="12546" width="11.42578125" style="10" customWidth="1"/>
    <col min="12547" max="12547" width="15.42578125" style="10" customWidth="1"/>
    <col min="12548" max="12548" width="11" style="10" customWidth="1"/>
    <col min="12549" max="12549" width="10.7109375" style="10" bestFit="1" customWidth="1"/>
    <col min="12550" max="12550" width="12.28515625" style="10" customWidth="1"/>
    <col min="12551" max="12551" width="10.140625" style="10" customWidth="1"/>
    <col min="12552" max="12553" width="9.7109375" style="10" customWidth="1"/>
    <col min="12554" max="12554" width="10.28515625" style="10" customWidth="1"/>
    <col min="12555" max="12556" width="9" style="10" customWidth="1"/>
    <col min="12557" max="12557" width="10.42578125" style="10" bestFit="1" customWidth="1"/>
    <col min="12558" max="12799" width="8.85546875" style="10"/>
    <col min="12800" max="12800" width="5.28515625" style="10" customWidth="1"/>
    <col min="12801" max="12801" width="18" style="10" customWidth="1"/>
    <col min="12802" max="12802" width="11.42578125" style="10" customWidth="1"/>
    <col min="12803" max="12803" width="15.42578125" style="10" customWidth="1"/>
    <col min="12804" max="12804" width="11" style="10" customWidth="1"/>
    <col min="12805" max="12805" width="10.7109375" style="10" bestFit="1" customWidth="1"/>
    <col min="12806" max="12806" width="12.28515625" style="10" customWidth="1"/>
    <col min="12807" max="12807" width="10.140625" style="10" customWidth="1"/>
    <col min="12808" max="12809" width="9.7109375" style="10" customWidth="1"/>
    <col min="12810" max="12810" width="10.28515625" style="10" customWidth="1"/>
    <col min="12811" max="12812" width="9" style="10" customWidth="1"/>
    <col min="12813" max="12813" width="10.42578125" style="10" bestFit="1" customWidth="1"/>
    <col min="12814" max="13055" width="8.85546875" style="10"/>
    <col min="13056" max="13056" width="5.28515625" style="10" customWidth="1"/>
    <col min="13057" max="13057" width="18" style="10" customWidth="1"/>
    <col min="13058" max="13058" width="11.42578125" style="10" customWidth="1"/>
    <col min="13059" max="13059" width="15.42578125" style="10" customWidth="1"/>
    <col min="13060" max="13060" width="11" style="10" customWidth="1"/>
    <col min="13061" max="13061" width="10.7109375" style="10" bestFit="1" customWidth="1"/>
    <col min="13062" max="13062" width="12.28515625" style="10" customWidth="1"/>
    <col min="13063" max="13063" width="10.140625" style="10" customWidth="1"/>
    <col min="13064" max="13065" width="9.7109375" style="10" customWidth="1"/>
    <col min="13066" max="13066" width="10.28515625" style="10" customWidth="1"/>
    <col min="13067" max="13068" width="9" style="10" customWidth="1"/>
    <col min="13069" max="13069" width="10.42578125" style="10" bestFit="1" customWidth="1"/>
    <col min="13070" max="13311" width="8.85546875" style="10"/>
    <col min="13312" max="13312" width="5.28515625" style="10" customWidth="1"/>
    <col min="13313" max="13313" width="18" style="10" customWidth="1"/>
    <col min="13314" max="13314" width="11.42578125" style="10" customWidth="1"/>
    <col min="13315" max="13315" width="15.42578125" style="10" customWidth="1"/>
    <col min="13316" max="13316" width="11" style="10" customWidth="1"/>
    <col min="13317" max="13317" width="10.7109375" style="10" bestFit="1" customWidth="1"/>
    <col min="13318" max="13318" width="12.28515625" style="10" customWidth="1"/>
    <col min="13319" max="13319" width="10.140625" style="10" customWidth="1"/>
    <col min="13320" max="13321" width="9.7109375" style="10" customWidth="1"/>
    <col min="13322" max="13322" width="10.28515625" style="10" customWidth="1"/>
    <col min="13323" max="13324" width="9" style="10" customWidth="1"/>
    <col min="13325" max="13325" width="10.42578125" style="10" bestFit="1" customWidth="1"/>
    <col min="13326" max="13567" width="8.85546875" style="10"/>
    <col min="13568" max="13568" width="5.28515625" style="10" customWidth="1"/>
    <col min="13569" max="13569" width="18" style="10" customWidth="1"/>
    <col min="13570" max="13570" width="11.42578125" style="10" customWidth="1"/>
    <col min="13571" max="13571" width="15.42578125" style="10" customWidth="1"/>
    <col min="13572" max="13572" width="11" style="10" customWidth="1"/>
    <col min="13573" max="13573" width="10.7109375" style="10" bestFit="1" customWidth="1"/>
    <col min="13574" max="13574" width="12.28515625" style="10" customWidth="1"/>
    <col min="13575" max="13575" width="10.140625" style="10" customWidth="1"/>
    <col min="13576" max="13577" width="9.7109375" style="10" customWidth="1"/>
    <col min="13578" max="13578" width="10.28515625" style="10" customWidth="1"/>
    <col min="13579" max="13580" width="9" style="10" customWidth="1"/>
    <col min="13581" max="13581" width="10.42578125" style="10" bestFit="1" customWidth="1"/>
    <col min="13582" max="13823" width="8.85546875" style="10"/>
    <col min="13824" max="13824" width="5.28515625" style="10" customWidth="1"/>
    <col min="13825" max="13825" width="18" style="10" customWidth="1"/>
    <col min="13826" max="13826" width="11.42578125" style="10" customWidth="1"/>
    <col min="13827" max="13827" width="15.42578125" style="10" customWidth="1"/>
    <col min="13828" max="13828" width="11" style="10" customWidth="1"/>
    <col min="13829" max="13829" width="10.7109375" style="10" bestFit="1" customWidth="1"/>
    <col min="13830" max="13830" width="12.28515625" style="10" customWidth="1"/>
    <col min="13831" max="13831" width="10.140625" style="10" customWidth="1"/>
    <col min="13832" max="13833" width="9.7109375" style="10" customWidth="1"/>
    <col min="13834" max="13834" width="10.28515625" style="10" customWidth="1"/>
    <col min="13835" max="13836" width="9" style="10" customWidth="1"/>
    <col min="13837" max="13837" width="10.42578125" style="10" bestFit="1" customWidth="1"/>
    <col min="13838" max="14079" width="8.85546875" style="10"/>
    <col min="14080" max="14080" width="5.28515625" style="10" customWidth="1"/>
    <col min="14081" max="14081" width="18" style="10" customWidth="1"/>
    <col min="14082" max="14082" width="11.42578125" style="10" customWidth="1"/>
    <col min="14083" max="14083" width="15.42578125" style="10" customWidth="1"/>
    <col min="14084" max="14084" width="11" style="10" customWidth="1"/>
    <col min="14085" max="14085" width="10.7109375" style="10" bestFit="1" customWidth="1"/>
    <col min="14086" max="14086" width="12.28515625" style="10" customWidth="1"/>
    <col min="14087" max="14087" width="10.140625" style="10" customWidth="1"/>
    <col min="14088" max="14089" width="9.7109375" style="10" customWidth="1"/>
    <col min="14090" max="14090" width="10.28515625" style="10" customWidth="1"/>
    <col min="14091" max="14092" width="9" style="10" customWidth="1"/>
    <col min="14093" max="14093" width="10.42578125" style="10" bestFit="1" customWidth="1"/>
    <col min="14094" max="14335" width="8.85546875" style="10"/>
    <col min="14336" max="14336" width="5.28515625" style="10" customWidth="1"/>
    <col min="14337" max="14337" width="18" style="10" customWidth="1"/>
    <col min="14338" max="14338" width="11.42578125" style="10" customWidth="1"/>
    <col min="14339" max="14339" width="15.42578125" style="10" customWidth="1"/>
    <col min="14340" max="14340" width="11" style="10" customWidth="1"/>
    <col min="14341" max="14341" width="10.7109375" style="10" bestFit="1" customWidth="1"/>
    <col min="14342" max="14342" width="12.28515625" style="10" customWidth="1"/>
    <col min="14343" max="14343" width="10.140625" style="10" customWidth="1"/>
    <col min="14344" max="14345" width="9.7109375" style="10" customWidth="1"/>
    <col min="14346" max="14346" width="10.28515625" style="10" customWidth="1"/>
    <col min="14347" max="14348" width="9" style="10" customWidth="1"/>
    <col min="14349" max="14349" width="10.42578125" style="10" bestFit="1" customWidth="1"/>
    <col min="14350" max="14591" width="8.85546875" style="10"/>
    <col min="14592" max="14592" width="5.28515625" style="10" customWidth="1"/>
    <col min="14593" max="14593" width="18" style="10" customWidth="1"/>
    <col min="14594" max="14594" width="11.42578125" style="10" customWidth="1"/>
    <col min="14595" max="14595" width="15.42578125" style="10" customWidth="1"/>
    <col min="14596" max="14596" width="11" style="10" customWidth="1"/>
    <col min="14597" max="14597" width="10.7109375" style="10" bestFit="1" customWidth="1"/>
    <col min="14598" max="14598" width="12.28515625" style="10" customWidth="1"/>
    <col min="14599" max="14599" width="10.140625" style="10" customWidth="1"/>
    <col min="14600" max="14601" width="9.7109375" style="10" customWidth="1"/>
    <col min="14602" max="14602" width="10.28515625" style="10" customWidth="1"/>
    <col min="14603" max="14604" width="9" style="10" customWidth="1"/>
    <col min="14605" max="14605" width="10.42578125" style="10" bestFit="1" customWidth="1"/>
    <col min="14606" max="14847" width="8.85546875" style="10"/>
    <col min="14848" max="14848" width="5.28515625" style="10" customWidth="1"/>
    <col min="14849" max="14849" width="18" style="10" customWidth="1"/>
    <col min="14850" max="14850" width="11.42578125" style="10" customWidth="1"/>
    <col min="14851" max="14851" width="15.42578125" style="10" customWidth="1"/>
    <col min="14852" max="14852" width="11" style="10" customWidth="1"/>
    <col min="14853" max="14853" width="10.7109375" style="10" bestFit="1" customWidth="1"/>
    <col min="14854" max="14854" width="12.28515625" style="10" customWidth="1"/>
    <col min="14855" max="14855" width="10.140625" style="10" customWidth="1"/>
    <col min="14856" max="14857" width="9.7109375" style="10" customWidth="1"/>
    <col min="14858" max="14858" width="10.28515625" style="10" customWidth="1"/>
    <col min="14859" max="14860" width="9" style="10" customWidth="1"/>
    <col min="14861" max="14861" width="10.42578125" style="10" bestFit="1" customWidth="1"/>
    <col min="14862" max="15103" width="8.85546875" style="10"/>
    <col min="15104" max="15104" width="5.28515625" style="10" customWidth="1"/>
    <col min="15105" max="15105" width="18" style="10" customWidth="1"/>
    <col min="15106" max="15106" width="11.42578125" style="10" customWidth="1"/>
    <col min="15107" max="15107" width="15.42578125" style="10" customWidth="1"/>
    <col min="15108" max="15108" width="11" style="10" customWidth="1"/>
    <col min="15109" max="15109" width="10.7109375" style="10" bestFit="1" customWidth="1"/>
    <col min="15110" max="15110" width="12.28515625" style="10" customWidth="1"/>
    <col min="15111" max="15111" width="10.140625" style="10" customWidth="1"/>
    <col min="15112" max="15113" width="9.7109375" style="10" customWidth="1"/>
    <col min="15114" max="15114" width="10.28515625" style="10" customWidth="1"/>
    <col min="15115" max="15116" width="9" style="10" customWidth="1"/>
    <col min="15117" max="15117" width="10.42578125" style="10" bestFit="1" customWidth="1"/>
    <col min="15118" max="15359" width="8.85546875" style="10"/>
    <col min="15360" max="15360" width="5.28515625" style="10" customWidth="1"/>
    <col min="15361" max="15361" width="18" style="10" customWidth="1"/>
    <col min="15362" max="15362" width="11.42578125" style="10" customWidth="1"/>
    <col min="15363" max="15363" width="15.42578125" style="10" customWidth="1"/>
    <col min="15364" max="15364" width="11" style="10" customWidth="1"/>
    <col min="15365" max="15365" width="10.7109375" style="10" bestFit="1" customWidth="1"/>
    <col min="15366" max="15366" width="12.28515625" style="10" customWidth="1"/>
    <col min="15367" max="15367" width="10.140625" style="10" customWidth="1"/>
    <col min="15368" max="15369" width="9.7109375" style="10" customWidth="1"/>
    <col min="15370" max="15370" width="10.28515625" style="10" customWidth="1"/>
    <col min="15371" max="15372" width="9" style="10" customWidth="1"/>
    <col min="15373" max="15373" width="10.42578125" style="10" bestFit="1" customWidth="1"/>
    <col min="15374" max="15615" width="8.85546875" style="10"/>
    <col min="15616" max="15616" width="5.28515625" style="10" customWidth="1"/>
    <col min="15617" max="15617" width="18" style="10" customWidth="1"/>
    <col min="15618" max="15618" width="11.42578125" style="10" customWidth="1"/>
    <col min="15619" max="15619" width="15.42578125" style="10" customWidth="1"/>
    <col min="15620" max="15620" width="11" style="10" customWidth="1"/>
    <col min="15621" max="15621" width="10.7109375" style="10" bestFit="1" customWidth="1"/>
    <col min="15622" max="15622" width="12.28515625" style="10" customWidth="1"/>
    <col min="15623" max="15623" width="10.140625" style="10" customWidth="1"/>
    <col min="15624" max="15625" width="9.7109375" style="10" customWidth="1"/>
    <col min="15626" max="15626" width="10.28515625" style="10" customWidth="1"/>
    <col min="15627" max="15628" width="9" style="10" customWidth="1"/>
    <col min="15629" max="15629" width="10.42578125" style="10" bestFit="1" customWidth="1"/>
    <col min="15630" max="15871" width="8.85546875" style="10"/>
    <col min="15872" max="15872" width="5.28515625" style="10" customWidth="1"/>
    <col min="15873" max="15873" width="18" style="10" customWidth="1"/>
    <col min="15874" max="15874" width="11.42578125" style="10" customWidth="1"/>
    <col min="15875" max="15875" width="15.42578125" style="10" customWidth="1"/>
    <col min="15876" max="15876" width="11" style="10" customWidth="1"/>
    <col min="15877" max="15877" width="10.7109375" style="10" bestFit="1" customWidth="1"/>
    <col min="15878" max="15878" width="12.28515625" style="10" customWidth="1"/>
    <col min="15879" max="15879" width="10.140625" style="10" customWidth="1"/>
    <col min="15880" max="15881" width="9.7109375" style="10" customWidth="1"/>
    <col min="15882" max="15882" width="10.28515625" style="10" customWidth="1"/>
    <col min="15883" max="15884" width="9" style="10" customWidth="1"/>
    <col min="15885" max="15885" width="10.42578125" style="10" bestFit="1" customWidth="1"/>
    <col min="15886" max="16127" width="8.85546875" style="10"/>
    <col min="16128" max="16128" width="5.28515625" style="10" customWidth="1"/>
    <col min="16129" max="16129" width="18" style="10" customWidth="1"/>
    <col min="16130" max="16130" width="11.42578125" style="10" customWidth="1"/>
    <col min="16131" max="16131" width="15.42578125" style="10" customWidth="1"/>
    <col min="16132" max="16132" width="11" style="10" customWidth="1"/>
    <col min="16133" max="16133" width="10.7109375" style="10" bestFit="1" customWidth="1"/>
    <col min="16134" max="16134" width="12.28515625" style="10" customWidth="1"/>
    <col min="16135" max="16135" width="10.140625" style="10" customWidth="1"/>
    <col min="16136" max="16137" width="9.7109375" style="10" customWidth="1"/>
    <col min="16138" max="16138" width="10.28515625" style="10" customWidth="1"/>
    <col min="16139" max="16140" width="9" style="10" customWidth="1"/>
    <col min="16141" max="16141" width="10.42578125" style="10" bestFit="1" customWidth="1"/>
    <col min="16142" max="16384" width="8.85546875" style="10"/>
  </cols>
  <sheetData>
    <row r="1" spans="1:12" x14ac:dyDescent="0.2">
      <c r="A1" s="38" t="s">
        <v>59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2" x14ac:dyDescent="0.2">
      <c r="A2" s="39" t="s">
        <v>60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</row>
    <row r="4" spans="1:12" ht="13.15" customHeight="1" x14ac:dyDescent="0.2">
      <c r="A4" s="34" t="s">
        <v>61</v>
      </c>
      <c r="B4" s="40" t="s">
        <v>62</v>
      </c>
      <c r="C4" s="40" t="s">
        <v>63</v>
      </c>
      <c r="D4" s="40" t="s">
        <v>64</v>
      </c>
      <c r="E4" s="41" t="s">
        <v>65</v>
      </c>
      <c r="F4" s="41"/>
      <c r="G4" s="41"/>
      <c r="H4" s="41"/>
      <c r="I4" s="41"/>
      <c r="J4" s="41"/>
      <c r="K4" s="41"/>
      <c r="L4" s="41"/>
    </row>
    <row r="5" spans="1:12" ht="33" customHeight="1" x14ac:dyDescent="0.2">
      <c r="A5" s="34"/>
      <c r="B5" s="40"/>
      <c r="C5" s="40"/>
      <c r="D5" s="40"/>
      <c r="E5" s="34" t="s">
        <v>48</v>
      </c>
      <c r="F5" s="34" t="s">
        <v>49</v>
      </c>
      <c r="G5" s="34"/>
      <c r="H5" s="34"/>
      <c r="I5" s="34"/>
      <c r="J5" s="34"/>
      <c r="K5" s="34"/>
      <c r="L5" s="34"/>
    </row>
    <row r="6" spans="1:12" ht="18" customHeight="1" x14ac:dyDescent="0.2">
      <c r="A6" s="34"/>
      <c r="B6" s="40"/>
      <c r="C6" s="40"/>
      <c r="D6" s="40"/>
      <c r="E6" s="34"/>
      <c r="F6" s="11" t="s">
        <v>66</v>
      </c>
      <c r="G6" s="11" t="s">
        <v>67</v>
      </c>
      <c r="H6" s="11" t="s">
        <v>68</v>
      </c>
      <c r="I6" s="11" t="s">
        <v>69</v>
      </c>
      <c r="J6" s="11" t="s">
        <v>70</v>
      </c>
      <c r="K6" s="11" t="s">
        <v>71</v>
      </c>
      <c r="L6" s="11" t="s">
        <v>72</v>
      </c>
    </row>
    <row r="7" spans="1:12" x14ac:dyDescent="0.2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  <c r="L7" s="11">
        <v>12</v>
      </c>
    </row>
    <row r="8" spans="1:12" ht="12.75" customHeight="1" x14ac:dyDescent="0.2">
      <c r="A8" s="34" t="s">
        <v>73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</row>
    <row r="9" spans="1:12" ht="12.75" customHeight="1" x14ac:dyDescent="0.2">
      <c r="A9" s="34" t="s">
        <v>74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</row>
    <row r="10" spans="1:12" x14ac:dyDescent="0.2">
      <c r="A10" s="35" t="s">
        <v>75</v>
      </c>
      <c r="B10" s="35" t="s">
        <v>76</v>
      </c>
      <c r="C10" s="35" t="s">
        <v>77</v>
      </c>
      <c r="D10" s="12" t="s">
        <v>78</v>
      </c>
      <c r="E10" s="13">
        <f>SUM(F10:L10)</f>
        <v>4125.8999999999996</v>
      </c>
      <c r="F10" s="13">
        <f t="shared" ref="F10:L10" si="0">SUM(F11:F15)</f>
        <v>369.9</v>
      </c>
      <c r="G10" s="13">
        <f t="shared" si="0"/>
        <v>626</v>
      </c>
      <c r="H10" s="13">
        <f t="shared" si="0"/>
        <v>626</v>
      </c>
      <c r="I10" s="13">
        <f t="shared" si="0"/>
        <v>626</v>
      </c>
      <c r="J10" s="13">
        <f t="shared" si="0"/>
        <v>626</v>
      </c>
      <c r="K10" s="13">
        <f t="shared" si="0"/>
        <v>626</v>
      </c>
      <c r="L10" s="13">
        <f t="shared" si="0"/>
        <v>626</v>
      </c>
    </row>
    <row r="11" spans="1:12" ht="25.5" x14ac:dyDescent="0.2">
      <c r="A11" s="36"/>
      <c r="B11" s="36"/>
      <c r="C11" s="36"/>
      <c r="D11" s="12" t="s">
        <v>79</v>
      </c>
      <c r="E11" s="13">
        <f t="shared" ref="E11:E63" si="1">SUM(F11:L11)</f>
        <v>0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</row>
    <row r="12" spans="1:12" ht="41.25" customHeight="1" x14ac:dyDescent="0.2">
      <c r="A12" s="36"/>
      <c r="B12" s="36"/>
      <c r="C12" s="36"/>
      <c r="D12" s="12" t="s">
        <v>80</v>
      </c>
      <c r="E12" s="13">
        <f t="shared" si="1"/>
        <v>4125.8999999999996</v>
      </c>
      <c r="F12" s="13">
        <f>218.2+151.7</f>
        <v>369.9</v>
      </c>
      <c r="G12" s="13">
        <v>626</v>
      </c>
      <c r="H12" s="13">
        <v>626</v>
      </c>
      <c r="I12" s="13">
        <v>626</v>
      </c>
      <c r="J12" s="13">
        <v>626</v>
      </c>
      <c r="K12" s="13">
        <v>626</v>
      </c>
      <c r="L12" s="13">
        <v>626</v>
      </c>
    </row>
    <row r="13" spans="1:12" x14ac:dyDescent="0.2">
      <c r="A13" s="36"/>
      <c r="B13" s="36"/>
      <c r="C13" s="36"/>
      <c r="D13" s="12" t="s">
        <v>81</v>
      </c>
      <c r="E13" s="13">
        <f t="shared" si="1"/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</row>
    <row r="14" spans="1:12" ht="51" x14ac:dyDescent="0.2">
      <c r="A14" s="36"/>
      <c r="B14" s="36"/>
      <c r="C14" s="36"/>
      <c r="D14" s="12" t="s">
        <v>82</v>
      </c>
      <c r="E14" s="13">
        <f t="shared" si="1"/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</row>
    <row r="15" spans="1:12" ht="39" customHeight="1" x14ac:dyDescent="0.2">
      <c r="A15" s="37"/>
      <c r="B15" s="37"/>
      <c r="C15" s="37"/>
      <c r="D15" s="12" t="s">
        <v>83</v>
      </c>
      <c r="E15" s="13">
        <f t="shared" si="1"/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</row>
    <row r="16" spans="1:12" ht="13.5" customHeight="1" x14ac:dyDescent="0.2">
      <c r="A16" s="35" t="s">
        <v>84</v>
      </c>
      <c r="B16" s="35" t="s">
        <v>85</v>
      </c>
      <c r="C16" s="35" t="s">
        <v>77</v>
      </c>
      <c r="D16" s="12" t="s">
        <v>78</v>
      </c>
      <c r="E16" s="13">
        <f t="shared" si="1"/>
        <v>548125.4</v>
      </c>
      <c r="F16" s="13">
        <f t="shared" ref="F16:L16" si="2">SUM(F17:F21)</f>
        <v>78275.400000000009</v>
      </c>
      <c r="G16" s="13">
        <f t="shared" si="2"/>
        <v>78100</v>
      </c>
      <c r="H16" s="13">
        <f t="shared" si="2"/>
        <v>78350</v>
      </c>
      <c r="I16" s="13">
        <f t="shared" si="2"/>
        <v>78350</v>
      </c>
      <c r="J16" s="13">
        <f t="shared" si="2"/>
        <v>78350</v>
      </c>
      <c r="K16" s="13">
        <f t="shared" si="2"/>
        <v>78350</v>
      </c>
      <c r="L16" s="13">
        <f t="shared" si="2"/>
        <v>78350</v>
      </c>
    </row>
    <row r="17" spans="1:12" ht="25.5" x14ac:dyDescent="0.2">
      <c r="A17" s="36"/>
      <c r="B17" s="36"/>
      <c r="C17" s="36"/>
      <c r="D17" s="12" t="s">
        <v>79</v>
      </c>
      <c r="E17" s="13">
        <f t="shared" si="1"/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</row>
    <row r="18" spans="1:12" ht="39" customHeight="1" x14ac:dyDescent="0.2">
      <c r="A18" s="36"/>
      <c r="B18" s="36"/>
      <c r="C18" s="36"/>
      <c r="D18" s="12" t="s">
        <v>80</v>
      </c>
      <c r="E18" s="13">
        <f t="shared" si="1"/>
        <v>236176.80000000002</v>
      </c>
      <c r="F18" s="13">
        <f>41655.3+1050.9+2000+14396+8000</f>
        <v>67102.200000000012</v>
      </c>
      <c r="G18" s="13">
        <f>20617+45372.6</f>
        <v>65989.600000000006</v>
      </c>
      <c r="H18" s="13">
        <v>20617</v>
      </c>
      <c r="I18" s="13">
        <v>20617</v>
      </c>
      <c r="J18" s="13">
        <v>20617</v>
      </c>
      <c r="K18" s="13">
        <v>20617</v>
      </c>
      <c r="L18" s="13">
        <v>20617</v>
      </c>
    </row>
    <row r="19" spans="1:12" ht="14.25" customHeight="1" x14ac:dyDescent="0.2">
      <c r="A19" s="36"/>
      <c r="B19" s="36"/>
      <c r="C19" s="36"/>
      <c r="D19" s="12" t="s">
        <v>81</v>
      </c>
      <c r="E19" s="13">
        <f t="shared" si="1"/>
        <v>40875</v>
      </c>
      <c r="F19" s="13">
        <v>7000</v>
      </c>
      <c r="G19" s="13">
        <v>5000</v>
      </c>
      <c r="H19" s="13">
        <f t="shared" ref="H19:L19" si="3">5250+525</f>
        <v>5775</v>
      </c>
      <c r="I19" s="13">
        <f t="shared" si="3"/>
        <v>5775</v>
      </c>
      <c r="J19" s="13">
        <f t="shared" si="3"/>
        <v>5775</v>
      </c>
      <c r="K19" s="13">
        <f t="shared" si="3"/>
        <v>5775</v>
      </c>
      <c r="L19" s="13">
        <f t="shared" si="3"/>
        <v>5775</v>
      </c>
    </row>
    <row r="20" spans="1:12" ht="51" x14ac:dyDescent="0.2">
      <c r="A20" s="36"/>
      <c r="B20" s="36"/>
      <c r="C20" s="36"/>
      <c r="D20" s="12" t="s">
        <v>82</v>
      </c>
      <c r="E20" s="13">
        <f t="shared" si="1"/>
        <v>0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</row>
    <row r="21" spans="1:12" ht="38.25" customHeight="1" x14ac:dyDescent="0.2">
      <c r="A21" s="37"/>
      <c r="B21" s="37"/>
      <c r="C21" s="37"/>
      <c r="D21" s="12" t="s">
        <v>83</v>
      </c>
      <c r="E21" s="13">
        <f t="shared" si="1"/>
        <v>271073.59999999998</v>
      </c>
      <c r="F21" s="13">
        <f>12173.2-8000</f>
        <v>4173.2000000000007</v>
      </c>
      <c r="G21" s="13">
        <f>52483-45372.6</f>
        <v>7110.4000000000015</v>
      </c>
      <c r="H21" s="13">
        <v>51958</v>
      </c>
      <c r="I21" s="13">
        <v>51958</v>
      </c>
      <c r="J21" s="13">
        <v>51958</v>
      </c>
      <c r="K21" s="13">
        <v>51958</v>
      </c>
      <c r="L21" s="13">
        <v>51958</v>
      </c>
    </row>
    <row r="22" spans="1:12" ht="15" customHeight="1" x14ac:dyDescent="0.2">
      <c r="A22" s="35" t="s">
        <v>86</v>
      </c>
      <c r="B22" s="35" t="s">
        <v>87</v>
      </c>
      <c r="C22" s="35" t="s">
        <v>77</v>
      </c>
      <c r="D22" s="12" t="s">
        <v>78</v>
      </c>
      <c r="E22" s="13">
        <f t="shared" si="1"/>
        <v>52044.6</v>
      </c>
      <c r="F22" s="13">
        <f t="shared" ref="F22:L22" si="4">SUM(F23:F27)</f>
        <v>6319.6</v>
      </c>
      <c r="G22" s="13">
        <f t="shared" si="4"/>
        <v>7600</v>
      </c>
      <c r="H22" s="13">
        <f t="shared" si="4"/>
        <v>7625</v>
      </c>
      <c r="I22" s="13">
        <f t="shared" si="4"/>
        <v>7625</v>
      </c>
      <c r="J22" s="13">
        <f t="shared" si="4"/>
        <v>7625</v>
      </c>
      <c r="K22" s="13">
        <f t="shared" si="4"/>
        <v>7625</v>
      </c>
      <c r="L22" s="13">
        <f t="shared" si="4"/>
        <v>7625</v>
      </c>
    </row>
    <row r="23" spans="1:12" ht="25.5" x14ac:dyDescent="0.2">
      <c r="A23" s="36"/>
      <c r="B23" s="36"/>
      <c r="C23" s="36"/>
      <c r="D23" s="12" t="s">
        <v>79</v>
      </c>
      <c r="E23" s="13">
        <f t="shared" si="1"/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</row>
    <row r="24" spans="1:12" ht="36.75" customHeight="1" x14ac:dyDescent="0.2">
      <c r="A24" s="36"/>
      <c r="B24" s="36"/>
      <c r="C24" s="36"/>
      <c r="D24" s="12" t="s">
        <v>80</v>
      </c>
      <c r="E24" s="13">
        <f t="shared" si="1"/>
        <v>37277.599999999999</v>
      </c>
      <c r="F24" s="13">
        <f>4394.5+1425.1</f>
        <v>5819.6</v>
      </c>
      <c r="G24" s="13">
        <v>5243</v>
      </c>
      <c r="H24" s="13">
        <v>5243</v>
      </c>
      <c r="I24" s="13">
        <f>H24</f>
        <v>5243</v>
      </c>
      <c r="J24" s="13">
        <v>5243</v>
      </c>
      <c r="K24" s="13">
        <v>5243</v>
      </c>
      <c r="L24" s="13">
        <v>5243</v>
      </c>
    </row>
    <row r="25" spans="1:12" x14ac:dyDescent="0.2">
      <c r="A25" s="36"/>
      <c r="B25" s="36"/>
      <c r="C25" s="36"/>
      <c r="D25" s="12" t="s">
        <v>81</v>
      </c>
      <c r="E25" s="13">
        <f t="shared" si="1"/>
        <v>1000</v>
      </c>
      <c r="F25" s="13">
        <v>500</v>
      </c>
      <c r="G25" s="13">
        <v>500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</row>
    <row r="26" spans="1:12" ht="51" x14ac:dyDescent="0.2">
      <c r="A26" s="36"/>
      <c r="B26" s="36"/>
      <c r="C26" s="36"/>
      <c r="D26" s="12" t="s">
        <v>82</v>
      </c>
      <c r="E26" s="13">
        <f t="shared" si="1"/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</row>
    <row r="27" spans="1:12" ht="40.5" customHeight="1" x14ac:dyDescent="0.2">
      <c r="A27" s="37"/>
      <c r="B27" s="37"/>
      <c r="C27" s="37"/>
      <c r="D27" s="12" t="s">
        <v>83</v>
      </c>
      <c r="E27" s="13">
        <f t="shared" si="1"/>
        <v>13767</v>
      </c>
      <c r="F27" s="13">
        <v>0</v>
      </c>
      <c r="G27" s="13">
        <v>1857</v>
      </c>
      <c r="H27" s="13">
        <f>1857+525</f>
        <v>2382</v>
      </c>
      <c r="I27" s="13">
        <f t="shared" ref="I27:L27" si="5">1857+525</f>
        <v>2382</v>
      </c>
      <c r="J27" s="13">
        <f t="shared" si="5"/>
        <v>2382</v>
      </c>
      <c r="K27" s="13">
        <f t="shared" si="5"/>
        <v>2382</v>
      </c>
      <c r="L27" s="13">
        <f t="shared" si="5"/>
        <v>2382</v>
      </c>
    </row>
    <row r="28" spans="1:12" ht="15.75" customHeight="1" x14ac:dyDescent="0.2">
      <c r="A28" s="40" t="s">
        <v>88</v>
      </c>
      <c r="B28" s="40" t="s">
        <v>89</v>
      </c>
      <c r="C28" s="40" t="s">
        <v>77</v>
      </c>
      <c r="D28" s="12" t="s">
        <v>78</v>
      </c>
      <c r="E28" s="13">
        <f t="shared" si="1"/>
        <v>11682.963</v>
      </c>
      <c r="F28" s="13">
        <f t="shared" ref="F28:L28" si="6">SUM(F29:F33)</f>
        <v>1546.463</v>
      </c>
      <c r="G28" s="13">
        <f t="shared" si="6"/>
        <v>1650.5</v>
      </c>
      <c r="H28" s="13">
        <f t="shared" si="6"/>
        <v>1686</v>
      </c>
      <c r="I28" s="13">
        <f t="shared" si="6"/>
        <v>1700</v>
      </c>
      <c r="J28" s="13">
        <f t="shared" si="6"/>
        <v>1700</v>
      </c>
      <c r="K28" s="13">
        <f t="shared" si="6"/>
        <v>1700</v>
      </c>
      <c r="L28" s="13">
        <f t="shared" si="6"/>
        <v>1700</v>
      </c>
    </row>
    <row r="29" spans="1:12" ht="25.5" x14ac:dyDescent="0.2">
      <c r="A29" s="40"/>
      <c r="B29" s="40"/>
      <c r="C29" s="40"/>
      <c r="D29" s="12" t="s">
        <v>79</v>
      </c>
      <c r="E29" s="13">
        <f t="shared" si="1"/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</row>
    <row r="30" spans="1:12" ht="38.25" customHeight="1" x14ac:dyDescent="0.2">
      <c r="A30" s="40"/>
      <c r="B30" s="40"/>
      <c r="C30" s="40"/>
      <c r="D30" s="12" t="s">
        <v>80</v>
      </c>
      <c r="E30" s="13">
        <f t="shared" si="1"/>
        <v>5102</v>
      </c>
      <c r="F30" s="13">
        <v>600</v>
      </c>
      <c r="G30" s="13">
        <f>650.5+849.5</f>
        <v>1500</v>
      </c>
      <c r="H30" s="13">
        <v>686</v>
      </c>
      <c r="I30" s="13">
        <v>579</v>
      </c>
      <c r="J30" s="13">
        <v>579</v>
      </c>
      <c r="K30" s="13">
        <v>579</v>
      </c>
      <c r="L30" s="13">
        <v>579</v>
      </c>
    </row>
    <row r="31" spans="1:12" x14ac:dyDescent="0.2">
      <c r="A31" s="40"/>
      <c r="B31" s="40"/>
      <c r="C31" s="40"/>
      <c r="D31" s="12" t="s">
        <v>81</v>
      </c>
      <c r="E31" s="13">
        <f t="shared" si="1"/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</row>
    <row r="32" spans="1:12" ht="51" x14ac:dyDescent="0.2">
      <c r="A32" s="40"/>
      <c r="B32" s="40"/>
      <c r="C32" s="40"/>
      <c r="D32" s="12" t="s">
        <v>82</v>
      </c>
      <c r="E32" s="13">
        <f t="shared" si="1"/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</row>
    <row r="33" spans="1:12" ht="41.25" customHeight="1" x14ac:dyDescent="0.2">
      <c r="A33" s="40"/>
      <c r="B33" s="40"/>
      <c r="C33" s="40"/>
      <c r="D33" s="12" t="s">
        <v>83</v>
      </c>
      <c r="E33" s="13">
        <f t="shared" si="1"/>
        <v>6580.9629999999997</v>
      </c>
      <c r="F33" s="13">
        <v>946.46299999999997</v>
      </c>
      <c r="G33" s="13">
        <f>1000-849.5</f>
        <v>150.5</v>
      </c>
      <c r="H33" s="13">
        <v>1000</v>
      </c>
      <c r="I33" s="13">
        <v>1121</v>
      </c>
      <c r="J33" s="13">
        <v>1121</v>
      </c>
      <c r="K33" s="13">
        <v>1121</v>
      </c>
      <c r="L33" s="13">
        <f>K33</f>
        <v>1121</v>
      </c>
    </row>
    <row r="34" spans="1:12" x14ac:dyDescent="0.2">
      <c r="A34" s="35" t="s">
        <v>90</v>
      </c>
      <c r="B34" s="35" t="s">
        <v>133</v>
      </c>
      <c r="C34" s="35" t="s">
        <v>77</v>
      </c>
      <c r="D34" s="12" t="s">
        <v>78</v>
      </c>
      <c r="E34" s="13">
        <f t="shared" si="1"/>
        <v>3625</v>
      </c>
      <c r="F34" s="13">
        <f t="shared" ref="F34:L34" si="7">SUM(F35:F39)</f>
        <v>500</v>
      </c>
      <c r="G34" s="13">
        <f t="shared" si="7"/>
        <v>500</v>
      </c>
      <c r="H34" s="13">
        <f t="shared" si="7"/>
        <v>525</v>
      </c>
      <c r="I34" s="13">
        <f t="shared" si="7"/>
        <v>525</v>
      </c>
      <c r="J34" s="13">
        <f t="shared" si="7"/>
        <v>525</v>
      </c>
      <c r="K34" s="13">
        <f t="shared" si="7"/>
        <v>525</v>
      </c>
      <c r="L34" s="13">
        <f t="shared" si="7"/>
        <v>525</v>
      </c>
    </row>
    <row r="35" spans="1:12" ht="25.5" x14ac:dyDescent="0.2">
      <c r="A35" s="36"/>
      <c r="B35" s="36"/>
      <c r="C35" s="36"/>
      <c r="D35" s="12" t="s">
        <v>79</v>
      </c>
      <c r="E35" s="13">
        <f t="shared" si="1"/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</row>
    <row r="36" spans="1:12" ht="42" customHeight="1" x14ac:dyDescent="0.2">
      <c r="A36" s="36"/>
      <c r="B36" s="36"/>
      <c r="C36" s="36"/>
      <c r="D36" s="12" t="s">
        <v>80</v>
      </c>
      <c r="E36" s="13">
        <f t="shared" si="1"/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</row>
    <row r="37" spans="1:12" x14ac:dyDescent="0.2">
      <c r="A37" s="36"/>
      <c r="B37" s="36"/>
      <c r="C37" s="36"/>
      <c r="D37" s="12" t="s">
        <v>81</v>
      </c>
      <c r="E37" s="13">
        <f t="shared" si="1"/>
        <v>3625</v>
      </c>
      <c r="F37" s="13">
        <v>500</v>
      </c>
      <c r="G37" s="13">
        <v>500</v>
      </c>
      <c r="H37" s="13">
        <v>525</v>
      </c>
      <c r="I37" s="13">
        <v>525</v>
      </c>
      <c r="J37" s="13">
        <v>525</v>
      </c>
      <c r="K37" s="13">
        <v>525</v>
      </c>
      <c r="L37" s="13">
        <v>525</v>
      </c>
    </row>
    <row r="38" spans="1:12" ht="51" x14ac:dyDescent="0.2">
      <c r="A38" s="36"/>
      <c r="B38" s="36"/>
      <c r="C38" s="36"/>
      <c r="D38" s="12" t="s">
        <v>82</v>
      </c>
      <c r="E38" s="13">
        <f t="shared" si="1"/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</row>
    <row r="39" spans="1:12" ht="40.5" customHeight="1" x14ac:dyDescent="0.2">
      <c r="A39" s="37"/>
      <c r="B39" s="37"/>
      <c r="C39" s="37"/>
      <c r="D39" s="12" t="s">
        <v>83</v>
      </c>
      <c r="E39" s="13">
        <f t="shared" si="1"/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</row>
    <row r="40" spans="1:12" x14ac:dyDescent="0.2">
      <c r="A40" s="49" t="s">
        <v>132</v>
      </c>
      <c r="B40" s="35" t="s">
        <v>134</v>
      </c>
      <c r="C40" s="35" t="s">
        <v>77</v>
      </c>
      <c r="D40" s="12" t="s">
        <v>78</v>
      </c>
      <c r="E40" s="13">
        <f t="shared" si="1"/>
        <v>3625</v>
      </c>
      <c r="F40" s="13">
        <f t="shared" ref="F40:L40" si="8">SUM(F41:F45)</f>
        <v>500</v>
      </c>
      <c r="G40" s="13">
        <f t="shared" si="8"/>
        <v>500</v>
      </c>
      <c r="H40" s="13">
        <f t="shared" si="8"/>
        <v>525</v>
      </c>
      <c r="I40" s="13">
        <f t="shared" si="8"/>
        <v>525</v>
      </c>
      <c r="J40" s="13">
        <f t="shared" si="8"/>
        <v>525</v>
      </c>
      <c r="K40" s="13">
        <f t="shared" si="8"/>
        <v>525</v>
      </c>
      <c r="L40" s="13">
        <f t="shared" si="8"/>
        <v>525</v>
      </c>
    </row>
    <row r="41" spans="1:12" ht="25.5" x14ac:dyDescent="0.2">
      <c r="A41" s="50"/>
      <c r="B41" s="36"/>
      <c r="C41" s="36"/>
      <c r="D41" s="12" t="s">
        <v>79</v>
      </c>
      <c r="E41" s="13">
        <f t="shared" si="1"/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</row>
    <row r="42" spans="1:12" ht="42" customHeight="1" x14ac:dyDescent="0.2">
      <c r="A42" s="50"/>
      <c r="B42" s="36"/>
      <c r="C42" s="36"/>
      <c r="D42" s="12" t="s">
        <v>80</v>
      </c>
      <c r="E42" s="13">
        <f t="shared" si="1"/>
        <v>3625</v>
      </c>
      <c r="F42" s="13">
        <v>500</v>
      </c>
      <c r="G42" s="13">
        <v>500</v>
      </c>
      <c r="H42" s="13">
        <v>525</v>
      </c>
      <c r="I42" s="13">
        <v>525</v>
      </c>
      <c r="J42" s="13">
        <v>525</v>
      </c>
      <c r="K42" s="13">
        <v>525</v>
      </c>
      <c r="L42" s="13">
        <v>525</v>
      </c>
    </row>
    <row r="43" spans="1:12" x14ac:dyDescent="0.2">
      <c r="A43" s="50"/>
      <c r="B43" s="36"/>
      <c r="C43" s="36"/>
      <c r="D43" s="12" t="s">
        <v>81</v>
      </c>
      <c r="E43" s="13">
        <f t="shared" si="1"/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</row>
    <row r="44" spans="1:12" ht="51" x14ac:dyDescent="0.2">
      <c r="A44" s="50"/>
      <c r="B44" s="36"/>
      <c r="C44" s="36"/>
      <c r="D44" s="12" t="s">
        <v>82</v>
      </c>
      <c r="E44" s="13">
        <f t="shared" si="1"/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</row>
    <row r="45" spans="1:12" ht="40.5" customHeight="1" x14ac:dyDescent="0.2">
      <c r="A45" s="51"/>
      <c r="B45" s="37"/>
      <c r="C45" s="37"/>
      <c r="D45" s="12" t="s">
        <v>83</v>
      </c>
      <c r="E45" s="13">
        <f t="shared" si="1"/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</row>
    <row r="46" spans="1:12" x14ac:dyDescent="0.2">
      <c r="A46" s="49" t="s">
        <v>135</v>
      </c>
      <c r="B46" s="35" t="s">
        <v>136</v>
      </c>
      <c r="C46" s="35" t="s">
        <v>77</v>
      </c>
      <c r="D46" s="12" t="s">
        <v>78</v>
      </c>
      <c r="E46" s="13">
        <f t="shared" si="1"/>
        <v>0</v>
      </c>
      <c r="F46" s="13">
        <f t="shared" ref="F46:L46" si="9">SUM(F47:F51)</f>
        <v>0</v>
      </c>
      <c r="G46" s="13">
        <f t="shared" si="9"/>
        <v>0</v>
      </c>
      <c r="H46" s="13">
        <f t="shared" si="9"/>
        <v>0</v>
      </c>
      <c r="I46" s="13">
        <f t="shared" si="9"/>
        <v>0</v>
      </c>
      <c r="J46" s="13">
        <f t="shared" si="9"/>
        <v>0</v>
      </c>
      <c r="K46" s="13">
        <f t="shared" si="9"/>
        <v>0</v>
      </c>
      <c r="L46" s="13">
        <f t="shared" si="9"/>
        <v>0</v>
      </c>
    </row>
    <row r="47" spans="1:12" ht="25.5" x14ac:dyDescent="0.2">
      <c r="A47" s="50"/>
      <c r="B47" s="36"/>
      <c r="C47" s="36"/>
      <c r="D47" s="12" t="s">
        <v>79</v>
      </c>
      <c r="E47" s="13">
        <f t="shared" si="1"/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</row>
    <row r="48" spans="1:12" ht="42" customHeight="1" x14ac:dyDescent="0.2">
      <c r="A48" s="50"/>
      <c r="B48" s="36"/>
      <c r="C48" s="36"/>
      <c r="D48" s="12" t="s">
        <v>80</v>
      </c>
      <c r="E48" s="13">
        <f t="shared" si="1"/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</row>
    <row r="49" spans="1:12" x14ac:dyDescent="0.2">
      <c r="A49" s="50"/>
      <c r="B49" s="36"/>
      <c r="C49" s="36"/>
      <c r="D49" s="12" t="s">
        <v>81</v>
      </c>
      <c r="E49" s="13">
        <f t="shared" si="1"/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</row>
    <row r="50" spans="1:12" ht="51" x14ac:dyDescent="0.2">
      <c r="A50" s="50"/>
      <c r="B50" s="36"/>
      <c r="C50" s="36"/>
      <c r="D50" s="12" t="s">
        <v>82</v>
      </c>
      <c r="E50" s="13">
        <f t="shared" si="1"/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</row>
    <row r="51" spans="1:12" ht="40.5" customHeight="1" x14ac:dyDescent="0.2">
      <c r="A51" s="51"/>
      <c r="B51" s="37"/>
      <c r="C51" s="37"/>
      <c r="D51" s="12" t="s">
        <v>83</v>
      </c>
      <c r="E51" s="13">
        <f t="shared" si="1"/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</row>
    <row r="52" spans="1:12" ht="18" customHeight="1" x14ac:dyDescent="0.2">
      <c r="A52" s="40" t="s">
        <v>91</v>
      </c>
      <c r="B52" s="40" t="s">
        <v>92</v>
      </c>
      <c r="C52" s="40" t="s">
        <v>77</v>
      </c>
      <c r="D52" s="12" t="s">
        <v>78</v>
      </c>
      <c r="E52" s="13">
        <f t="shared" si="1"/>
        <v>41456.800000000003</v>
      </c>
      <c r="F52" s="13">
        <f t="shared" ref="F52:L52" si="10">SUM(F53:F57)</f>
        <v>0</v>
      </c>
      <c r="G52" s="13">
        <f t="shared" si="10"/>
        <v>20456.8</v>
      </c>
      <c r="H52" s="13">
        <f t="shared" si="10"/>
        <v>4200</v>
      </c>
      <c r="I52" s="13">
        <f t="shared" si="10"/>
        <v>4200</v>
      </c>
      <c r="J52" s="13">
        <f t="shared" si="10"/>
        <v>4200</v>
      </c>
      <c r="K52" s="13">
        <f t="shared" si="10"/>
        <v>4200</v>
      </c>
      <c r="L52" s="13">
        <f t="shared" si="10"/>
        <v>4200</v>
      </c>
    </row>
    <row r="53" spans="1:12" ht="29.25" customHeight="1" x14ac:dyDescent="0.2">
      <c r="A53" s="40"/>
      <c r="B53" s="40"/>
      <c r="C53" s="40"/>
      <c r="D53" s="12" t="s">
        <v>79</v>
      </c>
      <c r="E53" s="13">
        <f t="shared" si="1"/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</row>
    <row r="54" spans="1:12" ht="43.5" customHeight="1" x14ac:dyDescent="0.2">
      <c r="A54" s="40"/>
      <c r="B54" s="40"/>
      <c r="C54" s="40"/>
      <c r="D54" s="12" t="s">
        <v>80</v>
      </c>
      <c r="E54" s="13">
        <f t="shared" si="1"/>
        <v>16456.8</v>
      </c>
      <c r="F54" s="13">
        <v>0</v>
      </c>
      <c r="G54" s="13">
        <v>16456.8</v>
      </c>
      <c r="H54" s="13">
        <v>0</v>
      </c>
      <c r="I54" s="13">
        <v>0</v>
      </c>
      <c r="J54" s="13">
        <v>0</v>
      </c>
      <c r="K54" s="13">
        <f>I54</f>
        <v>0</v>
      </c>
      <c r="L54" s="13">
        <f>K54</f>
        <v>0</v>
      </c>
    </row>
    <row r="55" spans="1:12" ht="18.75" customHeight="1" x14ac:dyDescent="0.2">
      <c r="A55" s="40"/>
      <c r="B55" s="40"/>
      <c r="C55" s="40"/>
      <c r="D55" s="12" t="s">
        <v>81</v>
      </c>
      <c r="E55" s="13">
        <f t="shared" si="1"/>
        <v>25000</v>
      </c>
      <c r="F55" s="13">
        <v>0</v>
      </c>
      <c r="G55" s="13">
        <v>4000</v>
      </c>
      <c r="H55" s="13">
        <v>4200</v>
      </c>
      <c r="I55" s="13">
        <v>4200</v>
      </c>
      <c r="J55" s="13">
        <v>4200</v>
      </c>
      <c r="K55" s="13">
        <v>4200</v>
      </c>
      <c r="L55" s="13">
        <v>4200</v>
      </c>
    </row>
    <row r="56" spans="1:12" ht="51" x14ac:dyDescent="0.2">
      <c r="A56" s="40"/>
      <c r="B56" s="40"/>
      <c r="C56" s="40"/>
      <c r="D56" s="12" t="s">
        <v>82</v>
      </c>
      <c r="E56" s="13">
        <f t="shared" si="1"/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</row>
    <row r="57" spans="1:12" ht="39.75" customHeight="1" x14ac:dyDescent="0.2">
      <c r="A57" s="40"/>
      <c r="B57" s="40"/>
      <c r="C57" s="40"/>
      <c r="D57" s="12" t="s">
        <v>83</v>
      </c>
      <c r="E57" s="13">
        <f t="shared" si="1"/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f>K54</f>
        <v>0</v>
      </c>
      <c r="L57" s="13">
        <f>L54</f>
        <v>0</v>
      </c>
    </row>
    <row r="58" spans="1:12" x14ac:dyDescent="0.2">
      <c r="A58" s="40"/>
      <c r="B58" s="40" t="s">
        <v>93</v>
      </c>
      <c r="C58" s="40" t="s">
        <v>77</v>
      </c>
      <c r="D58" s="12" t="s">
        <v>78</v>
      </c>
      <c r="E58" s="13">
        <f t="shared" si="1"/>
        <v>661060.66300000006</v>
      </c>
      <c r="F58" s="13">
        <f t="shared" ref="F58:L58" si="11">SUM(F59:F63)</f>
        <v>87011.363000000012</v>
      </c>
      <c r="G58" s="13">
        <f t="shared" si="11"/>
        <v>108933.30000000002</v>
      </c>
      <c r="H58" s="13">
        <f t="shared" si="11"/>
        <v>93012</v>
      </c>
      <c r="I58" s="13">
        <f t="shared" si="11"/>
        <v>93026</v>
      </c>
      <c r="J58" s="13">
        <f t="shared" si="11"/>
        <v>93026</v>
      </c>
      <c r="K58" s="13">
        <f t="shared" si="11"/>
        <v>93026</v>
      </c>
      <c r="L58" s="13">
        <f t="shared" si="11"/>
        <v>93026</v>
      </c>
    </row>
    <row r="59" spans="1:12" ht="25.5" x14ac:dyDescent="0.2">
      <c r="A59" s="40"/>
      <c r="B59" s="40"/>
      <c r="C59" s="40"/>
      <c r="D59" s="12" t="s">
        <v>79</v>
      </c>
      <c r="E59" s="13">
        <f t="shared" si="1"/>
        <v>0</v>
      </c>
      <c r="F59" s="13">
        <f t="shared" ref="F59:L59" si="12">F11+F17+F23+F29+F35</f>
        <v>0</v>
      </c>
      <c r="G59" s="13">
        <f t="shared" si="12"/>
        <v>0</v>
      </c>
      <c r="H59" s="13">
        <f t="shared" si="12"/>
        <v>0</v>
      </c>
      <c r="I59" s="13">
        <f t="shared" si="12"/>
        <v>0</v>
      </c>
      <c r="J59" s="13">
        <f t="shared" si="12"/>
        <v>0</v>
      </c>
      <c r="K59" s="13">
        <f t="shared" si="12"/>
        <v>0</v>
      </c>
      <c r="L59" s="13">
        <f t="shared" si="12"/>
        <v>0</v>
      </c>
    </row>
    <row r="60" spans="1:12" ht="41.25" customHeight="1" x14ac:dyDescent="0.2">
      <c r="A60" s="40"/>
      <c r="B60" s="40"/>
      <c r="C60" s="40"/>
      <c r="D60" s="12" t="s">
        <v>80</v>
      </c>
      <c r="E60" s="13">
        <f t="shared" si="1"/>
        <v>299139.10000000003</v>
      </c>
      <c r="F60" s="13">
        <f t="shared" ref="F60:L61" si="13">F12+F18+F24+F30+F36+F54</f>
        <v>73891.700000000012</v>
      </c>
      <c r="G60" s="13">
        <f t="shared" si="13"/>
        <v>89815.400000000009</v>
      </c>
      <c r="H60" s="13">
        <f t="shared" si="13"/>
        <v>27172</v>
      </c>
      <c r="I60" s="13">
        <f t="shared" si="13"/>
        <v>27065</v>
      </c>
      <c r="J60" s="13">
        <f t="shared" si="13"/>
        <v>27065</v>
      </c>
      <c r="K60" s="13">
        <f t="shared" si="13"/>
        <v>27065</v>
      </c>
      <c r="L60" s="13">
        <f t="shared" si="13"/>
        <v>27065</v>
      </c>
    </row>
    <row r="61" spans="1:12" ht="18.75" customHeight="1" x14ac:dyDescent="0.2">
      <c r="A61" s="40"/>
      <c r="B61" s="40"/>
      <c r="C61" s="40"/>
      <c r="D61" s="12" t="s">
        <v>81</v>
      </c>
      <c r="E61" s="13">
        <f t="shared" si="1"/>
        <v>70500</v>
      </c>
      <c r="F61" s="13">
        <f t="shared" si="13"/>
        <v>8000</v>
      </c>
      <c r="G61" s="13">
        <f t="shared" si="13"/>
        <v>10000</v>
      </c>
      <c r="H61" s="13">
        <f t="shared" si="13"/>
        <v>10500</v>
      </c>
      <c r="I61" s="13">
        <f t="shared" si="13"/>
        <v>10500</v>
      </c>
      <c r="J61" s="13">
        <f t="shared" si="13"/>
        <v>10500</v>
      </c>
      <c r="K61" s="13">
        <f t="shared" si="13"/>
        <v>10500</v>
      </c>
      <c r="L61" s="13">
        <f t="shared" si="13"/>
        <v>10500</v>
      </c>
    </row>
    <row r="62" spans="1:12" ht="51" x14ac:dyDescent="0.2">
      <c r="A62" s="40"/>
      <c r="B62" s="40"/>
      <c r="C62" s="40"/>
      <c r="D62" s="12" t="s">
        <v>82</v>
      </c>
      <c r="E62" s="13">
        <f t="shared" si="1"/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</row>
    <row r="63" spans="1:12" ht="37.5" customHeight="1" x14ac:dyDescent="0.2">
      <c r="A63" s="40"/>
      <c r="B63" s="40"/>
      <c r="C63" s="40"/>
      <c r="D63" s="12" t="s">
        <v>83</v>
      </c>
      <c r="E63" s="13">
        <f t="shared" si="1"/>
        <v>291421.56299999997</v>
      </c>
      <c r="F63" s="13">
        <f>F15+F21+F27+F33+F39+F57</f>
        <v>5119.6630000000005</v>
      </c>
      <c r="G63" s="13">
        <f t="shared" ref="G63:L63" si="14">G15+G21+G27+G33+G39+G57</f>
        <v>9117.9000000000015</v>
      </c>
      <c r="H63" s="13">
        <f t="shared" si="14"/>
        <v>55340</v>
      </c>
      <c r="I63" s="13">
        <f t="shared" si="14"/>
        <v>55461</v>
      </c>
      <c r="J63" s="13">
        <f t="shared" si="14"/>
        <v>55461</v>
      </c>
      <c r="K63" s="13">
        <f t="shared" si="14"/>
        <v>55461</v>
      </c>
      <c r="L63" s="13">
        <f t="shared" si="14"/>
        <v>55461</v>
      </c>
    </row>
    <row r="64" spans="1:12" x14ac:dyDescent="0.2">
      <c r="A64" s="42" t="s">
        <v>94</v>
      </c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</row>
    <row r="65" spans="1:12" ht="18" customHeight="1" x14ac:dyDescent="0.2">
      <c r="A65" s="40" t="s">
        <v>95</v>
      </c>
      <c r="B65" s="40" t="s">
        <v>96</v>
      </c>
      <c r="C65" s="40" t="s">
        <v>77</v>
      </c>
      <c r="D65" s="12" t="s">
        <v>78</v>
      </c>
      <c r="E65" s="13">
        <f>SUM(F65:L65)</f>
        <v>49340.2</v>
      </c>
      <c r="F65" s="13">
        <f t="shared" ref="F65:L65" si="15">SUM(F66:F70)</f>
        <v>13340.2</v>
      </c>
      <c r="G65" s="13">
        <f t="shared" si="15"/>
        <v>9000</v>
      </c>
      <c r="H65" s="13">
        <f t="shared" si="15"/>
        <v>7000</v>
      </c>
      <c r="I65" s="13">
        <f t="shared" si="15"/>
        <v>5000</v>
      </c>
      <c r="J65" s="13">
        <f t="shared" si="15"/>
        <v>5000</v>
      </c>
      <c r="K65" s="13">
        <f t="shared" si="15"/>
        <v>5000</v>
      </c>
      <c r="L65" s="13">
        <f t="shared" si="15"/>
        <v>5000</v>
      </c>
    </row>
    <row r="66" spans="1:12" ht="29.25" customHeight="1" x14ac:dyDescent="0.2">
      <c r="A66" s="40"/>
      <c r="B66" s="40"/>
      <c r="C66" s="40"/>
      <c r="D66" s="12" t="s">
        <v>79</v>
      </c>
      <c r="E66" s="13">
        <f t="shared" ref="E66:E76" si="16">SUM(F66:L66)</f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</row>
    <row r="67" spans="1:12" ht="43.5" customHeight="1" x14ac:dyDescent="0.2">
      <c r="A67" s="40"/>
      <c r="B67" s="40"/>
      <c r="C67" s="40"/>
      <c r="D67" s="12" t="s">
        <v>80</v>
      </c>
      <c r="E67" s="13">
        <f t="shared" si="16"/>
        <v>24670.1</v>
      </c>
      <c r="F67" s="13">
        <f>5670.1+1000</f>
        <v>6670.1</v>
      </c>
      <c r="G67" s="13">
        <v>4500</v>
      </c>
      <c r="H67" s="13">
        <v>3500</v>
      </c>
      <c r="I67" s="13">
        <v>2500</v>
      </c>
      <c r="J67" s="13">
        <v>2500</v>
      </c>
      <c r="K67" s="13">
        <v>2500</v>
      </c>
      <c r="L67" s="13">
        <v>2500</v>
      </c>
    </row>
    <row r="68" spans="1:12" ht="18.75" customHeight="1" x14ac:dyDescent="0.2">
      <c r="A68" s="40"/>
      <c r="B68" s="40"/>
      <c r="C68" s="40"/>
      <c r="D68" s="12" t="s">
        <v>81</v>
      </c>
      <c r="E68" s="13">
        <f t="shared" si="16"/>
        <v>0</v>
      </c>
      <c r="F68" s="13">
        <v>0</v>
      </c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</row>
    <row r="69" spans="1:12" ht="51" x14ac:dyDescent="0.2">
      <c r="A69" s="40"/>
      <c r="B69" s="40"/>
      <c r="C69" s="40"/>
      <c r="D69" s="12" t="s">
        <v>82</v>
      </c>
      <c r="E69" s="13">
        <f t="shared" si="16"/>
        <v>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</row>
    <row r="70" spans="1:12" ht="39.75" customHeight="1" x14ac:dyDescent="0.2">
      <c r="A70" s="40"/>
      <c r="B70" s="40"/>
      <c r="C70" s="40"/>
      <c r="D70" s="12" t="s">
        <v>83</v>
      </c>
      <c r="E70" s="13">
        <f t="shared" si="16"/>
        <v>24670.1</v>
      </c>
      <c r="F70" s="13">
        <f>5670.1+1000</f>
        <v>6670.1</v>
      </c>
      <c r="G70" s="13">
        <v>4500</v>
      </c>
      <c r="H70" s="13">
        <f>H67</f>
        <v>3500</v>
      </c>
      <c r="I70" s="13">
        <f t="shared" ref="I70:L70" si="17">I67</f>
        <v>2500</v>
      </c>
      <c r="J70" s="13">
        <f t="shared" si="17"/>
        <v>2500</v>
      </c>
      <c r="K70" s="13">
        <f t="shared" si="17"/>
        <v>2500</v>
      </c>
      <c r="L70" s="13">
        <f t="shared" si="17"/>
        <v>2500</v>
      </c>
    </row>
    <row r="71" spans="1:12" ht="13.15" customHeight="1" x14ac:dyDescent="0.2">
      <c r="A71" s="40"/>
      <c r="B71" s="40" t="s">
        <v>97</v>
      </c>
      <c r="C71" s="40" t="s">
        <v>77</v>
      </c>
      <c r="D71" s="12" t="s">
        <v>78</v>
      </c>
      <c r="E71" s="13">
        <f t="shared" si="16"/>
        <v>49340.2</v>
      </c>
      <c r="F71" s="13">
        <f t="shared" ref="F71:L71" si="18">SUM(F72:F76)</f>
        <v>13340.2</v>
      </c>
      <c r="G71" s="13">
        <f t="shared" si="18"/>
        <v>9000</v>
      </c>
      <c r="H71" s="13">
        <f t="shared" si="18"/>
        <v>7000</v>
      </c>
      <c r="I71" s="13">
        <f t="shared" si="18"/>
        <v>5000</v>
      </c>
      <c r="J71" s="13">
        <f t="shared" si="18"/>
        <v>5000</v>
      </c>
      <c r="K71" s="13">
        <f t="shared" si="18"/>
        <v>5000</v>
      </c>
      <c r="L71" s="13">
        <f t="shared" si="18"/>
        <v>5000</v>
      </c>
    </row>
    <row r="72" spans="1:12" ht="25.5" x14ac:dyDescent="0.2">
      <c r="A72" s="40"/>
      <c r="B72" s="40"/>
      <c r="C72" s="40"/>
      <c r="D72" s="12" t="s">
        <v>79</v>
      </c>
      <c r="E72" s="13">
        <f t="shared" si="16"/>
        <v>0</v>
      </c>
      <c r="F72" s="13">
        <f t="shared" ref="F72:L74" si="19">F66</f>
        <v>0</v>
      </c>
      <c r="G72" s="13">
        <f t="shared" si="19"/>
        <v>0</v>
      </c>
      <c r="H72" s="13">
        <f t="shared" si="19"/>
        <v>0</v>
      </c>
      <c r="I72" s="13">
        <f t="shared" si="19"/>
        <v>0</v>
      </c>
      <c r="J72" s="13">
        <f t="shared" si="19"/>
        <v>0</v>
      </c>
      <c r="K72" s="13">
        <f t="shared" si="19"/>
        <v>0</v>
      </c>
      <c r="L72" s="13">
        <f t="shared" si="19"/>
        <v>0</v>
      </c>
    </row>
    <row r="73" spans="1:12" ht="36.75" customHeight="1" x14ac:dyDescent="0.2">
      <c r="A73" s="40"/>
      <c r="B73" s="40"/>
      <c r="C73" s="40"/>
      <c r="D73" s="12" t="s">
        <v>80</v>
      </c>
      <c r="E73" s="13">
        <f t="shared" si="16"/>
        <v>24670.1</v>
      </c>
      <c r="F73" s="13">
        <f>F67</f>
        <v>6670.1</v>
      </c>
      <c r="G73" s="13">
        <f t="shared" si="19"/>
        <v>4500</v>
      </c>
      <c r="H73" s="13">
        <f t="shared" si="19"/>
        <v>3500</v>
      </c>
      <c r="I73" s="13">
        <f t="shared" si="19"/>
        <v>2500</v>
      </c>
      <c r="J73" s="13">
        <f t="shared" si="19"/>
        <v>2500</v>
      </c>
      <c r="K73" s="13">
        <f t="shared" si="19"/>
        <v>2500</v>
      </c>
      <c r="L73" s="13">
        <f t="shared" si="19"/>
        <v>2500</v>
      </c>
    </row>
    <row r="74" spans="1:12" x14ac:dyDescent="0.2">
      <c r="A74" s="40"/>
      <c r="B74" s="40"/>
      <c r="C74" s="40"/>
      <c r="D74" s="12" t="s">
        <v>81</v>
      </c>
      <c r="E74" s="13">
        <f t="shared" si="16"/>
        <v>0</v>
      </c>
      <c r="F74" s="13">
        <f>F68</f>
        <v>0</v>
      </c>
      <c r="G74" s="13">
        <f t="shared" si="19"/>
        <v>0</v>
      </c>
      <c r="H74" s="13">
        <f t="shared" si="19"/>
        <v>0</v>
      </c>
      <c r="I74" s="13">
        <f t="shared" si="19"/>
        <v>0</v>
      </c>
      <c r="J74" s="13">
        <f t="shared" si="19"/>
        <v>0</v>
      </c>
      <c r="K74" s="13">
        <f t="shared" si="19"/>
        <v>0</v>
      </c>
      <c r="L74" s="13">
        <f t="shared" si="19"/>
        <v>0</v>
      </c>
    </row>
    <row r="75" spans="1:12" ht="51" x14ac:dyDescent="0.2">
      <c r="A75" s="40"/>
      <c r="B75" s="40"/>
      <c r="C75" s="40"/>
      <c r="D75" s="12" t="s">
        <v>82</v>
      </c>
      <c r="E75" s="13">
        <f t="shared" si="16"/>
        <v>0</v>
      </c>
      <c r="F75" s="13">
        <v>0</v>
      </c>
      <c r="G75" s="13">
        <v>0</v>
      </c>
      <c r="H75" s="13">
        <v>0</v>
      </c>
      <c r="I75" s="13">
        <v>0</v>
      </c>
      <c r="J75" s="13">
        <v>0</v>
      </c>
      <c r="K75" s="13">
        <v>0</v>
      </c>
      <c r="L75" s="13">
        <v>0</v>
      </c>
    </row>
    <row r="76" spans="1:12" ht="40.5" customHeight="1" x14ac:dyDescent="0.2">
      <c r="A76" s="40"/>
      <c r="B76" s="40"/>
      <c r="C76" s="40"/>
      <c r="D76" s="12" t="s">
        <v>83</v>
      </c>
      <c r="E76" s="13">
        <f t="shared" si="16"/>
        <v>24670.1</v>
      </c>
      <c r="F76" s="13">
        <f>F70</f>
        <v>6670.1</v>
      </c>
      <c r="G76" s="13">
        <f t="shared" ref="G76:L76" si="20">G70</f>
        <v>4500</v>
      </c>
      <c r="H76" s="13">
        <f t="shared" si="20"/>
        <v>3500</v>
      </c>
      <c r="I76" s="13">
        <f t="shared" si="20"/>
        <v>2500</v>
      </c>
      <c r="J76" s="13">
        <f t="shared" si="20"/>
        <v>2500</v>
      </c>
      <c r="K76" s="13">
        <f t="shared" si="20"/>
        <v>2500</v>
      </c>
      <c r="L76" s="13">
        <f t="shared" si="20"/>
        <v>2500</v>
      </c>
    </row>
    <row r="77" spans="1:12" x14ac:dyDescent="0.2">
      <c r="A77" s="42" t="s">
        <v>98</v>
      </c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</row>
    <row r="78" spans="1:12" x14ac:dyDescent="0.2">
      <c r="A78" s="40" t="s">
        <v>99</v>
      </c>
      <c r="B78" s="40" t="s">
        <v>100</v>
      </c>
      <c r="C78" s="40" t="s">
        <v>101</v>
      </c>
      <c r="D78" s="12" t="s">
        <v>78</v>
      </c>
      <c r="E78" s="13">
        <f>SUM(F78:L78)</f>
        <v>27857.385999999999</v>
      </c>
      <c r="F78" s="13">
        <f t="shared" ref="F78:L78" si="21">SUM(F79:F83)</f>
        <v>0</v>
      </c>
      <c r="G78" s="13">
        <f t="shared" si="21"/>
        <v>2894.386</v>
      </c>
      <c r="H78" s="13">
        <f t="shared" si="21"/>
        <v>4992.6000000000004</v>
      </c>
      <c r="I78" s="13">
        <f t="shared" si="21"/>
        <v>4992.6000000000004</v>
      </c>
      <c r="J78" s="13">
        <f t="shared" si="21"/>
        <v>4992.6000000000004</v>
      </c>
      <c r="K78" s="13">
        <f t="shared" si="21"/>
        <v>4992.6000000000004</v>
      </c>
      <c r="L78" s="13">
        <f t="shared" si="21"/>
        <v>4992.6000000000004</v>
      </c>
    </row>
    <row r="79" spans="1:12" ht="25.5" x14ac:dyDescent="0.2">
      <c r="A79" s="40"/>
      <c r="B79" s="40"/>
      <c r="C79" s="40"/>
      <c r="D79" s="12" t="s">
        <v>79</v>
      </c>
      <c r="E79" s="13">
        <f t="shared" ref="E79:E142" si="22">SUM(F79:L79)</f>
        <v>545.4</v>
      </c>
      <c r="F79" s="13">
        <v>0</v>
      </c>
      <c r="G79" s="13">
        <v>545.4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</row>
    <row r="80" spans="1:12" ht="38.25" customHeight="1" x14ac:dyDescent="0.2">
      <c r="A80" s="40"/>
      <c r="B80" s="40"/>
      <c r="C80" s="40"/>
      <c r="D80" s="12" t="s">
        <v>80</v>
      </c>
      <c r="E80" s="13">
        <f t="shared" si="22"/>
        <v>1191.5999999999999</v>
      </c>
      <c r="F80" s="13">
        <v>0</v>
      </c>
      <c r="G80" s="13">
        <v>1191.5999999999999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</row>
    <row r="81" spans="1:12" x14ac:dyDescent="0.2">
      <c r="A81" s="40"/>
      <c r="B81" s="40"/>
      <c r="C81" s="40"/>
      <c r="D81" s="12" t="s">
        <v>81</v>
      </c>
      <c r="E81" s="13">
        <f t="shared" si="22"/>
        <v>289.34699999999998</v>
      </c>
      <c r="F81" s="13">
        <v>0</v>
      </c>
      <c r="G81" s="13">
        <v>289.34699999999998</v>
      </c>
      <c r="H81" s="13">
        <v>0</v>
      </c>
      <c r="I81" s="13">
        <v>0</v>
      </c>
      <c r="J81" s="13">
        <v>0</v>
      </c>
      <c r="K81" s="13">
        <v>0</v>
      </c>
      <c r="L81" s="13">
        <v>0</v>
      </c>
    </row>
    <row r="82" spans="1:12" ht="51" x14ac:dyDescent="0.2">
      <c r="A82" s="40"/>
      <c r="B82" s="40"/>
      <c r="C82" s="40"/>
      <c r="D82" s="12" t="s">
        <v>82</v>
      </c>
      <c r="E82" s="13">
        <f t="shared" si="22"/>
        <v>0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</row>
    <row r="83" spans="1:12" ht="44.25" customHeight="1" x14ac:dyDescent="0.2">
      <c r="A83" s="40"/>
      <c r="B83" s="40"/>
      <c r="C83" s="40"/>
      <c r="D83" s="12" t="s">
        <v>83</v>
      </c>
      <c r="E83" s="13">
        <f t="shared" si="22"/>
        <v>25831.039000000004</v>
      </c>
      <c r="F83" s="13">
        <v>0</v>
      </c>
      <c r="G83" s="13">
        <f>868.039</f>
        <v>868.03899999999999</v>
      </c>
      <c r="H83" s="13">
        <v>4992.6000000000004</v>
      </c>
      <c r="I83" s="13">
        <f>H83</f>
        <v>4992.6000000000004</v>
      </c>
      <c r="J83" s="13">
        <f>I83</f>
        <v>4992.6000000000004</v>
      </c>
      <c r="K83" s="13">
        <f>J83</f>
        <v>4992.6000000000004</v>
      </c>
      <c r="L83" s="13">
        <f>K83</f>
        <v>4992.6000000000004</v>
      </c>
    </row>
    <row r="84" spans="1:12" ht="15" customHeight="1" x14ac:dyDescent="0.2">
      <c r="A84" s="40" t="s">
        <v>102</v>
      </c>
      <c r="B84" s="40" t="s">
        <v>103</v>
      </c>
      <c r="C84" s="40"/>
      <c r="D84" s="12" t="s">
        <v>78</v>
      </c>
      <c r="E84" s="13">
        <f t="shared" si="22"/>
        <v>9127.2000000000007</v>
      </c>
      <c r="F84" s="13">
        <f t="shared" ref="F84:L84" si="23">SUM(F85:F89)</f>
        <v>6194.2</v>
      </c>
      <c r="G84" s="13">
        <f t="shared" si="23"/>
        <v>2933</v>
      </c>
      <c r="H84" s="13">
        <f t="shared" si="23"/>
        <v>0</v>
      </c>
      <c r="I84" s="13">
        <f t="shared" si="23"/>
        <v>0</v>
      </c>
      <c r="J84" s="13">
        <f t="shared" si="23"/>
        <v>0</v>
      </c>
      <c r="K84" s="13">
        <f t="shared" si="23"/>
        <v>0</v>
      </c>
      <c r="L84" s="13">
        <f t="shared" si="23"/>
        <v>0</v>
      </c>
    </row>
    <row r="85" spans="1:12" ht="25.5" x14ac:dyDescent="0.2">
      <c r="A85" s="40"/>
      <c r="B85" s="40"/>
      <c r="C85" s="40"/>
      <c r="D85" s="12" t="s">
        <v>79</v>
      </c>
      <c r="E85" s="13">
        <f t="shared" si="22"/>
        <v>0</v>
      </c>
      <c r="F85" s="13">
        <f>F91+F97+F103+F109</f>
        <v>0</v>
      </c>
      <c r="G85" s="13">
        <f t="shared" ref="G85:L87" si="24">G91+G97+G103+G109</f>
        <v>0</v>
      </c>
      <c r="H85" s="13">
        <f t="shared" si="24"/>
        <v>0</v>
      </c>
      <c r="I85" s="13">
        <f t="shared" si="24"/>
        <v>0</v>
      </c>
      <c r="J85" s="13">
        <f t="shared" si="24"/>
        <v>0</v>
      </c>
      <c r="K85" s="13">
        <f t="shared" si="24"/>
        <v>0</v>
      </c>
      <c r="L85" s="13">
        <f t="shared" si="24"/>
        <v>0</v>
      </c>
    </row>
    <row r="86" spans="1:12" ht="40.5" customHeight="1" x14ac:dyDescent="0.2">
      <c r="A86" s="40"/>
      <c r="B86" s="40"/>
      <c r="C86" s="40"/>
      <c r="D86" s="12" t="s">
        <v>80</v>
      </c>
      <c r="E86" s="13">
        <f t="shared" si="22"/>
        <v>0</v>
      </c>
      <c r="F86" s="13">
        <f>F92+F98+F104+F110</f>
        <v>0</v>
      </c>
      <c r="G86" s="13">
        <f t="shared" si="24"/>
        <v>0</v>
      </c>
      <c r="H86" s="13">
        <f t="shared" si="24"/>
        <v>0</v>
      </c>
      <c r="I86" s="13">
        <f t="shared" si="24"/>
        <v>0</v>
      </c>
      <c r="J86" s="13">
        <f t="shared" si="24"/>
        <v>0</v>
      </c>
      <c r="K86" s="13">
        <f t="shared" si="24"/>
        <v>0</v>
      </c>
      <c r="L86" s="13">
        <f t="shared" si="24"/>
        <v>0</v>
      </c>
    </row>
    <row r="87" spans="1:12" x14ac:dyDescent="0.2">
      <c r="A87" s="40"/>
      <c r="B87" s="40"/>
      <c r="C87" s="40"/>
      <c r="D87" s="12" t="s">
        <v>81</v>
      </c>
      <c r="E87" s="13">
        <f t="shared" si="22"/>
        <v>0</v>
      </c>
      <c r="F87" s="13">
        <f>F93+F99+F105+F111</f>
        <v>0</v>
      </c>
      <c r="G87" s="13">
        <f t="shared" si="24"/>
        <v>0</v>
      </c>
      <c r="H87" s="13">
        <f t="shared" si="24"/>
        <v>0</v>
      </c>
      <c r="I87" s="13">
        <f t="shared" si="24"/>
        <v>0</v>
      </c>
      <c r="J87" s="13">
        <f t="shared" si="24"/>
        <v>0</v>
      </c>
      <c r="K87" s="13">
        <f t="shared" si="24"/>
        <v>0</v>
      </c>
      <c r="L87" s="13">
        <f t="shared" si="24"/>
        <v>0</v>
      </c>
    </row>
    <row r="88" spans="1:12" ht="51" x14ac:dyDescent="0.2">
      <c r="A88" s="40"/>
      <c r="B88" s="40"/>
      <c r="C88" s="40"/>
      <c r="D88" s="12" t="s">
        <v>82</v>
      </c>
      <c r="E88" s="13">
        <f t="shared" si="22"/>
        <v>0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</row>
    <row r="89" spans="1:12" ht="39" customHeight="1" x14ac:dyDescent="0.2">
      <c r="A89" s="40"/>
      <c r="B89" s="40"/>
      <c r="C89" s="40"/>
      <c r="D89" s="12" t="s">
        <v>83</v>
      </c>
      <c r="E89" s="13">
        <f t="shared" si="22"/>
        <v>9127.2000000000007</v>
      </c>
      <c r="F89" s="13">
        <f>F95+F101+F107+F113</f>
        <v>6194.2</v>
      </c>
      <c r="G89" s="13">
        <f t="shared" ref="G89:L89" si="25">G95+G101+G107+G113</f>
        <v>2933</v>
      </c>
      <c r="H89" s="13">
        <f t="shared" si="25"/>
        <v>0</v>
      </c>
      <c r="I89" s="13">
        <f t="shared" si="25"/>
        <v>0</v>
      </c>
      <c r="J89" s="13">
        <f t="shared" si="25"/>
        <v>0</v>
      </c>
      <c r="K89" s="13">
        <f t="shared" si="25"/>
        <v>0</v>
      </c>
      <c r="L89" s="13">
        <f t="shared" si="25"/>
        <v>0</v>
      </c>
    </row>
    <row r="90" spans="1:12" x14ac:dyDescent="0.2">
      <c r="A90" s="43" t="s">
        <v>104</v>
      </c>
      <c r="B90" s="40" t="s">
        <v>105</v>
      </c>
      <c r="C90" s="40" t="s">
        <v>106</v>
      </c>
      <c r="D90" s="12" t="s">
        <v>78</v>
      </c>
      <c r="E90" s="13">
        <f t="shared" si="22"/>
        <v>0</v>
      </c>
      <c r="F90" s="13">
        <f>F92+F93+F95</f>
        <v>0</v>
      </c>
      <c r="G90" s="13">
        <f>G92+G93+G95</f>
        <v>0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</row>
    <row r="91" spans="1:12" ht="25.5" x14ac:dyDescent="0.2">
      <c r="A91" s="43"/>
      <c r="B91" s="40"/>
      <c r="C91" s="40"/>
      <c r="D91" s="12" t="s">
        <v>79</v>
      </c>
      <c r="E91" s="13">
        <f t="shared" si="22"/>
        <v>0</v>
      </c>
      <c r="F91" s="14">
        <v>0</v>
      </c>
      <c r="G91" s="14">
        <v>0</v>
      </c>
      <c r="H91" s="14">
        <v>0</v>
      </c>
      <c r="I91" s="14">
        <v>0</v>
      </c>
      <c r="J91" s="13">
        <v>0</v>
      </c>
      <c r="K91" s="13">
        <v>0</v>
      </c>
      <c r="L91" s="13">
        <v>0</v>
      </c>
    </row>
    <row r="92" spans="1:12" ht="38.25" customHeight="1" x14ac:dyDescent="0.2">
      <c r="A92" s="43"/>
      <c r="B92" s="40"/>
      <c r="C92" s="40"/>
      <c r="D92" s="12" t="s">
        <v>80</v>
      </c>
      <c r="E92" s="13">
        <f t="shared" si="22"/>
        <v>0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</row>
    <row r="93" spans="1:12" x14ac:dyDescent="0.2">
      <c r="A93" s="43"/>
      <c r="B93" s="40"/>
      <c r="C93" s="40"/>
      <c r="D93" s="12" t="s">
        <v>81</v>
      </c>
      <c r="E93" s="13">
        <f t="shared" si="22"/>
        <v>0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</row>
    <row r="94" spans="1:12" ht="51" x14ac:dyDescent="0.2">
      <c r="A94" s="43"/>
      <c r="B94" s="40"/>
      <c r="C94" s="40"/>
      <c r="D94" s="12" t="s">
        <v>82</v>
      </c>
      <c r="E94" s="13">
        <f t="shared" si="22"/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</row>
    <row r="95" spans="1:12" ht="41.25" customHeight="1" x14ac:dyDescent="0.2">
      <c r="A95" s="43"/>
      <c r="B95" s="40"/>
      <c r="C95" s="40"/>
      <c r="D95" s="12" t="s">
        <v>83</v>
      </c>
      <c r="E95" s="13">
        <f t="shared" si="22"/>
        <v>0</v>
      </c>
      <c r="F95" s="13">
        <v>0</v>
      </c>
      <c r="G95" s="13">
        <v>0</v>
      </c>
      <c r="H95" s="13">
        <v>0</v>
      </c>
      <c r="I95" s="13">
        <v>0</v>
      </c>
      <c r="J95" s="13">
        <v>0</v>
      </c>
      <c r="K95" s="13">
        <v>0</v>
      </c>
      <c r="L95" s="13">
        <v>0</v>
      </c>
    </row>
    <row r="96" spans="1:12" x14ac:dyDescent="0.2">
      <c r="A96" s="43" t="s">
        <v>107</v>
      </c>
      <c r="B96" s="40" t="s">
        <v>108</v>
      </c>
      <c r="C96" s="40" t="s">
        <v>109</v>
      </c>
      <c r="D96" s="12" t="s">
        <v>78</v>
      </c>
      <c r="E96" s="13">
        <f t="shared" si="22"/>
        <v>5433</v>
      </c>
      <c r="F96" s="13">
        <f t="shared" ref="F96:L96" si="26">F101</f>
        <v>2500</v>
      </c>
      <c r="G96" s="13">
        <f t="shared" si="26"/>
        <v>2933</v>
      </c>
      <c r="H96" s="13">
        <f t="shared" si="26"/>
        <v>0</v>
      </c>
      <c r="I96" s="13">
        <f t="shared" si="26"/>
        <v>0</v>
      </c>
      <c r="J96" s="13">
        <f t="shared" si="26"/>
        <v>0</v>
      </c>
      <c r="K96" s="13">
        <f t="shared" si="26"/>
        <v>0</v>
      </c>
      <c r="L96" s="13">
        <f t="shared" si="26"/>
        <v>0</v>
      </c>
    </row>
    <row r="97" spans="1:12" ht="25.5" x14ac:dyDescent="0.2">
      <c r="A97" s="43"/>
      <c r="B97" s="40"/>
      <c r="C97" s="40"/>
      <c r="D97" s="12" t="s">
        <v>79</v>
      </c>
      <c r="E97" s="13">
        <f t="shared" si="22"/>
        <v>0</v>
      </c>
      <c r="F97" s="14">
        <v>0</v>
      </c>
      <c r="G97" s="14">
        <v>0</v>
      </c>
      <c r="H97" s="14">
        <v>0</v>
      </c>
      <c r="I97" s="14">
        <v>0</v>
      </c>
      <c r="J97" s="13">
        <v>0</v>
      </c>
      <c r="K97" s="13">
        <v>0</v>
      </c>
      <c r="L97" s="13">
        <v>0</v>
      </c>
    </row>
    <row r="98" spans="1:12" ht="39" customHeight="1" x14ac:dyDescent="0.2">
      <c r="A98" s="43"/>
      <c r="B98" s="40"/>
      <c r="C98" s="40"/>
      <c r="D98" s="12" t="s">
        <v>80</v>
      </c>
      <c r="E98" s="13">
        <f t="shared" si="22"/>
        <v>0</v>
      </c>
      <c r="F98" s="14">
        <v>0</v>
      </c>
      <c r="G98" s="14">
        <v>0</v>
      </c>
      <c r="H98" s="14">
        <v>0</v>
      </c>
      <c r="I98" s="14">
        <v>0</v>
      </c>
      <c r="J98" s="13">
        <v>0</v>
      </c>
      <c r="K98" s="13">
        <v>0</v>
      </c>
      <c r="L98" s="13">
        <v>0</v>
      </c>
    </row>
    <row r="99" spans="1:12" x14ac:dyDescent="0.2">
      <c r="A99" s="43"/>
      <c r="B99" s="40"/>
      <c r="C99" s="40"/>
      <c r="D99" s="12" t="s">
        <v>81</v>
      </c>
      <c r="E99" s="13">
        <f t="shared" si="22"/>
        <v>0</v>
      </c>
      <c r="F99" s="14">
        <v>0</v>
      </c>
      <c r="G99" s="14">
        <v>0</v>
      </c>
      <c r="H99" s="14">
        <v>0</v>
      </c>
      <c r="I99" s="14">
        <v>0</v>
      </c>
      <c r="J99" s="13">
        <v>0</v>
      </c>
      <c r="K99" s="13">
        <v>0</v>
      </c>
      <c r="L99" s="13">
        <v>0</v>
      </c>
    </row>
    <row r="100" spans="1:12" ht="51" x14ac:dyDescent="0.2">
      <c r="A100" s="43"/>
      <c r="B100" s="40"/>
      <c r="C100" s="40"/>
      <c r="D100" s="12" t="s">
        <v>82</v>
      </c>
      <c r="E100" s="13">
        <f t="shared" si="22"/>
        <v>0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</row>
    <row r="101" spans="1:12" ht="38.25" customHeight="1" x14ac:dyDescent="0.2">
      <c r="A101" s="43"/>
      <c r="B101" s="40"/>
      <c r="C101" s="40"/>
      <c r="D101" s="12" t="s">
        <v>83</v>
      </c>
      <c r="E101" s="13">
        <f t="shared" si="22"/>
        <v>5433</v>
      </c>
      <c r="F101" s="15">
        <v>2500</v>
      </c>
      <c r="G101" s="15">
        <v>2933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</row>
    <row r="102" spans="1:12" ht="12.75" customHeight="1" x14ac:dyDescent="0.2">
      <c r="A102" s="43" t="s">
        <v>110</v>
      </c>
      <c r="B102" s="40" t="s">
        <v>111</v>
      </c>
      <c r="C102" s="40" t="s">
        <v>109</v>
      </c>
      <c r="D102" s="16" t="s">
        <v>78</v>
      </c>
      <c r="E102" s="13">
        <f t="shared" si="22"/>
        <v>0</v>
      </c>
      <c r="F102" s="27">
        <v>0</v>
      </c>
      <c r="G102" s="27">
        <f>G107</f>
        <v>0</v>
      </c>
      <c r="H102" s="13">
        <f>H107</f>
        <v>0</v>
      </c>
      <c r="I102" s="13">
        <f>I107</f>
        <v>0</v>
      </c>
      <c r="J102" s="17">
        <v>0</v>
      </c>
      <c r="K102" s="13">
        <v>0</v>
      </c>
      <c r="L102" s="13">
        <v>0</v>
      </c>
    </row>
    <row r="103" spans="1:12" ht="25.5" x14ac:dyDescent="0.2">
      <c r="A103" s="43"/>
      <c r="B103" s="40"/>
      <c r="C103" s="40"/>
      <c r="D103" s="12" t="s">
        <v>79</v>
      </c>
      <c r="E103" s="13">
        <f t="shared" si="22"/>
        <v>0</v>
      </c>
      <c r="F103" s="14">
        <v>0</v>
      </c>
      <c r="G103" s="14">
        <v>0</v>
      </c>
      <c r="H103" s="14">
        <v>0</v>
      </c>
      <c r="I103" s="14">
        <v>0</v>
      </c>
      <c r="J103" s="13">
        <v>0</v>
      </c>
      <c r="K103" s="13">
        <v>0</v>
      </c>
      <c r="L103" s="13">
        <v>0</v>
      </c>
    </row>
    <row r="104" spans="1:12" ht="42" customHeight="1" x14ac:dyDescent="0.2">
      <c r="A104" s="43"/>
      <c r="B104" s="40"/>
      <c r="C104" s="40"/>
      <c r="D104" s="12" t="s">
        <v>80</v>
      </c>
      <c r="E104" s="13">
        <f t="shared" si="22"/>
        <v>0</v>
      </c>
      <c r="F104" s="14">
        <v>0</v>
      </c>
      <c r="G104" s="14">
        <v>0</v>
      </c>
      <c r="H104" s="14">
        <v>0</v>
      </c>
      <c r="I104" s="14">
        <v>0</v>
      </c>
      <c r="J104" s="13">
        <v>0</v>
      </c>
      <c r="K104" s="13">
        <v>0</v>
      </c>
      <c r="L104" s="13">
        <v>0</v>
      </c>
    </row>
    <row r="105" spans="1:12" x14ac:dyDescent="0.2">
      <c r="A105" s="43"/>
      <c r="B105" s="40"/>
      <c r="C105" s="40"/>
      <c r="D105" s="12" t="s">
        <v>81</v>
      </c>
      <c r="E105" s="13">
        <f t="shared" si="22"/>
        <v>0</v>
      </c>
      <c r="F105" s="14">
        <v>0</v>
      </c>
      <c r="G105" s="14">
        <v>0</v>
      </c>
      <c r="H105" s="14">
        <v>0</v>
      </c>
      <c r="I105" s="14">
        <v>0</v>
      </c>
      <c r="J105" s="13">
        <v>0</v>
      </c>
      <c r="K105" s="13">
        <v>0</v>
      </c>
      <c r="L105" s="13">
        <v>0</v>
      </c>
    </row>
    <row r="106" spans="1:12" ht="51" x14ac:dyDescent="0.2">
      <c r="A106" s="43"/>
      <c r="B106" s="40"/>
      <c r="C106" s="40"/>
      <c r="D106" s="12" t="s">
        <v>82</v>
      </c>
      <c r="E106" s="13">
        <f t="shared" si="22"/>
        <v>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</row>
    <row r="107" spans="1:12" ht="39.75" customHeight="1" x14ac:dyDescent="0.2">
      <c r="A107" s="43"/>
      <c r="B107" s="40"/>
      <c r="C107" s="40"/>
      <c r="D107" s="12" t="s">
        <v>83</v>
      </c>
      <c r="E107" s="13">
        <f t="shared" si="22"/>
        <v>0</v>
      </c>
      <c r="F107" s="14">
        <v>0</v>
      </c>
      <c r="G107" s="14">
        <v>0</v>
      </c>
      <c r="H107" s="14">
        <v>0</v>
      </c>
      <c r="I107" s="14">
        <v>0</v>
      </c>
      <c r="J107" s="13">
        <v>0</v>
      </c>
      <c r="K107" s="13">
        <v>0</v>
      </c>
      <c r="L107" s="13">
        <v>0</v>
      </c>
    </row>
    <row r="108" spans="1:12" ht="15.75" customHeight="1" x14ac:dyDescent="0.2">
      <c r="A108" s="43" t="s">
        <v>112</v>
      </c>
      <c r="B108" s="40" t="s">
        <v>113</v>
      </c>
      <c r="C108" s="40" t="s">
        <v>114</v>
      </c>
      <c r="D108" s="12" t="s">
        <v>78</v>
      </c>
      <c r="E108" s="13">
        <f t="shared" si="22"/>
        <v>3694.2</v>
      </c>
      <c r="F108" s="13">
        <f>F113</f>
        <v>3694.2</v>
      </c>
      <c r="G108" s="13">
        <f t="shared" ref="G108:L108" si="27">G113</f>
        <v>0</v>
      </c>
      <c r="H108" s="13">
        <f t="shared" si="27"/>
        <v>0</v>
      </c>
      <c r="I108" s="13">
        <f t="shared" si="27"/>
        <v>0</v>
      </c>
      <c r="J108" s="13">
        <f t="shared" si="27"/>
        <v>0</v>
      </c>
      <c r="K108" s="13">
        <f t="shared" si="27"/>
        <v>0</v>
      </c>
      <c r="L108" s="13">
        <f t="shared" si="27"/>
        <v>0</v>
      </c>
    </row>
    <row r="109" spans="1:12" ht="27.75" customHeight="1" x14ac:dyDescent="0.2">
      <c r="A109" s="43"/>
      <c r="B109" s="40"/>
      <c r="C109" s="40"/>
      <c r="D109" s="12" t="s">
        <v>79</v>
      </c>
      <c r="E109" s="13">
        <f t="shared" si="22"/>
        <v>0</v>
      </c>
      <c r="F109" s="13">
        <v>0</v>
      </c>
      <c r="G109" s="13">
        <v>0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</row>
    <row r="110" spans="1:12" ht="39.75" customHeight="1" x14ac:dyDescent="0.2">
      <c r="A110" s="43"/>
      <c r="B110" s="40"/>
      <c r="C110" s="40"/>
      <c r="D110" s="12" t="s">
        <v>80</v>
      </c>
      <c r="E110" s="13">
        <f t="shared" si="22"/>
        <v>0</v>
      </c>
      <c r="F110" s="13">
        <v>0</v>
      </c>
      <c r="G110" s="13">
        <v>0</v>
      </c>
      <c r="H110" s="13">
        <v>0</v>
      </c>
      <c r="I110" s="13">
        <v>0</v>
      </c>
      <c r="J110" s="13">
        <v>0</v>
      </c>
      <c r="K110" s="13">
        <v>0</v>
      </c>
      <c r="L110" s="13">
        <v>0</v>
      </c>
    </row>
    <row r="111" spans="1:12" ht="18" customHeight="1" x14ac:dyDescent="0.2">
      <c r="A111" s="43"/>
      <c r="B111" s="40"/>
      <c r="C111" s="40"/>
      <c r="D111" s="12" t="s">
        <v>81</v>
      </c>
      <c r="E111" s="13">
        <f t="shared" si="22"/>
        <v>0</v>
      </c>
      <c r="F111" s="13">
        <v>0</v>
      </c>
      <c r="G111" s="13">
        <v>0</v>
      </c>
      <c r="H111" s="13">
        <v>0</v>
      </c>
      <c r="I111" s="13">
        <v>0</v>
      </c>
      <c r="J111" s="13">
        <v>0</v>
      </c>
      <c r="K111" s="13">
        <v>0</v>
      </c>
      <c r="L111" s="13">
        <v>0</v>
      </c>
    </row>
    <row r="112" spans="1:12" ht="51" x14ac:dyDescent="0.2">
      <c r="A112" s="43"/>
      <c r="B112" s="40"/>
      <c r="C112" s="40"/>
      <c r="D112" s="12" t="s">
        <v>82</v>
      </c>
      <c r="E112" s="13">
        <f t="shared" si="22"/>
        <v>0</v>
      </c>
      <c r="F112" s="13">
        <v>0</v>
      </c>
      <c r="G112" s="13">
        <v>0</v>
      </c>
      <c r="H112" s="13">
        <v>0</v>
      </c>
      <c r="I112" s="13">
        <v>0</v>
      </c>
      <c r="J112" s="13">
        <v>0</v>
      </c>
      <c r="K112" s="13">
        <v>0</v>
      </c>
      <c r="L112" s="13">
        <v>0</v>
      </c>
    </row>
    <row r="113" spans="1:12" ht="39.75" customHeight="1" x14ac:dyDescent="0.2">
      <c r="A113" s="43"/>
      <c r="B113" s="40"/>
      <c r="C113" s="40"/>
      <c r="D113" s="12" t="s">
        <v>83</v>
      </c>
      <c r="E113" s="13">
        <f t="shared" si="22"/>
        <v>3694.2</v>
      </c>
      <c r="F113" s="13">
        <v>3694.2</v>
      </c>
      <c r="G113" s="13">
        <v>0</v>
      </c>
      <c r="H113" s="13">
        <v>0</v>
      </c>
      <c r="I113" s="13">
        <v>0</v>
      </c>
      <c r="J113" s="13">
        <v>0</v>
      </c>
      <c r="K113" s="13">
        <v>0</v>
      </c>
      <c r="L113" s="13">
        <v>0</v>
      </c>
    </row>
    <row r="114" spans="1:12" ht="12.75" customHeight="1" x14ac:dyDescent="0.2">
      <c r="A114" s="44" t="s">
        <v>115</v>
      </c>
      <c r="B114" s="44" t="s">
        <v>116</v>
      </c>
      <c r="C114" s="40" t="s">
        <v>117</v>
      </c>
      <c r="D114" s="12" t="s">
        <v>78</v>
      </c>
      <c r="E114" s="13">
        <f t="shared" si="22"/>
        <v>3565.6000000000008</v>
      </c>
      <c r="F114" s="13">
        <f t="shared" ref="F114:L114" si="28">SUM(F115:F119)</f>
        <v>1080.8</v>
      </c>
      <c r="G114" s="13">
        <f t="shared" si="28"/>
        <v>830.8</v>
      </c>
      <c r="H114" s="13">
        <f t="shared" si="28"/>
        <v>330.8</v>
      </c>
      <c r="I114" s="13">
        <f t="shared" si="28"/>
        <v>330.8</v>
      </c>
      <c r="J114" s="13">
        <f t="shared" si="28"/>
        <v>330.8</v>
      </c>
      <c r="K114" s="13">
        <f t="shared" si="28"/>
        <v>330.8</v>
      </c>
      <c r="L114" s="13">
        <f t="shared" si="28"/>
        <v>330.8</v>
      </c>
    </row>
    <row r="115" spans="1:12" ht="25.5" x14ac:dyDescent="0.2">
      <c r="A115" s="45"/>
      <c r="B115" s="45"/>
      <c r="C115" s="40"/>
      <c r="D115" s="12" t="s">
        <v>79</v>
      </c>
      <c r="E115" s="13">
        <f t="shared" si="22"/>
        <v>0</v>
      </c>
      <c r="F115" s="13">
        <v>0</v>
      </c>
      <c r="G115" s="13">
        <v>0</v>
      </c>
      <c r="H115" s="13">
        <v>0</v>
      </c>
      <c r="I115" s="13">
        <v>0</v>
      </c>
      <c r="J115" s="13">
        <v>0</v>
      </c>
      <c r="K115" s="13">
        <v>0</v>
      </c>
      <c r="L115" s="13">
        <v>0</v>
      </c>
    </row>
    <row r="116" spans="1:12" ht="39.75" customHeight="1" x14ac:dyDescent="0.2">
      <c r="A116" s="45"/>
      <c r="B116" s="45"/>
      <c r="C116" s="40"/>
      <c r="D116" s="12" t="s">
        <v>80</v>
      </c>
      <c r="E116" s="13">
        <f t="shared" si="22"/>
        <v>2315.6</v>
      </c>
      <c r="F116" s="13">
        <v>330.8</v>
      </c>
      <c r="G116" s="14">
        <v>330.8</v>
      </c>
      <c r="H116" s="13">
        <v>330.8</v>
      </c>
      <c r="I116" s="13">
        <f>H116</f>
        <v>330.8</v>
      </c>
      <c r="J116" s="13">
        <f t="shared" ref="J116:L116" si="29">I116</f>
        <v>330.8</v>
      </c>
      <c r="K116" s="13">
        <f t="shared" si="29"/>
        <v>330.8</v>
      </c>
      <c r="L116" s="13">
        <f t="shared" si="29"/>
        <v>330.8</v>
      </c>
    </row>
    <row r="117" spans="1:12" x14ac:dyDescent="0.2">
      <c r="A117" s="45"/>
      <c r="B117" s="45"/>
      <c r="C117" s="40"/>
      <c r="D117" s="12" t="s">
        <v>81</v>
      </c>
      <c r="E117" s="13">
        <f t="shared" si="22"/>
        <v>1250</v>
      </c>
      <c r="F117" s="13">
        <v>750</v>
      </c>
      <c r="G117" s="13">
        <v>500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</row>
    <row r="118" spans="1:12" ht="51" x14ac:dyDescent="0.2">
      <c r="A118" s="45"/>
      <c r="B118" s="45"/>
      <c r="C118" s="40"/>
      <c r="D118" s="12" t="s">
        <v>82</v>
      </c>
      <c r="E118" s="13">
        <f t="shared" si="22"/>
        <v>0</v>
      </c>
      <c r="F118" s="13">
        <v>0</v>
      </c>
      <c r="G118" s="13">
        <v>0</v>
      </c>
      <c r="H118" s="13">
        <v>0</v>
      </c>
      <c r="I118" s="13">
        <v>0</v>
      </c>
      <c r="J118" s="13">
        <v>0</v>
      </c>
      <c r="K118" s="13">
        <v>0</v>
      </c>
      <c r="L118" s="13">
        <v>0</v>
      </c>
    </row>
    <row r="119" spans="1:12" ht="36.75" customHeight="1" x14ac:dyDescent="0.2">
      <c r="A119" s="45"/>
      <c r="B119" s="45"/>
      <c r="C119" s="40"/>
      <c r="D119" s="12" t="s">
        <v>83</v>
      </c>
      <c r="E119" s="13">
        <f t="shared" si="22"/>
        <v>0</v>
      </c>
      <c r="F119" s="13">
        <v>0</v>
      </c>
      <c r="G119" s="13">
        <v>0</v>
      </c>
      <c r="H119" s="13">
        <v>0</v>
      </c>
      <c r="I119" s="13">
        <v>0</v>
      </c>
      <c r="J119" s="13">
        <v>0</v>
      </c>
      <c r="K119" s="13">
        <v>0</v>
      </c>
      <c r="L119" s="13">
        <v>0</v>
      </c>
    </row>
    <row r="120" spans="1:12" ht="12.75" customHeight="1" x14ac:dyDescent="0.2">
      <c r="A120" s="45"/>
      <c r="B120" s="45"/>
      <c r="C120" s="40" t="s">
        <v>77</v>
      </c>
      <c r="D120" s="12" t="s">
        <v>78</v>
      </c>
      <c r="E120" s="18">
        <f t="shared" si="22"/>
        <v>3.7619999999999996</v>
      </c>
      <c r="F120" s="18">
        <f>SUM(F121:F125)</f>
        <v>3.76</v>
      </c>
      <c r="G120" s="18">
        <f t="shared" ref="G120:L120" si="30">SUM(G121:G125)</f>
        <v>2E-3</v>
      </c>
      <c r="H120" s="14">
        <f t="shared" si="30"/>
        <v>0</v>
      </c>
      <c r="I120" s="14">
        <f t="shared" si="30"/>
        <v>0</v>
      </c>
      <c r="J120" s="14">
        <f t="shared" si="30"/>
        <v>0</v>
      </c>
      <c r="K120" s="14">
        <f t="shared" si="30"/>
        <v>0</v>
      </c>
      <c r="L120" s="14">
        <f t="shared" si="30"/>
        <v>0</v>
      </c>
    </row>
    <row r="121" spans="1:12" ht="25.5" x14ac:dyDescent="0.2">
      <c r="A121" s="45"/>
      <c r="B121" s="45"/>
      <c r="C121" s="40"/>
      <c r="D121" s="12" t="s">
        <v>79</v>
      </c>
      <c r="E121" s="13">
        <f t="shared" si="22"/>
        <v>0</v>
      </c>
      <c r="F121" s="13">
        <v>0</v>
      </c>
      <c r="G121" s="13">
        <v>0</v>
      </c>
      <c r="H121" s="13">
        <v>0</v>
      </c>
      <c r="I121" s="13">
        <v>0</v>
      </c>
      <c r="J121" s="13">
        <v>0</v>
      </c>
      <c r="K121" s="13">
        <v>0</v>
      </c>
      <c r="L121" s="13">
        <v>0</v>
      </c>
    </row>
    <row r="122" spans="1:12" ht="38.25" customHeight="1" x14ac:dyDescent="0.2">
      <c r="A122" s="45"/>
      <c r="B122" s="45"/>
      <c r="C122" s="40"/>
      <c r="D122" s="12" t="s">
        <v>80</v>
      </c>
      <c r="E122" s="18">
        <f t="shared" si="22"/>
        <v>3.7619999999999996</v>
      </c>
      <c r="F122" s="18">
        <v>3.76</v>
      </c>
      <c r="G122" s="18">
        <v>2E-3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</row>
    <row r="123" spans="1:12" ht="15.75" customHeight="1" x14ac:dyDescent="0.2">
      <c r="A123" s="45"/>
      <c r="B123" s="45"/>
      <c r="C123" s="40"/>
      <c r="D123" s="12" t="s">
        <v>81</v>
      </c>
      <c r="E123" s="13">
        <f t="shared" si="22"/>
        <v>0</v>
      </c>
      <c r="F123" s="13">
        <v>0</v>
      </c>
      <c r="G123" s="13">
        <v>0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</row>
    <row r="124" spans="1:12" ht="51" x14ac:dyDescent="0.2">
      <c r="A124" s="45"/>
      <c r="B124" s="45"/>
      <c r="C124" s="40"/>
      <c r="D124" s="12" t="s">
        <v>82</v>
      </c>
      <c r="E124" s="13">
        <f t="shared" si="22"/>
        <v>0</v>
      </c>
      <c r="F124" s="13">
        <v>0</v>
      </c>
      <c r="G124" s="13">
        <v>0</v>
      </c>
      <c r="H124" s="13">
        <v>0</v>
      </c>
      <c r="I124" s="13">
        <v>0</v>
      </c>
      <c r="J124" s="13">
        <v>0</v>
      </c>
      <c r="K124" s="13">
        <v>0</v>
      </c>
      <c r="L124" s="13">
        <v>0</v>
      </c>
    </row>
    <row r="125" spans="1:12" ht="36.75" customHeight="1" x14ac:dyDescent="0.2">
      <c r="A125" s="46"/>
      <c r="B125" s="46"/>
      <c r="C125" s="40"/>
      <c r="D125" s="12" t="s">
        <v>83</v>
      </c>
      <c r="E125" s="13">
        <f t="shared" si="22"/>
        <v>0</v>
      </c>
      <c r="F125" s="13">
        <v>0</v>
      </c>
      <c r="G125" s="13">
        <v>0</v>
      </c>
      <c r="H125" s="13">
        <v>0</v>
      </c>
      <c r="I125" s="13">
        <v>0</v>
      </c>
      <c r="J125" s="13">
        <v>0</v>
      </c>
      <c r="K125" s="13">
        <v>0</v>
      </c>
      <c r="L125" s="13">
        <v>0</v>
      </c>
    </row>
    <row r="126" spans="1:12" x14ac:dyDescent="0.2">
      <c r="A126" s="43"/>
      <c r="B126" s="40" t="s">
        <v>118</v>
      </c>
      <c r="C126" s="40"/>
      <c r="D126" s="12" t="s">
        <v>78</v>
      </c>
      <c r="E126" s="13">
        <f t="shared" si="22"/>
        <v>40550.186000000002</v>
      </c>
      <c r="F126" s="13">
        <f t="shared" ref="F126:L126" si="31">SUM(F127:F131)</f>
        <v>7275</v>
      </c>
      <c r="G126" s="13">
        <f t="shared" si="31"/>
        <v>6658.1859999999997</v>
      </c>
      <c r="H126" s="13">
        <f t="shared" si="31"/>
        <v>5323.4000000000005</v>
      </c>
      <c r="I126" s="13">
        <f t="shared" si="31"/>
        <v>5323.4000000000005</v>
      </c>
      <c r="J126" s="13">
        <f t="shared" si="31"/>
        <v>5323.4000000000005</v>
      </c>
      <c r="K126" s="13">
        <f t="shared" si="31"/>
        <v>5323.4000000000005</v>
      </c>
      <c r="L126" s="13">
        <f t="shared" si="31"/>
        <v>5323.4000000000005</v>
      </c>
    </row>
    <row r="127" spans="1:12" ht="25.5" x14ac:dyDescent="0.2">
      <c r="A127" s="43"/>
      <c r="B127" s="40"/>
      <c r="C127" s="40"/>
      <c r="D127" s="12" t="s">
        <v>79</v>
      </c>
      <c r="E127" s="13">
        <f t="shared" si="22"/>
        <v>545.4</v>
      </c>
      <c r="F127" s="13">
        <f t="shared" ref="F127:L129" si="32">F79+F85+F115</f>
        <v>0</v>
      </c>
      <c r="G127" s="13">
        <f t="shared" si="32"/>
        <v>545.4</v>
      </c>
      <c r="H127" s="13">
        <f t="shared" si="32"/>
        <v>0</v>
      </c>
      <c r="I127" s="13">
        <f t="shared" si="32"/>
        <v>0</v>
      </c>
      <c r="J127" s="13">
        <f t="shared" si="32"/>
        <v>0</v>
      </c>
      <c r="K127" s="13">
        <f t="shared" si="32"/>
        <v>0</v>
      </c>
      <c r="L127" s="13">
        <f t="shared" si="32"/>
        <v>0</v>
      </c>
    </row>
    <row r="128" spans="1:12" ht="39" customHeight="1" x14ac:dyDescent="0.2">
      <c r="A128" s="43"/>
      <c r="B128" s="40"/>
      <c r="C128" s="40"/>
      <c r="D128" s="12" t="s">
        <v>80</v>
      </c>
      <c r="E128" s="13">
        <f t="shared" si="22"/>
        <v>3507.2000000000007</v>
      </c>
      <c r="F128" s="13">
        <f t="shared" si="32"/>
        <v>330.8</v>
      </c>
      <c r="G128" s="13">
        <f>G80+G86+G116</f>
        <v>1522.3999999999999</v>
      </c>
      <c r="H128" s="13">
        <f t="shared" si="32"/>
        <v>330.8</v>
      </c>
      <c r="I128" s="13">
        <f t="shared" si="32"/>
        <v>330.8</v>
      </c>
      <c r="J128" s="13">
        <f t="shared" si="32"/>
        <v>330.8</v>
      </c>
      <c r="K128" s="13">
        <f t="shared" si="32"/>
        <v>330.8</v>
      </c>
      <c r="L128" s="13">
        <f t="shared" si="32"/>
        <v>330.8</v>
      </c>
    </row>
    <row r="129" spans="1:21" ht="21.75" customHeight="1" x14ac:dyDescent="0.2">
      <c r="A129" s="43"/>
      <c r="B129" s="40"/>
      <c r="C129" s="40"/>
      <c r="D129" s="12" t="s">
        <v>81</v>
      </c>
      <c r="E129" s="13">
        <f t="shared" si="22"/>
        <v>1539.347</v>
      </c>
      <c r="F129" s="13">
        <f t="shared" si="32"/>
        <v>750</v>
      </c>
      <c r="G129" s="13">
        <f t="shared" si="32"/>
        <v>789.34699999999998</v>
      </c>
      <c r="H129" s="13">
        <f t="shared" si="32"/>
        <v>0</v>
      </c>
      <c r="I129" s="13">
        <f t="shared" si="32"/>
        <v>0</v>
      </c>
      <c r="J129" s="13">
        <f t="shared" si="32"/>
        <v>0</v>
      </c>
      <c r="K129" s="13">
        <f t="shared" si="32"/>
        <v>0</v>
      </c>
      <c r="L129" s="13">
        <f t="shared" si="32"/>
        <v>0</v>
      </c>
    </row>
    <row r="130" spans="1:21" ht="51" x14ac:dyDescent="0.2">
      <c r="A130" s="43"/>
      <c r="B130" s="40"/>
      <c r="C130" s="40"/>
      <c r="D130" s="12" t="s">
        <v>82</v>
      </c>
      <c r="E130" s="13">
        <f t="shared" si="22"/>
        <v>0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</row>
    <row r="131" spans="1:21" ht="39.75" customHeight="1" x14ac:dyDescent="0.2">
      <c r="A131" s="43"/>
      <c r="B131" s="40"/>
      <c r="C131" s="40"/>
      <c r="D131" s="12" t="s">
        <v>83</v>
      </c>
      <c r="E131" s="13">
        <f t="shared" si="22"/>
        <v>34958.238999999994</v>
      </c>
      <c r="F131" s="13">
        <f t="shared" ref="F131:L131" si="33">F83+F89+F119</f>
        <v>6194.2</v>
      </c>
      <c r="G131" s="13">
        <f t="shared" si="33"/>
        <v>3801.0389999999998</v>
      </c>
      <c r="H131" s="13">
        <f t="shared" si="33"/>
        <v>4992.6000000000004</v>
      </c>
      <c r="I131" s="13">
        <f t="shared" si="33"/>
        <v>4992.6000000000004</v>
      </c>
      <c r="J131" s="13">
        <f t="shared" si="33"/>
        <v>4992.6000000000004</v>
      </c>
      <c r="K131" s="13">
        <f t="shared" si="33"/>
        <v>4992.6000000000004</v>
      </c>
      <c r="L131" s="13">
        <f t="shared" si="33"/>
        <v>4992.6000000000004</v>
      </c>
    </row>
    <row r="132" spans="1:21" ht="15.75" customHeight="1" x14ac:dyDescent="0.2">
      <c r="A132" s="43"/>
      <c r="B132" s="40" t="s">
        <v>119</v>
      </c>
      <c r="C132" s="40"/>
      <c r="D132" s="12" t="s">
        <v>78</v>
      </c>
      <c r="E132" s="13">
        <f t="shared" si="22"/>
        <v>750951.04900000012</v>
      </c>
      <c r="F132" s="17">
        <f t="shared" ref="F132:L132" si="34">SUM(F133:F137)</f>
        <v>107626.56300000002</v>
      </c>
      <c r="G132" s="13">
        <f t="shared" si="34"/>
        <v>124591.48599999999</v>
      </c>
      <c r="H132" s="17">
        <f t="shared" si="34"/>
        <v>105335.4</v>
      </c>
      <c r="I132" s="17">
        <f t="shared" si="34"/>
        <v>103349.4</v>
      </c>
      <c r="J132" s="17">
        <f t="shared" si="34"/>
        <v>103349.4</v>
      </c>
      <c r="K132" s="17">
        <f t="shared" si="34"/>
        <v>103349.4</v>
      </c>
      <c r="L132" s="17">
        <f t="shared" si="34"/>
        <v>103349.4</v>
      </c>
    </row>
    <row r="133" spans="1:21" ht="25.5" x14ac:dyDescent="0.2">
      <c r="A133" s="43"/>
      <c r="B133" s="40"/>
      <c r="C133" s="40"/>
      <c r="D133" s="12" t="s">
        <v>79</v>
      </c>
      <c r="E133" s="13">
        <f t="shared" si="22"/>
        <v>545.4</v>
      </c>
      <c r="F133" s="13">
        <f t="shared" ref="F133:L134" si="35">F59+F72+F127</f>
        <v>0</v>
      </c>
      <c r="G133" s="17">
        <f t="shared" si="35"/>
        <v>545.4</v>
      </c>
      <c r="H133" s="13">
        <f t="shared" si="35"/>
        <v>0</v>
      </c>
      <c r="I133" s="13">
        <f t="shared" si="35"/>
        <v>0</v>
      </c>
      <c r="J133" s="13">
        <f t="shared" si="35"/>
        <v>0</v>
      </c>
      <c r="K133" s="13">
        <f t="shared" si="35"/>
        <v>0</v>
      </c>
      <c r="L133" s="13">
        <f t="shared" si="35"/>
        <v>0</v>
      </c>
    </row>
    <row r="134" spans="1:21" ht="37.5" customHeight="1" x14ac:dyDescent="0.2">
      <c r="A134" s="43"/>
      <c r="B134" s="40"/>
      <c r="C134" s="40"/>
      <c r="D134" s="12" t="s">
        <v>80</v>
      </c>
      <c r="E134" s="13">
        <f t="shared" si="22"/>
        <v>327316.39999999997</v>
      </c>
      <c r="F134" s="13">
        <f>F60+F73+F128</f>
        <v>80892.60000000002</v>
      </c>
      <c r="G134" s="13">
        <f t="shared" si="35"/>
        <v>95837.8</v>
      </c>
      <c r="H134" s="13">
        <f t="shared" si="35"/>
        <v>31002.799999999999</v>
      </c>
      <c r="I134" s="13">
        <f t="shared" si="35"/>
        <v>29895.8</v>
      </c>
      <c r="J134" s="13">
        <f t="shared" si="35"/>
        <v>29895.8</v>
      </c>
      <c r="K134" s="13">
        <f t="shared" si="35"/>
        <v>29895.8</v>
      </c>
      <c r="L134" s="13">
        <f t="shared" si="35"/>
        <v>29895.8</v>
      </c>
    </row>
    <row r="135" spans="1:21" ht="17.25" customHeight="1" x14ac:dyDescent="0.2">
      <c r="A135" s="43"/>
      <c r="B135" s="40"/>
      <c r="C135" s="40"/>
      <c r="D135" s="12" t="s">
        <v>81</v>
      </c>
      <c r="E135" s="13">
        <f t="shared" si="22"/>
        <v>72039.347000000009</v>
      </c>
      <c r="F135" s="13">
        <f>F61+F68+F129</f>
        <v>8750</v>
      </c>
      <c r="G135" s="13">
        <f t="shared" ref="G135:L135" si="36">G61+G68+G129</f>
        <v>10789.347</v>
      </c>
      <c r="H135" s="13">
        <f t="shared" si="36"/>
        <v>10500</v>
      </c>
      <c r="I135" s="13">
        <f t="shared" si="36"/>
        <v>10500</v>
      </c>
      <c r="J135" s="13">
        <f t="shared" si="36"/>
        <v>10500</v>
      </c>
      <c r="K135" s="13">
        <f t="shared" si="36"/>
        <v>10500</v>
      </c>
      <c r="L135" s="13">
        <f t="shared" si="36"/>
        <v>10500</v>
      </c>
    </row>
    <row r="136" spans="1:21" ht="51" x14ac:dyDescent="0.2">
      <c r="A136" s="43"/>
      <c r="B136" s="40"/>
      <c r="C136" s="40"/>
      <c r="D136" s="12" t="s">
        <v>82</v>
      </c>
      <c r="E136" s="13">
        <f t="shared" si="22"/>
        <v>0</v>
      </c>
      <c r="F136" s="13">
        <v>0</v>
      </c>
      <c r="G136" s="17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</row>
    <row r="137" spans="1:21" ht="36" customHeight="1" x14ac:dyDescent="0.2">
      <c r="A137" s="43"/>
      <c r="B137" s="40"/>
      <c r="C137" s="40"/>
      <c r="D137" s="12" t="s">
        <v>83</v>
      </c>
      <c r="E137" s="13">
        <f t="shared" si="22"/>
        <v>351049.902</v>
      </c>
      <c r="F137" s="17">
        <f>F63+F76+F131</f>
        <v>17983.963</v>
      </c>
      <c r="G137" s="17">
        <f t="shared" ref="G137:L137" si="37">G63+G76+G131</f>
        <v>17418.939000000002</v>
      </c>
      <c r="H137" s="17">
        <f t="shared" si="37"/>
        <v>63832.6</v>
      </c>
      <c r="I137" s="17">
        <f t="shared" si="37"/>
        <v>62953.599999999999</v>
      </c>
      <c r="J137" s="17">
        <f t="shared" si="37"/>
        <v>62953.599999999999</v>
      </c>
      <c r="K137" s="17">
        <f t="shared" si="37"/>
        <v>62953.599999999999</v>
      </c>
      <c r="L137" s="17">
        <f t="shared" si="37"/>
        <v>62953.599999999999</v>
      </c>
      <c r="M137" s="19"/>
      <c r="O137" s="19"/>
      <c r="P137" s="19"/>
      <c r="Q137" s="19"/>
      <c r="R137" s="19"/>
      <c r="S137" s="19"/>
      <c r="T137" s="19"/>
      <c r="U137" s="19"/>
    </row>
    <row r="138" spans="1:21" ht="18.75" customHeight="1" x14ac:dyDescent="0.2">
      <c r="A138" s="25"/>
      <c r="B138" s="26" t="s">
        <v>120</v>
      </c>
      <c r="C138" s="26"/>
      <c r="D138" s="12"/>
      <c r="E138" s="13">
        <f t="shared" si="22"/>
        <v>0</v>
      </c>
      <c r="F138" s="13"/>
      <c r="G138" s="13"/>
      <c r="H138" s="13"/>
      <c r="I138" s="13"/>
      <c r="J138" s="13"/>
      <c r="K138" s="13"/>
      <c r="L138" s="13"/>
      <c r="M138" s="19"/>
    </row>
    <row r="139" spans="1:21" x14ac:dyDescent="0.2">
      <c r="A139" s="43"/>
      <c r="B139" s="40" t="s">
        <v>121</v>
      </c>
      <c r="C139" s="40"/>
      <c r="D139" s="12" t="s">
        <v>78</v>
      </c>
      <c r="E139" s="13">
        <f t="shared" si="22"/>
        <v>9127.2000000000007</v>
      </c>
      <c r="F139" s="13">
        <f t="shared" ref="F139:L139" si="38">SUM(F140:F144)</f>
        <v>6194.2</v>
      </c>
      <c r="G139" s="13">
        <f t="shared" si="38"/>
        <v>2933</v>
      </c>
      <c r="H139" s="13">
        <f t="shared" si="38"/>
        <v>0</v>
      </c>
      <c r="I139" s="13">
        <f t="shared" si="38"/>
        <v>0</v>
      </c>
      <c r="J139" s="13">
        <f t="shared" si="38"/>
        <v>0</v>
      </c>
      <c r="K139" s="13">
        <f t="shared" si="38"/>
        <v>0</v>
      </c>
      <c r="L139" s="13">
        <f t="shared" si="38"/>
        <v>0</v>
      </c>
    </row>
    <row r="140" spans="1:21" ht="25.5" x14ac:dyDescent="0.2">
      <c r="A140" s="43"/>
      <c r="B140" s="40"/>
      <c r="C140" s="40"/>
      <c r="D140" s="12" t="s">
        <v>79</v>
      </c>
      <c r="E140" s="13">
        <f t="shared" si="22"/>
        <v>0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</row>
    <row r="141" spans="1:21" ht="36.75" customHeight="1" x14ac:dyDescent="0.2">
      <c r="A141" s="43"/>
      <c r="B141" s="40"/>
      <c r="C141" s="40"/>
      <c r="D141" s="12" t="s">
        <v>80</v>
      </c>
      <c r="E141" s="13">
        <f t="shared" si="22"/>
        <v>0</v>
      </c>
      <c r="F141" s="13">
        <v>0</v>
      </c>
      <c r="G141" s="13">
        <v>0</v>
      </c>
      <c r="H141" s="13">
        <v>0</v>
      </c>
      <c r="I141" s="13">
        <v>0</v>
      </c>
      <c r="J141" s="13">
        <v>0</v>
      </c>
      <c r="K141" s="13">
        <v>0</v>
      </c>
      <c r="L141" s="13">
        <v>0</v>
      </c>
      <c r="M141" s="19"/>
    </row>
    <row r="142" spans="1:21" ht="16.5" customHeight="1" x14ac:dyDescent="0.2">
      <c r="A142" s="43"/>
      <c r="B142" s="40"/>
      <c r="C142" s="40"/>
      <c r="D142" s="12" t="s">
        <v>81</v>
      </c>
      <c r="E142" s="13">
        <f t="shared" si="22"/>
        <v>0</v>
      </c>
      <c r="F142" s="13">
        <f>F68</f>
        <v>0</v>
      </c>
      <c r="G142" s="13">
        <f t="shared" ref="G142:L142" si="39">G68</f>
        <v>0</v>
      </c>
      <c r="H142" s="13">
        <f t="shared" si="39"/>
        <v>0</v>
      </c>
      <c r="I142" s="13">
        <f t="shared" si="39"/>
        <v>0</v>
      </c>
      <c r="J142" s="13">
        <f t="shared" si="39"/>
        <v>0</v>
      </c>
      <c r="K142" s="13">
        <f t="shared" si="39"/>
        <v>0</v>
      </c>
      <c r="L142" s="13">
        <f t="shared" si="39"/>
        <v>0</v>
      </c>
    </row>
    <row r="143" spans="1:21" ht="51" x14ac:dyDescent="0.2">
      <c r="A143" s="43"/>
      <c r="B143" s="40"/>
      <c r="C143" s="40"/>
      <c r="D143" s="12" t="s">
        <v>82</v>
      </c>
      <c r="E143" s="13">
        <f t="shared" ref="E143:E150" si="40">SUM(F143:L143)</f>
        <v>0</v>
      </c>
      <c r="F143" s="13">
        <v>0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</row>
    <row r="144" spans="1:21" ht="39" customHeight="1" x14ac:dyDescent="0.2">
      <c r="A144" s="43"/>
      <c r="B144" s="40"/>
      <c r="C144" s="40"/>
      <c r="D144" s="12" t="s">
        <v>83</v>
      </c>
      <c r="E144" s="13">
        <f t="shared" si="40"/>
        <v>9127.2000000000007</v>
      </c>
      <c r="F144" s="13">
        <f>F101+F107+F113</f>
        <v>6194.2</v>
      </c>
      <c r="G144" s="13">
        <f t="shared" ref="G144:L144" si="41">G101+G107+G113</f>
        <v>2933</v>
      </c>
      <c r="H144" s="13">
        <f t="shared" si="41"/>
        <v>0</v>
      </c>
      <c r="I144" s="13">
        <f t="shared" si="41"/>
        <v>0</v>
      </c>
      <c r="J144" s="13">
        <f t="shared" si="41"/>
        <v>0</v>
      </c>
      <c r="K144" s="13">
        <f t="shared" si="41"/>
        <v>0</v>
      </c>
      <c r="L144" s="13">
        <f t="shared" si="41"/>
        <v>0</v>
      </c>
    </row>
    <row r="145" spans="1:13" x14ac:dyDescent="0.2">
      <c r="A145" s="43"/>
      <c r="B145" s="40" t="s">
        <v>122</v>
      </c>
      <c r="C145" s="40"/>
      <c r="D145" s="12" t="s">
        <v>78</v>
      </c>
      <c r="E145" s="13">
        <f t="shared" si="40"/>
        <v>741823.84900000016</v>
      </c>
      <c r="F145" s="17">
        <f t="shared" ref="F145:L145" si="42">SUM(F146:F150)</f>
        <v>101432.36300000003</v>
      </c>
      <c r="G145" s="17">
        <f t="shared" si="42"/>
        <v>121658.486</v>
      </c>
      <c r="H145" s="17">
        <f t="shared" si="42"/>
        <v>105335.4</v>
      </c>
      <c r="I145" s="17">
        <f t="shared" si="42"/>
        <v>103349.4</v>
      </c>
      <c r="J145" s="17">
        <f t="shared" si="42"/>
        <v>103349.4</v>
      </c>
      <c r="K145" s="17">
        <f t="shared" si="42"/>
        <v>103349.4</v>
      </c>
      <c r="L145" s="17">
        <f t="shared" si="42"/>
        <v>103349.4</v>
      </c>
    </row>
    <row r="146" spans="1:13" ht="25.5" x14ac:dyDescent="0.2">
      <c r="A146" s="43"/>
      <c r="B146" s="40"/>
      <c r="C146" s="40"/>
      <c r="D146" s="12" t="s">
        <v>79</v>
      </c>
      <c r="E146" s="13">
        <f t="shared" si="40"/>
        <v>545.4</v>
      </c>
      <c r="F146" s="13">
        <f>F79</f>
        <v>0</v>
      </c>
      <c r="G146" s="13">
        <f t="shared" ref="G146:L146" si="43">G79</f>
        <v>545.4</v>
      </c>
      <c r="H146" s="13">
        <f t="shared" si="43"/>
        <v>0</v>
      </c>
      <c r="I146" s="13">
        <f t="shared" si="43"/>
        <v>0</v>
      </c>
      <c r="J146" s="13">
        <f t="shared" si="43"/>
        <v>0</v>
      </c>
      <c r="K146" s="13">
        <f t="shared" si="43"/>
        <v>0</v>
      </c>
      <c r="L146" s="13">
        <f t="shared" si="43"/>
        <v>0</v>
      </c>
    </row>
    <row r="147" spans="1:13" ht="37.5" customHeight="1" x14ac:dyDescent="0.2">
      <c r="A147" s="43"/>
      <c r="B147" s="40"/>
      <c r="C147" s="40"/>
      <c r="D147" s="12" t="s">
        <v>80</v>
      </c>
      <c r="E147" s="13">
        <f t="shared" si="40"/>
        <v>327316.39999999997</v>
      </c>
      <c r="F147" s="13">
        <f>F12+F18+F24+F30+F67+F80+F116</f>
        <v>80892.60000000002</v>
      </c>
      <c r="G147" s="13">
        <f>G12+G18+G24+G30+G67+G80+G116+G54</f>
        <v>95837.800000000017</v>
      </c>
      <c r="H147" s="13">
        <f t="shared" ref="H147:L147" si="44">H12+H18+H24+H30+H67+H80+H116</f>
        <v>31002.799999999999</v>
      </c>
      <c r="I147" s="13">
        <f t="shared" si="44"/>
        <v>29895.8</v>
      </c>
      <c r="J147" s="13">
        <f t="shared" si="44"/>
        <v>29895.8</v>
      </c>
      <c r="K147" s="13">
        <f t="shared" si="44"/>
        <v>29895.8</v>
      </c>
      <c r="L147" s="13">
        <f t="shared" si="44"/>
        <v>29895.8</v>
      </c>
      <c r="M147" s="22"/>
    </row>
    <row r="148" spans="1:13" ht="18.75" customHeight="1" x14ac:dyDescent="0.2">
      <c r="A148" s="43"/>
      <c r="B148" s="40"/>
      <c r="C148" s="40"/>
      <c r="D148" s="12" t="s">
        <v>81</v>
      </c>
      <c r="E148" s="13">
        <f t="shared" si="40"/>
        <v>72039.347000000009</v>
      </c>
      <c r="F148" s="13">
        <f>F19+F25+F37+F117+F55+F81</f>
        <v>8750</v>
      </c>
      <c r="G148" s="13">
        <f t="shared" ref="G148:L148" si="45">G19+G25+G37+G117+G55+G81</f>
        <v>10789.347</v>
      </c>
      <c r="H148" s="13">
        <f t="shared" si="45"/>
        <v>10500</v>
      </c>
      <c r="I148" s="13">
        <f t="shared" si="45"/>
        <v>10500</v>
      </c>
      <c r="J148" s="13">
        <f t="shared" si="45"/>
        <v>10500</v>
      </c>
      <c r="K148" s="13">
        <f t="shared" si="45"/>
        <v>10500</v>
      </c>
      <c r="L148" s="13">
        <f t="shared" si="45"/>
        <v>10500</v>
      </c>
    </row>
    <row r="149" spans="1:13" ht="51" x14ac:dyDescent="0.2">
      <c r="A149" s="43"/>
      <c r="B149" s="40"/>
      <c r="C149" s="40"/>
      <c r="D149" s="12" t="s">
        <v>82</v>
      </c>
      <c r="E149" s="13">
        <f t="shared" si="40"/>
        <v>0</v>
      </c>
      <c r="F149" s="13">
        <v>0</v>
      </c>
      <c r="G149" s="13">
        <v>0</v>
      </c>
      <c r="H149" s="13">
        <v>0</v>
      </c>
      <c r="I149" s="13">
        <v>0</v>
      </c>
      <c r="J149" s="13">
        <v>0</v>
      </c>
      <c r="K149" s="13">
        <v>0</v>
      </c>
      <c r="L149" s="13">
        <v>0</v>
      </c>
    </row>
    <row r="150" spans="1:13" ht="38.25" customHeight="1" x14ac:dyDescent="0.2">
      <c r="A150" s="43"/>
      <c r="B150" s="40"/>
      <c r="C150" s="40"/>
      <c r="D150" s="12" t="s">
        <v>83</v>
      </c>
      <c r="E150" s="13">
        <f t="shared" si="40"/>
        <v>341922.70199999999</v>
      </c>
      <c r="F150" s="17">
        <f>F15+F21+F27+F33+F70+F83+F119</f>
        <v>11789.763000000001</v>
      </c>
      <c r="G150" s="17">
        <f t="shared" ref="G150:L150" si="46">G15+G21+G27+G33+G70+G83+G119</f>
        <v>14485.939000000002</v>
      </c>
      <c r="H150" s="17">
        <f t="shared" si="46"/>
        <v>63832.6</v>
      </c>
      <c r="I150" s="17">
        <f t="shared" si="46"/>
        <v>62953.599999999999</v>
      </c>
      <c r="J150" s="17">
        <f t="shared" si="46"/>
        <v>62953.599999999999</v>
      </c>
      <c r="K150" s="17">
        <f t="shared" si="46"/>
        <v>62953.599999999999</v>
      </c>
      <c r="L150" s="17">
        <f t="shared" si="46"/>
        <v>62953.599999999999</v>
      </c>
      <c r="M150" s="19"/>
    </row>
    <row r="151" spans="1:13" ht="18.75" customHeight="1" x14ac:dyDescent="0.2">
      <c r="A151" s="20"/>
      <c r="B151" s="21" t="s">
        <v>120</v>
      </c>
      <c r="C151" s="21"/>
      <c r="D151" s="12"/>
      <c r="E151" s="13"/>
      <c r="F151" s="13"/>
      <c r="G151" s="13"/>
      <c r="H151" s="13"/>
      <c r="I151" s="13"/>
      <c r="J151" s="13"/>
      <c r="K151" s="13"/>
      <c r="L151" s="13"/>
    </row>
    <row r="152" spans="1:13" x14ac:dyDescent="0.2">
      <c r="A152" s="43"/>
      <c r="B152" s="40" t="s">
        <v>123</v>
      </c>
      <c r="C152" s="40"/>
      <c r="D152" s="12" t="s">
        <v>78</v>
      </c>
      <c r="E152" s="24">
        <f>SUM(F152:L152)</f>
        <v>710404.625</v>
      </c>
      <c r="F152" s="24">
        <f t="shared" ref="F152:L152" si="47">SUM(F153:F157)</f>
        <v>100355.32300000002</v>
      </c>
      <c r="G152" s="23">
        <f t="shared" si="47"/>
        <v>117933.302</v>
      </c>
      <c r="H152" s="23">
        <f t="shared" si="47"/>
        <v>100012</v>
      </c>
      <c r="I152" s="23">
        <f t="shared" si="47"/>
        <v>98026</v>
      </c>
      <c r="J152" s="23">
        <f t="shared" si="47"/>
        <v>98026</v>
      </c>
      <c r="K152" s="23">
        <f t="shared" si="47"/>
        <v>98026</v>
      </c>
      <c r="L152" s="23">
        <f t="shared" si="47"/>
        <v>98026</v>
      </c>
    </row>
    <row r="153" spans="1:13" ht="25.5" x14ac:dyDescent="0.2">
      <c r="A153" s="43"/>
      <c r="B153" s="40"/>
      <c r="C153" s="40"/>
      <c r="D153" s="12" t="s">
        <v>79</v>
      </c>
      <c r="E153" s="24">
        <f t="shared" ref="E153:E181" si="48">SUM(F153:L153)</f>
        <v>0</v>
      </c>
      <c r="F153" s="13">
        <v>0</v>
      </c>
      <c r="G153" s="13">
        <v>0</v>
      </c>
      <c r="H153" s="13">
        <v>0</v>
      </c>
      <c r="I153" s="13">
        <v>0</v>
      </c>
      <c r="J153" s="13">
        <v>0</v>
      </c>
      <c r="K153" s="13">
        <v>0</v>
      </c>
      <c r="L153" s="13">
        <v>0</v>
      </c>
    </row>
    <row r="154" spans="1:13" ht="45.75" customHeight="1" x14ac:dyDescent="0.2">
      <c r="A154" s="43"/>
      <c r="B154" s="40"/>
      <c r="C154" s="40"/>
      <c r="D154" s="12" t="s">
        <v>80</v>
      </c>
      <c r="E154" s="24">
        <f t="shared" si="48"/>
        <v>323812.962</v>
      </c>
      <c r="F154" s="13">
        <f>F60+F73+F122</f>
        <v>80565.560000000012</v>
      </c>
      <c r="G154" s="13">
        <f t="shared" ref="G154:L154" si="49">G60+G73+G122</f>
        <v>94315.402000000002</v>
      </c>
      <c r="H154" s="13">
        <f t="shared" si="49"/>
        <v>30672</v>
      </c>
      <c r="I154" s="13">
        <f t="shared" si="49"/>
        <v>29565</v>
      </c>
      <c r="J154" s="13">
        <f t="shared" si="49"/>
        <v>29565</v>
      </c>
      <c r="K154" s="13">
        <f t="shared" si="49"/>
        <v>29565</v>
      </c>
      <c r="L154" s="13">
        <f t="shared" si="49"/>
        <v>29565</v>
      </c>
    </row>
    <row r="155" spans="1:13" ht="22.5" customHeight="1" x14ac:dyDescent="0.2">
      <c r="A155" s="43"/>
      <c r="B155" s="40"/>
      <c r="C155" s="40"/>
      <c r="D155" s="12" t="s">
        <v>81</v>
      </c>
      <c r="E155" s="24">
        <f t="shared" si="48"/>
        <v>70500</v>
      </c>
      <c r="F155" s="13">
        <f>F61+F74</f>
        <v>8000</v>
      </c>
      <c r="G155" s="13">
        <f t="shared" ref="G155:L155" si="50">G61+G74</f>
        <v>10000</v>
      </c>
      <c r="H155" s="13">
        <f t="shared" si="50"/>
        <v>10500</v>
      </c>
      <c r="I155" s="13">
        <f t="shared" si="50"/>
        <v>10500</v>
      </c>
      <c r="J155" s="13">
        <f t="shared" si="50"/>
        <v>10500</v>
      </c>
      <c r="K155" s="13">
        <f t="shared" si="50"/>
        <v>10500</v>
      </c>
      <c r="L155" s="13">
        <f t="shared" si="50"/>
        <v>10500</v>
      </c>
    </row>
    <row r="156" spans="1:13" ht="51" x14ac:dyDescent="0.2">
      <c r="A156" s="43"/>
      <c r="B156" s="40"/>
      <c r="C156" s="40"/>
      <c r="D156" s="12" t="s">
        <v>82</v>
      </c>
      <c r="E156" s="24">
        <f t="shared" si="48"/>
        <v>0</v>
      </c>
      <c r="F156" s="13">
        <v>0</v>
      </c>
      <c r="G156" s="13">
        <v>0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</row>
    <row r="157" spans="1:13" ht="38.25" customHeight="1" x14ac:dyDescent="0.2">
      <c r="A157" s="43"/>
      <c r="B157" s="40"/>
      <c r="C157" s="40"/>
      <c r="D157" s="12" t="s">
        <v>83</v>
      </c>
      <c r="E157" s="24">
        <f t="shared" si="48"/>
        <v>316091.663</v>
      </c>
      <c r="F157" s="13">
        <f>F63+F76</f>
        <v>11789.763000000001</v>
      </c>
      <c r="G157" s="13">
        <f t="shared" ref="G157:L157" si="51">G63+G76</f>
        <v>13617.900000000001</v>
      </c>
      <c r="H157" s="13">
        <f t="shared" si="51"/>
        <v>58840</v>
      </c>
      <c r="I157" s="13">
        <f t="shared" si="51"/>
        <v>57961</v>
      </c>
      <c r="J157" s="13">
        <f t="shared" si="51"/>
        <v>57961</v>
      </c>
      <c r="K157" s="13">
        <f t="shared" si="51"/>
        <v>57961</v>
      </c>
      <c r="L157" s="13">
        <f t="shared" si="51"/>
        <v>57961</v>
      </c>
    </row>
    <row r="158" spans="1:13" x14ac:dyDescent="0.2">
      <c r="A158" s="43"/>
      <c r="B158" s="40" t="s">
        <v>124</v>
      </c>
      <c r="C158" s="47"/>
      <c r="D158" s="12" t="s">
        <v>78</v>
      </c>
      <c r="E158" s="24">
        <f t="shared" si="48"/>
        <v>5433</v>
      </c>
      <c r="F158" s="13">
        <f>SUM(F159:F163)</f>
        <v>2500</v>
      </c>
      <c r="G158" s="13">
        <f t="shared" ref="G158:L158" si="52">SUM(G159:G163)</f>
        <v>2933</v>
      </c>
      <c r="H158" s="13">
        <f t="shared" si="52"/>
        <v>0</v>
      </c>
      <c r="I158" s="13">
        <f t="shared" si="52"/>
        <v>0</v>
      </c>
      <c r="J158" s="13">
        <f t="shared" si="52"/>
        <v>0</v>
      </c>
      <c r="K158" s="13">
        <f t="shared" si="52"/>
        <v>0</v>
      </c>
      <c r="L158" s="13">
        <f t="shared" si="52"/>
        <v>0</v>
      </c>
    </row>
    <row r="159" spans="1:13" ht="25.5" x14ac:dyDescent="0.2">
      <c r="A159" s="43"/>
      <c r="B159" s="40"/>
      <c r="C159" s="40"/>
      <c r="D159" s="12" t="s">
        <v>79</v>
      </c>
      <c r="E159" s="24">
        <f t="shared" si="48"/>
        <v>0</v>
      </c>
      <c r="F159" s="13">
        <v>0</v>
      </c>
      <c r="G159" s="13">
        <v>0</v>
      </c>
      <c r="H159" s="13">
        <v>0</v>
      </c>
      <c r="I159" s="13">
        <v>0</v>
      </c>
      <c r="J159" s="13">
        <v>0</v>
      </c>
      <c r="K159" s="13">
        <v>0</v>
      </c>
      <c r="L159" s="13">
        <v>0</v>
      </c>
    </row>
    <row r="160" spans="1:13" ht="41.25" customHeight="1" x14ac:dyDescent="0.2">
      <c r="A160" s="43"/>
      <c r="B160" s="40"/>
      <c r="C160" s="40"/>
      <c r="D160" s="12" t="s">
        <v>80</v>
      </c>
      <c r="E160" s="24">
        <f t="shared" si="48"/>
        <v>0</v>
      </c>
      <c r="F160" s="13">
        <f>F98+F104</f>
        <v>0</v>
      </c>
      <c r="G160" s="13">
        <f t="shared" ref="G160:L161" si="53">G98+G104</f>
        <v>0</v>
      </c>
      <c r="H160" s="13">
        <f t="shared" si="53"/>
        <v>0</v>
      </c>
      <c r="I160" s="13">
        <f t="shared" si="53"/>
        <v>0</v>
      </c>
      <c r="J160" s="13">
        <f t="shared" si="53"/>
        <v>0</v>
      </c>
      <c r="K160" s="13">
        <f t="shared" si="53"/>
        <v>0</v>
      </c>
      <c r="L160" s="13">
        <f t="shared" si="53"/>
        <v>0</v>
      </c>
    </row>
    <row r="161" spans="1:12" ht="18" customHeight="1" x14ac:dyDescent="0.2">
      <c r="A161" s="43"/>
      <c r="B161" s="40"/>
      <c r="C161" s="40"/>
      <c r="D161" s="12" t="s">
        <v>81</v>
      </c>
      <c r="E161" s="24">
        <f t="shared" si="48"/>
        <v>0</v>
      </c>
      <c r="F161" s="13">
        <f>F99+F105</f>
        <v>0</v>
      </c>
      <c r="G161" s="13">
        <f t="shared" si="53"/>
        <v>0</v>
      </c>
      <c r="H161" s="13">
        <f t="shared" si="53"/>
        <v>0</v>
      </c>
      <c r="I161" s="13">
        <f t="shared" si="53"/>
        <v>0</v>
      </c>
      <c r="J161" s="13">
        <f t="shared" si="53"/>
        <v>0</v>
      </c>
      <c r="K161" s="13">
        <f t="shared" si="53"/>
        <v>0</v>
      </c>
      <c r="L161" s="13">
        <f t="shared" si="53"/>
        <v>0</v>
      </c>
    </row>
    <row r="162" spans="1:12" ht="51" x14ac:dyDescent="0.2">
      <c r="A162" s="43"/>
      <c r="B162" s="40"/>
      <c r="C162" s="40"/>
      <c r="D162" s="12" t="s">
        <v>82</v>
      </c>
      <c r="E162" s="24">
        <f t="shared" si="48"/>
        <v>0</v>
      </c>
      <c r="F162" s="13">
        <v>0</v>
      </c>
      <c r="G162" s="13">
        <v>0</v>
      </c>
      <c r="H162" s="13">
        <v>0</v>
      </c>
      <c r="I162" s="13">
        <v>0</v>
      </c>
      <c r="J162" s="13">
        <v>0</v>
      </c>
      <c r="K162" s="13">
        <v>0</v>
      </c>
      <c r="L162" s="13">
        <v>0</v>
      </c>
    </row>
    <row r="163" spans="1:12" ht="40.5" customHeight="1" x14ac:dyDescent="0.2">
      <c r="A163" s="43"/>
      <c r="B163" s="40"/>
      <c r="C163" s="40"/>
      <c r="D163" s="12" t="s">
        <v>83</v>
      </c>
      <c r="E163" s="24">
        <f t="shared" si="48"/>
        <v>5433</v>
      </c>
      <c r="F163" s="13">
        <f>F101+F107</f>
        <v>2500</v>
      </c>
      <c r="G163" s="13">
        <f t="shared" ref="G163:L163" si="54">G101+G107</f>
        <v>2933</v>
      </c>
      <c r="H163" s="13">
        <f t="shared" si="54"/>
        <v>0</v>
      </c>
      <c r="I163" s="13">
        <f t="shared" si="54"/>
        <v>0</v>
      </c>
      <c r="J163" s="13">
        <f t="shared" si="54"/>
        <v>0</v>
      </c>
      <c r="K163" s="13">
        <f t="shared" si="54"/>
        <v>0</v>
      </c>
      <c r="L163" s="13">
        <f t="shared" si="54"/>
        <v>0</v>
      </c>
    </row>
    <row r="164" spans="1:12" x14ac:dyDescent="0.2">
      <c r="A164" s="43"/>
      <c r="B164" s="40" t="s">
        <v>125</v>
      </c>
      <c r="C164" s="40"/>
      <c r="D164" s="12" t="s">
        <v>78</v>
      </c>
      <c r="E164" s="24">
        <f t="shared" si="48"/>
        <v>0</v>
      </c>
      <c r="F164" s="13">
        <f>SUM(F165:F169)</f>
        <v>0</v>
      </c>
      <c r="G164" s="13">
        <f t="shared" ref="G164:L164" si="55">SUM(G165:G169)</f>
        <v>0</v>
      </c>
      <c r="H164" s="13">
        <f t="shared" si="55"/>
        <v>0</v>
      </c>
      <c r="I164" s="13">
        <f t="shared" si="55"/>
        <v>0</v>
      </c>
      <c r="J164" s="13">
        <f t="shared" si="55"/>
        <v>0</v>
      </c>
      <c r="K164" s="13">
        <f t="shared" si="55"/>
        <v>0</v>
      </c>
      <c r="L164" s="13">
        <f t="shared" si="55"/>
        <v>0</v>
      </c>
    </row>
    <row r="165" spans="1:12" ht="25.5" x14ac:dyDescent="0.2">
      <c r="A165" s="43"/>
      <c r="B165" s="40"/>
      <c r="C165" s="40"/>
      <c r="D165" s="12" t="s">
        <v>79</v>
      </c>
      <c r="E165" s="24">
        <f t="shared" si="48"/>
        <v>0</v>
      </c>
      <c r="F165" s="13">
        <v>0</v>
      </c>
      <c r="G165" s="13">
        <v>0</v>
      </c>
      <c r="H165" s="13">
        <v>0</v>
      </c>
      <c r="I165" s="13">
        <v>0</v>
      </c>
      <c r="J165" s="13">
        <v>0</v>
      </c>
      <c r="K165" s="13">
        <v>0</v>
      </c>
      <c r="L165" s="13">
        <v>0</v>
      </c>
    </row>
    <row r="166" spans="1:12" ht="39.75" customHeight="1" x14ac:dyDescent="0.2">
      <c r="A166" s="43"/>
      <c r="B166" s="40"/>
      <c r="C166" s="40"/>
      <c r="D166" s="12" t="s">
        <v>80</v>
      </c>
      <c r="E166" s="24">
        <f t="shared" si="48"/>
        <v>0</v>
      </c>
      <c r="F166" s="13">
        <f>F92</f>
        <v>0</v>
      </c>
      <c r="G166" s="13">
        <f t="shared" ref="G166:L167" si="56">G92</f>
        <v>0</v>
      </c>
      <c r="H166" s="13">
        <f t="shared" si="56"/>
        <v>0</v>
      </c>
      <c r="I166" s="13">
        <f t="shared" si="56"/>
        <v>0</v>
      </c>
      <c r="J166" s="13">
        <f t="shared" si="56"/>
        <v>0</v>
      </c>
      <c r="K166" s="13">
        <f t="shared" si="56"/>
        <v>0</v>
      </c>
      <c r="L166" s="13">
        <f t="shared" si="56"/>
        <v>0</v>
      </c>
    </row>
    <row r="167" spans="1:12" ht="16.5" customHeight="1" x14ac:dyDescent="0.2">
      <c r="A167" s="43"/>
      <c r="B167" s="40"/>
      <c r="C167" s="40"/>
      <c r="D167" s="12" t="s">
        <v>81</v>
      </c>
      <c r="E167" s="24">
        <f t="shared" si="48"/>
        <v>0</v>
      </c>
      <c r="F167" s="13">
        <f>F93</f>
        <v>0</v>
      </c>
      <c r="G167" s="13">
        <f t="shared" si="56"/>
        <v>0</v>
      </c>
      <c r="H167" s="13">
        <f t="shared" si="56"/>
        <v>0</v>
      </c>
      <c r="I167" s="13">
        <f t="shared" si="56"/>
        <v>0</v>
      </c>
      <c r="J167" s="13">
        <f t="shared" si="56"/>
        <v>0</v>
      </c>
      <c r="K167" s="13">
        <f t="shared" si="56"/>
        <v>0</v>
      </c>
      <c r="L167" s="13">
        <f t="shared" si="56"/>
        <v>0</v>
      </c>
    </row>
    <row r="168" spans="1:12" ht="51" x14ac:dyDescent="0.2">
      <c r="A168" s="43"/>
      <c r="B168" s="40"/>
      <c r="C168" s="40"/>
      <c r="D168" s="12" t="s">
        <v>82</v>
      </c>
      <c r="E168" s="24">
        <f t="shared" si="48"/>
        <v>0</v>
      </c>
      <c r="F168" s="13">
        <v>0</v>
      </c>
      <c r="G168" s="13">
        <v>0</v>
      </c>
      <c r="H168" s="13">
        <v>0</v>
      </c>
      <c r="I168" s="13">
        <v>0</v>
      </c>
      <c r="J168" s="13">
        <v>0</v>
      </c>
      <c r="K168" s="13">
        <v>0</v>
      </c>
      <c r="L168" s="13">
        <v>0</v>
      </c>
    </row>
    <row r="169" spans="1:12" ht="39.75" customHeight="1" x14ac:dyDescent="0.2">
      <c r="A169" s="43"/>
      <c r="B169" s="40"/>
      <c r="C169" s="40"/>
      <c r="D169" s="12" t="s">
        <v>83</v>
      </c>
      <c r="E169" s="24">
        <f t="shared" si="48"/>
        <v>0</v>
      </c>
      <c r="F169" s="13">
        <f>F95</f>
        <v>0</v>
      </c>
      <c r="G169" s="13">
        <f t="shared" ref="G169:L169" si="57">G95</f>
        <v>0</v>
      </c>
      <c r="H169" s="13">
        <f t="shared" si="57"/>
        <v>0</v>
      </c>
      <c r="I169" s="13">
        <f t="shared" si="57"/>
        <v>0</v>
      </c>
      <c r="J169" s="13">
        <f t="shared" si="57"/>
        <v>0</v>
      </c>
      <c r="K169" s="13">
        <f t="shared" si="57"/>
        <v>0</v>
      </c>
      <c r="L169" s="13">
        <f t="shared" si="57"/>
        <v>0</v>
      </c>
    </row>
    <row r="170" spans="1:12" x14ac:dyDescent="0.2">
      <c r="A170" s="43"/>
      <c r="B170" s="40" t="s">
        <v>126</v>
      </c>
      <c r="C170" s="40"/>
      <c r="D170" s="12" t="s">
        <v>78</v>
      </c>
      <c r="E170" s="24">
        <f t="shared" si="48"/>
        <v>7256.0380000000005</v>
      </c>
      <c r="F170" s="24">
        <f t="shared" ref="F170:L170" si="58">SUM(F171:F175)</f>
        <v>4771.24</v>
      </c>
      <c r="G170" s="24">
        <f t="shared" si="58"/>
        <v>830.798</v>
      </c>
      <c r="H170" s="24">
        <f t="shared" si="58"/>
        <v>330.8</v>
      </c>
      <c r="I170" s="24">
        <f t="shared" si="58"/>
        <v>330.8</v>
      </c>
      <c r="J170" s="24">
        <f t="shared" si="58"/>
        <v>330.8</v>
      </c>
      <c r="K170" s="24">
        <f t="shared" si="58"/>
        <v>330.8</v>
      </c>
      <c r="L170" s="24">
        <f t="shared" si="58"/>
        <v>330.8</v>
      </c>
    </row>
    <row r="171" spans="1:12" ht="25.5" x14ac:dyDescent="0.2">
      <c r="A171" s="43"/>
      <c r="B171" s="40"/>
      <c r="C171" s="40"/>
      <c r="D171" s="12" t="s">
        <v>79</v>
      </c>
      <c r="E171" s="24">
        <f t="shared" si="48"/>
        <v>0</v>
      </c>
      <c r="F171" s="13">
        <v>0</v>
      </c>
      <c r="G171" s="13">
        <v>0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</row>
    <row r="172" spans="1:12" ht="42" customHeight="1" x14ac:dyDescent="0.2">
      <c r="A172" s="43"/>
      <c r="B172" s="40"/>
      <c r="C172" s="40"/>
      <c r="D172" s="12" t="s">
        <v>80</v>
      </c>
      <c r="E172" s="24">
        <f t="shared" si="48"/>
        <v>2311.8379999999997</v>
      </c>
      <c r="F172" s="13">
        <v>327.04000000000002</v>
      </c>
      <c r="G172" s="24">
        <v>330.798</v>
      </c>
      <c r="H172" s="13">
        <f t="shared" ref="H172:L172" si="59">H116</f>
        <v>330.8</v>
      </c>
      <c r="I172" s="13">
        <f t="shared" si="59"/>
        <v>330.8</v>
      </c>
      <c r="J172" s="13">
        <f t="shared" si="59"/>
        <v>330.8</v>
      </c>
      <c r="K172" s="13">
        <f t="shared" si="59"/>
        <v>330.8</v>
      </c>
      <c r="L172" s="13">
        <f t="shared" si="59"/>
        <v>330.8</v>
      </c>
    </row>
    <row r="173" spans="1:12" ht="21.75" customHeight="1" x14ac:dyDescent="0.2">
      <c r="A173" s="43"/>
      <c r="B173" s="40"/>
      <c r="C173" s="40"/>
      <c r="D173" s="12" t="s">
        <v>81</v>
      </c>
      <c r="E173" s="24">
        <f t="shared" si="48"/>
        <v>1250</v>
      </c>
      <c r="F173" s="13">
        <f>F117</f>
        <v>750</v>
      </c>
      <c r="G173" s="13">
        <f t="shared" ref="G173:L173" si="60">G117</f>
        <v>500</v>
      </c>
      <c r="H173" s="13">
        <f t="shared" si="60"/>
        <v>0</v>
      </c>
      <c r="I173" s="13">
        <f>I117</f>
        <v>0</v>
      </c>
      <c r="J173" s="13">
        <f t="shared" si="60"/>
        <v>0</v>
      </c>
      <c r="K173" s="13">
        <f t="shared" si="60"/>
        <v>0</v>
      </c>
      <c r="L173" s="13">
        <f t="shared" si="60"/>
        <v>0</v>
      </c>
    </row>
    <row r="174" spans="1:12" ht="51" x14ac:dyDescent="0.2">
      <c r="A174" s="43"/>
      <c r="B174" s="40"/>
      <c r="C174" s="40"/>
      <c r="D174" s="12" t="s">
        <v>82</v>
      </c>
      <c r="E174" s="24">
        <f t="shared" si="48"/>
        <v>0</v>
      </c>
      <c r="F174" s="13">
        <v>0</v>
      </c>
      <c r="G174" s="13">
        <v>0</v>
      </c>
      <c r="H174" s="13">
        <v>0</v>
      </c>
      <c r="I174" s="13">
        <v>0</v>
      </c>
      <c r="J174" s="13">
        <v>0</v>
      </c>
      <c r="K174" s="13">
        <v>0</v>
      </c>
      <c r="L174" s="13">
        <v>0</v>
      </c>
    </row>
    <row r="175" spans="1:12" ht="42.75" customHeight="1" x14ac:dyDescent="0.2">
      <c r="A175" s="43"/>
      <c r="B175" s="40"/>
      <c r="C175" s="40"/>
      <c r="D175" s="12" t="s">
        <v>83</v>
      </c>
      <c r="E175" s="24">
        <f t="shared" si="48"/>
        <v>3694.2</v>
      </c>
      <c r="F175" s="13">
        <f>F113+F119</f>
        <v>3694.2</v>
      </c>
      <c r="G175" s="13">
        <f t="shared" ref="G175:L175" si="61">G113+G119</f>
        <v>0</v>
      </c>
      <c r="H175" s="13">
        <f t="shared" si="61"/>
        <v>0</v>
      </c>
      <c r="I175" s="13">
        <f t="shared" si="61"/>
        <v>0</v>
      </c>
      <c r="J175" s="13">
        <f t="shared" si="61"/>
        <v>0</v>
      </c>
      <c r="K175" s="13">
        <f t="shared" si="61"/>
        <v>0</v>
      </c>
      <c r="L175" s="13">
        <f t="shared" si="61"/>
        <v>0</v>
      </c>
    </row>
    <row r="176" spans="1:12" x14ac:dyDescent="0.2">
      <c r="A176" s="43"/>
      <c r="B176" s="40" t="s">
        <v>127</v>
      </c>
      <c r="C176" s="40"/>
      <c r="D176" s="12" t="s">
        <v>78</v>
      </c>
      <c r="E176" s="24">
        <f t="shared" si="48"/>
        <v>27857.385999999999</v>
      </c>
      <c r="F176" s="13">
        <f t="shared" ref="F176:L176" si="62">SUM(F177:F181)</f>
        <v>0</v>
      </c>
      <c r="G176" s="13">
        <f t="shared" si="62"/>
        <v>2894.386</v>
      </c>
      <c r="H176" s="13">
        <f t="shared" si="62"/>
        <v>4992.6000000000004</v>
      </c>
      <c r="I176" s="13">
        <f t="shared" si="62"/>
        <v>4992.6000000000004</v>
      </c>
      <c r="J176" s="13">
        <f t="shared" si="62"/>
        <v>4992.6000000000004</v>
      </c>
      <c r="K176" s="13">
        <f t="shared" si="62"/>
        <v>4992.6000000000004</v>
      </c>
      <c r="L176" s="13">
        <f t="shared" si="62"/>
        <v>4992.6000000000004</v>
      </c>
    </row>
    <row r="177" spans="1:12" ht="25.5" x14ac:dyDescent="0.2">
      <c r="A177" s="43"/>
      <c r="B177" s="40"/>
      <c r="C177" s="40"/>
      <c r="D177" s="12" t="s">
        <v>79</v>
      </c>
      <c r="E177" s="24">
        <f t="shared" si="48"/>
        <v>545.4</v>
      </c>
      <c r="F177" s="13">
        <v>0</v>
      </c>
      <c r="G177" s="13">
        <f>G79</f>
        <v>545.4</v>
      </c>
      <c r="H177" s="13">
        <v>0</v>
      </c>
      <c r="I177" s="13">
        <v>0</v>
      </c>
      <c r="J177" s="13">
        <v>0</v>
      </c>
      <c r="K177" s="13">
        <v>0</v>
      </c>
      <c r="L177" s="13">
        <v>0</v>
      </c>
    </row>
    <row r="178" spans="1:12" ht="44.25" customHeight="1" x14ac:dyDescent="0.2">
      <c r="A178" s="43"/>
      <c r="B178" s="40"/>
      <c r="C178" s="40"/>
      <c r="D178" s="12" t="s">
        <v>80</v>
      </c>
      <c r="E178" s="24">
        <f t="shared" si="48"/>
        <v>1191.5999999999999</v>
      </c>
      <c r="F178" s="13">
        <f>F80</f>
        <v>0</v>
      </c>
      <c r="G178" s="13">
        <f t="shared" ref="G178:L179" si="63">G80</f>
        <v>1191.5999999999999</v>
      </c>
      <c r="H178" s="13">
        <f t="shared" si="63"/>
        <v>0</v>
      </c>
      <c r="I178" s="13">
        <f t="shared" si="63"/>
        <v>0</v>
      </c>
      <c r="J178" s="13">
        <f t="shared" si="63"/>
        <v>0</v>
      </c>
      <c r="K178" s="13">
        <f t="shared" si="63"/>
        <v>0</v>
      </c>
      <c r="L178" s="13">
        <f t="shared" si="63"/>
        <v>0</v>
      </c>
    </row>
    <row r="179" spans="1:12" ht="19.5" customHeight="1" x14ac:dyDescent="0.2">
      <c r="A179" s="43"/>
      <c r="B179" s="40"/>
      <c r="C179" s="40"/>
      <c r="D179" s="12" t="s">
        <v>81</v>
      </c>
      <c r="E179" s="24">
        <f t="shared" si="48"/>
        <v>289.34699999999998</v>
      </c>
      <c r="F179" s="13">
        <f>F81</f>
        <v>0</v>
      </c>
      <c r="G179" s="13">
        <f t="shared" si="63"/>
        <v>289.34699999999998</v>
      </c>
      <c r="H179" s="13">
        <f t="shared" si="63"/>
        <v>0</v>
      </c>
      <c r="I179" s="13">
        <f t="shared" si="63"/>
        <v>0</v>
      </c>
      <c r="J179" s="13">
        <f t="shared" si="63"/>
        <v>0</v>
      </c>
      <c r="K179" s="13">
        <f t="shared" si="63"/>
        <v>0</v>
      </c>
      <c r="L179" s="13">
        <f t="shared" si="63"/>
        <v>0</v>
      </c>
    </row>
    <row r="180" spans="1:12" ht="51" x14ac:dyDescent="0.2">
      <c r="A180" s="43"/>
      <c r="B180" s="40"/>
      <c r="C180" s="40"/>
      <c r="D180" s="12" t="s">
        <v>82</v>
      </c>
      <c r="E180" s="24">
        <f t="shared" si="48"/>
        <v>0</v>
      </c>
      <c r="F180" s="13">
        <v>0</v>
      </c>
      <c r="G180" s="13">
        <v>0</v>
      </c>
      <c r="H180" s="13">
        <v>0</v>
      </c>
      <c r="I180" s="13">
        <v>0</v>
      </c>
      <c r="J180" s="13">
        <v>0</v>
      </c>
      <c r="K180" s="13">
        <v>0</v>
      </c>
      <c r="L180" s="13">
        <v>0</v>
      </c>
    </row>
    <row r="181" spans="1:12" ht="39" customHeight="1" x14ac:dyDescent="0.2">
      <c r="A181" s="43"/>
      <c r="B181" s="40"/>
      <c r="C181" s="40"/>
      <c r="D181" s="12" t="s">
        <v>83</v>
      </c>
      <c r="E181" s="24">
        <f t="shared" si="48"/>
        <v>25831.039000000004</v>
      </c>
      <c r="F181" s="13">
        <f>F83</f>
        <v>0</v>
      </c>
      <c r="G181" s="13">
        <f t="shared" ref="G181:L181" si="64">G83</f>
        <v>868.03899999999999</v>
      </c>
      <c r="H181" s="13">
        <f t="shared" si="64"/>
        <v>4992.6000000000004</v>
      </c>
      <c r="I181" s="13">
        <f t="shared" si="64"/>
        <v>4992.6000000000004</v>
      </c>
      <c r="J181" s="13">
        <f t="shared" si="64"/>
        <v>4992.6000000000004</v>
      </c>
      <c r="K181" s="13">
        <f t="shared" si="64"/>
        <v>4992.6000000000004</v>
      </c>
      <c r="L181" s="13">
        <f t="shared" si="64"/>
        <v>4992.6000000000004</v>
      </c>
    </row>
    <row r="182" spans="1:12" ht="12" customHeight="1" x14ac:dyDescent="0.2"/>
    <row r="183" spans="1:12" ht="16.5" customHeight="1" x14ac:dyDescent="0.2">
      <c r="A183" s="48" t="s">
        <v>128</v>
      </c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</row>
    <row r="184" spans="1:12" ht="30.75" customHeight="1" x14ac:dyDescent="0.2">
      <c r="A184" s="48" t="s">
        <v>129</v>
      </c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</row>
    <row r="185" spans="1:12" ht="30" customHeight="1" x14ac:dyDescent="0.2">
      <c r="A185" s="48" t="s">
        <v>130</v>
      </c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</row>
    <row r="186" spans="1:12" ht="35.25" customHeight="1" x14ac:dyDescent="0.2">
      <c r="A186" s="48" t="s">
        <v>131</v>
      </c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</row>
  </sheetData>
  <mergeCells count="99">
    <mergeCell ref="A186:L186"/>
    <mergeCell ref="A40:A45"/>
    <mergeCell ref="B40:B45"/>
    <mergeCell ref="C40:C45"/>
    <mergeCell ref="A46:A51"/>
    <mergeCell ref="B46:B51"/>
    <mergeCell ref="C46:C51"/>
    <mergeCell ref="A176:A181"/>
    <mergeCell ref="B176:B181"/>
    <mergeCell ref="C176:C181"/>
    <mergeCell ref="A183:L183"/>
    <mergeCell ref="A184:L184"/>
    <mergeCell ref="A185:L185"/>
    <mergeCell ref="A164:A169"/>
    <mergeCell ref="B164:B169"/>
    <mergeCell ref="C164:C169"/>
    <mergeCell ref="A145:A150"/>
    <mergeCell ref="B145:B150"/>
    <mergeCell ref="C145:C150"/>
    <mergeCell ref="A170:A175"/>
    <mergeCell ref="B170:B175"/>
    <mergeCell ref="C170:C175"/>
    <mergeCell ref="A152:A157"/>
    <mergeCell ref="B152:B157"/>
    <mergeCell ref="C152:C157"/>
    <mergeCell ref="A158:A163"/>
    <mergeCell ref="B158:B163"/>
    <mergeCell ref="C158:C163"/>
    <mergeCell ref="A132:A137"/>
    <mergeCell ref="B132:B137"/>
    <mergeCell ref="C132:C137"/>
    <mergeCell ref="A139:A144"/>
    <mergeCell ref="B139:B144"/>
    <mergeCell ref="C139:C144"/>
    <mergeCell ref="A114:A125"/>
    <mergeCell ref="B114:B125"/>
    <mergeCell ref="C114:C119"/>
    <mergeCell ref="C120:C125"/>
    <mergeCell ref="A126:A131"/>
    <mergeCell ref="B126:B131"/>
    <mergeCell ref="C126:C131"/>
    <mergeCell ref="A102:A107"/>
    <mergeCell ref="B102:B107"/>
    <mergeCell ref="C102:C107"/>
    <mergeCell ref="A108:A113"/>
    <mergeCell ref="B108:B113"/>
    <mergeCell ref="C108:C113"/>
    <mergeCell ref="A90:A95"/>
    <mergeCell ref="B90:B95"/>
    <mergeCell ref="C90:C95"/>
    <mergeCell ref="A96:A101"/>
    <mergeCell ref="B96:B101"/>
    <mergeCell ref="C96:C101"/>
    <mergeCell ref="A77:L77"/>
    <mergeCell ref="A78:A83"/>
    <mergeCell ref="B78:B83"/>
    <mergeCell ref="C78:C83"/>
    <mergeCell ref="A84:A89"/>
    <mergeCell ref="B84:B89"/>
    <mergeCell ref="C84:C89"/>
    <mergeCell ref="A64:L64"/>
    <mergeCell ref="A65:A70"/>
    <mergeCell ref="B65:B70"/>
    <mergeCell ref="C65:C70"/>
    <mergeCell ref="A71:A76"/>
    <mergeCell ref="B71:B76"/>
    <mergeCell ref="C71:C76"/>
    <mergeCell ref="A52:A57"/>
    <mergeCell ref="B52:B57"/>
    <mergeCell ref="C52:C57"/>
    <mergeCell ref="A58:A63"/>
    <mergeCell ref="B58:B63"/>
    <mergeCell ref="C58:C63"/>
    <mergeCell ref="A16:A21"/>
    <mergeCell ref="B16:B21"/>
    <mergeCell ref="C16:C21"/>
    <mergeCell ref="A34:A39"/>
    <mergeCell ref="B34:B39"/>
    <mergeCell ref="C34:C39"/>
    <mergeCell ref="A22:A27"/>
    <mergeCell ref="B22:B27"/>
    <mergeCell ref="C22:C27"/>
    <mergeCell ref="A28:A33"/>
    <mergeCell ref="B28:B33"/>
    <mergeCell ref="C28:C33"/>
    <mergeCell ref="A8:L8"/>
    <mergeCell ref="A9:L9"/>
    <mergeCell ref="A10:A15"/>
    <mergeCell ref="B10:B15"/>
    <mergeCell ref="A1:L1"/>
    <mergeCell ref="A2:L2"/>
    <mergeCell ref="A4:A6"/>
    <mergeCell ref="B4:B6"/>
    <mergeCell ref="C4:C6"/>
    <mergeCell ref="D4:D6"/>
    <mergeCell ref="E4:L4"/>
    <mergeCell ref="E5:E6"/>
    <mergeCell ref="F5:L5"/>
    <mergeCell ref="C10:C15"/>
  </mergeCells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workbookViewId="0">
      <selection activeCell="F12" sqref="F12"/>
    </sheetView>
  </sheetViews>
  <sheetFormatPr defaultRowHeight="15" x14ac:dyDescent="0.25"/>
  <cols>
    <col min="1" max="1" width="4" customWidth="1"/>
    <col min="2" max="2" width="15.85546875" customWidth="1"/>
    <col min="3" max="3" width="7.7109375" customWidth="1"/>
    <col min="4" max="4" width="7.140625" customWidth="1"/>
    <col min="5" max="6" width="12.42578125" customWidth="1"/>
    <col min="7" max="7" width="13.5703125" customWidth="1"/>
    <col min="8" max="8" width="8.85546875" customWidth="1"/>
    <col min="10" max="10" width="8.5703125" customWidth="1"/>
    <col min="11" max="11" width="6.5703125" customWidth="1"/>
    <col min="12" max="12" width="6.7109375" customWidth="1"/>
    <col min="13" max="14" width="5.7109375" customWidth="1"/>
    <col min="15" max="15" width="6.140625" customWidth="1"/>
  </cols>
  <sheetData>
    <row r="1" spans="1:15" ht="16.5" x14ac:dyDescent="0.25">
      <c r="A1" s="32" t="s">
        <v>38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9" customHeight="1" x14ac:dyDescent="0.25">
      <c r="A2" s="2"/>
    </row>
    <row r="3" spans="1:15" ht="16.5" x14ac:dyDescent="0.25">
      <c r="A3" s="33" t="s">
        <v>39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0.5" customHeight="1" x14ac:dyDescent="0.25">
      <c r="A4" s="2"/>
    </row>
    <row r="5" spans="1:15" ht="116.25" customHeight="1" x14ac:dyDescent="0.25">
      <c r="A5" s="52" t="s">
        <v>40</v>
      </c>
      <c r="B5" s="52" t="s">
        <v>41</v>
      </c>
      <c r="C5" s="52" t="s">
        <v>42</v>
      </c>
      <c r="D5" s="52" t="s">
        <v>43</v>
      </c>
      <c r="E5" s="52" t="s">
        <v>44</v>
      </c>
      <c r="F5" s="52" t="s">
        <v>45</v>
      </c>
      <c r="G5" s="52" t="s">
        <v>46</v>
      </c>
      <c r="H5" s="52" t="s">
        <v>47</v>
      </c>
      <c r="I5" s="52"/>
      <c r="J5" s="52"/>
      <c r="K5" s="52"/>
      <c r="L5" s="52"/>
      <c r="M5" s="52"/>
      <c r="N5" s="52"/>
      <c r="O5" s="52"/>
    </row>
    <row r="6" spans="1:15" ht="15" customHeight="1" x14ac:dyDescent="0.25">
      <c r="A6" s="52"/>
      <c r="B6" s="52"/>
      <c r="C6" s="52"/>
      <c r="D6" s="52"/>
      <c r="E6" s="52"/>
      <c r="F6" s="52"/>
      <c r="G6" s="52"/>
      <c r="H6" s="52" t="s">
        <v>48</v>
      </c>
      <c r="I6" s="52" t="s">
        <v>49</v>
      </c>
      <c r="J6" s="52"/>
      <c r="K6" s="52"/>
      <c r="L6" s="52"/>
      <c r="M6" s="52"/>
      <c r="N6" s="52"/>
      <c r="O6" s="52"/>
    </row>
    <row r="7" spans="1:15" x14ac:dyDescent="0.25">
      <c r="A7" s="52"/>
      <c r="B7" s="52"/>
      <c r="C7" s="52"/>
      <c r="D7" s="52"/>
      <c r="E7" s="52"/>
      <c r="F7" s="52"/>
      <c r="G7" s="52"/>
      <c r="H7" s="52"/>
      <c r="I7" s="7">
        <v>2014</v>
      </c>
      <c r="J7" s="7">
        <v>2015</v>
      </c>
      <c r="K7" s="7">
        <v>2016</v>
      </c>
      <c r="L7" s="7">
        <v>2017</v>
      </c>
      <c r="M7" s="7">
        <v>2018</v>
      </c>
      <c r="N7" s="7">
        <v>2019</v>
      </c>
      <c r="O7" s="7">
        <v>2020</v>
      </c>
    </row>
    <row r="8" spans="1:15" x14ac:dyDescent="0.25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7">
        <v>10</v>
      </c>
      <c r="K8" s="7">
        <v>11</v>
      </c>
      <c r="L8" s="7">
        <v>12</v>
      </c>
      <c r="M8" s="7">
        <v>13</v>
      </c>
      <c r="N8" s="7">
        <v>14</v>
      </c>
      <c r="O8" s="7">
        <v>15</v>
      </c>
    </row>
    <row r="9" spans="1:15" ht="94.5" customHeight="1" x14ac:dyDescent="0.25">
      <c r="A9" s="8" t="s">
        <v>12</v>
      </c>
      <c r="B9" s="8" t="s">
        <v>50</v>
      </c>
      <c r="C9" s="8" t="s">
        <v>51</v>
      </c>
      <c r="D9" s="8">
        <v>50</v>
      </c>
      <c r="E9" s="8">
        <v>2014</v>
      </c>
      <c r="F9" s="8" t="s">
        <v>52</v>
      </c>
      <c r="G9" s="8" t="s">
        <v>53</v>
      </c>
      <c r="H9" s="9">
        <v>5262.8</v>
      </c>
      <c r="I9" s="9">
        <v>5262.8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</row>
    <row r="10" spans="1:15" ht="89.25" customHeight="1" x14ac:dyDescent="0.25">
      <c r="A10" s="8" t="s">
        <v>14</v>
      </c>
      <c r="B10" s="8" t="s">
        <v>50</v>
      </c>
      <c r="C10" s="8" t="s">
        <v>51</v>
      </c>
      <c r="D10" s="8">
        <v>100</v>
      </c>
      <c r="E10" s="8">
        <v>2014</v>
      </c>
      <c r="F10" s="8" t="s">
        <v>52</v>
      </c>
      <c r="G10" s="8" t="s">
        <v>53</v>
      </c>
      <c r="H10" s="9">
        <v>5091.97</v>
      </c>
      <c r="I10" s="9">
        <v>5091.97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</row>
    <row r="11" spans="1:15" ht="70.5" customHeight="1" x14ac:dyDescent="0.25">
      <c r="A11" s="8" t="s">
        <v>15</v>
      </c>
      <c r="B11" s="8" t="s">
        <v>54</v>
      </c>
      <c r="C11" s="8" t="s">
        <v>55</v>
      </c>
      <c r="D11" s="8">
        <v>4.8639999999999999</v>
      </c>
      <c r="E11" s="8">
        <v>2014</v>
      </c>
      <c r="F11" s="8" t="s">
        <v>57</v>
      </c>
      <c r="G11" s="8" t="s">
        <v>56</v>
      </c>
      <c r="H11" s="9">
        <v>2500</v>
      </c>
      <c r="I11" s="9">
        <v>2500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</row>
    <row r="12" spans="1:15" ht="61.5" customHeight="1" x14ac:dyDescent="0.25">
      <c r="A12" s="8" t="s">
        <v>22</v>
      </c>
      <c r="B12" s="8" t="s">
        <v>54</v>
      </c>
      <c r="C12" s="8" t="s">
        <v>55</v>
      </c>
      <c r="D12" s="8">
        <v>2.4</v>
      </c>
      <c r="E12" s="8">
        <v>2015</v>
      </c>
      <c r="F12" s="8" t="s">
        <v>58</v>
      </c>
      <c r="G12" s="8" t="s">
        <v>56</v>
      </c>
      <c r="H12" s="9">
        <v>2933</v>
      </c>
      <c r="I12" s="8">
        <v>0</v>
      </c>
      <c r="J12" s="9">
        <v>2933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</row>
  </sheetData>
  <mergeCells count="12">
    <mergeCell ref="I6:O6"/>
    <mergeCell ref="H5:O5"/>
    <mergeCell ref="A1:O1"/>
    <mergeCell ref="A3:O3"/>
    <mergeCell ref="G5:G7"/>
    <mergeCell ref="H6:H7"/>
    <mergeCell ref="A5:A7"/>
    <mergeCell ref="B5:B7"/>
    <mergeCell ref="C5:C7"/>
    <mergeCell ref="D5:D7"/>
    <mergeCell ref="E5:E7"/>
    <mergeCell ref="F5:F7"/>
  </mergeCells>
  <pageMargins left="0.51181102362204722" right="0.51181102362204722" top="0.55118110236220474" bottom="0.55118110236220474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таблица 1</vt:lpstr>
      <vt:lpstr>таблица 2</vt:lpstr>
      <vt:lpstr>таблица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2015-10-20T07:09:06Z</dcterms:modified>
</cp:coreProperties>
</file>