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0590" tabRatio="562" firstSheet="1" activeTab="1"/>
  </bookViews>
  <sheets>
    <sheet name="МП 6" sheetId="10" state="hidden" r:id="rId1"/>
    <sheet name="МП " sheetId="1" r:id="rId2"/>
  </sheets>
  <definedNames>
    <definedName name="_xlnm.Print_Titles" localSheetId="1">'МП '!$3:$5</definedName>
    <definedName name="_xlnm.Print_Area" localSheetId="1">'МП '!$A$1:$I$106</definedName>
  </definedNames>
  <calcPr calcId="152511"/>
</workbook>
</file>

<file path=xl/calcChain.xml><?xml version="1.0" encoding="utf-8"?>
<calcChain xmlns="http://schemas.openxmlformats.org/spreadsheetml/2006/main">
  <c r="J103" i="1" l="1"/>
  <c r="G24" i="1"/>
  <c r="F24" i="1"/>
  <c r="I24" i="1" l="1"/>
  <c r="H24" i="1"/>
  <c r="F21" i="1"/>
  <c r="F13" i="1" l="1"/>
  <c r="G13" i="1"/>
  <c r="H13" i="1"/>
  <c r="I13" i="1"/>
  <c r="E14" i="1"/>
  <c r="E15" i="1"/>
  <c r="E16" i="1"/>
  <c r="E17" i="1"/>
  <c r="E18" i="1"/>
  <c r="H21" i="1"/>
  <c r="G21" i="1"/>
  <c r="E13" i="1" l="1"/>
  <c r="I100" i="1" l="1"/>
  <c r="I101" i="1"/>
  <c r="I102" i="1"/>
  <c r="I103" i="1"/>
  <c r="I104" i="1"/>
  <c r="H100" i="1"/>
  <c r="H101" i="1"/>
  <c r="H102" i="1"/>
  <c r="H103" i="1"/>
  <c r="H104" i="1"/>
  <c r="G100" i="1"/>
  <c r="G101" i="1"/>
  <c r="G102" i="1"/>
  <c r="G103" i="1"/>
  <c r="G104" i="1"/>
  <c r="F100" i="1"/>
  <c r="F101" i="1"/>
  <c r="F102" i="1"/>
  <c r="F103" i="1"/>
  <c r="F104" i="1"/>
  <c r="I94" i="1"/>
  <c r="I95" i="1"/>
  <c r="I96" i="1"/>
  <c r="I97" i="1"/>
  <c r="I98" i="1"/>
  <c r="H94" i="1"/>
  <c r="H96" i="1"/>
  <c r="H97" i="1"/>
  <c r="H98" i="1"/>
  <c r="G94" i="1"/>
  <c r="G96" i="1"/>
  <c r="G97" i="1"/>
  <c r="G98" i="1"/>
  <c r="F94" i="1"/>
  <c r="F96" i="1"/>
  <c r="F97" i="1"/>
  <c r="F98" i="1"/>
  <c r="I88" i="1"/>
  <c r="I89" i="1"/>
  <c r="I90" i="1"/>
  <c r="I91" i="1"/>
  <c r="H88" i="1"/>
  <c r="H89" i="1"/>
  <c r="H90" i="1"/>
  <c r="H91" i="1"/>
  <c r="G88" i="1"/>
  <c r="G89" i="1"/>
  <c r="G90" i="1"/>
  <c r="G91" i="1"/>
  <c r="F88" i="1"/>
  <c r="F89" i="1"/>
  <c r="F90" i="1"/>
  <c r="F91" i="1"/>
  <c r="I82" i="1"/>
  <c r="I83" i="1"/>
  <c r="I84" i="1"/>
  <c r="I85" i="1"/>
  <c r="I86" i="1"/>
  <c r="H82" i="1"/>
  <c r="H83" i="1"/>
  <c r="H84" i="1"/>
  <c r="H85" i="1"/>
  <c r="H86" i="1"/>
  <c r="G82" i="1"/>
  <c r="G83" i="1"/>
  <c r="G84" i="1"/>
  <c r="G85" i="1"/>
  <c r="G86" i="1"/>
  <c r="F82" i="1"/>
  <c r="F83" i="1"/>
  <c r="F84" i="1"/>
  <c r="F85" i="1"/>
  <c r="F86" i="1"/>
  <c r="I76" i="1"/>
  <c r="I77" i="1"/>
  <c r="I78" i="1"/>
  <c r="I79" i="1"/>
  <c r="H76" i="1"/>
  <c r="H78" i="1"/>
  <c r="H79" i="1"/>
  <c r="H80" i="1"/>
  <c r="G76" i="1"/>
  <c r="G78" i="1"/>
  <c r="G79" i="1"/>
  <c r="G80" i="1"/>
  <c r="F76" i="1"/>
  <c r="F78" i="1"/>
  <c r="F79" i="1"/>
  <c r="F80" i="1"/>
  <c r="I63" i="1"/>
  <c r="I70" i="1" s="1"/>
  <c r="I64" i="1"/>
  <c r="I71" i="1" s="1"/>
  <c r="I65" i="1"/>
  <c r="I72" i="1" s="1"/>
  <c r="H64" i="1"/>
  <c r="H71" i="1" s="1"/>
  <c r="H65" i="1"/>
  <c r="H72" i="1" s="1"/>
  <c r="G64" i="1"/>
  <c r="G71" i="1" s="1"/>
  <c r="G65" i="1"/>
  <c r="G72" i="1" s="1"/>
  <c r="F64" i="1"/>
  <c r="F71" i="1" s="1"/>
  <c r="F65" i="1"/>
  <c r="F72" i="1" s="1"/>
  <c r="G62" i="1"/>
  <c r="G69" i="1" s="1"/>
  <c r="H62" i="1"/>
  <c r="H69" i="1" s="1"/>
  <c r="I62" i="1"/>
  <c r="I69" i="1" s="1"/>
  <c r="F62" i="1"/>
  <c r="F69" i="1" s="1"/>
  <c r="I42" i="1"/>
  <c r="I80" i="1" s="1"/>
  <c r="G39" i="1"/>
  <c r="G77" i="1" s="1"/>
  <c r="H39" i="1"/>
  <c r="H77" i="1" s="1"/>
  <c r="F39" i="1"/>
  <c r="F77" i="1" s="1"/>
  <c r="E48" i="1"/>
  <c r="E47" i="1"/>
  <c r="E46" i="1"/>
  <c r="E45" i="1"/>
  <c r="E44" i="1"/>
  <c r="I43" i="1"/>
  <c r="H43" i="1"/>
  <c r="G43" i="1"/>
  <c r="F43" i="1"/>
  <c r="E24" i="1"/>
  <c r="E104" i="1" s="1"/>
  <c r="E23" i="1"/>
  <c r="E103" i="1" s="1"/>
  <c r="E22" i="1"/>
  <c r="E102" i="1" s="1"/>
  <c r="H19" i="1"/>
  <c r="H99" i="1" s="1"/>
  <c r="E20" i="1"/>
  <c r="E100" i="1" s="1"/>
  <c r="I19" i="1"/>
  <c r="I99" i="1" s="1"/>
  <c r="G19" i="1"/>
  <c r="G99" i="1" s="1"/>
  <c r="F19" i="1"/>
  <c r="F99" i="1" s="1"/>
  <c r="E65" i="1" l="1"/>
  <c r="E62" i="1"/>
  <c r="G63" i="1"/>
  <c r="G70" i="1" s="1"/>
  <c r="E64" i="1"/>
  <c r="E43" i="1"/>
  <c r="E19" i="1"/>
  <c r="E99" i="1" s="1"/>
  <c r="E21" i="1"/>
  <c r="E101" i="1" s="1"/>
  <c r="H95" i="1"/>
  <c r="G95" i="1"/>
  <c r="F95" i="1"/>
  <c r="F63" i="1" l="1"/>
  <c r="F70" i="1" s="1"/>
  <c r="H63" i="1"/>
  <c r="H70" i="1" s="1"/>
  <c r="K33" i="1"/>
  <c r="K9" i="1"/>
  <c r="K10" i="1" s="1"/>
  <c r="E63" i="1" l="1"/>
  <c r="K34" i="1"/>
  <c r="K35" i="1" s="1"/>
  <c r="F7" i="1"/>
  <c r="H36" i="1" l="1"/>
  <c r="I36" i="1"/>
  <c r="G36" i="1"/>
  <c r="G92" i="1" l="1"/>
  <c r="G66" i="1"/>
  <c r="I92" i="1"/>
  <c r="I66" i="1"/>
  <c r="H92" i="1"/>
  <c r="H66" i="1"/>
  <c r="F36" i="1"/>
  <c r="L8" i="1" s="1"/>
  <c r="E35" i="1"/>
  <c r="E91" i="1" s="1"/>
  <c r="E34" i="1"/>
  <c r="E90" i="1" s="1"/>
  <c r="E33" i="1"/>
  <c r="E89" i="1" s="1"/>
  <c r="E32" i="1"/>
  <c r="E88" i="1" s="1"/>
  <c r="I31" i="1"/>
  <c r="I87" i="1" s="1"/>
  <c r="H31" i="1"/>
  <c r="H87" i="1" s="1"/>
  <c r="G31" i="1"/>
  <c r="G87" i="1" s="1"/>
  <c r="E98" i="1"/>
  <c r="E97" i="1"/>
  <c r="E96" i="1"/>
  <c r="E95" i="1"/>
  <c r="E94" i="1"/>
  <c r="I93" i="1"/>
  <c r="H93" i="1"/>
  <c r="G93" i="1"/>
  <c r="F93" i="1"/>
  <c r="I61" i="1" l="1"/>
  <c r="I73" i="1"/>
  <c r="H61" i="1"/>
  <c r="H73" i="1"/>
  <c r="G61" i="1"/>
  <c r="G73" i="1"/>
  <c r="E36" i="1"/>
  <c r="E92" i="1" s="1"/>
  <c r="F66" i="1"/>
  <c r="F73" i="1" s="1"/>
  <c r="F92" i="1"/>
  <c r="F31" i="1"/>
  <c r="E93" i="1"/>
  <c r="E31" i="1" l="1"/>
  <c r="E87" i="1" s="1"/>
  <c r="F87" i="1"/>
  <c r="E66" i="1"/>
  <c r="F61" i="1"/>
  <c r="E61" i="1" s="1"/>
  <c r="I25" i="1"/>
  <c r="H25" i="1"/>
  <c r="G25" i="1"/>
  <c r="F25" i="1"/>
  <c r="K8" i="1" s="1"/>
  <c r="E30" i="1"/>
  <c r="E29" i="1"/>
  <c r="E28" i="1"/>
  <c r="E27" i="1"/>
  <c r="E26" i="1"/>
  <c r="E25" i="1" l="1"/>
  <c r="E60" i="1"/>
  <c r="E86" i="1" s="1"/>
  <c r="E59" i="1"/>
  <c r="E85" i="1" s="1"/>
  <c r="E58" i="1"/>
  <c r="E84" i="1" s="1"/>
  <c r="E57" i="1"/>
  <c r="E83" i="1" s="1"/>
  <c r="E56" i="1"/>
  <c r="E82" i="1" s="1"/>
  <c r="E54" i="1"/>
  <c r="E53" i="1"/>
  <c r="E52" i="1"/>
  <c r="E51" i="1"/>
  <c r="E50" i="1"/>
  <c r="E42" i="1"/>
  <c r="E41" i="1"/>
  <c r="E40" i="1"/>
  <c r="E39" i="1"/>
  <c r="E38" i="1"/>
  <c r="E8" i="1"/>
  <c r="E9" i="1"/>
  <c r="E10" i="1"/>
  <c r="E11" i="1"/>
  <c r="I55" i="1"/>
  <c r="I81" i="1" s="1"/>
  <c r="H55" i="1"/>
  <c r="H81" i="1" s="1"/>
  <c r="G55" i="1"/>
  <c r="G81" i="1" s="1"/>
  <c r="F55" i="1"/>
  <c r="I49" i="1"/>
  <c r="H49" i="1"/>
  <c r="G49" i="1"/>
  <c r="F49" i="1"/>
  <c r="I37" i="1"/>
  <c r="H37" i="1"/>
  <c r="G37" i="1"/>
  <c r="F37" i="1"/>
  <c r="F75" i="1" s="1"/>
  <c r="I7" i="1"/>
  <c r="I75" i="1" s="1"/>
  <c r="E79" i="1" l="1"/>
  <c r="E55" i="1"/>
  <c r="E81" i="1" s="1"/>
  <c r="E78" i="1"/>
  <c r="E77" i="1"/>
  <c r="E76" i="1"/>
  <c r="F81" i="1"/>
  <c r="H7" i="1"/>
  <c r="H75" i="1" s="1"/>
  <c r="E49" i="1"/>
  <c r="F68" i="1"/>
  <c r="G68" i="1"/>
  <c r="E37" i="1"/>
  <c r="G7" i="1"/>
  <c r="E12" i="1"/>
  <c r="E80" i="1" s="1"/>
  <c r="E7" i="1" l="1"/>
  <c r="E75" i="1" s="1"/>
  <c r="G75" i="1"/>
  <c r="H68" i="1"/>
  <c r="I68" i="1"/>
  <c r="E68" i="1" l="1"/>
  <c r="E72" i="1"/>
  <c r="E73" i="1" l="1"/>
  <c r="E69" i="1"/>
  <c r="E71" i="1"/>
  <c r="E70" i="1"/>
</calcChain>
</file>

<file path=xl/sharedStrings.xml><?xml version="1.0" encoding="utf-8"?>
<sst xmlns="http://schemas.openxmlformats.org/spreadsheetml/2006/main" count="170" uniqueCount="77">
  <si>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</si>
  <si>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</si>
  <si>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</si>
  <si>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</si>
  <si>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</si>
  <si>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</si>
  <si>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</si>
  <si>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</si>
  <si>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</si>
  <si>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</si>
  <si>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</si>
  <si>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</si>
  <si>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</si>
  <si>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</si>
  <si>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</si>
  <si>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</si>
  <si>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</si>
  <si>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</si>
  <si>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</si>
  <si>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</si>
  <si>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</si>
  <si>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</si>
  <si>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</si>
  <si>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</si>
  <si>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</si>
  <si>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</si>
  <si>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</si>
  <si>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</si>
  <si>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</si>
  <si>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</si>
  <si>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</si>
  <si>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</si>
  <si>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</si>
  <si>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</si>
  <si>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</si>
  <si>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</si>
  <si>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>всего</t>
  </si>
  <si>
    <t>федеральный бюджет</t>
  </si>
  <si>
    <t>местный бюджет</t>
  </si>
  <si>
    <t>в том числе:</t>
  </si>
  <si>
    <t xml:space="preserve">
</t>
  </si>
  <si>
    <t xml:space="preserve">бюджет автономного округа </t>
  </si>
  <si>
    <t>средства по Соглашениям по передаче полномочий</t>
  </si>
  <si>
    <t>Мероприятия муниципальной программы</t>
  </si>
  <si>
    <t>Ответственный исполнитель/соисполнитель</t>
  </si>
  <si>
    <t>Источник финансирования</t>
  </si>
  <si>
    <t>Финансовые затраты на реализацию (тыс.руб.)</t>
  </si>
  <si>
    <t>иные источники</t>
  </si>
  <si>
    <t>иные  источники</t>
  </si>
  <si>
    <t>Всего по муниципальной программе</t>
  </si>
  <si>
    <t>прочие расходы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</si>
  <si>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</si>
  <si>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Таблица 2</t>
  </si>
  <si>
    <t>Перечень программных мероприятий</t>
  </si>
  <si>
    <r>
      <rPr>
        <sz val="11"/>
        <rFont val="Times New Roman"/>
        <family val="1"/>
        <charset val="204"/>
      </rPr>
      <t>Охрана общественного порядка и профилактика правонарушений  (показатели 1,2)</t>
    </r>
    <r>
      <rPr>
        <sz val="11"/>
        <color rgb="FFFF0000"/>
        <rFont val="Times New Roman"/>
        <family val="1"/>
        <charset val="204"/>
      </rPr>
      <t xml:space="preserve">
</t>
    </r>
  </si>
  <si>
    <t>Проведение профилактических мероприятий по усилению противодействия потреблению наркотиков (показатель 3)</t>
  </si>
  <si>
    <t>Осуществление полномочий по созданию и обеспечению деятельности административной комиссии</t>
  </si>
  <si>
    <t>пойково</t>
  </si>
  <si>
    <t xml:space="preserve">Департамент финансов Нефтеюганского района </t>
  </si>
  <si>
    <t>Администрации городского и сельских поселений*</t>
  </si>
  <si>
    <t>1.</t>
  </si>
  <si>
    <t>2.</t>
  </si>
  <si>
    <t>3.</t>
  </si>
  <si>
    <t>Соисполнитель 3: Администрации городского и сельских поселений*</t>
  </si>
  <si>
    <t>иные источники*</t>
  </si>
  <si>
    <t>иные  источники*</t>
  </si>
  <si>
    <r>
      <t>* средства бюджета городского и сельских поселений по софинансированию</t>
    </r>
    <r>
      <rPr>
        <sz val="11"/>
        <rFont val="Times New Roman"/>
        <family val="1"/>
        <charset val="204"/>
      </rPr>
      <t>: 2017 год -  569,05 т</t>
    </r>
    <r>
      <rPr>
        <sz val="11"/>
        <color theme="1"/>
        <rFont val="Times New Roman"/>
        <family val="1"/>
        <charset val="204"/>
      </rPr>
      <t>ыс.рублей; 2018 год - 178,12 тыс.рублей; 2019 год - 149,20 тыс.рублей; 2020 год - 139,30 тыс. рублей</t>
    </r>
  </si>
  <si>
    <t>Соисполнитель 2: Департамент строительства и жилищно-коммунального комплекса Нефтеюганского района/МКУ "Управление капитального стироительства и жилищно-коммунального комплекса Нефтеюганского района"</t>
  </si>
  <si>
    <t xml:space="preserve">Отдел по делам несовершеннолетних, защите их прав администрации Нефтеюганского района / МКУ "Управление по делам администрации Нефтеюганского района" </t>
  </si>
  <si>
    <t xml:space="preserve">Департамент строительства и жилищно-коммунального комплекса Нефтеюгансокго района / МКУ "Управление капитального строительства и жилищно-коммунального комплекса Нефтеюганского района" </t>
  </si>
  <si>
    <t xml:space="preserve">Административная комиссия администрации Нефтеюганского района /Администрация Нефтеюганского района </t>
  </si>
  <si>
    <t>Административная комиссия администрации Нефтеюганского района / МКУ "Управление по делам администрации Нефтеюганского района"</t>
  </si>
  <si>
    <t>Юридический комитет администрации Нефтеюганского района / МКУ "Управление по делам администрации Нефтеюганского района</t>
  </si>
  <si>
    <t xml:space="preserve">Комитет гражданской защиты населения администрации Нефтеюганского района / Администрация Нефтеюганского района </t>
  </si>
  <si>
    <t xml:space="preserve"> Комитет гражданской защиты населения администрации Нефтеюганского района / МКУ "Управление по делам администрации Нефтеюганского района"</t>
  </si>
  <si>
    <t>Ответственный исполнитель: Администрация Нефтеюганского района (Комитет гражданской защиты населения Нефтеюганского района)</t>
  </si>
  <si>
    <t>Соисполнитель 1: МКУ "Управление по делам администрации Нефтеюганского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</si>
</sst>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р_._-;\-* #,##0.00_р_._-;_-* &quot;-&quot;??_р_._-;_-@_-"/>
    <numFmt numFmtId="164" formatCode="_(* #,##0.00_);_(* \(#,##0.00\);_(* &quot;-&quot;??_);_(@_)"/>
    <numFmt numFmtId="165" formatCode="#,##0.0_ ;\-#,##0.0\ "/>
    <numFmt numFmtId="166" formatCode="0.0"/>
    <numFmt numFmtId="167" formatCode="_-* #,##0.0_р_._-;\-* #,##0.0_р_._-;_-* &quot;-&quot;?_р_._-;_-@_-"/>
    <numFmt numFmtId="168" formatCode="_-* #,##0.0\ _₽_-;\-* #,##0.0\ _₽_-;_-* &quot;-&quot;?\ _₽_-;_-@_-"/>
    <numFmt numFmtId="169" formatCode="_-* #,##0.0000\ _₽_-;\-* #,##0.0000\ _₽_-;_-* &quot;-&quot;?\ _₽_-;_-@_-"/>
    <numFmt numFmtId="170" formatCode="_-* #,##0.0000\ _₽_-;\-* #,##0.0000\ _₽_-;_-* &quot;-&quot;????\ _₽_-;_-@_-"/>
    <numFmt numFmtId="171" formatCode="_-* #,##0.000_р_._-;\-* #,##0.000_р_._-;_-* &quot;-&quot;?_р_._-;_-@_-"/>
    <numFmt numFmtId="172" formatCode="_-* #,##0.00000_р_._-;\-* #,##0.00000_р_._-;_-* &quot;-&quot;?_р_._-;_-@_-"/>
    <numFmt numFmtId="173" formatCode="_-* #,##0.0000_р_._-;\-* #,##0.0000_р_._-;_-* &quot;-&quot;?_р_._-;_-@_-"/>
    <numFmt numFmtId="174" formatCode="_-* #,##0.00_р_._-;\-* #,##0.00_р_._-;_-* &quot;-&quot;?_р_._-;_-@_-"/>
  </numFmts>
  <fonts count="1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53">
    <xf numFmtId="0" fontId="0" fillId="0" borderId="0" xfId="0"/>
    <xf numFmtId="0" fontId="12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5" fontId="3" fillId="4" borderId="2" xfId="10" applyNumberFormat="1" applyFont="1" applyFill="1" applyBorder="1" applyAlignment="1">
      <alignment horizontal="center" vertical="center"/>
    </xf>
    <xf numFmtId="166" fontId="3" fillId="4" borderId="2" xfId="10" applyNumberFormat="1" applyFont="1" applyFill="1" applyBorder="1" applyAlignment="1">
      <alignment horizontal="center" vertical="center" wrapText="1"/>
    </xf>
    <xf numFmtId="2" fontId="3" fillId="4" borderId="2" xfId="10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5" fontId="2" fillId="3" borderId="2" xfId="10" applyNumberFormat="1" applyFont="1" applyFill="1" applyBorder="1" applyAlignment="1">
      <alignment horizontal="center" vertical="center" wrapText="1"/>
    </xf>
    <xf numFmtId="165" fontId="2" fillId="0" borderId="2" xfId="10" applyNumberFormat="1" applyFont="1" applyBorder="1" applyAlignment="1">
      <alignment horizontal="center" vertical="center" wrapText="1"/>
    </xf>
    <xf numFmtId="166" fontId="3" fillId="3" borderId="2" xfId="10" applyNumberFormat="1" applyFont="1" applyFill="1" applyBorder="1" applyAlignment="1">
      <alignment horizontal="center" vertical="center" wrapText="1"/>
    </xf>
    <xf numFmtId="2" fontId="3" fillId="3" borderId="2" xfId="10" applyNumberFormat="1" applyFont="1" applyFill="1" applyBorder="1" applyAlignment="1">
      <alignment horizontal="center" vertical="center"/>
    </xf>
    <xf numFmtId="165" fontId="2" fillId="0" borderId="2" xfId="10" applyNumberFormat="1" applyFont="1" applyBorder="1" applyAlignment="1">
      <alignment horizontal="center" vertical="center"/>
    </xf>
    <xf numFmtId="2" fontId="2" fillId="3" borderId="2" xfId="10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" applyNumberFormat="1" applyFont="1" applyFill="1" applyBorder="1" applyAlignment="1">
      <alignment horizontal="center" vertical="center"/>
    </xf>
    <xf numFmtId="2" fontId="3" fillId="3" borderId="4" xfId="10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7" fontId="15" fillId="0" borderId="2" xfId="0" applyNumberFormat="1" applyFont="1" applyBorder="1" applyAlignment="1">
      <alignment vertical="center" wrapText="1"/>
    </xf>
    <xf numFmtId="167" fontId="16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167" fontId="16" fillId="0" borderId="2" xfId="0" applyNumberFormat="1" applyFont="1" applyFill="1" applyBorder="1" applyAlignment="1">
      <alignment vertical="center" wrapText="1"/>
    </xf>
    <xf numFmtId="167" fontId="15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167" fontId="13" fillId="0" borderId="0" xfId="0" applyNumberFormat="1" applyFont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167" fontId="13" fillId="0" borderId="0" xfId="0" applyNumberFormat="1" applyFont="1" applyFill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168" fontId="13" fillId="0" borderId="0" xfId="0" applyNumberFormat="1" applyFont="1" applyAlignment="1">
      <alignment vertical="center" wrapText="1"/>
    </xf>
    <xf numFmtId="169" fontId="13" fillId="0" borderId="0" xfId="0" applyNumberFormat="1" applyFont="1" applyAlignment="1">
      <alignment vertical="center" wrapText="1"/>
    </xf>
    <xf numFmtId="170" fontId="13" fillId="0" borderId="0" xfId="0" applyNumberFormat="1" applyFont="1" applyAlignment="1">
      <alignment vertical="center" wrapText="1"/>
    </xf>
    <xf numFmtId="168" fontId="13" fillId="0" borderId="0" xfId="0" applyNumberFormat="1" applyFont="1" applyFill="1" applyAlignment="1">
      <alignment vertical="center" wrapText="1"/>
    </xf>
    <xf numFmtId="171" fontId="13" fillId="0" borderId="0" xfId="0" applyNumberFormat="1" applyFont="1" applyAlignment="1">
      <alignment vertical="center" wrapText="1"/>
    </xf>
    <xf numFmtId="172" fontId="16" fillId="0" borderId="2" xfId="0" applyNumberFormat="1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67" fontId="14" fillId="0" borderId="0" xfId="0" applyNumberFormat="1" applyFont="1" applyAlignment="1">
      <alignment vertical="center" wrapText="1"/>
    </xf>
    <xf numFmtId="173" fontId="16" fillId="0" borderId="2" xfId="0" applyNumberFormat="1" applyFont="1" applyFill="1" applyBorder="1" applyAlignment="1">
      <alignment vertical="center" wrapText="1"/>
    </xf>
    <xf numFmtId="174" fontId="15" fillId="0" borderId="2" xfId="0" applyNumberFormat="1" applyFont="1" applyFill="1" applyBorder="1" applyAlignment="1">
      <alignment vertical="center" wrapText="1"/>
    </xf>
    <xf numFmtId="174" fontId="16" fillId="0" borderId="2" xfId="0" applyNumberFormat="1" applyFont="1" applyFill="1" applyBorder="1" applyAlignment="1">
      <alignment vertical="center" wrapText="1"/>
    </xf>
    <xf numFmtId="174" fontId="15" fillId="0" borderId="2" xfId="0" applyNumberFormat="1" applyFont="1" applyBorder="1" applyAlignment="1">
      <alignment vertical="center" wrapText="1"/>
    </xf>
    <xf numFmtId="174" fontId="16" fillId="0" borderId="2" xfId="0" applyNumberFormat="1" applyFont="1" applyBorder="1" applyAlignment="1">
      <alignment vertical="center" wrapText="1"/>
    </xf>
    <xf numFmtId="174" fontId="13" fillId="0" borderId="2" xfId="0" applyNumberFormat="1" applyFont="1" applyBorder="1" applyAlignment="1">
      <alignment vertical="center" wrapText="1"/>
    </xf>
    <xf numFmtId="174" fontId="14" fillId="0" borderId="2" xfId="0" applyNumberFormat="1" applyFont="1" applyBorder="1" applyAlignment="1">
      <alignment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5" fontId="2" fillId="0" borderId="1" xfId="10" applyNumberFormat="1" applyFont="1" applyFill="1" applyBorder="1" applyAlignment="1">
      <alignment horizontal="center" vertical="center" wrapText="1"/>
    </xf>
    <xf numFmtId="165" fontId="2" fillId="0" borderId="3" xfId="10" applyNumberFormat="1" applyFont="1" applyFill="1" applyBorder="1" applyAlignment="1">
      <alignment horizontal="center" vertical="center" wrapText="1"/>
    </xf>
    <xf numFmtId="165" fontId="2" fillId="0" borderId="4" xfId="10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left" vertical="top" wrapText="1"/>
    </xf>
    <xf numFmtId="166" fontId="5" fillId="0" borderId="3" xfId="2" applyNumberFormat="1" applyFont="1" applyFill="1" applyBorder="1" applyAlignment="1">
      <alignment horizontal="left" vertical="top" wrapText="1"/>
    </xf>
    <xf numFmtId="166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0" fontId="14" fillId="0" borderId="1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12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</cellXfs>
  <cellStyles count="15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Процентный 2" xfId="5"/>
    <cellStyle name="Процентный 2 2" xfId="6"/>
    <cellStyle name="Процентный 3" xfId="7"/>
    <cellStyle name="Процентный 4" xfId="8"/>
    <cellStyle name="Финансовый 2" xfId="9"/>
    <cellStyle name="Финансовый 2 2" xfId="10"/>
    <cellStyle name="Финансовый 3" xfId="11"/>
    <cellStyle name="Финансовый 3 2" xfId="12"/>
    <cellStyle name="Финансовый 4" xfId="13"/>
    <cellStyle name="Финансовый 5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 x14ac:dyDescent="0.2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 x14ac:dyDescent="0.25">
      <c r="M1" s="19"/>
      <c r="N1" s="19"/>
      <c r="O1" s="19" t="s">
        <v>24</v>
      </c>
      <c r="P1" s="19"/>
    </row>
    <row r="2" spans="1:16" ht="21" customHeight="1" x14ac:dyDescent="0.25">
      <c r="M2" s="20"/>
      <c r="N2" s="20"/>
      <c r="O2" s="20" t="s">
        <v>35</v>
      </c>
      <c r="P2" s="20"/>
    </row>
    <row r="3" spans="1:16" ht="19.899999999999999" customHeight="1" x14ac:dyDescent="0.25">
      <c r="M3" s="20"/>
      <c r="N3" s="20"/>
      <c r="O3" s="20" t="s">
        <v>25</v>
      </c>
      <c r="P3" s="20"/>
    </row>
    <row r="4" spans="1:16" ht="23.45" customHeight="1" x14ac:dyDescent="0.25">
      <c r="M4" s="20"/>
      <c r="N4" s="20"/>
      <c r="O4" s="20" t="s">
        <v>26</v>
      </c>
      <c r="P4" s="20"/>
    </row>
    <row r="5" spans="1:16" ht="26.45" customHeight="1" x14ac:dyDescent="0.3">
      <c r="A5" s="85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6" ht="23.45" customHeight="1" x14ac:dyDescent="0.25"/>
    <row r="7" spans="1:16" s="1" customFormat="1" ht="45.6" customHeight="1" x14ac:dyDescent="0.25">
      <c r="A7" s="86" t="s">
        <v>0</v>
      </c>
      <c r="B7" s="86" t="s">
        <v>12</v>
      </c>
      <c r="C7" s="66" t="s">
        <v>13</v>
      </c>
      <c r="D7" s="66" t="s">
        <v>3</v>
      </c>
      <c r="E7" s="66" t="s">
        <v>18</v>
      </c>
      <c r="F7" s="87" t="s">
        <v>15</v>
      </c>
      <c r="G7" s="88"/>
      <c r="H7" s="88"/>
      <c r="I7" s="88"/>
      <c r="J7" s="88"/>
      <c r="K7" s="89"/>
      <c r="L7" s="90" t="s">
        <v>17</v>
      </c>
      <c r="M7" s="92" t="s">
        <v>1</v>
      </c>
      <c r="N7" s="93"/>
      <c r="O7" s="66" t="s">
        <v>33</v>
      </c>
      <c r="P7" s="66" t="s">
        <v>2</v>
      </c>
    </row>
    <row r="8" spans="1:16" s="1" customFormat="1" ht="77.45" customHeight="1" x14ac:dyDescent="0.25">
      <c r="A8" s="66"/>
      <c r="B8" s="66"/>
      <c r="C8" s="67"/>
      <c r="D8" s="67"/>
      <c r="E8" s="67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91"/>
      <c r="M8" s="24" t="s">
        <v>5</v>
      </c>
      <c r="N8" s="24" t="s">
        <v>23</v>
      </c>
      <c r="O8" s="67"/>
      <c r="P8" s="67"/>
    </row>
    <row r="9" spans="1:16" s="1" customFormat="1" ht="30.6" customHeight="1" x14ac:dyDescent="0.25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 x14ac:dyDescent="0.25">
      <c r="A10" s="68">
        <v>1</v>
      </c>
      <c r="B10" s="71"/>
      <c r="C10" s="71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74"/>
      <c r="N10" s="74"/>
      <c r="O10" s="79"/>
      <c r="P10" s="82"/>
    </row>
    <row r="11" spans="1:16" ht="87" customHeight="1" x14ac:dyDescent="0.25">
      <c r="A11" s="69"/>
      <c r="B11" s="72"/>
      <c r="C11" s="72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75"/>
      <c r="N11" s="77"/>
      <c r="O11" s="80"/>
      <c r="P11" s="83"/>
    </row>
    <row r="12" spans="1:16" ht="64.900000000000006" customHeight="1" x14ac:dyDescent="0.25">
      <c r="A12" s="69"/>
      <c r="B12" s="72"/>
      <c r="C12" s="72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75"/>
      <c r="N12" s="77"/>
      <c r="O12" s="80"/>
      <c r="P12" s="83"/>
    </row>
    <row r="13" spans="1:16" ht="93.6" customHeight="1" x14ac:dyDescent="0.25">
      <c r="A13" s="69"/>
      <c r="B13" s="72"/>
      <c r="C13" s="72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75"/>
      <c r="N13" s="77"/>
      <c r="O13" s="80"/>
      <c r="P13" s="83"/>
    </row>
    <row r="14" spans="1:16" ht="73.150000000000006" customHeight="1" x14ac:dyDescent="0.25">
      <c r="A14" s="69"/>
      <c r="B14" s="72"/>
      <c r="C14" s="72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75"/>
      <c r="N14" s="77"/>
      <c r="O14" s="80"/>
      <c r="P14" s="83"/>
    </row>
    <row r="15" spans="1:16" ht="51" customHeight="1" x14ac:dyDescent="0.25">
      <c r="A15" s="70"/>
      <c r="B15" s="73"/>
      <c r="C15" s="73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76"/>
      <c r="N15" s="78"/>
      <c r="O15" s="81"/>
      <c r="P15" s="84"/>
    </row>
    <row r="18" spans="2:2" ht="18.75" x14ac:dyDescent="0.3">
      <c r="B18" s="23" t="s">
        <v>28</v>
      </c>
    </row>
    <row r="19" spans="2:2" ht="18.75" x14ac:dyDescent="0.3">
      <c r="B19" s="23"/>
    </row>
    <row r="20" spans="2:2" ht="18.75" x14ac:dyDescent="0.3">
      <c r="B20" s="23" t="s">
        <v>27</v>
      </c>
    </row>
    <row r="21" spans="2:2" ht="18.75" x14ac:dyDescent="0.3">
      <c r="B21" s="23"/>
    </row>
    <row r="22" spans="2:2" ht="18.75" x14ac:dyDescent="0.3">
      <c r="B22" s="23"/>
    </row>
    <row r="23" spans="2:2" ht="18.75" x14ac:dyDescent="0.3">
      <c r="B23" s="23"/>
    </row>
    <row r="24" spans="2:2" ht="18.75" x14ac:dyDescent="0.3">
      <c r="B24" s="23"/>
    </row>
    <row r="25" spans="2:2" ht="18.75" x14ac:dyDescent="0.3">
      <c r="B25" s="23"/>
    </row>
    <row r="26" spans="2:2" ht="18.75" x14ac:dyDescent="0.3">
      <c r="B26" s="23"/>
    </row>
    <row r="27" spans="2:2" ht="18.75" x14ac:dyDescent="0.3">
      <c r="B27" s="23"/>
    </row>
    <row r="28" spans="2:2" ht="18.75" x14ac:dyDescent="0.3">
      <c r="B28" s="23"/>
    </row>
    <row r="29" spans="2:2" ht="18.75" x14ac:dyDescent="0.3">
      <c r="B29" s="23"/>
    </row>
    <row r="30" spans="2:2" ht="18.75" x14ac:dyDescent="0.3">
      <c r="B30" s="23"/>
    </row>
    <row r="31" spans="2:2" ht="18.75" x14ac:dyDescent="0.3">
      <c r="B31" s="23"/>
    </row>
    <row r="32" spans="2:2" ht="18.75" x14ac:dyDescent="0.3">
      <c r="B32" s="23"/>
    </row>
    <row r="33" spans="2:2" ht="18.75" x14ac:dyDescent="0.3">
      <c r="B33" s="23"/>
    </row>
    <row r="34" spans="2:2" ht="18.75" x14ac:dyDescent="0.3">
      <c r="B34" s="23"/>
    </row>
    <row r="35" spans="2:2" ht="18.75" x14ac:dyDescent="0.3">
      <c r="B35" s="23"/>
    </row>
    <row r="36" spans="2:2" ht="18.75" x14ac:dyDescent="0.3">
      <c r="B36" s="23"/>
    </row>
    <row r="37" spans="2:2" ht="18.75" x14ac:dyDescent="0.3">
      <c r="B37" s="23"/>
    </row>
    <row r="38" spans="2:2" ht="18.75" x14ac:dyDescent="0.3">
      <c r="B38" s="23"/>
    </row>
    <row r="39" spans="2:2" ht="18.75" x14ac:dyDescent="0.3">
      <c r="B39" s="23"/>
    </row>
    <row r="40" spans="2:2" ht="18.75" x14ac:dyDescent="0.3">
      <c r="B40" s="23"/>
    </row>
    <row r="41" spans="2:2" ht="18.75" x14ac:dyDescent="0.3">
      <c r="B41" s="23" t="s">
        <v>29</v>
      </c>
    </row>
    <row r="42" spans="2:2" ht="18.75" x14ac:dyDescent="0.3">
      <c r="B42" s="23" t="s">
        <v>30</v>
      </c>
    </row>
  </sheetData>
  <mergeCells count="18"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  <mergeCell ref="P7:P8"/>
    <mergeCell ref="A10:A15"/>
    <mergeCell ref="B10:B15"/>
    <mergeCell ref="C10:C15"/>
    <mergeCell ref="M10:M15"/>
    <mergeCell ref="N10:N15"/>
    <mergeCell ref="O10:O15"/>
    <mergeCell ref="P10:P15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view="pageBreakPreview" zoomScale="120" zoomScaleNormal="100" zoomScaleSheetLayoutView="120" workbookViewId="0">
      <pane ySplit="5" topLeftCell="A19" activePane="bottomLeft" state="frozen"/>
      <selection pane="bottomLeft" activeCell="C68" sqref="C68:C73"/>
    </sheetView>
  </sheetViews>
  <sheetFormatPr defaultRowHeight="15" x14ac:dyDescent="0.25"/>
  <cols>
    <col min="1" max="1" width="5" style="28" customWidth="1"/>
    <col min="2" max="2" width="45" style="28" customWidth="1"/>
    <col min="3" max="3" width="40.5703125" style="28" customWidth="1"/>
    <col min="4" max="4" width="23.85546875" style="28" customWidth="1"/>
    <col min="5" max="5" width="14.85546875" style="28" customWidth="1"/>
    <col min="6" max="6" width="16" style="57" customWidth="1"/>
    <col min="7" max="7" width="15.5703125" style="28" customWidth="1"/>
    <col min="8" max="8" width="16" style="28" bestFit="1" customWidth="1"/>
    <col min="9" max="9" width="16.42578125" style="28" customWidth="1"/>
    <col min="10" max="10" width="12.42578125" style="28" bestFit="1" customWidth="1"/>
    <col min="11" max="11" width="12.28515625" style="28" bestFit="1" customWidth="1"/>
    <col min="12" max="12" width="10.28515625" style="28" bestFit="1" customWidth="1"/>
    <col min="13" max="13" width="11.140625" style="28" customWidth="1"/>
    <col min="14" max="14" width="11.42578125" style="28" customWidth="1"/>
    <col min="15" max="16384" width="9.140625" style="28"/>
  </cols>
  <sheetData>
    <row r="1" spans="1:12" x14ac:dyDescent="0.25">
      <c r="A1" s="126" t="s">
        <v>52</v>
      </c>
      <c r="B1" s="126"/>
      <c r="C1" s="126"/>
      <c r="D1" s="126"/>
      <c r="E1" s="126"/>
      <c r="F1" s="126"/>
      <c r="G1" s="126"/>
      <c r="H1" s="126"/>
      <c r="I1" s="126"/>
    </row>
    <row r="2" spans="1:12" ht="22.5" customHeight="1" x14ac:dyDescent="0.25">
      <c r="A2" s="127" t="s">
        <v>53</v>
      </c>
      <c r="B2" s="127"/>
      <c r="C2" s="127"/>
      <c r="D2" s="127"/>
      <c r="E2" s="127"/>
      <c r="F2" s="127"/>
      <c r="G2" s="127"/>
      <c r="H2" s="127"/>
      <c r="I2" s="127"/>
    </row>
    <row r="3" spans="1:12" x14ac:dyDescent="0.25">
      <c r="A3" s="94" t="s">
        <v>0</v>
      </c>
      <c r="B3" s="94" t="s">
        <v>43</v>
      </c>
      <c r="C3" s="94" t="s">
        <v>44</v>
      </c>
      <c r="D3" s="94" t="s">
        <v>45</v>
      </c>
      <c r="E3" s="128" t="s">
        <v>46</v>
      </c>
      <c r="F3" s="129"/>
      <c r="G3" s="129"/>
      <c r="H3" s="129"/>
      <c r="I3" s="130"/>
    </row>
    <row r="4" spans="1:12" ht="20.25" customHeight="1" x14ac:dyDescent="0.25">
      <c r="A4" s="95"/>
      <c r="B4" s="95"/>
      <c r="C4" s="95"/>
      <c r="D4" s="95"/>
      <c r="E4" s="94" t="s">
        <v>36</v>
      </c>
      <c r="F4" s="129"/>
      <c r="G4" s="129"/>
      <c r="H4" s="129"/>
      <c r="I4" s="130"/>
    </row>
    <row r="5" spans="1:12" ht="24" customHeight="1" x14ac:dyDescent="0.25">
      <c r="A5" s="96"/>
      <c r="B5" s="96"/>
      <c r="C5" s="96"/>
      <c r="D5" s="96"/>
      <c r="E5" s="96"/>
      <c r="F5" s="56">
        <v>2017</v>
      </c>
      <c r="G5" s="29">
        <v>2018</v>
      </c>
      <c r="H5" s="29">
        <v>2019</v>
      </c>
      <c r="I5" s="29">
        <v>2020</v>
      </c>
    </row>
    <row r="6" spans="1:12" ht="22.5" customHeight="1" x14ac:dyDescent="0.25">
      <c r="A6" s="39">
        <v>1</v>
      </c>
      <c r="B6" s="39">
        <v>2</v>
      </c>
      <c r="C6" s="39">
        <v>3</v>
      </c>
      <c r="D6" s="39">
        <v>4</v>
      </c>
      <c r="E6" s="39">
        <v>5</v>
      </c>
      <c r="F6" s="56">
        <v>9</v>
      </c>
      <c r="G6" s="39">
        <v>10</v>
      </c>
      <c r="H6" s="39">
        <v>11</v>
      </c>
      <c r="I6" s="39">
        <v>12</v>
      </c>
    </row>
    <row r="7" spans="1:12" ht="13.5" customHeight="1" x14ac:dyDescent="0.25">
      <c r="A7" s="114" t="s">
        <v>60</v>
      </c>
      <c r="B7" s="112" t="s">
        <v>54</v>
      </c>
      <c r="C7" s="106" t="s">
        <v>73</v>
      </c>
      <c r="D7" s="46" t="s">
        <v>36</v>
      </c>
      <c r="E7" s="60">
        <f>SUM(F7:I7)</f>
        <v>48534.8</v>
      </c>
      <c r="F7" s="60">
        <f>SUM(F8:F12)</f>
        <v>12133.7</v>
      </c>
      <c r="G7" s="60">
        <f t="shared" ref="G7:I7" si="0">SUM(G8:G12)</f>
        <v>12133.7</v>
      </c>
      <c r="H7" s="60">
        <f t="shared" si="0"/>
        <v>12133.7</v>
      </c>
      <c r="I7" s="60">
        <f t="shared" si="0"/>
        <v>12133.7</v>
      </c>
      <c r="K7" s="41"/>
    </row>
    <row r="8" spans="1:12" ht="13.5" customHeight="1" x14ac:dyDescent="0.25">
      <c r="A8" s="115"/>
      <c r="B8" s="113"/>
      <c r="C8" s="107"/>
      <c r="D8" s="37" t="s">
        <v>37</v>
      </c>
      <c r="E8" s="35">
        <f t="shared" ref="E8:E12" si="1">SUM(F8:I8)</f>
        <v>0</v>
      </c>
      <c r="F8" s="35">
        <v>0</v>
      </c>
      <c r="G8" s="35">
        <v>0</v>
      </c>
      <c r="H8" s="35">
        <v>0</v>
      </c>
      <c r="I8" s="35">
        <v>0</v>
      </c>
      <c r="K8" s="41">
        <f>F7+F19+F25+F31</f>
        <v>20155.262990000003</v>
      </c>
      <c r="L8" s="41">
        <f>F12+F24+F30+F36</f>
        <v>18898.862990000001</v>
      </c>
    </row>
    <row r="9" spans="1:12" ht="28.5" customHeight="1" x14ac:dyDescent="0.25">
      <c r="A9" s="115"/>
      <c r="B9" s="113"/>
      <c r="C9" s="107"/>
      <c r="D9" s="37" t="s">
        <v>41</v>
      </c>
      <c r="E9" s="35">
        <f t="shared" si="1"/>
        <v>0</v>
      </c>
      <c r="F9" s="35">
        <v>0</v>
      </c>
      <c r="G9" s="35">
        <v>0</v>
      </c>
      <c r="H9" s="35">
        <v>0</v>
      </c>
      <c r="I9" s="35">
        <v>0</v>
      </c>
      <c r="K9" s="54">
        <f>699*100/80</f>
        <v>873.75</v>
      </c>
    </row>
    <row r="10" spans="1:12" ht="13.5" customHeight="1" x14ac:dyDescent="0.25">
      <c r="A10" s="115"/>
      <c r="B10" s="113"/>
      <c r="C10" s="107"/>
      <c r="D10" s="37" t="s">
        <v>38</v>
      </c>
      <c r="E10" s="35">
        <f t="shared" si="1"/>
        <v>0</v>
      </c>
      <c r="F10" s="35">
        <v>0</v>
      </c>
      <c r="G10" s="35">
        <v>0</v>
      </c>
      <c r="H10" s="35">
        <v>0</v>
      </c>
      <c r="I10" s="35">
        <v>0</v>
      </c>
      <c r="J10" s="28" t="s">
        <v>57</v>
      </c>
      <c r="K10" s="54">
        <f>K9*20/100</f>
        <v>174.75</v>
      </c>
    </row>
    <row r="11" spans="1:12" ht="43.5" customHeight="1" x14ac:dyDescent="0.25">
      <c r="A11" s="115"/>
      <c r="B11" s="113"/>
      <c r="C11" s="107"/>
      <c r="D11" s="37" t="s">
        <v>42</v>
      </c>
      <c r="E11" s="35">
        <f t="shared" si="1"/>
        <v>0</v>
      </c>
      <c r="F11" s="35">
        <v>0</v>
      </c>
      <c r="G11" s="35">
        <v>0</v>
      </c>
      <c r="H11" s="35">
        <v>0</v>
      </c>
      <c r="I11" s="35">
        <v>0</v>
      </c>
      <c r="K11" s="50"/>
    </row>
    <row r="12" spans="1:12" ht="13.5" customHeight="1" x14ac:dyDescent="0.25">
      <c r="A12" s="115"/>
      <c r="B12" s="113"/>
      <c r="C12" s="108"/>
      <c r="D12" s="37" t="s">
        <v>48</v>
      </c>
      <c r="E12" s="61">
        <f t="shared" si="1"/>
        <v>48534.8</v>
      </c>
      <c r="F12" s="61">
        <v>12133.7</v>
      </c>
      <c r="G12" s="61">
        <v>12133.7</v>
      </c>
      <c r="H12" s="61">
        <v>12133.7</v>
      </c>
      <c r="I12" s="61">
        <v>12133.7</v>
      </c>
      <c r="K12" s="41"/>
      <c r="L12" s="41"/>
    </row>
    <row r="13" spans="1:12" s="43" customFormat="1" ht="20.25" hidden="1" customHeight="1" x14ac:dyDescent="0.25">
      <c r="A13" s="110"/>
      <c r="B13" s="98"/>
      <c r="C13" s="106" t="s">
        <v>58</v>
      </c>
      <c r="D13" s="46" t="s">
        <v>36</v>
      </c>
      <c r="E13" s="36">
        <f>SUM(F13:I13)</f>
        <v>0</v>
      </c>
      <c r="F13" s="36">
        <f>SUM(F14:F18)</f>
        <v>0</v>
      </c>
      <c r="G13" s="36">
        <f t="shared" ref="G13:I13" si="2">SUM(G14:G18)</f>
        <v>0</v>
      </c>
      <c r="H13" s="36">
        <f t="shared" si="2"/>
        <v>0</v>
      </c>
      <c r="I13" s="36">
        <f t="shared" si="2"/>
        <v>0</v>
      </c>
      <c r="K13" s="53"/>
      <c r="L13" s="44"/>
    </row>
    <row r="14" spans="1:12" s="43" customFormat="1" ht="13.5" hidden="1" customHeight="1" x14ac:dyDescent="0.25">
      <c r="A14" s="110"/>
      <c r="B14" s="98"/>
      <c r="C14" s="107"/>
      <c r="D14" s="37" t="s">
        <v>37</v>
      </c>
      <c r="E14" s="35">
        <f t="shared" ref="E14:E18" si="3">SUM(F14:I14)</f>
        <v>0</v>
      </c>
      <c r="F14" s="35">
        <v>0</v>
      </c>
      <c r="G14" s="35">
        <v>0</v>
      </c>
      <c r="H14" s="35">
        <v>0</v>
      </c>
      <c r="I14" s="35">
        <v>0</v>
      </c>
    </row>
    <row r="15" spans="1:12" s="43" customFormat="1" ht="28.5" hidden="1" customHeight="1" x14ac:dyDescent="0.25">
      <c r="A15" s="110"/>
      <c r="B15" s="98"/>
      <c r="C15" s="107"/>
      <c r="D15" s="37" t="s">
        <v>41</v>
      </c>
      <c r="E15" s="35">
        <f t="shared" si="3"/>
        <v>0</v>
      </c>
      <c r="F15" s="35">
        <v>0</v>
      </c>
      <c r="G15" s="35">
        <v>0</v>
      </c>
      <c r="H15" s="35">
        <v>0</v>
      </c>
      <c r="I15" s="35">
        <v>0</v>
      </c>
    </row>
    <row r="16" spans="1:12" s="43" customFormat="1" ht="13.5" hidden="1" customHeight="1" x14ac:dyDescent="0.25">
      <c r="A16" s="110"/>
      <c r="B16" s="98"/>
      <c r="C16" s="107"/>
      <c r="D16" s="37" t="s">
        <v>38</v>
      </c>
      <c r="E16" s="35">
        <f t="shared" si="3"/>
        <v>0</v>
      </c>
      <c r="F16" s="35">
        <v>0</v>
      </c>
      <c r="G16" s="35">
        <v>0</v>
      </c>
      <c r="H16" s="35">
        <v>0</v>
      </c>
      <c r="I16" s="35">
        <v>0</v>
      </c>
      <c r="K16" s="44"/>
    </row>
    <row r="17" spans="1:9" s="43" customFormat="1" ht="43.5" hidden="1" customHeight="1" x14ac:dyDescent="0.25">
      <c r="A17" s="110"/>
      <c r="B17" s="98"/>
      <c r="C17" s="107"/>
      <c r="D17" s="37" t="s">
        <v>42</v>
      </c>
      <c r="E17" s="35">
        <f t="shared" si="3"/>
        <v>0</v>
      </c>
      <c r="F17" s="35">
        <v>0</v>
      </c>
      <c r="G17" s="35">
        <v>0</v>
      </c>
      <c r="H17" s="35">
        <v>0</v>
      </c>
      <c r="I17" s="35">
        <v>0</v>
      </c>
    </row>
    <row r="18" spans="1:9" s="43" customFormat="1" ht="13.5" hidden="1" customHeight="1" x14ac:dyDescent="0.25">
      <c r="A18" s="110"/>
      <c r="B18" s="98"/>
      <c r="C18" s="108"/>
      <c r="D18" s="37" t="s">
        <v>48</v>
      </c>
      <c r="E18" s="35">
        <f t="shared" si="3"/>
        <v>0</v>
      </c>
      <c r="F18" s="35">
        <v>0</v>
      </c>
      <c r="G18" s="35">
        <v>0</v>
      </c>
      <c r="H18" s="35">
        <v>0</v>
      </c>
      <c r="I18" s="35">
        <v>0</v>
      </c>
    </row>
    <row r="19" spans="1:9" s="43" customFormat="1" ht="13.5" customHeight="1" x14ac:dyDescent="0.25">
      <c r="A19" s="110"/>
      <c r="B19" s="98"/>
      <c r="C19" s="97" t="s">
        <v>59</v>
      </c>
      <c r="D19" s="46" t="s">
        <v>36</v>
      </c>
      <c r="E19" s="60">
        <f>SUM(F19:I19)</f>
        <v>3411.9750000000004</v>
      </c>
      <c r="F19" s="60">
        <f>SUM(F20:F24)</f>
        <v>1775.45</v>
      </c>
      <c r="G19" s="60">
        <f t="shared" ref="G19:I19" si="4">SUM(G20:G24)</f>
        <v>820.92499999999995</v>
      </c>
      <c r="H19" s="60">
        <f t="shared" si="4"/>
        <v>676.3</v>
      </c>
      <c r="I19" s="60">
        <f t="shared" si="4"/>
        <v>139.30000000000001</v>
      </c>
    </row>
    <row r="20" spans="1:9" s="43" customFormat="1" ht="13.5" customHeight="1" x14ac:dyDescent="0.25">
      <c r="A20" s="110"/>
      <c r="B20" s="98"/>
      <c r="C20" s="98"/>
      <c r="D20" s="37" t="s">
        <v>37</v>
      </c>
      <c r="E20" s="35">
        <f t="shared" ref="E20:E24" si="5">SUM(F20:I20)</f>
        <v>0</v>
      </c>
      <c r="F20" s="35">
        <v>0</v>
      </c>
      <c r="G20" s="35">
        <v>0</v>
      </c>
      <c r="H20" s="35">
        <v>0</v>
      </c>
      <c r="I20" s="35">
        <v>0</v>
      </c>
    </row>
    <row r="21" spans="1:9" s="43" customFormat="1" ht="13.5" customHeight="1" x14ac:dyDescent="0.25">
      <c r="A21" s="110"/>
      <c r="B21" s="98"/>
      <c r="C21" s="98"/>
      <c r="D21" s="37" t="s">
        <v>41</v>
      </c>
      <c r="E21" s="61">
        <f t="shared" si="5"/>
        <v>2376.3000000000002</v>
      </c>
      <c r="F21" s="61">
        <f>97.4+699+410</f>
        <v>1206.4000000000001</v>
      </c>
      <c r="G21" s="61">
        <f>97.5+545.3</f>
        <v>642.79999999999995</v>
      </c>
      <c r="H21" s="61">
        <f>97.4+429.7</f>
        <v>527.1</v>
      </c>
      <c r="I21" s="35">
        <v>0</v>
      </c>
    </row>
    <row r="22" spans="1:9" s="43" customFormat="1" ht="13.5" customHeight="1" x14ac:dyDescent="0.25">
      <c r="A22" s="110"/>
      <c r="B22" s="98"/>
      <c r="C22" s="98"/>
      <c r="D22" s="37" t="s">
        <v>38</v>
      </c>
      <c r="E22" s="35">
        <f t="shared" si="5"/>
        <v>0</v>
      </c>
      <c r="F22" s="35">
        <v>0</v>
      </c>
      <c r="G22" s="35">
        <v>0</v>
      </c>
      <c r="H22" s="35">
        <v>0</v>
      </c>
      <c r="I22" s="35">
        <v>0</v>
      </c>
    </row>
    <row r="23" spans="1:9" s="43" customFormat="1" ht="45" x14ac:dyDescent="0.25">
      <c r="A23" s="110"/>
      <c r="B23" s="98"/>
      <c r="C23" s="98"/>
      <c r="D23" s="37" t="s">
        <v>42</v>
      </c>
      <c r="E23" s="61">
        <f t="shared" si="5"/>
        <v>0</v>
      </c>
      <c r="F23" s="61">
        <v>0</v>
      </c>
      <c r="G23" s="61">
        <v>0</v>
      </c>
      <c r="H23" s="61">
        <v>0</v>
      </c>
      <c r="I23" s="61">
        <v>0</v>
      </c>
    </row>
    <row r="24" spans="1:9" s="43" customFormat="1" ht="13.5" customHeight="1" x14ac:dyDescent="0.25">
      <c r="A24" s="110"/>
      <c r="B24" s="98"/>
      <c r="C24" s="99"/>
      <c r="D24" s="37" t="s">
        <v>65</v>
      </c>
      <c r="E24" s="61">
        <f t="shared" si="5"/>
        <v>1035.675</v>
      </c>
      <c r="F24" s="61">
        <f>250+41.8+174.75+102.5</f>
        <v>569.04999999999995</v>
      </c>
      <c r="G24" s="61">
        <f>41.8+136.325</f>
        <v>178.125</v>
      </c>
      <c r="H24" s="61">
        <f>41.8+107.4</f>
        <v>149.19999999999999</v>
      </c>
      <c r="I24" s="61">
        <f>97.5+41.8</f>
        <v>139.30000000000001</v>
      </c>
    </row>
    <row r="25" spans="1:9" s="43" customFormat="1" ht="13.5" customHeight="1" x14ac:dyDescent="0.25">
      <c r="A25" s="110"/>
      <c r="B25" s="98"/>
      <c r="C25" s="106" t="s">
        <v>68</v>
      </c>
      <c r="D25" s="46" t="s">
        <v>36</v>
      </c>
      <c r="E25" s="60">
        <f t="shared" ref="E25:E37" si="6">SUM(F25:I25)</f>
        <v>250</v>
      </c>
      <c r="F25" s="60">
        <f>SUM(F26:F30)</f>
        <v>50</v>
      </c>
      <c r="G25" s="60">
        <f t="shared" ref="G25:I25" si="7">SUM(G26:G30)</f>
        <v>50</v>
      </c>
      <c r="H25" s="60">
        <f t="shared" si="7"/>
        <v>100</v>
      </c>
      <c r="I25" s="60">
        <f t="shared" si="7"/>
        <v>50</v>
      </c>
    </row>
    <row r="26" spans="1:9" s="43" customFormat="1" ht="13.5" customHeight="1" x14ac:dyDescent="0.25">
      <c r="A26" s="110"/>
      <c r="B26" s="98"/>
      <c r="C26" s="98"/>
      <c r="D26" s="37" t="s">
        <v>37</v>
      </c>
      <c r="E26" s="36">
        <f t="shared" si="6"/>
        <v>0</v>
      </c>
      <c r="F26" s="35">
        <v>0</v>
      </c>
      <c r="G26" s="35">
        <v>0</v>
      </c>
      <c r="H26" s="35">
        <v>0</v>
      </c>
      <c r="I26" s="35">
        <v>0</v>
      </c>
    </row>
    <row r="27" spans="1:9" s="43" customFormat="1" ht="13.5" customHeight="1" x14ac:dyDescent="0.25">
      <c r="A27" s="110"/>
      <c r="B27" s="98"/>
      <c r="C27" s="98"/>
      <c r="D27" s="37" t="s">
        <v>41</v>
      </c>
      <c r="E27" s="36">
        <f t="shared" si="6"/>
        <v>0</v>
      </c>
      <c r="F27" s="35">
        <v>0</v>
      </c>
      <c r="G27" s="35">
        <v>0</v>
      </c>
      <c r="H27" s="35">
        <v>0</v>
      </c>
      <c r="I27" s="35">
        <v>0</v>
      </c>
    </row>
    <row r="28" spans="1:9" s="43" customFormat="1" ht="13.5" customHeight="1" x14ac:dyDescent="0.25">
      <c r="A28" s="110"/>
      <c r="B28" s="98"/>
      <c r="C28" s="98"/>
      <c r="D28" s="37" t="s">
        <v>38</v>
      </c>
      <c r="E28" s="60">
        <f t="shared" si="6"/>
        <v>250</v>
      </c>
      <c r="F28" s="61">
        <v>50</v>
      </c>
      <c r="G28" s="61">
        <v>50</v>
      </c>
      <c r="H28" s="61">
        <v>100</v>
      </c>
      <c r="I28" s="61">
        <v>50</v>
      </c>
    </row>
    <row r="29" spans="1:9" s="43" customFormat="1" ht="13.5" customHeight="1" x14ac:dyDescent="0.25">
      <c r="A29" s="110"/>
      <c r="B29" s="98"/>
      <c r="C29" s="98"/>
      <c r="D29" s="37" t="s">
        <v>42</v>
      </c>
      <c r="E29" s="36">
        <f t="shared" si="6"/>
        <v>0</v>
      </c>
      <c r="F29" s="35">
        <v>0</v>
      </c>
      <c r="G29" s="35">
        <v>0</v>
      </c>
      <c r="H29" s="35">
        <v>0</v>
      </c>
      <c r="I29" s="35">
        <v>0</v>
      </c>
    </row>
    <row r="30" spans="1:9" s="43" customFormat="1" ht="13.5" customHeight="1" x14ac:dyDescent="0.25">
      <c r="A30" s="110"/>
      <c r="B30" s="98"/>
      <c r="C30" s="99"/>
      <c r="D30" s="37" t="s">
        <v>48</v>
      </c>
      <c r="E30" s="36">
        <f t="shared" si="6"/>
        <v>0</v>
      </c>
      <c r="F30" s="35">
        <v>0</v>
      </c>
      <c r="G30" s="35">
        <v>0</v>
      </c>
      <c r="H30" s="35">
        <v>0</v>
      </c>
      <c r="I30" s="35">
        <v>0</v>
      </c>
    </row>
    <row r="31" spans="1:9" ht="13.5" customHeight="1" x14ac:dyDescent="0.25">
      <c r="A31" s="110"/>
      <c r="B31" s="98"/>
      <c r="C31" s="109" t="s">
        <v>69</v>
      </c>
      <c r="D31" s="42" t="s">
        <v>36</v>
      </c>
      <c r="E31" s="60">
        <f t="shared" si="6"/>
        <v>19972.451959999999</v>
      </c>
      <c r="F31" s="60">
        <f>SUM(F32:F36)</f>
        <v>6196.1129899999996</v>
      </c>
      <c r="G31" s="60">
        <f t="shared" ref="G31:I31" si="8">SUM(G32:G36)</f>
        <v>5040.1129899999996</v>
      </c>
      <c r="H31" s="60">
        <f t="shared" si="8"/>
        <v>5040.1129899999996</v>
      </c>
      <c r="I31" s="60">
        <f t="shared" si="8"/>
        <v>3696.1129899999996</v>
      </c>
    </row>
    <row r="32" spans="1:9" ht="13.5" customHeight="1" x14ac:dyDescent="0.25">
      <c r="A32" s="110"/>
      <c r="B32" s="98"/>
      <c r="C32" s="110"/>
      <c r="D32" s="45" t="s">
        <v>37</v>
      </c>
      <c r="E32" s="35">
        <f t="shared" si="6"/>
        <v>0</v>
      </c>
      <c r="F32" s="35">
        <v>0</v>
      </c>
      <c r="G32" s="35">
        <v>0</v>
      </c>
      <c r="H32" s="35">
        <v>0</v>
      </c>
      <c r="I32" s="35">
        <v>0</v>
      </c>
    </row>
    <row r="33" spans="1:11" ht="28.5" customHeight="1" x14ac:dyDescent="0.25">
      <c r="A33" s="110"/>
      <c r="B33" s="98"/>
      <c r="C33" s="110"/>
      <c r="D33" s="45" t="s">
        <v>41</v>
      </c>
      <c r="E33" s="61">
        <f t="shared" si="6"/>
        <v>2150.4</v>
      </c>
      <c r="F33" s="35">
        <v>0</v>
      </c>
      <c r="G33" s="61">
        <v>1075.2</v>
      </c>
      <c r="H33" s="61">
        <v>1075.2</v>
      </c>
      <c r="I33" s="35">
        <v>0</v>
      </c>
      <c r="K33" s="28">
        <f>410*100/80</f>
        <v>512.5</v>
      </c>
    </row>
    <row r="34" spans="1:11" ht="13.5" customHeight="1" x14ac:dyDescent="0.25">
      <c r="A34" s="110"/>
      <c r="B34" s="98"/>
      <c r="C34" s="110"/>
      <c r="D34" s="45" t="s">
        <v>38</v>
      </c>
      <c r="E34" s="61">
        <f t="shared" si="6"/>
        <v>537.6</v>
      </c>
      <c r="F34" s="35">
        <v>0</v>
      </c>
      <c r="G34" s="61">
        <v>268.8</v>
      </c>
      <c r="H34" s="61">
        <v>268.8</v>
      </c>
      <c r="I34" s="35">
        <v>0</v>
      </c>
      <c r="K34" s="51">
        <f>G33*100/80</f>
        <v>1344</v>
      </c>
    </row>
    <row r="35" spans="1:11" ht="43.5" customHeight="1" x14ac:dyDescent="0.25">
      <c r="A35" s="110"/>
      <c r="B35" s="98"/>
      <c r="C35" s="110"/>
      <c r="D35" s="45" t="s">
        <v>42</v>
      </c>
      <c r="E35" s="35">
        <f t="shared" si="6"/>
        <v>0</v>
      </c>
      <c r="F35" s="35">
        <v>0</v>
      </c>
      <c r="G35" s="35">
        <v>0</v>
      </c>
      <c r="H35" s="35">
        <v>0</v>
      </c>
      <c r="I35" s="35">
        <v>0</v>
      </c>
      <c r="K35" s="52">
        <f>K34*20/100</f>
        <v>268.8</v>
      </c>
    </row>
    <row r="36" spans="1:11" ht="13.5" customHeight="1" x14ac:dyDescent="0.25">
      <c r="A36" s="111"/>
      <c r="B36" s="99"/>
      <c r="C36" s="111"/>
      <c r="D36" s="45" t="s">
        <v>48</v>
      </c>
      <c r="E36" s="61">
        <f t="shared" si="6"/>
        <v>17284.451959999999</v>
      </c>
      <c r="F36" s="59">
        <f>2500+129.74021*12+27.23047+12+(700*3)</f>
        <v>6196.1129899999996</v>
      </c>
      <c r="G36" s="61">
        <f>129.74021*12+27.23047+12+(700*3)</f>
        <v>3696.1129899999996</v>
      </c>
      <c r="H36" s="61">
        <f t="shared" ref="H36:I36" si="9">129.74021*12+27.23047+12+(700*3)</f>
        <v>3696.1129899999996</v>
      </c>
      <c r="I36" s="61">
        <f t="shared" si="9"/>
        <v>3696.1129899999996</v>
      </c>
    </row>
    <row r="37" spans="1:11" ht="13.5" customHeight="1" x14ac:dyDescent="0.25">
      <c r="A37" s="94" t="s">
        <v>61</v>
      </c>
      <c r="B37" s="134" t="s">
        <v>56</v>
      </c>
      <c r="C37" s="106" t="s">
        <v>70</v>
      </c>
      <c r="D37" s="47" t="s">
        <v>36</v>
      </c>
      <c r="E37" s="60">
        <f t="shared" si="6"/>
        <v>6200.4917999999998</v>
      </c>
      <c r="F37" s="60">
        <f>SUM(F38:F42)</f>
        <v>1550.0794600000002</v>
      </c>
      <c r="G37" s="62">
        <f t="shared" ref="G37" si="10">SUM(G38:G42)</f>
        <v>1550.25342</v>
      </c>
      <c r="H37" s="62">
        <f t="shared" ref="H37" si="11">SUM(H38:H42)</f>
        <v>1550.0794600000002</v>
      </c>
      <c r="I37" s="62">
        <f t="shared" ref="I37" si="12">SUM(I38:I42)</f>
        <v>1550.0794600000002</v>
      </c>
    </row>
    <row r="38" spans="1:11" ht="13.5" customHeight="1" x14ac:dyDescent="0.25">
      <c r="A38" s="95"/>
      <c r="B38" s="135"/>
      <c r="C38" s="107"/>
      <c r="D38" s="38" t="s">
        <v>37</v>
      </c>
      <c r="E38" s="32">
        <f t="shared" ref="E38:E60" si="13">SUM(F38:I38)</f>
        <v>0</v>
      </c>
      <c r="F38" s="35">
        <v>0</v>
      </c>
      <c r="G38" s="32">
        <v>0</v>
      </c>
      <c r="H38" s="32">
        <v>0</v>
      </c>
      <c r="I38" s="32">
        <v>0</v>
      </c>
    </row>
    <row r="39" spans="1:11" ht="28.5" customHeight="1" x14ac:dyDescent="0.25">
      <c r="A39" s="95"/>
      <c r="B39" s="135"/>
      <c r="C39" s="107"/>
      <c r="D39" s="38" t="s">
        <v>8</v>
      </c>
      <c r="E39" s="63">
        <f t="shared" si="13"/>
        <v>4650.4123399999999</v>
      </c>
      <c r="F39" s="61">
        <f>1559.2-F45</f>
        <v>1550.0794600000002</v>
      </c>
      <c r="G39" s="61">
        <f t="shared" ref="G39:H39" si="14">1559.2-G45</f>
        <v>1550.25342</v>
      </c>
      <c r="H39" s="61">
        <f t="shared" si="14"/>
        <v>1550.0794600000002</v>
      </c>
      <c r="I39" s="35">
        <v>0</v>
      </c>
    </row>
    <row r="40" spans="1:11" ht="13.5" customHeight="1" x14ac:dyDescent="0.25">
      <c r="A40" s="95"/>
      <c r="B40" s="135"/>
      <c r="C40" s="107"/>
      <c r="D40" s="38" t="s">
        <v>38</v>
      </c>
      <c r="E40" s="32">
        <f t="shared" si="13"/>
        <v>0</v>
      </c>
      <c r="F40" s="35">
        <v>0</v>
      </c>
      <c r="G40" s="35">
        <v>0</v>
      </c>
      <c r="H40" s="35">
        <v>0</v>
      </c>
      <c r="I40" s="32">
        <v>0</v>
      </c>
    </row>
    <row r="41" spans="1:11" ht="43.5" customHeight="1" x14ac:dyDescent="0.25">
      <c r="A41" s="95"/>
      <c r="B41" s="135"/>
      <c r="C41" s="107"/>
      <c r="D41" s="38" t="s">
        <v>42</v>
      </c>
      <c r="E41" s="32">
        <f t="shared" si="13"/>
        <v>0</v>
      </c>
      <c r="F41" s="35">
        <v>0</v>
      </c>
      <c r="G41" s="32">
        <v>0</v>
      </c>
      <c r="H41" s="32">
        <v>0</v>
      </c>
      <c r="I41" s="32">
        <v>0</v>
      </c>
    </row>
    <row r="42" spans="1:11" ht="13.5" customHeight="1" x14ac:dyDescent="0.25">
      <c r="A42" s="95"/>
      <c r="B42" s="135"/>
      <c r="C42" s="108"/>
      <c r="D42" s="38" t="s">
        <v>48</v>
      </c>
      <c r="E42" s="63">
        <f t="shared" si="13"/>
        <v>1550.0794600000002</v>
      </c>
      <c r="F42" s="35">
        <v>0</v>
      </c>
      <c r="G42" s="32">
        <v>0</v>
      </c>
      <c r="H42" s="32">
        <v>0</v>
      </c>
      <c r="I42" s="63">
        <f>1559.2-I48</f>
        <v>1550.0794600000002</v>
      </c>
      <c r="J42" s="41"/>
    </row>
    <row r="43" spans="1:11" ht="13.5" customHeight="1" x14ac:dyDescent="0.25">
      <c r="A43" s="95"/>
      <c r="B43" s="135"/>
      <c r="C43" s="106" t="s">
        <v>71</v>
      </c>
      <c r="D43" s="47" t="s">
        <v>36</v>
      </c>
      <c r="E43" s="60">
        <f t="shared" ref="E43" si="15">SUM(F43:I43)</f>
        <v>36.308199999999999</v>
      </c>
      <c r="F43" s="60">
        <f>SUM(F44:F48)</f>
        <v>9.1205400000000001</v>
      </c>
      <c r="G43" s="62">
        <f t="shared" ref="G43:I43" si="16">SUM(G44:G48)</f>
        <v>8.9465800000000009</v>
      </c>
      <c r="H43" s="62">
        <f t="shared" si="16"/>
        <v>9.1205400000000001</v>
      </c>
      <c r="I43" s="62">
        <f t="shared" si="16"/>
        <v>9.1205400000000001</v>
      </c>
    </row>
    <row r="44" spans="1:11" ht="13.5" customHeight="1" x14ac:dyDescent="0.25">
      <c r="A44" s="95"/>
      <c r="B44" s="135"/>
      <c r="C44" s="107"/>
      <c r="D44" s="38" t="s">
        <v>37</v>
      </c>
      <c r="E44" s="32">
        <f t="shared" ref="E44:E48" si="17">SUM(F44:I44)</f>
        <v>0</v>
      </c>
      <c r="F44" s="35">
        <v>0</v>
      </c>
      <c r="G44" s="32">
        <v>0</v>
      </c>
      <c r="H44" s="32">
        <v>0</v>
      </c>
      <c r="I44" s="32">
        <v>0</v>
      </c>
    </row>
    <row r="45" spans="1:11" ht="28.5" customHeight="1" x14ac:dyDescent="0.25">
      <c r="A45" s="95"/>
      <c r="B45" s="135"/>
      <c r="C45" s="107"/>
      <c r="D45" s="38" t="s">
        <v>8</v>
      </c>
      <c r="E45" s="63">
        <f t="shared" si="17"/>
        <v>27.187660000000001</v>
      </c>
      <c r="F45" s="61">
        <v>9.1205400000000001</v>
      </c>
      <c r="G45" s="63">
        <v>8.9465800000000009</v>
      </c>
      <c r="H45" s="63">
        <v>9.1205400000000001</v>
      </c>
      <c r="I45" s="32">
        <v>0</v>
      </c>
    </row>
    <row r="46" spans="1:11" ht="13.5" customHeight="1" x14ac:dyDescent="0.25">
      <c r="A46" s="95"/>
      <c r="B46" s="135"/>
      <c r="C46" s="107"/>
      <c r="D46" s="38" t="s">
        <v>38</v>
      </c>
      <c r="E46" s="32">
        <f t="shared" si="17"/>
        <v>0</v>
      </c>
      <c r="F46" s="35">
        <v>0</v>
      </c>
      <c r="G46" s="35">
        <v>0</v>
      </c>
      <c r="H46" s="35">
        <v>0</v>
      </c>
      <c r="I46" s="32">
        <v>0</v>
      </c>
    </row>
    <row r="47" spans="1:11" ht="43.5" customHeight="1" x14ac:dyDescent="0.25">
      <c r="A47" s="95"/>
      <c r="B47" s="135"/>
      <c r="C47" s="107"/>
      <c r="D47" s="38" t="s">
        <v>42</v>
      </c>
      <c r="E47" s="32">
        <f t="shared" si="17"/>
        <v>0</v>
      </c>
      <c r="F47" s="35">
        <v>0</v>
      </c>
      <c r="G47" s="32">
        <v>0</v>
      </c>
      <c r="H47" s="32">
        <v>0</v>
      </c>
      <c r="I47" s="32">
        <v>0</v>
      </c>
    </row>
    <row r="48" spans="1:11" ht="13.5" customHeight="1" x14ac:dyDescent="0.25">
      <c r="A48" s="96"/>
      <c r="B48" s="136"/>
      <c r="C48" s="108"/>
      <c r="D48" s="38" t="s">
        <v>48</v>
      </c>
      <c r="E48" s="63">
        <f t="shared" si="17"/>
        <v>9.1205400000000001</v>
      </c>
      <c r="F48" s="35">
        <v>0</v>
      </c>
      <c r="G48" s="32">
        <v>0</v>
      </c>
      <c r="H48" s="32">
        <v>0</v>
      </c>
      <c r="I48" s="63">
        <v>9.1205400000000001</v>
      </c>
    </row>
    <row r="49" spans="1:12" s="40" customFormat="1" ht="13.5" customHeight="1" x14ac:dyDescent="0.25">
      <c r="A49" s="94" t="s">
        <v>62</v>
      </c>
      <c r="B49" s="94" t="s">
        <v>51</v>
      </c>
      <c r="C49" s="106" t="s">
        <v>72</v>
      </c>
      <c r="D49" s="47" t="s">
        <v>36</v>
      </c>
      <c r="E49" s="62">
        <f t="shared" si="13"/>
        <v>32.11</v>
      </c>
      <c r="F49" s="60">
        <f>SUM(F50:F54)</f>
        <v>2.4700000000000002</v>
      </c>
      <c r="G49" s="62">
        <f t="shared" ref="G49" si="18">SUM(G50:G54)</f>
        <v>2.4700000000000002</v>
      </c>
      <c r="H49" s="62">
        <f t="shared" ref="H49" si="19">SUM(H50:H54)</f>
        <v>2.4700000000000002</v>
      </c>
      <c r="I49" s="62">
        <f t="shared" ref="I49" si="20">SUM(I50:I54)</f>
        <v>24.7</v>
      </c>
    </row>
    <row r="50" spans="1:12" s="40" customFormat="1" ht="13.5" customHeight="1" x14ac:dyDescent="0.25">
      <c r="A50" s="122"/>
      <c r="B50" s="122"/>
      <c r="C50" s="124"/>
      <c r="D50" s="38" t="s">
        <v>37</v>
      </c>
      <c r="E50" s="32">
        <f t="shared" si="13"/>
        <v>0</v>
      </c>
      <c r="F50" s="35"/>
      <c r="G50" s="33"/>
      <c r="H50" s="33"/>
      <c r="I50" s="33"/>
    </row>
    <row r="51" spans="1:12" s="40" customFormat="1" ht="28.5" customHeight="1" x14ac:dyDescent="0.25">
      <c r="A51" s="122"/>
      <c r="B51" s="122"/>
      <c r="C51" s="124"/>
      <c r="D51" s="38" t="s">
        <v>8</v>
      </c>
      <c r="E51" s="32">
        <f t="shared" si="13"/>
        <v>0</v>
      </c>
      <c r="F51" s="35"/>
      <c r="G51" s="32"/>
      <c r="H51" s="32"/>
      <c r="I51" s="32"/>
    </row>
    <row r="52" spans="1:12" s="40" customFormat="1" ht="13.5" customHeight="1" x14ac:dyDescent="0.25">
      <c r="A52" s="122"/>
      <c r="B52" s="122"/>
      <c r="C52" s="124"/>
      <c r="D52" s="38" t="s">
        <v>38</v>
      </c>
      <c r="E52" s="32">
        <f t="shared" si="13"/>
        <v>0</v>
      </c>
      <c r="F52" s="35"/>
      <c r="G52" s="32"/>
      <c r="H52" s="32"/>
      <c r="I52" s="32"/>
    </row>
    <row r="53" spans="1:12" s="40" customFormat="1" ht="43.5" customHeight="1" x14ac:dyDescent="0.25">
      <c r="A53" s="122"/>
      <c r="B53" s="122"/>
      <c r="C53" s="124"/>
      <c r="D53" s="38" t="s">
        <v>42</v>
      </c>
      <c r="E53" s="32">
        <f t="shared" si="13"/>
        <v>0</v>
      </c>
      <c r="F53" s="35"/>
      <c r="G53" s="33"/>
      <c r="H53" s="33"/>
      <c r="I53" s="33"/>
    </row>
    <row r="54" spans="1:12" s="40" customFormat="1" ht="13.5" customHeight="1" x14ac:dyDescent="0.25">
      <c r="A54" s="123"/>
      <c r="B54" s="123"/>
      <c r="C54" s="125"/>
      <c r="D54" s="38" t="s">
        <v>48</v>
      </c>
      <c r="E54" s="63">
        <f t="shared" si="13"/>
        <v>32.11</v>
      </c>
      <c r="F54" s="61">
        <v>2.4700000000000002</v>
      </c>
      <c r="G54" s="64">
        <v>2.4700000000000002</v>
      </c>
      <c r="H54" s="64">
        <v>2.4700000000000002</v>
      </c>
      <c r="I54" s="64">
        <v>24.7</v>
      </c>
    </row>
    <row r="55" spans="1:12" ht="13.5" customHeight="1" x14ac:dyDescent="0.25">
      <c r="A55" s="94">
        <v>1.4</v>
      </c>
      <c r="B55" s="116" t="s">
        <v>55</v>
      </c>
      <c r="C55" s="119" t="s">
        <v>74</v>
      </c>
      <c r="D55" s="48" t="s">
        <v>36</v>
      </c>
      <c r="E55" s="62">
        <f t="shared" si="13"/>
        <v>960</v>
      </c>
      <c r="F55" s="62">
        <f>SUM(F56:F60)</f>
        <v>240</v>
      </c>
      <c r="G55" s="65">
        <f t="shared" ref="G55" si="21">SUM(G56:G60)</f>
        <v>240</v>
      </c>
      <c r="H55" s="65">
        <f t="shared" ref="H55" si="22">SUM(H56:H60)</f>
        <v>240</v>
      </c>
      <c r="I55" s="65">
        <f t="shared" ref="I55" si="23">SUM(I56:I60)</f>
        <v>240</v>
      </c>
    </row>
    <row r="56" spans="1:12" ht="13.5" customHeight="1" x14ac:dyDescent="0.25">
      <c r="A56" s="95"/>
      <c r="B56" s="117"/>
      <c r="C56" s="120"/>
      <c r="D56" s="26" t="s">
        <v>37</v>
      </c>
      <c r="E56" s="32">
        <f t="shared" si="13"/>
        <v>0</v>
      </c>
      <c r="F56" s="32"/>
      <c r="G56" s="33"/>
      <c r="H56" s="33"/>
      <c r="I56" s="33"/>
    </row>
    <row r="57" spans="1:12" ht="28.5" customHeight="1" x14ac:dyDescent="0.25">
      <c r="A57" s="95"/>
      <c r="B57" s="117"/>
      <c r="C57" s="120"/>
      <c r="D57" s="26" t="s">
        <v>8</v>
      </c>
      <c r="E57" s="32">
        <f t="shared" si="13"/>
        <v>0</v>
      </c>
      <c r="F57" s="32"/>
      <c r="G57" s="33"/>
      <c r="H57" s="33"/>
      <c r="I57" s="33"/>
    </row>
    <row r="58" spans="1:12" ht="13.5" customHeight="1" x14ac:dyDescent="0.25">
      <c r="A58" s="95"/>
      <c r="B58" s="117"/>
      <c r="C58" s="120"/>
      <c r="D58" s="27" t="s">
        <v>38</v>
      </c>
      <c r="E58" s="63">
        <f t="shared" si="13"/>
        <v>960</v>
      </c>
      <c r="F58" s="63">
        <v>240</v>
      </c>
      <c r="G58" s="64">
        <v>240</v>
      </c>
      <c r="H58" s="64">
        <v>240</v>
      </c>
      <c r="I58" s="64">
        <v>240</v>
      </c>
    </row>
    <row r="59" spans="1:12" ht="43.5" customHeight="1" x14ac:dyDescent="0.25">
      <c r="A59" s="95"/>
      <c r="B59" s="117"/>
      <c r="C59" s="120"/>
      <c r="D59" s="27" t="s">
        <v>42</v>
      </c>
      <c r="E59" s="32">
        <f t="shared" si="13"/>
        <v>0</v>
      </c>
      <c r="F59" s="32"/>
      <c r="G59" s="33"/>
      <c r="H59" s="33"/>
      <c r="I59" s="33"/>
    </row>
    <row r="60" spans="1:12" ht="13.5" customHeight="1" x14ac:dyDescent="0.25">
      <c r="A60" s="96"/>
      <c r="B60" s="118"/>
      <c r="C60" s="121"/>
      <c r="D60" s="27" t="s">
        <v>47</v>
      </c>
      <c r="E60" s="32">
        <f t="shared" si="13"/>
        <v>0</v>
      </c>
      <c r="F60" s="32"/>
      <c r="G60" s="33"/>
      <c r="H60" s="33"/>
      <c r="I60" s="33"/>
    </row>
    <row r="61" spans="1:12" s="34" customFormat="1" ht="13.5" customHeight="1" x14ac:dyDescent="0.25">
      <c r="A61" s="137" t="s">
        <v>49</v>
      </c>
      <c r="B61" s="137"/>
      <c r="C61" s="137"/>
      <c r="D61" s="42" t="s">
        <v>36</v>
      </c>
      <c r="E61" s="62">
        <f>SUM(F61:I61)</f>
        <v>79398.136960000003</v>
      </c>
      <c r="F61" s="60">
        <f>SUM(F62:F66)</f>
        <v>21956.932990000001</v>
      </c>
      <c r="G61" s="60">
        <f t="shared" ref="G61:I61" si="24">SUM(G62:G66)</f>
        <v>19846.40799</v>
      </c>
      <c r="H61" s="60">
        <f t="shared" si="24"/>
        <v>19751.78299</v>
      </c>
      <c r="I61" s="60">
        <f t="shared" si="24"/>
        <v>17843.012989999999</v>
      </c>
      <c r="J61" s="58"/>
    </row>
    <row r="62" spans="1:12" s="34" customFormat="1" ht="13.5" customHeight="1" x14ac:dyDescent="0.25">
      <c r="A62" s="137"/>
      <c r="B62" s="137"/>
      <c r="C62" s="137"/>
      <c r="D62" s="45" t="s">
        <v>37</v>
      </c>
      <c r="E62" s="32">
        <f>SUM(F62:I62)</f>
        <v>0</v>
      </c>
      <c r="F62" s="55">
        <f t="shared" ref="F62:I66" si="25">F56+F50+F20+F38+F44+F32+F26+F14+F8</f>
        <v>0</v>
      </c>
      <c r="G62" s="55">
        <f t="shared" si="25"/>
        <v>0</v>
      </c>
      <c r="H62" s="55">
        <f t="shared" si="25"/>
        <v>0</v>
      </c>
      <c r="I62" s="55">
        <f t="shared" si="25"/>
        <v>0</v>
      </c>
    </row>
    <row r="63" spans="1:12" s="34" customFormat="1" ht="28.5" customHeight="1" x14ac:dyDescent="0.25">
      <c r="A63" s="137"/>
      <c r="B63" s="137"/>
      <c r="C63" s="137"/>
      <c r="D63" s="45" t="s">
        <v>8</v>
      </c>
      <c r="E63" s="63">
        <f t="shared" ref="E63:E66" si="26">SUM(F63:I63)</f>
        <v>9204.2999999999993</v>
      </c>
      <c r="F63" s="61">
        <f t="shared" si="25"/>
        <v>2765.6000000000004</v>
      </c>
      <c r="G63" s="61">
        <f t="shared" si="25"/>
        <v>3277.2</v>
      </c>
      <c r="H63" s="61">
        <f t="shared" si="25"/>
        <v>3161.5</v>
      </c>
      <c r="I63" s="55">
        <f t="shared" si="25"/>
        <v>0</v>
      </c>
      <c r="J63" s="34">
        <v>3158.1</v>
      </c>
      <c r="K63" s="34">
        <v>3836</v>
      </c>
      <c r="L63" s="34">
        <v>3770.3</v>
      </c>
    </row>
    <row r="64" spans="1:12" s="34" customFormat="1" ht="13.5" customHeight="1" x14ac:dyDescent="0.25">
      <c r="A64" s="137"/>
      <c r="B64" s="137"/>
      <c r="C64" s="137"/>
      <c r="D64" s="45" t="s">
        <v>38</v>
      </c>
      <c r="E64" s="63">
        <f t="shared" si="26"/>
        <v>1747.6</v>
      </c>
      <c r="F64" s="61">
        <f t="shared" si="25"/>
        <v>290</v>
      </c>
      <c r="G64" s="61">
        <f t="shared" si="25"/>
        <v>558.79999999999995</v>
      </c>
      <c r="H64" s="61">
        <f t="shared" si="25"/>
        <v>608.79999999999995</v>
      </c>
      <c r="I64" s="61">
        <f t="shared" si="25"/>
        <v>290</v>
      </c>
    </row>
    <row r="65" spans="1:14" s="34" customFormat="1" ht="43.5" customHeight="1" x14ac:dyDescent="0.25">
      <c r="A65" s="137"/>
      <c r="B65" s="137"/>
      <c r="C65" s="137"/>
      <c r="D65" s="45" t="s">
        <v>42</v>
      </c>
      <c r="E65" s="63">
        <f t="shared" si="26"/>
        <v>0</v>
      </c>
      <c r="F65" s="61">
        <f t="shared" si="25"/>
        <v>0</v>
      </c>
      <c r="G65" s="61">
        <f t="shared" si="25"/>
        <v>0</v>
      </c>
      <c r="H65" s="61">
        <f t="shared" si="25"/>
        <v>0</v>
      </c>
      <c r="I65" s="61">
        <f t="shared" si="25"/>
        <v>0</v>
      </c>
    </row>
    <row r="66" spans="1:14" s="34" customFormat="1" ht="13.5" customHeight="1" x14ac:dyDescent="0.25">
      <c r="A66" s="137"/>
      <c r="B66" s="137"/>
      <c r="C66" s="137"/>
      <c r="D66" s="45" t="s">
        <v>47</v>
      </c>
      <c r="E66" s="63">
        <f t="shared" si="26"/>
        <v>68446.236960000009</v>
      </c>
      <c r="F66" s="61">
        <f t="shared" si="25"/>
        <v>18901.332990000003</v>
      </c>
      <c r="G66" s="61">
        <f t="shared" si="25"/>
        <v>16010.40799</v>
      </c>
      <c r="H66" s="61">
        <f t="shared" si="25"/>
        <v>15981.48299</v>
      </c>
      <c r="I66" s="61">
        <f t="shared" si="25"/>
        <v>17553.012989999999</v>
      </c>
    </row>
    <row r="67" spans="1:14" ht="13.5" customHeight="1" x14ac:dyDescent="0.25">
      <c r="A67" s="138" t="s">
        <v>39</v>
      </c>
      <c r="B67" s="139"/>
      <c r="C67" s="140"/>
      <c r="D67" s="30"/>
      <c r="E67" s="31"/>
      <c r="F67" s="32"/>
      <c r="G67" s="33"/>
      <c r="H67" s="33"/>
      <c r="I67" s="33"/>
    </row>
    <row r="68" spans="1:14" ht="13.5" customHeight="1" x14ac:dyDescent="0.25">
      <c r="A68" s="141" t="s">
        <v>50</v>
      </c>
      <c r="B68" s="142"/>
      <c r="C68" s="119"/>
      <c r="D68" s="49" t="s">
        <v>36</v>
      </c>
      <c r="E68" s="62">
        <f>SUM(F68:I68)</f>
        <v>79398.136960000003</v>
      </c>
      <c r="F68" s="62">
        <f>SUM(F69:F73)</f>
        <v>21956.932990000001</v>
      </c>
      <c r="G68" s="62">
        <f t="shared" ref="G68" si="27">SUM(G69:G73)</f>
        <v>19846.40799</v>
      </c>
      <c r="H68" s="62">
        <f t="shared" ref="H68" si="28">SUM(H69:H73)</f>
        <v>19751.78299</v>
      </c>
      <c r="I68" s="62">
        <f t="shared" ref="I68" si="29">SUM(I69:I73)</f>
        <v>17843.012989999999</v>
      </c>
    </row>
    <row r="69" spans="1:14" ht="13.5" customHeight="1" x14ac:dyDescent="0.25">
      <c r="A69" s="143"/>
      <c r="B69" s="144"/>
      <c r="C69" s="120"/>
      <c r="D69" s="27" t="s">
        <v>37</v>
      </c>
      <c r="E69" s="32">
        <f>F69+G69+H69+I69</f>
        <v>0</v>
      </c>
      <c r="F69" s="32">
        <f>F62</f>
        <v>0</v>
      </c>
      <c r="G69" s="32">
        <f t="shared" ref="G69:I69" si="30">G62</f>
        <v>0</v>
      </c>
      <c r="H69" s="32">
        <f t="shared" si="30"/>
        <v>0</v>
      </c>
      <c r="I69" s="32">
        <f t="shared" si="30"/>
        <v>0</v>
      </c>
    </row>
    <row r="70" spans="1:14" ht="28.5" customHeight="1" x14ac:dyDescent="0.25">
      <c r="A70" s="143"/>
      <c r="B70" s="144"/>
      <c r="C70" s="120"/>
      <c r="D70" s="27" t="s">
        <v>8</v>
      </c>
      <c r="E70" s="63">
        <f>F70+G70+H70+I70</f>
        <v>9204.2999999999993</v>
      </c>
      <c r="F70" s="63">
        <f t="shared" ref="F70:I72" si="31">F63</f>
        <v>2765.6000000000004</v>
      </c>
      <c r="G70" s="63">
        <f t="shared" si="31"/>
        <v>3277.2</v>
      </c>
      <c r="H70" s="63">
        <f t="shared" si="31"/>
        <v>3161.5</v>
      </c>
      <c r="I70" s="32">
        <f t="shared" si="31"/>
        <v>0</v>
      </c>
    </row>
    <row r="71" spans="1:14" ht="13.5" customHeight="1" x14ac:dyDescent="0.25">
      <c r="A71" s="143"/>
      <c r="B71" s="144"/>
      <c r="C71" s="120"/>
      <c r="D71" s="27" t="s">
        <v>38</v>
      </c>
      <c r="E71" s="63">
        <f>F71+G71+H71+I71</f>
        <v>1747.6</v>
      </c>
      <c r="F71" s="63">
        <f t="shared" si="31"/>
        <v>290</v>
      </c>
      <c r="G71" s="63">
        <f t="shared" si="31"/>
        <v>558.79999999999995</v>
      </c>
      <c r="H71" s="63">
        <f t="shared" si="31"/>
        <v>608.79999999999995</v>
      </c>
      <c r="I71" s="63">
        <f t="shared" si="31"/>
        <v>290</v>
      </c>
    </row>
    <row r="72" spans="1:14" ht="43.5" customHeight="1" x14ac:dyDescent="0.25">
      <c r="A72" s="143"/>
      <c r="B72" s="144"/>
      <c r="C72" s="120"/>
      <c r="D72" s="27" t="s">
        <v>42</v>
      </c>
      <c r="E72" s="63">
        <f>F72+G72+H72+I72</f>
        <v>0</v>
      </c>
      <c r="F72" s="63">
        <f t="shared" si="31"/>
        <v>0</v>
      </c>
      <c r="G72" s="63">
        <f t="shared" si="31"/>
        <v>0</v>
      </c>
      <c r="H72" s="63">
        <f t="shared" si="31"/>
        <v>0</v>
      </c>
      <c r="I72" s="63">
        <f t="shared" si="31"/>
        <v>0</v>
      </c>
    </row>
    <row r="73" spans="1:14" ht="13.5" customHeight="1" x14ac:dyDescent="0.25">
      <c r="A73" s="145"/>
      <c r="B73" s="146"/>
      <c r="C73" s="121"/>
      <c r="D73" s="27" t="s">
        <v>47</v>
      </c>
      <c r="E73" s="63">
        <f>F73+G73+H73+I73</f>
        <v>68446.236960000009</v>
      </c>
      <c r="F73" s="63">
        <f>F66</f>
        <v>18901.332990000003</v>
      </c>
      <c r="G73" s="63">
        <f t="shared" ref="G73:I73" si="32">G66</f>
        <v>16010.40799</v>
      </c>
      <c r="H73" s="63">
        <f t="shared" si="32"/>
        <v>15981.48299</v>
      </c>
      <c r="I73" s="63">
        <f t="shared" si="32"/>
        <v>17553.012989999999</v>
      </c>
    </row>
    <row r="74" spans="1:14" ht="13.5" customHeight="1" x14ac:dyDescent="0.25">
      <c r="A74" s="138" t="s">
        <v>39</v>
      </c>
      <c r="B74" s="147"/>
      <c r="C74" s="26"/>
      <c r="D74" s="26"/>
      <c r="E74" s="31"/>
      <c r="F74" s="32"/>
      <c r="G74" s="33"/>
      <c r="H74" s="33"/>
      <c r="I74" s="33"/>
      <c r="K74" s="43"/>
      <c r="L74" s="43"/>
      <c r="M74" s="43"/>
      <c r="N74" s="43"/>
    </row>
    <row r="75" spans="1:14" ht="13.5" customHeight="1" x14ac:dyDescent="0.25">
      <c r="A75" s="141" t="s">
        <v>75</v>
      </c>
      <c r="B75" s="148"/>
      <c r="C75" s="94"/>
      <c r="D75" s="26" t="s">
        <v>36</v>
      </c>
      <c r="E75" s="62">
        <f t="shared" ref="E75:I80" si="33">E7+E37+E49</f>
        <v>54767.401800000007</v>
      </c>
      <c r="F75" s="62">
        <f t="shared" si="33"/>
        <v>13686.249460000001</v>
      </c>
      <c r="G75" s="62">
        <f t="shared" si="33"/>
        <v>13686.423420000001</v>
      </c>
      <c r="H75" s="62">
        <f t="shared" si="33"/>
        <v>13686.249460000001</v>
      </c>
      <c r="I75" s="62">
        <f t="shared" si="33"/>
        <v>13708.479460000002</v>
      </c>
      <c r="K75" s="44"/>
      <c r="L75" s="44"/>
      <c r="M75" s="44"/>
      <c r="N75" s="44"/>
    </row>
    <row r="76" spans="1:14" ht="13.5" customHeight="1" x14ac:dyDescent="0.25">
      <c r="A76" s="149"/>
      <c r="B76" s="150"/>
      <c r="C76" s="95"/>
      <c r="D76" s="26" t="s">
        <v>37</v>
      </c>
      <c r="E76" s="32">
        <f t="shared" si="33"/>
        <v>0</v>
      </c>
      <c r="F76" s="32">
        <f t="shared" si="33"/>
        <v>0</v>
      </c>
      <c r="G76" s="32">
        <f t="shared" si="33"/>
        <v>0</v>
      </c>
      <c r="H76" s="32">
        <f t="shared" si="33"/>
        <v>0</v>
      </c>
      <c r="I76" s="32">
        <f t="shared" si="33"/>
        <v>0</v>
      </c>
      <c r="K76" s="44"/>
      <c r="L76" s="44"/>
      <c r="M76" s="44"/>
      <c r="N76" s="44"/>
    </row>
    <row r="77" spans="1:14" ht="13.5" customHeight="1" x14ac:dyDescent="0.25">
      <c r="A77" s="149"/>
      <c r="B77" s="150"/>
      <c r="C77" s="95"/>
      <c r="D77" s="26" t="s">
        <v>8</v>
      </c>
      <c r="E77" s="63">
        <f t="shared" si="33"/>
        <v>4650.4123399999999</v>
      </c>
      <c r="F77" s="63">
        <f t="shared" si="33"/>
        <v>1550.0794600000002</v>
      </c>
      <c r="G77" s="63">
        <f t="shared" si="33"/>
        <v>1550.25342</v>
      </c>
      <c r="H77" s="63">
        <f t="shared" si="33"/>
        <v>1550.0794600000002</v>
      </c>
      <c r="I77" s="32">
        <f t="shared" si="33"/>
        <v>0</v>
      </c>
      <c r="K77" s="44"/>
      <c r="L77" s="44"/>
      <c r="M77" s="44"/>
      <c r="N77" s="44"/>
    </row>
    <row r="78" spans="1:14" ht="13.5" customHeight="1" x14ac:dyDescent="0.25">
      <c r="A78" s="149"/>
      <c r="B78" s="150"/>
      <c r="C78" s="95"/>
      <c r="D78" s="26" t="s">
        <v>38</v>
      </c>
      <c r="E78" s="32">
        <f t="shared" si="33"/>
        <v>0</v>
      </c>
      <c r="F78" s="32">
        <f t="shared" si="33"/>
        <v>0</v>
      </c>
      <c r="G78" s="32">
        <f t="shared" si="33"/>
        <v>0</v>
      </c>
      <c r="H78" s="32">
        <f t="shared" si="33"/>
        <v>0</v>
      </c>
      <c r="I78" s="32">
        <f t="shared" si="33"/>
        <v>0</v>
      </c>
      <c r="K78" s="44"/>
      <c r="L78" s="44"/>
      <c r="M78" s="44"/>
      <c r="N78" s="44"/>
    </row>
    <row r="79" spans="1:14" ht="13.5" customHeight="1" x14ac:dyDescent="0.25">
      <c r="A79" s="149"/>
      <c r="B79" s="150"/>
      <c r="C79" s="95"/>
      <c r="D79" s="26" t="s">
        <v>42</v>
      </c>
      <c r="E79" s="32">
        <f t="shared" si="33"/>
        <v>0</v>
      </c>
      <c r="F79" s="32">
        <f t="shared" si="33"/>
        <v>0</v>
      </c>
      <c r="G79" s="32">
        <f t="shared" si="33"/>
        <v>0</v>
      </c>
      <c r="H79" s="32">
        <f t="shared" si="33"/>
        <v>0</v>
      </c>
      <c r="I79" s="32">
        <f t="shared" si="33"/>
        <v>0</v>
      </c>
      <c r="K79" s="44"/>
      <c r="L79" s="44"/>
      <c r="M79" s="44"/>
      <c r="N79" s="44"/>
    </row>
    <row r="80" spans="1:14" ht="13.5" customHeight="1" x14ac:dyDescent="0.25">
      <c r="A80" s="151"/>
      <c r="B80" s="152"/>
      <c r="C80" s="96"/>
      <c r="D80" s="26" t="s">
        <v>47</v>
      </c>
      <c r="E80" s="63">
        <f t="shared" si="33"/>
        <v>50116.989460000004</v>
      </c>
      <c r="F80" s="63">
        <f t="shared" si="33"/>
        <v>12136.17</v>
      </c>
      <c r="G80" s="63">
        <f t="shared" si="33"/>
        <v>12136.17</v>
      </c>
      <c r="H80" s="63">
        <f t="shared" si="33"/>
        <v>12136.17</v>
      </c>
      <c r="I80" s="63">
        <f t="shared" si="33"/>
        <v>13708.479460000002</v>
      </c>
      <c r="K80" s="44"/>
      <c r="L80" s="44"/>
      <c r="M80" s="44"/>
      <c r="N80" s="44"/>
    </row>
    <row r="81" spans="1:14" ht="13.5" customHeight="1" x14ac:dyDescent="0.25">
      <c r="A81" s="141" t="s">
        <v>76</v>
      </c>
      <c r="B81" s="148"/>
      <c r="C81" s="94"/>
      <c r="D81" s="26" t="s">
        <v>36</v>
      </c>
      <c r="E81" s="62">
        <f>E25+E43+E55</f>
        <v>1246.3081999999999</v>
      </c>
      <c r="F81" s="62">
        <f t="shared" ref="F81:I81" si="34">F25+F43+F55</f>
        <v>299.12054000000001</v>
      </c>
      <c r="G81" s="62">
        <f t="shared" si="34"/>
        <v>298.94657999999998</v>
      </c>
      <c r="H81" s="62">
        <f t="shared" si="34"/>
        <v>349.12054000000001</v>
      </c>
      <c r="I81" s="62">
        <f t="shared" si="34"/>
        <v>299.12054000000001</v>
      </c>
      <c r="K81" s="41"/>
      <c r="L81" s="41"/>
      <c r="M81" s="41"/>
      <c r="N81" s="41"/>
    </row>
    <row r="82" spans="1:14" ht="13.5" customHeight="1" x14ac:dyDescent="0.25">
      <c r="A82" s="149"/>
      <c r="B82" s="150"/>
      <c r="C82" s="95"/>
      <c r="D82" s="26" t="s">
        <v>37</v>
      </c>
      <c r="E82" s="32">
        <f t="shared" ref="E82:I86" si="35">E26+E44+E56</f>
        <v>0</v>
      </c>
      <c r="F82" s="32">
        <f t="shared" si="35"/>
        <v>0</v>
      </c>
      <c r="G82" s="32">
        <f t="shared" si="35"/>
        <v>0</v>
      </c>
      <c r="H82" s="32">
        <f t="shared" si="35"/>
        <v>0</v>
      </c>
      <c r="I82" s="32">
        <f t="shared" si="35"/>
        <v>0</v>
      </c>
    </row>
    <row r="83" spans="1:14" ht="28.5" customHeight="1" x14ac:dyDescent="0.25">
      <c r="A83" s="149"/>
      <c r="B83" s="150"/>
      <c r="C83" s="95"/>
      <c r="D83" s="26" t="s">
        <v>8</v>
      </c>
      <c r="E83" s="63">
        <f>E27+E45+E57</f>
        <v>27.187660000000001</v>
      </c>
      <c r="F83" s="63">
        <f t="shared" si="35"/>
        <v>9.1205400000000001</v>
      </c>
      <c r="G83" s="63">
        <f t="shared" si="35"/>
        <v>8.9465800000000009</v>
      </c>
      <c r="H83" s="63">
        <f t="shared" si="35"/>
        <v>9.1205400000000001</v>
      </c>
      <c r="I83" s="32">
        <f t="shared" si="35"/>
        <v>0</v>
      </c>
    </row>
    <row r="84" spans="1:14" ht="13.5" customHeight="1" x14ac:dyDescent="0.25">
      <c r="A84" s="149"/>
      <c r="B84" s="150"/>
      <c r="C84" s="95"/>
      <c r="D84" s="26" t="s">
        <v>38</v>
      </c>
      <c r="E84" s="63">
        <f t="shared" si="35"/>
        <v>1210</v>
      </c>
      <c r="F84" s="63">
        <f t="shared" si="35"/>
        <v>290</v>
      </c>
      <c r="G84" s="63">
        <f t="shared" si="35"/>
        <v>290</v>
      </c>
      <c r="H84" s="63">
        <f t="shared" si="35"/>
        <v>340</v>
      </c>
      <c r="I84" s="63">
        <f t="shared" si="35"/>
        <v>290</v>
      </c>
    </row>
    <row r="85" spans="1:14" ht="43.5" customHeight="1" x14ac:dyDescent="0.25">
      <c r="A85" s="149"/>
      <c r="B85" s="150"/>
      <c r="C85" s="95"/>
      <c r="D85" s="26" t="s">
        <v>42</v>
      </c>
      <c r="E85" s="32">
        <f t="shared" si="35"/>
        <v>0</v>
      </c>
      <c r="F85" s="32">
        <f t="shared" si="35"/>
        <v>0</v>
      </c>
      <c r="G85" s="32">
        <f t="shared" si="35"/>
        <v>0</v>
      </c>
      <c r="H85" s="32">
        <f t="shared" si="35"/>
        <v>0</v>
      </c>
      <c r="I85" s="32">
        <f t="shared" si="35"/>
        <v>0</v>
      </c>
    </row>
    <row r="86" spans="1:14" ht="13.5" customHeight="1" x14ac:dyDescent="0.25">
      <c r="A86" s="151"/>
      <c r="B86" s="152"/>
      <c r="C86" s="96"/>
      <c r="D86" s="26" t="s">
        <v>47</v>
      </c>
      <c r="E86" s="63">
        <f t="shared" si="35"/>
        <v>9.1205400000000001</v>
      </c>
      <c r="F86" s="32">
        <f t="shared" si="35"/>
        <v>0</v>
      </c>
      <c r="G86" s="32">
        <f t="shared" si="35"/>
        <v>0</v>
      </c>
      <c r="H86" s="32">
        <f t="shared" si="35"/>
        <v>0</v>
      </c>
      <c r="I86" s="63">
        <f t="shared" si="35"/>
        <v>9.1205400000000001</v>
      </c>
    </row>
    <row r="87" spans="1:14" ht="13.5" customHeight="1" x14ac:dyDescent="0.25">
      <c r="A87" s="100" t="s">
        <v>67</v>
      </c>
      <c r="B87" s="101"/>
      <c r="C87" s="106" t="s">
        <v>40</v>
      </c>
      <c r="D87" s="37" t="s">
        <v>36</v>
      </c>
      <c r="E87" s="60">
        <f>E31</f>
        <v>19972.451959999999</v>
      </c>
      <c r="F87" s="60">
        <f t="shared" ref="F87:I87" si="36">F31</f>
        <v>6196.1129899999996</v>
      </c>
      <c r="G87" s="60">
        <f t="shared" si="36"/>
        <v>5040.1129899999996</v>
      </c>
      <c r="H87" s="60">
        <f t="shared" si="36"/>
        <v>5040.1129899999996</v>
      </c>
      <c r="I87" s="60">
        <f t="shared" si="36"/>
        <v>3696.1129899999996</v>
      </c>
    </row>
    <row r="88" spans="1:14" ht="13.5" customHeight="1" x14ac:dyDescent="0.25">
      <c r="A88" s="102"/>
      <c r="B88" s="103"/>
      <c r="C88" s="107"/>
      <c r="D88" s="37" t="s">
        <v>37</v>
      </c>
      <c r="E88" s="35">
        <f t="shared" ref="E88:I92" si="37">E32</f>
        <v>0</v>
      </c>
      <c r="F88" s="35">
        <f t="shared" si="37"/>
        <v>0</v>
      </c>
      <c r="G88" s="35">
        <f t="shared" si="37"/>
        <v>0</v>
      </c>
      <c r="H88" s="35">
        <f t="shared" si="37"/>
        <v>0</v>
      </c>
      <c r="I88" s="35">
        <f t="shared" si="37"/>
        <v>0</v>
      </c>
    </row>
    <row r="89" spans="1:14" ht="28.5" customHeight="1" x14ac:dyDescent="0.25">
      <c r="A89" s="102"/>
      <c r="B89" s="103"/>
      <c r="C89" s="107"/>
      <c r="D89" s="37" t="s">
        <v>8</v>
      </c>
      <c r="E89" s="61">
        <f t="shared" si="37"/>
        <v>2150.4</v>
      </c>
      <c r="F89" s="35">
        <f t="shared" si="37"/>
        <v>0</v>
      </c>
      <c r="G89" s="61">
        <f t="shared" si="37"/>
        <v>1075.2</v>
      </c>
      <c r="H89" s="61">
        <f t="shared" si="37"/>
        <v>1075.2</v>
      </c>
      <c r="I89" s="35">
        <f t="shared" si="37"/>
        <v>0</v>
      </c>
    </row>
    <row r="90" spans="1:14" ht="13.5" customHeight="1" x14ac:dyDescent="0.25">
      <c r="A90" s="102"/>
      <c r="B90" s="103"/>
      <c r="C90" s="107"/>
      <c r="D90" s="37" t="s">
        <v>38</v>
      </c>
      <c r="E90" s="61">
        <f t="shared" si="37"/>
        <v>537.6</v>
      </c>
      <c r="F90" s="35">
        <f t="shared" si="37"/>
        <v>0</v>
      </c>
      <c r="G90" s="61">
        <f t="shared" si="37"/>
        <v>268.8</v>
      </c>
      <c r="H90" s="61">
        <f t="shared" si="37"/>
        <v>268.8</v>
      </c>
      <c r="I90" s="35">
        <f t="shared" si="37"/>
        <v>0</v>
      </c>
    </row>
    <row r="91" spans="1:14" ht="43.5" customHeight="1" x14ac:dyDescent="0.25">
      <c r="A91" s="102"/>
      <c r="B91" s="103"/>
      <c r="C91" s="107"/>
      <c r="D91" s="37" t="s">
        <v>42</v>
      </c>
      <c r="E91" s="35">
        <f t="shared" si="37"/>
        <v>0</v>
      </c>
      <c r="F91" s="35">
        <f t="shared" si="37"/>
        <v>0</v>
      </c>
      <c r="G91" s="35">
        <f t="shared" si="37"/>
        <v>0</v>
      </c>
      <c r="H91" s="35">
        <f t="shared" si="37"/>
        <v>0</v>
      </c>
      <c r="I91" s="35">
        <f t="shared" si="37"/>
        <v>0</v>
      </c>
    </row>
    <row r="92" spans="1:14" ht="13.5" customHeight="1" x14ac:dyDescent="0.25">
      <c r="A92" s="104"/>
      <c r="B92" s="105"/>
      <c r="C92" s="108"/>
      <c r="D92" s="37" t="s">
        <v>47</v>
      </c>
      <c r="E92" s="61">
        <f t="shared" si="37"/>
        <v>17284.451959999999</v>
      </c>
      <c r="F92" s="61">
        <f t="shared" si="37"/>
        <v>6196.1129899999996</v>
      </c>
      <c r="G92" s="61">
        <f t="shared" si="37"/>
        <v>3696.1129899999996</v>
      </c>
      <c r="H92" s="61">
        <f t="shared" si="37"/>
        <v>3696.1129899999996</v>
      </c>
      <c r="I92" s="61">
        <f t="shared" si="37"/>
        <v>3696.1129899999996</v>
      </c>
    </row>
    <row r="93" spans="1:14" ht="15" hidden="1" customHeight="1" x14ac:dyDescent="0.25">
      <c r="A93" s="100" t="s">
        <v>58</v>
      </c>
      <c r="B93" s="101"/>
      <c r="C93" s="106" t="s">
        <v>40</v>
      </c>
      <c r="D93" s="37" t="s">
        <v>36</v>
      </c>
      <c r="E93" s="36">
        <f t="shared" ref="E93:I98" si="38">E13</f>
        <v>0</v>
      </c>
      <c r="F93" s="36">
        <f t="shared" si="38"/>
        <v>0</v>
      </c>
      <c r="G93" s="36">
        <f t="shared" si="38"/>
        <v>0</v>
      </c>
      <c r="H93" s="36">
        <f t="shared" si="38"/>
        <v>0</v>
      </c>
      <c r="I93" s="36">
        <f t="shared" si="38"/>
        <v>0</v>
      </c>
    </row>
    <row r="94" spans="1:14" hidden="1" x14ac:dyDescent="0.25">
      <c r="A94" s="102"/>
      <c r="B94" s="103"/>
      <c r="C94" s="107"/>
      <c r="D94" s="37" t="s">
        <v>37</v>
      </c>
      <c r="E94" s="35">
        <f t="shared" si="38"/>
        <v>0</v>
      </c>
      <c r="F94" s="35">
        <f t="shared" si="38"/>
        <v>0</v>
      </c>
      <c r="G94" s="35">
        <f t="shared" si="38"/>
        <v>0</v>
      </c>
      <c r="H94" s="35">
        <f t="shared" si="38"/>
        <v>0</v>
      </c>
      <c r="I94" s="35">
        <f t="shared" si="38"/>
        <v>0</v>
      </c>
    </row>
    <row r="95" spans="1:14" ht="30" hidden="1" x14ac:dyDescent="0.25">
      <c r="A95" s="102"/>
      <c r="B95" s="103"/>
      <c r="C95" s="107"/>
      <c r="D95" s="37" t="s">
        <v>8</v>
      </c>
      <c r="E95" s="35">
        <f t="shared" si="38"/>
        <v>0</v>
      </c>
      <c r="F95" s="35">
        <f t="shared" si="38"/>
        <v>0</v>
      </c>
      <c r="G95" s="35">
        <f t="shared" si="38"/>
        <v>0</v>
      </c>
      <c r="H95" s="35">
        <f t="shared" si="38"/>
        <v>0</v>
      </c>
      <c r="I95" s="35">
        <f t="shared" si="38"/>
        <v>0</v>
      </c>
    </row>
    <row r="96" spans="1:14" hidden="1" x14ac:dyDescent="0.25">
      <c r="A96" s="102"/>
      <c r="B96" s="103"/>
      <c r="C96" s="107"/>
      <c r="D96" s="37" t="s">
        <v>38</v>
      </c>
      <c r="E96" s="35">
        <f t="shared" si="38"/>
        <v>0</v>
      </c>
      <c r="F96" s="35">
        <f t="shared" si="38"/>
        <v>0</v>
      </c>
      <c r="G96" s="35">
        <f t="shared" si="38"/>
        <v>0</v>
      </c>
      <c r="H96" s="35">
        <f t="shared" si="38"/>
        <v>0</v>
      </c>
      <c r="I96" s="35">
        <f t="shared" si="38"/>
        <v>0</v>
      </c>
    </row>
    <row r="97" spans="1:10" ht="45" hidden="1" x14ac:dyDescent="0.25">
      <c r="A97" s="102"/>
      <c r="B97" s="103"/>
      <c r="C97" s="107"/>
      <c r="D97" s="37" t="s">
        <v>42</v>
      </c>
      <c r="E97" s="35">
        <f t="shared" si="38"/>
        <v>0</v>
      </c>
      <c r="F97" s="35">
        <f t="shared" si="38"/>
        <v>0</v>
      </c>
      <c r="G97" s="35">
        <f t="shared" si="38"/>
        <v>0</v>
      </c>
      <c r="H97" s="35">
        <f t="shared" si="38"/>
        <v>0</v>
      </c>
      <c r="I97" s="35">
        <f t="shared" si="38"/>
        <v>0</v>
      </c>
    </row>
    <row r="98" spans="1:10" hidden="1" x14ac:dyDescent="0.25">
      <c r="A98" s="104"/>
      <c r="B98" s="105"/>
      <c r="C98" s="108"/>
      <c r="D98" s="37" t="s">
        <v>47</v>
      </c>
      <c r="E98" s="35">
        <f t="shared" si="38"/>
        <v>0</v>
      </c>
      <c r="F98" s="35">
        <f t="shared" si="38"/>
        <v>0</v>
      </c>
      <c r="G98" s="35">
        <f t="shared" si="38"/>
        <v>0</v>
      </c>
      <c r="H98" s="35">
        <f t="shared" si="38"/>
        <v>0</v>
      </c>
      <c r="I98" s="35">
        <f t="shared" si="38"/>
        <v>0</v>
      </c>
    </row>
    <row r="99" spans="1:10" ht="15" customHeight="1" x14ac:dyDescent="0.25">
      <c r="A99" s="100" t="s">
        <v>63</v>
      </c>
      <c r="B99" s="101"/>
      <c r="C99" s="106" t="s">
        <v>40</v>
      </c>
      <c r="D99" s="37" t="s">
        <v>36</v>
      </c>
      <c r="E99" s="60">
        <f>E19</f>
        <v>3411.9750000000004</v>
      </c>
      <c r="F99" s="60">
        <f t="shared" ref="F99:I99" si="39">F19</f>
        <v>1775.45</v>
      </c>
      <c r="G99" s="60">
        <f t="shared" si="39"/>
        <v>820.92499999999995</v>
      </c>
      <c r="H99" s="60">
        <f t="shared" si="39"/>
        <v>676.3</v>
      </c>
      <c r="I99" s="60">
        <f t="shared" si="39"/>
        <v>139.30000000000001</v>
      </c>
    </row>
    <row r="100" spans="1:10" x14ac:dyDescent="0.25">
      <c r="A100" s="102"/>
      <c r="B100" s="103"/>
      <c r="C100" s="107"/>
      <c r="D100" s="37" t="s">
        <v>37</v>
      </c>
      <c r="E100" s="35">
        <f t="shared" ref="E100:I104" si="40">E20</f>
        <v>0</v>
      </c>
      <c r="F100" s="35">
        <f t="shared" si="40"/>
        <v>0</v>
      </c>
      <c r="G100" s="35">
        <f t="shared" si="40"/>
        <v>0</v>
      </c>
      <c r="H100" s="35">
        <f t="shared" si="40"/>
        <v>0</v>
      </c>
      <c r="I100" s="35">
        <f t="shared" si="40"/>
        <v>0</v>
      </c>
    </row>
    <row r="101" spans="1:10" ht="30" x14ac:dyDescent="0.25">
      <c r="A101" s="102"/>
      <c r="B101" s="103"/>
      <c r="C101" s="107"/>
      <c r="D101" s="37" t="s">
        <v>8</v>
      </c>
      <c r="E101" s="61">
        <f t="shared" si="40"/>
        <v>2376.3000000000002</v>
      </c>
      <c r="F101" s="61">
        <f t="shared" si="40"/>
        <v>1206.4000000000001</v>
      </c>
      <c r="G101" s="61">
        <f t="shared" si="40"/>
        <v>642.79999999999995</v>
      </c>
      <c r="H101" s="61">
        <f t="shared" si="40"/>
        <v>527.1</v>
      </c>
      <c r="I101" s="35">
        <f t="shared" si="40"/>
        <v>0</v>
      </c>
    </row>
    <row r="102" spans="1:10" x14ac:dyDescent="0.25">
      <c r="A102" s="102"/>
      <c r="B102" s="103"/>
      <c r="C102" s="107"/>
      <c r="D102" s="37" t="s">
        <v>38</v>
      </c>
      <c r="E102" s="35">
        <f t="shared" si="40"/>
        <v>0</v>
      </c>
      <c r="F102" s="35">
        <f t="shared" si="40"/>
        <v>0</v>
      </c>
      <c r="G102" s="35">
        <f t="shared" si="40"/>
        <v>0</v>
      </c>
      <c r="H102" s="35">
        <f t="shared" si="40"/>
        <v>0</v>
      </c>
      <c r="I102" s="35">
        <f t="shared" si="40"/>
        <v>0</v>
      </c>
    </row>
    <row r="103" spans="1:10" ht="45" x14ac:dyDescent="0.25">
      <c r="A103" s="102"/>
      <c r="B103" s="103"/>
      <c r="C103" s="107"/>
      <c r="D103" s="37" t="s">
        <v>42</v>
      </c>
      <c r="E103" s="61">
        <f t="shared" si="40"/>
        <v>0</v>
      </c>
      <c r="F103" s="61">
        <f t="shared" si="40"/>
        <v>0</v>
      </c>
      <c r="G103" s="61">
        <f t="shared" si="40"/>
        <v>0</v>
      </c>
      <c r="H103" s="61">
        <f t="shared" si="40"/>
        <v>0</v>
      </c>
      <c r="I103" s="61">
        <f t="shared" si="40"/>
        <v>0</v>
      </c>
      <c r="J103" s="28">
        <f>41.8+136.32</f>
        <v>178.12</v>
      </c>
    </row>
    <row r="104" spans="1:10" x14ac:dyDescent="0.25">
      <c r="A104" s="104"/>
      <c r="B104" s="105"/>
      <c r="C104" s="108"/>
      <c r="D104" s="37" t="s">
        <v>64</v>
      </c>
      <c r="E104" s="61">
        <f t="shared" si="40"/>
        <v>1035.675</v>
      </c>
      <c r="F104" s="61">
        <f t="shared" si="40"/>
        <v>569.04999999999995</v>
      </c>
      <c r="G104" s="61">
        <f t="shared" si="40"/>
        <v>178.125</v>
      </c>
      <c r="H104" s="61">
        <f t="shared" si="40"/>
        <v>149.19999999999999</v>
      </c>
      <c r="I104" s="61">
        <f t="shared" si="40"/>
        <v>139.30000000000001</v>
      </c>
    </row>
    <row r="105" spans="1:10" x14ac:dyDescent="0.25">
      <c r="A105" s="131" t="s">
        <v>66</v>
      </c>
      <c r="B105" s="132"/>
      <c r="C105" s="132"/>
      <c r="D105" s="132"/>
      <c r="E105" s="132"/>
      <c r="F105" s="132"/>
      <c r="G105" s="132"/>
      <c r="H105" s="132"/>
      <c r="I105" s="132"/>
    </row>
    <row r="106" spans="1:10" x14ac:dyDescent="0.25">
      <c r="A106" s="133"/>
      <c r="B106" s="133"/>
      <c r="C106" s="133"/>
      <c r="D106" s="133"/>
      <c r="E106" s="133"/>
      <c r="F106" s="133"/>
      <c r="G106" s="133"/>
      <c r="H106" s="133"/>
      <c r="I106" s="133"/>
    </row>
  </sheetData>
  <mergeCells count="43">
    <mergeCell ref="A105:I106"/>
    <mergeCell ref="A99:B104"/>
    <mergeCell ref="C99:C104"/>
    <mergeCell ref="C43:C48"/>
    <mergeCell ref="A37:A48"/>
    <mergeCell ref="B37:B48"/>
    <mergeCell ref="C61:C66"/>
    <mergeCell ref="A61:B66"/>
    <mergeCell ref="A55:A60"/>
    <mergeCell ref="C87:C92"/>
    <mergeCell ref="A67:C67"/>
    <mergeCell ref="A68:B73"/>
    <mergeCell ref="A74:B74"/>
    <mergeCell ref="A81:B86"/>
    <mergeCell ref="A87:B92"/>
    <mergeCell ref="A75:B80"/>
    <mergeCell ref="A1:I1"/>
    <mergeCell ref="A2:I2"/>
    <mergeCell ref="C7:C12"/>
    <mergeCell ref="E3:I3"/>
    <mergeCell ref="F4:I4"/>
    <mergeCell ref="E4:E5"/>
    <mergeCell ref="D3:D5"/>
    <mergeCell ref="C3:C5"/>
    <mergeCell ref="B3:B5"/>
    <mergeCell ref="A3:A5"/>
    <mergeCell ref="C13:C18"/>
    <mergeCell ref="C31:C36"/>
    <mergeCell ref="B7:B36"/>
    <mergeCell ref="A7:A36"/>
    <mergeCell ref="C37:C42"/>
    <mergeCell ref="C75:C80"/>
    <mergeCell ref="C19:C24"/>
    <mergeCell ref="A93:B98"/>
    <mergeCell ref="C93:C98"/>
    <mergeCell ref="C25:C30"/>
    <mergeCell ref="B55:B60"/>
    <mergeCell ref="C55:C60"/>
    <mergeCell ref="B49:B54"/>
    <mergeCell ref="C49:C54"/>
    <mergeCell ref="A49:A54"/>
    <mergeCell ref="C68:C73"/>
    <mergeCell ref="C81:C8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7" orientation="landscape" r:id="rId1"/>
  <rowBreaks count="2" manualBreakCount="2">
    <brk id="48" max="8" man="1"/>
    <brk id="7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МП 6</vt:lpstr>
      <vt:lpstr>МП </vt:lpstr>
      <vt:lpstr>'МП '!Заголовки_для_печати</vt:lpstr>
      <vt:lpstr>'МП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2016-11-02T04:13:55Z</dcterms:modified>
</cp:coreProperties>
</file>