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80" windowWidth="19440" windowHeight="11580"/>
  </bookViews>
  <sheets>
    <sheet name="проект" sheetId="1" r:id="rId1"/>
  </sheets>
  <definedNames>
    <definedName name="_xlnm._FilterDatabase" localSheetId="0" hidden="1">проект!$A$4:$I$162</definedName>
    <definedName name="_xlnm.Print_Area" localSheetId="0">проект!$A$1:$I$164</definedName>
  </definedNames>
  <calcPr calcId="144525"/>
</workbook>
</file>

<file path=xl/calcChain.xml><?xml version="1.0" encoding="utf-8"?>
<calcChain xmlns="http://schemas.openxmlformats.org/spreadsheetml/2006/main">
  <c r="G140" i="1" l="1"/>
  <c r="H140" i="1"/>
  <c r="I140" i="1"/>
  <c r="G141" i="1"/>
  <c r="H141" i="1"/>
  <c r="I141" i="1"/>
  <c r="G142" i="1"/>
  <c r="H142" i="1"/>
  <c r="I142" i="1"/>
  <c r="G143" i="1"/>
  <c r="H143" i="1"/>
  <c r="I143" i="1"/>
  <c r="G144" i="1"/>
  <c r="I144" i="1"/>
  <c r="F141" i="1"/>
  <c r="F142" i="1"/>
  <c r="F143" i="1"/>
  <c r="F144" i="1"/>
  <c r="F140" i="1"/>
  <c r="F32" i="1" l="1"/>
  <c r="F30" i="1"/>
  <c r="F88" i="1"/>
  <c r="F86" i="1"/>
  <c r="F66" i="1" l="1"/>
  <c r="E48" i="1"/>
  <c r="H30" i="1" l="1"/>
  <c r="G30" i="1"/>
  <c r="F76" i="1"/>
  <c r="F74" i="1" l="1"/>
  <c r="H97" i="1" l="1"/>
  <c r="G97" i="1"/>
  <c r="F97" i="1"/>
  <c r="H29" i="1" l="1"/>
  <c r="G29" i="1" l="1"/>
  <c r="F29" i="1"/>
  <c r="F124" i="1" l="1"/>
  <c r="F125" i="1"/>
  <c r="F122" i="1"/>
  <c r="F123" i="1"/>
  <c r="F121" i="1"/>
  <c r="F120" i="1" l="1"/>
  <c r="F112" i="1"/>
  <c r="F27" i="1" l="1"/>
  <c r="I159" i="1" l="1"/>
  <c r="I160" i="1"/>
  <c r="I161" i="1"/>
  <c r="I162" i="1"/>
  <c r="H159" i="1"/>
  <c r="H160" i="1"/>
  <c r="H161" i="1"/>
  <c r="H162" i="1"/>
  <c r="G159" i="1"/>
  <c r="G160" i="1"/>
  <c r="G161" i="1"/>
  <c r="G162" i="1"/>
  <c r="G158" i="1"/>
  <c r="H158" i="1"/>
  <c r="I158" i="1"/>
  <c r="F159" i="1"/>
  <c r="F160" i="1"/>
  <c r="F161" i="1"/>
  <c r="F162" i="1"/>
  <c r="F158" i="1"/>
  <c r="I109" i="1" l="1"/>
  <c r="I110" i="1"/>
  <c r="I111" i="1"/>
  <c r="H109" i="1"/>
  <c r="H110" i="1"/>
  <c r="H111" i="1"/>
  <c r="G109" i="1"/>
  <c r="G110" i="1"/>
  <c r="G111" i="1"/>
  <c r="F109" i="1"/>
  <c r="F110" i="1"/>
  <c r="F111" i="1"/>
  <c r="G108" i="1"/>
  <c r="H108" i="1"/>
  <c r="I108" i="1"/>
  <c r="F108" i="1"/>
  <c r="G44" i="1" l="1"/>
  <c r="G69" i="1"/>
  <c r="H44" i="1"/>
  <c r="H69" i="1"/>
  <c r="I67" i="1"/>
  <c r="I44" i="1"/>
  <c r="I69" i="1"/>
  <c r="H41" i="1"/>
  <c r="H66" i="1"/>
  <c r="F41" i="1"/>
  <c r="F115" i="1" s="1"/>
  <c r="F40" i="1"/>
  <c r="F114" i="1" s="1"/>
  <c r="F65" i="1"/>
  <c r="F9" i="1"/>
  <c r="H9" i="1"/>
  <c r="H150" i="1"/>
  <c r="I52" i="1"/>
  <c r="E57" i="1"/>
  <c r="E53" i="1"/>
  <c r="E55" i="1"/>
  <c r="I89" i="1"/>
  <c r="E91" i="1"/>
  <c r="E93" i="1"/>
  <c r="F146" i="1"/>
  <c r="E94" i="1"/>
  <c r="E92" i="1"/>
  <c r="E90" i="1"/>
  <c r="H89" i="1"/>
  <c r="F89" i="1"/>
  <c r="I147" i="1"/>
  <c r="I148" i="1"/>
  <c r="I149" i="1"/>
  <c r="H148" i="1"/>
  <c r="G147" i="1"/>
  <c r="G149" i="1"/>
  <c r="G146" i="1"/>
  <c r="H146" i="1"/>
  <c r="I146" i="1"/>
  <c r="F147" i="1"/>
  <c r="F149" i="1"/>
  <c r="E106" i="1"/>
  <c r="E97" i="1"/>
  <c r="E102" i="1"/>
  <c r="H101" i="1"/>
  <c r="G101" i="1"/>
  <c r="E100" i="1"/>
  <c r="I122" i="1"/>
  <c r="I123" i="1"/>
  <c r="I124" i="1"/>
  <c r="H122" i="1"/>
  <c r="H123" i="1"/>
  <c r="H124" i="1"/>
  <c r="G122" i="1"/>
  <c r="G123" i="1"/>
  <c r="G124" i="1"/>
  <c r="H121" i="1"/>
  <c r="I121" i="1"/>
  <c r="E74" i="1"/>
  <c r="E75" i="1"/>
  <c r="E47" i="1"/>
  <c r="E35" i="1"/>
  <c r="E37" i="1"/>
  <c r="H136" i="1"/>
  <c r="G136" i="1"/>
  <c r="G137" i="1"/>
  <c r="G134" i="1"/>
  <c r="H134" i="1"/>
  <c r="I134" i="1"/>
  <c r="F135" i="1"/>
  <c r="F137" i="1"/>
  <c r="E96" i="1"/>
  <c r="E98" i="1"/>
  <c r="E99" i="1"/>
  <c r="E87" i="1"/>
  <c r="E85" i="1"/>
  <c r="E81" i="1"/>
  <c r="E73" i="1"/>
  <c r="E61" i="1"/>
  <c r="E49" i="1"/>
  <c r="E38" i="1"/>
  <c r="E26" i="1"/>
  <c r="E18" i="1"/>
  <c r="E20" i="1"/>
  <c r="E32" i="1"/>
  <c r="E50" i="1"/>
  <c r="E51" i="1"/>
  <c r="E79" i="1"/>
  <c r="E86" i="1"/>
  <c r="E80" i="1"/>
  <c r="E24" i="1"/>
  <c r="E76" i="1"/>
  <c r="E62" i="1"/>
  <c r="F95" i="1"/>
  <c r="E63" i="1"/>
  <c r="E59" i="1"/>
  <c r="E60" i="1"/>
  <c r="E34" i="1"/>
  <c r="E28" i="1"/>
  <c r="E22" i="1"/>
  <c r="E16" i="1"/>
  <c r="E14" i="1"/>
  <c r="E31" i="1"/>
  <c r="E29" i="1"/>
  <c r="E25" i="1"/>
  <c r="E23" i="1"/>
  <c r="E19" i="1"/>
  <c r="E17" i="1"/>
  <c r="E13" i="1"/>
  <c r="E10" i="1"/>
  <c r="E12" i="1"/>
  <c r="G157" i="1"/>
  <c r="I157" i="1"/>
  <c r="I95" i="1"/>
  <c r="H95" i="1"/>
  <c r="G95" i="1"/>
  <c r="E88" i="1"/>
  <c r="E84" i="1"/>
  <c r="I83" i="1"/>
  <c r="F83" i="1"/>
  <c r="G83" i="1"/>
  <c r="H83" i="1"/>
  <c r="F77" i="1"/>
  <c r="I71" i="1"/>
  <c r="H71" i="1"/>
  <c r="F71" i="1"/>
  <c r="I58" i="1"/>
  <c r="H58" i="1"/>
  <c r="G58" i="1"/>
  <c r="F58" i="1"/>
  <c r="I46" i="1"/>
  <c r="H46" i="1"/>
  <c r="G46" i="1"/>
  <c r="F46" i="1"/>
  <c r="I33" i="1"/>
  <c r="H33" i="1"/>
  <c r="G33" i="1"/>
  <c r="F33" i="1"/>
  <c r="H27" i="1"/>
  <c r="G27" i="1"/>
  <c r="I21" i="1"/>
  <c r="H21" i="1"/>
  <c r="G21" i="1"/>
  <c r="F21" i="1"/>
  <c r="I15" i="1"/>
  <c r="H15" i="1"/>
  <c r="G15" i="1"/>
  <c r="F15" i="1"/>
  <c r="E153" i="1"/>
  <c r="E154" i="1"/>
  <c r="E161" i="1"/>
  <c r="E155" i="1"/>
  <c r="I151" i="1"/>
  <c r="G151" i="1"/>
  <c r="F151" i="1"/>
  <c r="H151" i="1"/>
  <c r="E143" i="1"/>
  <c r="E141" i="1"/>
  <c r="E142" i="1"/>
  <c r="E159" i="1"/>
  <c r="E160" i="1"/>
  <c r="E11" i="1"/>
  <c r="E146" i="1"/>
  <c r="E152" i="1"/>
  <c r="E156" i="1"/>
  <c r="E158" i="1"/>
  <c r="H157" i="1"/>
  <c r="E162" i="1"/>
  <c r="F157" i="1"/>
  <c r="H138" i="1"/>
  <c r="F136" i="1"/>
  <c r="G135" i="1"/>
  <c r="H137" i="1"/>
  <c r="H135" i="1"/>
  <c r="I137" i="1"/>
  <c r="I135" i="1"/>
  <c r="E36" i="1"/>
  <c r="E103" i="1"/>
  <c r="F101" i="1"/>
  <c r="E105" i="1"/>
  <c r="E104" i="1"/>
  <c r="F52" i="1"/>
  <c r="H52" i="1"/>
  <c r="E56" i="1"/>
  <c r="E54" i="1"/>
  <c r="E140" i="1"/>
  <c r="E124" i="1"/>
  <c r="F139" i="1"/>
  <c r="G138" i="1"/>
  <c r="E78" i="1"/>
  <c r="G121" i="1"/>
  <c r="F150" i="1"/>
  <c r="F148" i="1"/>
  <c r="G150" i="1"/>
  <c r="G148" i="1"/>
  <c r="H149" i="1"/>
  <c r="E149" i="1" s="1"/>
  <c r="H147" i="1"/>
  <c r="E147" i="1" s="1"/>
  <c r="F138" i="1"/>
  <c r="I138" i="1"/>
  <c r="I101" i="1"/>
  <c r="I150" i="1"/>
  <c r="I145" i="1" s="1"/>
  <c r="H115" i="1" l="1"/>
  <c r="E82" i="1"/>
  <c r="E46" i="1"/>
  <c r="E58" i="1"/>
  <c r="E95" i="1"/>
  <c r="E157" i="1"/>
  <c r="E123" i="1"/>
  <c r="E15" i="1"/>
  <c r="H139" i="1"/>
  <c r="G139" i="1"/>
  <c r="G145" i="1"/>
  <c r="E151" i="1"/>
  <c r="E33" i="1"/>
  <c r="F128" i="1"/>
  <c r="E148" i="1"/>
  <c r="E21" i="1"/>
  <c r="E108" i="1"/>
  <c r="H40" i="1"/>
  <c r="H114" i="1" s="1"/>
  <c r="G89" i="1"/>
  <c r="E89" i="1" s="1"/>
  <c r="G52" i="1"/>
  <c r="E52" i="1" s="1"/>
  <c r="G65" i="1"/>
  <c r="I66" i="1"/>
  <c r="I112" i="1"/>
  <c r="I118" i="1" s="1"/>
  <c r="H77" i="1"/>
  <c r="E135" i="1"/>
  <c r="F134" i="1"/>
  <c r="E134" i="1" s="1"/>
  <c r="H65" i="1"/>
  <c r="G40" i="1"/>
  <c r="G114" i="1" s="1"/>
  <c r="I41" i="1"/>
  <c r="G71" i="1"/>
  <c r="E71" i="1" s="1"/>
  <c r="F69" i="1"/>
  <c r="E69" i="1" s="1"/>
  <c r="E122" i="1"/>
  <c r="E30" i="1"/>
  <c r="I27" i="1"/>
  <c r="E27" i="1" s="1"/>
  <c r="I136" i="1"/>
  <c r="E136" i="1" s="1"/>
  <c r="H145" i="1"/>
  <c r="G133" i="1"/>
  <c r="E83" i="1"/>
  <c r="E72" i="1"/>
  <c r="G9" i="1"/>
  <c r="I65" i="1"/>
  <c r="F43" i="1"/>
  <c r="F117" i="1" s="1"/>
  <c r="E117" i="1" s="1"/>
  <c r="G43" i="1"/>
  <c r="G66" i="1"/>
  <c r="H43" i="1"/>
  <c r="I68" i="1"/>
  <c r="I42" i="1"/>
  <c r="H67" i="1"/>
  <c r="G67" i="1"/>
  <c r="E121" i="1"/>
  <c r="F127" i="1"/>
  <c r="I40" i="1"/>
  <c r="I114" i="1" s="1"/>
  <c r="F68" i="1"/>
  <c r="G68" i="1"/>
  <c r="G41" i="1"/>
  <c r="H68" i="1"/>
  <c r="I43" i="1"/>
  <c r="F67" i="1"/>
  <c r="F42" i="1"/>
  <c r="H42" i="1"/>
  <c r="H116" i="1" s="1"/>
  <c r="G42" i="1"/>
  <c r="G116" i="1" s="1"/>
  <c r="H133" i="1"/>
  <c r="E138" i="1"/>
  <c r="F44" i="1"/>
  <c r="F118" i="1" s="1"/>
  <c r="F145" i="1"/>
  <c r="E150" i="1"/>
  <c r="E101" i="1"/>
  <c r="E137" i="1"/>
  <c r="I9" i="1"/>
  <c r="F113" i="1" l="1"/>
  <c r="E114" i="1"/>
  <c r="F116" i="1"/>
  <c r="I117" i="1"/>
  <c r="G115" i="1"/>
  <c r="I116" i="1"/>
  <c r="I129" i="1" s="1"/>
  <c r="H117" i="1"/>
  <c r="G117" i="1"/>
  <c r="G130" i="1" s="1"/>
  <c r="I115" i="1"/>
  <c r="H128" i="1"/>
  <c r="E9" i="1"/>
  <c r="F39" i="1"/>
  <c r="I64" i="1"/>
  <c r="E145" i="1"/>
  <c r="H112" i="1"/>
  <c r="H118" i="1" s="1"/>
  <c r="H113" i="1" s="1"/>
  <c r="F133" i="1"/>
  <c r="H125" i="1"/>
  <c r="H120" i="1" s="1"/>
  <c r="G112" i="1"/>
  <c r="G118" i="1" s="1"/>
  <c r="G77" i="1"/>
  <c r="E77" i="1" s="1"/>
  <c r="G125" i="1"/>
  <c r="G120" i="1" s="1"/>
  <c r="G129" i="1"/>
  <c r="E109" i="1"/>
  <c r="G39" i="1"/>
  <c r="H127" i="1"/>
  <c r="E65" i="1"/>
  <c r="E66" i="1"/>
  <c r="I128" i="1"/>
  <c r="E43" i="1"/>
  <c r="H129" i="1"/>
  <c r="E41" i="1"/>
  <c r="I133" i="1"/>
  <c r="H39" i="1"/>
  <c r="E111" i="1"/>
  <c r="I77" i="1"/>
  <c r="I125" i="1"/>
  <c r="I120" i="1" s="1"/>
  <c r="E42" i="1"/>
  <c r="E67" i="1"/>
  <c r="I139" i="1"/>
  <c r="E139" i="1" s="1"/>
  <c r="E144" i="1"/>
  <c r="F131" i="1"/>
  <c r="I107" i="1"/>
  <c r="I130" i="1"/>
  <c r="H107" i="1"/>
  <c r="G107" i="1"/>
  <c r="E110" i="1"/>
  <c r="F107" i="1"/>
  <c r="I127" i="1"/>
  <c r="F64" i="1"/>
  <c r="I39" i="1"/>
  <c r="H64" i="1"/>
  <c r="H130" i="1"/>
  <c r="E40" i="1"/>
  <c r="G64" i="1"/>
  <c r="E68" i="1"/>
  <c r="E44" i="1"/>
  <c r="F130" i="1"/>
  <c r="G127" i="1"/>
  <c r="I113" i="1" l="1"/>
  <c r="E116" i="1"/>
  <c r="E115" i="1"/>
  <c r="G128" i="1"/>
  <c r="G113" i="1"/>
  <c r="E113" i="1" s="1"/>
  <c r="E118" i="1"/>
  <c r="E112" i="1"/>
  <c r="E39" i="1"/>
  <c r="E133" i="1"/>
  <c r="E128" i="1"/>
  <c r="E120" i="1"/>
  <c r="E125" i="1"/>
  <c r="G131" i="1"/>
  <c r="G126" i="1" s="1"/>
  <c r="I131" i="1"/>
  <c r="I126" i="1" s="1"/>
  <c r="F129" i="1"/>
  <c r="F126" i="1" s="1"/>
  <c r="E64" i="1"/>
  <c r="E130" i="1"/>
  <c r="E107" i="1"/>
  <c r="H131" i="1"/>
  <c r="H126" i="1" s="1"/>
  <c r="E127" i="1"/>
  <c r="E129" i="1" l="1"/>
  <c r="E131" i="1"/>
  <c r="E126" i="1"/>
</calcChain>
</file>

<file path=xl/sharedStrings.xml><?xml version="1.0" encoding="utf-8"?>
<sst xmlns="http://schemas.openxmlformats.org/spreadsheetml/2006/main" count="205" uniqueCount="51">
  <si>
    <t>Таблица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</si>
  <si>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</si>
  <si>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</si>
  <si>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</si>
  <si>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/соисполнитель</t>
  </si>
  <si>
    <t>Источник финансирования</t>
  </si>
  <si>
    <t>Финансовые затраты на реализацию (тыс. рублей)</t>
  </si>
  <si>
    <t>всего</t>
  </si>
  <si>
    <t>2017 год</t>
  </si>
  <si>
    <t>2018 год</t>
  </si>
  <si>
    <t>2019 год</t>
  </si>
  <si>
    <t>2020 год</t>
  </si>
  <si>
    <t>Подпрограмма I «Развитие дошкольного, общего и дополнительного образования детей»</t>
  </si>
  <si>
    <t>Департамент образования и молодежной политики Нефтеюганского района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</si>
  <si>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</si>
  <si>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</si>
  <si>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</si>
  <si>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</si>
  <si>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</si>
  <si>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
</t>
  </si>
  <si>
    <t>Подпрограмма II "Молодежь Нефтеюганского района"</t>
  </si>
  <si>
    <t>городское поселение Пойковский</t>
  </si>
  <si>
    <t xml:space="preserve">Итого по 
подпрограмме II
</t>
  </si>
  <si>
    <t>Подпрограмма III "Ресурсное обеспечение в сфере образования и молодежной политики"</t>
  </si>
  <si>
    <t xml:space="preserve">Департамент строительства и жилищно-коммунального комплекса (МКУ «УКС и ЖКК  Нефтеюганского района»), Департамент имущественных отношений Нефтеюганского района </t>
  </si>
  <si>
    <t>Департамент образования и молодежной политики Нефтеюганского района (МКУ «ЦБО»)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</si>
  <si>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</si>
  <si>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</si>
  <si>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</si>
  <si>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</si>
  <si>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</si>
  <si>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Ответственный исполнитель  (Департамент образования и молодежной политики)
                          </t>
  </si>
  <si>
    <t>иные  источники</t>
  </si>
  <si>
    <t>в том числе</t>
  </si>
  <si>
    <t>* субсидии из бюджета Ханты-Мансийского автономного округа - Югры на софинансирование расходных обязательств, возникающих при выполнении полномочий органов местного самоуправления, по вопросам приобретения в муниципальную собственность объектов для размещения дошкольных образовательных организаций.</t>
  </si>
  <si>
    <t>Основное мероприятие "Развитие кадрового потенциала отрасли" (показатель № 1)</t>
  </si>
  <si>
    <t>Основное мероприятие "Обеспечение реализации основных образовательных программ"                  (показатели № 5, 6, 7)</t>
  </si>
  <si>
    <t>Основное мероприятие "Развитие системы оценки качества образования"  (показатель № 8)</t>
  </si>
  <si>
    <t>Основное мероприятие "Обеспечение инновационного развития образования"         (показатель № 2,3 )</t>
  </si>
  <si>
    <t xml:space="preserve">Основное мероприятие "Развитие системы дополнительного образования"         (показатель № 4)                                   </t>
  </si>
  <si>
    <t>Основное мероприятие "Создание условий для вовлечения молодежи в активную социальную деятельность"   (показатель № 9)</t>
  </si>
  <si>
    <t xml:space="preserve">Основное мероприятие "Создание условий для развития 
гражданско-патриотических, военно-патриотических качеств молодежи"      (показатель № 10,11)    
</t>
  </si>
  <si>
    <t>Основное мероприятие "Обеспечение комплексной безопасности и комфортных условий образовательного процесса"        (показатель № 12,13)</t>
  </si>
  <si>
    <t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    (показатель № 12,13)</t>
  </si>
  <si>
    <t>Основное мероприятие "Обеспечение функций управления в сфере образования и молодежной политики" (показатель № 14)</t>
  </si>
  <si>
    <t>Основное мероприятие "Финансовое обеспечение отдельных государственных полномочий"    (показатель № 14)</t>
  </si>
  <si>
    <t xml:space="preserve">Соисполнитель 1 (Департамент строительства и жилищно-коммунального комплекса (МКУ «УКС и ЖКК  Нефтеюганского района»)                                                    </t>
  </si>
  <si>
    <t xml:space="preserve">Соисполнитель 2 (Департамент образования и молодежной политики Нефтеюганского района (МКУ «ЦБО»)
                          </t>
  </si>
  <si>
    <t xml:space="preserve">Соисполнитель 3 (Департамент имущественных отношений Нефтеюганского района)
                          </t>
  </si>
  <si>
    <t>Соисполнитель 4 (Городское поселение Пойковский)</t>
  </si>
  <si>
    <t>Департамент образования и молодежной политики Нефтеюганского района/Департамент образования и молодежной политики Нефтеюганского района (МКУ «ЦБО»)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</si>
</sst>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_р_._-;\-* #,##0.0_р_._-;_-* &quot;-&quot;?_р_._-;_-@_-"/>
    <numFmt numFmtId="165" formatCode="#,##0.0"/>
    <numFmt numFmtId="166" formatCode="_-* #,##0.00_р_._-;\-* #,##0.00_р_._-;_-* &quot;-&quot;?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/>
    <xf numFmtId="3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/>
    <xf numFmtId="3" fontId="2" fillId="0" borderId="0" xfId="0" applyNumberFormat="1" applyFont="1" applyFill="1" applyBorder="1"/>
    <xf numFmtId="0" fontId="0" fillId="0" borderId="0" xfId="0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166" fontId="0" fillId="0" borderId="0" xfId="0" applyNumberFormat="1" applyFill="1"/>
    <xf numFmtId="164" fontId="0" fillId="0" borderId="0" xfId="0" applyNumberFormat="1" applyFill="1"/>
    <xf numFmtId="0" fontId="4" fillId="0" borderId="0" xfId="0" applyFont="1" applyFill="1"/>
    <xf numFmtId="165" fontId="0" fillId="0" borderId="0" xfId="0" applyNumberFormat="1" applyFill="1"/>
    <xf numFmtId="0" fontId="0" fillId="0" borderId="0" xfId="0" applyFill="1" applyAlignment="1">
      <alignment vertical="top"/>
    </xf>
    <xf numFmtId="3" fontId="0" fillId="0" borderId="0" xfId="0" applyNumberFormat="1" applyFill="1" applyAlignment="1">
      <alignment horizontal="center" vertical="center"/>
    </xf>
    <xf numFmtId="3" fontId="0" fillId="0" borderId="0" xfId="0" applyNumberFormat="1" applyFill="1"/>
    <xf numFmtId="3" fontId="4" fillId="0" borderId="0" xfId="0" applyNumberFormat="1" applyFont="1" applyFill="1"/>
    <xf numFmtId="165" fontId="4" fillId="0" borderId="0" xfId="0" applyNumberFormat="1" applyFont="1" applyFill="1"/>
    <xf numFmtId="4" fontId="4" fillId="0" borderId="0" xfId="0" applyNumberFormat="1" applyFont="1" applyFill="1"/>
    <xf numFmtId="0" fontId="6" fillId="0" borderId="0" xfId="0" applyFont="1" applyFill="1" applyAlignment="1">
      <alignment vertical="top"/>
    </xf>
    <xf numFmtId="0" fontId="6" fillId="0" borderId="0" xfId="0" applyFont="1" applyFill="1"/>
    <xf numFmtId="3" fontId="6" fillId="0" borderId="0" xfId="0" applyNumberFormat="1" applyFont="1" applyFill="1" applyAlignment="1">
      <alignment horizontal="center" vertical="center"/>
    </xf>
    <xf numFmtId="165" fontId="7" fillId="0" borderId="0" xfId="0" applyNumberFormat="1" applyFont="1" applyFill="1"/>
    <xf numFmtId="0" fontId="1" fillId="0" borderId="0" xfId="0" applyFon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" fontId="0" fillId="0" borderId="0" xfId="0" applyNumberForma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vertical="center" wrapText="1"/>
    </xf>
    <xf numFmtId="0" fontId="7" fillId="0" borderId="0" xfId="0" applyFont="1" applyFill="1"/>
    <xf numFmtId="166" fontId="1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166" fontId="12" fillId="0" borderId="1" xfId="0" applyNumberFormat="1" applyFont="1" applyFill="1" applyBorder="1" applyAlignment="1">
      <alignment horizontal="right" vertical="center" wrapText="1"/>
    </xf>
    <xf numFmtId="0" fontId="13" fillId="0" borderId="0" xfId="0" applyFont="1" applyFill="1"/>
    <xf numFmtId="0" fontId="10" fillId="0" borderId="0" xfId="0" applyFont="1" applyFill="1"/>
    <xf numFmtId="166" fontId="11" fillId="0" borderId="1" xfId="0" applyNumberFormat="1" applyFont="1" applyFill="1" applyBorder="1" applyAlignment="1">
      <alignment vertical="center" wrapText="1"/>
    </xf>
    <xf numFmtId="166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165" fontId="10" fillId="0" borderId="0" xfId="0" applyNumberFormat="1" applyFont="1" applyFill="1"/>
    <xf numFmtId="164" fontId="10" fillId="0" borderId="0" xfId="0" applyNumberFormat="1" applyFont="1" applyFill="1"/>
    <xf numFmtId="166" fontId="8" fillId="0" borderId="0" xfId="0" applyNumberFormat="1" applyFont="1" applyFill="1"/>
    <xf numFmtId="0" fontId="2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5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4"/>
  <sheetViews>
    <sheetView tabSelected="1" view="pageBreakPreview" zoomScale="87" zoomScaleNormal="100" zoomScaleSheetLayoutView="87" workbookViewId="0">
      <pane ySplit="6" topLeftCell="A73" activePane="bottomLeft" state="frozen"/>
      <selection pane="bottomLeft" activeCell="C9" sqref="C9:C14"/>
    </sheetView>
  </sheetViews>
  <sheetFormatPr defaultRowHeight="15" x14ac:dyDescent="0.25"/>
  <cols>
    <col min="1" max="1" width="7.7109375" style="17" customWidth="1"/>
    <col min="2" max="2" width="25.5703125" style="28" customWidth="1"/>
    <col min="3" max="3" width="24" style="17" customWidth="1"/>
    <col min="4" max="4" width="29.140625" style="1" customWidth="1"/>
    <col min="5" max="5" width="16.140625" style="18" customWidth="1"/>
    <col min="6" max="6" width="16.28515625" style="19" bestFit="1" customWidth="1"/>
    <col min="7" max="7" width="16.140625" style="20" customWidth="1"/>
    <col min="8" max="8" width="16.28515625" style="20" bestFit="1" customWidth="1"/>
    <col min="9" max="9" width="14.7109375" style="20" customWidth="1"/>
    <col min="10" max="10" width="14.28515625" style="31" bestFit="1" customWidth="1"/>
    <col min="11" max="11" width="14.5703125" style="1" bestFit="1" customWidth="1"/>
    <col min="12" max="12" width="12" style="1" bestFit="1" customWidth="1"/>
    <col min="13" max="13" width="9.140625" style="1"/>
    <col min="14" max="14" width="18" style="1" bestFit="1" customWidth="1"/>
    <col min="15" max="16384" width="9.140625" style="1"/>
  </cols>
  <sheetData>
    <row r="1" spans="1:10" ht="15.75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</row>
    <row r="2" spans="1:10" s="2" customFormat="1" ht="15.75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32"/>
    </row>
    <row r="3" spans="1:10" s="2" customFormat="1" ht="15.75" x14ac:dyDescent="0.25">
      <c r="A3" s="3"/>
      <c r="B3" s="27"/>
      <c r="C3" s="3"/>
      <c r="D3" s="4"/>
      <c r="E3" s="5"/>
      <c r="F3" s="6"/>
      <c r="G3" s="7"/>
      <c r="H3" s="7"/>
      <c r="I3" s="7"/>
      <c r="J3" s="32"/>
    </row>
    <row r="4" spans="1:10" s="8" customFormat="1" ht="15.75" customHeight="1" x14ac:dyDescent="0.25">
      <c r="A4" s="82" t="s">
        <v>2</v>
      </c>
      <c r="B4" s="86" t="s">
        <v>3</v>
      </c>
      <c r="C4" s="82" t="s">
        <v>4</v>
      </c>
      <c r="D4" s="82" t="s">
        <v>5</v>
      </c>
      <c r="E4" s="85" t="s">
        <v>6</v>
      </c>
      <c r="F4" s="85"/>
      <c r="G4" s="85"/>
      <c r="H4" s="85"/>
      <c r="I4" s="85"/>
      <c r="J4" s="33"/>
    </row>
    <row r="5" spans="1:10" s="8" customFormat="1" ht="15.75" x14ac:dyDescent="0.25">
      <c r="A5" s="82"/>
      <c r="B5" s="87"/>
      <c r="C5" s="82"/>
      <c r="D5" s="82"/>
      <c r="E5" s="85" t="s">
        <v>7</v>
      </c>
      <c r="F5" s="85" t="s">
        <v>33</v>
      </c>
      <c r="G5" s="85"/>
      <c r="H5" s="85"/>
      <c r="I5" s="85"/>
      <c r="J5" s="33"/>
    </row>
    <row r="6" spans="1:10" s="8" customFormat="1" ht="15.75" x14ac:dyDescent="0.25">
      <c r="A6" s="82"/>
      <c r="B6" s="88"/>
      <c r="C6" s="82"/>
      <c r="D6" s="82"/>
      <c r="E6" s="85"/>
      <c r="F6" s="9" t="s">
        <v>8</v>
      </c>
      <c r="G6" s="9" t="s">
        <v>9</v>
      </c>
      <c r="H6" s="9" t="s">
        <v>10</v>
      </c>
      <c r="I6" s="9" t="s">
        <v>11</v>
      </c>
      <c r="J6" s="33"/>
    </row>
    <row r="7" spans="1:10" s="8" customFormat="1" ht="15.75" x14ac:dyDescent="0.25">
      <c r="A7" s="41">
        <v>1</v>
      </c>
      <c r="B7" s="40">
        <v>2</v>
      </c>
      <c r="C7" s="41">
        <v>3</v>
      </c>
      <c r="D7" s="40">
        <v>4</v>
      </c>
      <c r="E7" s="41">
        <v>5</v>
      </c>
      <c r="F7" s="40">
        <v>6</v>
      </c>
      <c r="G7" s="41">
        <v>7</v>
      </c>
      <c r="H7" s="40">
        <v>8</v>
      </c>
      <c r="I7" s="41">
        <v>9</v>
      </c>
      <c r="J7" s="33"/>
    </row>
    <row r="8" spans="1:10" ht="15.75" x14ac:dyDescent="0.25">
      <c r="A8" s="82" t="s">
        <v>12</v>
      </c>
      <c r="B8" s="82"/>
      <c r="C8" s="82"/>
      <c r="D8" s="82"/>
      <c r="E8" s="82"/>
      <c r="F8" s="82"/>
      <c r="G8" s="82"/>
      <c r="H8" s="82"/>
      <c r="I8" s="82"/>
    </row>
    <row r="9" spans="1:10" s="46" customFormat="1" ht="15.75" x14ac:dyDescent="0.25">
      <c r="A9" s="54">
        <v>1</v>
      </c>
      <c r="B9" s="73" t="s">
        <v>35</v>
      </c>
      <c r="C9" s="54" t="s">
        <v>50</v>
      </c>
      <c r="D9" s="42" t="s">
        <v>7</v>
      </c>
      <c r="E9" s="43">
        <f>SUM(F9:I9)</f>
        <v>30440</v>
      </c>
      <c r="F9" s="43">
        <f>SUM(F10:F14)</f>
        <v>7610</v>
      </c>
      <c r="G9" s="44">
        <f>SUM(G10:G14)</f>
        <v>7610</v>
      </c>
      <c r="H9" s="44">
        <f>SUM(H10:H14)</f>
        <v>7610</v>
      </c>
      <c r="I9" s="44">
        <f>SUM(I10:I14)</f>
        <v>7610</v>
      </c>
      <c r="J9" s="45"/>
    </row>
    <row r="10" spans="1:10" ht="15.75" x14ac:dyDescent="0.25">
      <c r="A10" s="55"/>
      <c r="B10" s="74"/>
      <c r="C10" s="55"/>
      <c r="D10" s="10" t="s">
        <v>14</v>
      </c>
      <c r="E10" s="35">
        <f t="shared" ref="E10:E20" si="0">SUM(F10:I10)</f>
        <v>0</v>
      </c>
      <c r="F10" s="35">
        <v>0</v>
      </c>
      <c r="G10" s="35">
        <v>0</v>
      </c>
      <c r="H10" s="35">
        <v>0</v>
      </c>
      <c r="I10" s="35">
        <v>0</v>
      </c>
    </row>
    <row r="11" spans="1:10" ht="15.75" x14ac:dyDescent="0.25">
      <c r="A11" s="55"/>
      <c r="B11" s="74"/>
      <c r="C11" s="55"/>
      <c r="D11" s="10" t="s">
        <v>15</v>
      </c>
      <c r="E11" s="35">
        <f t="shared" si="0"/>
        <v>0</v>
      </c>
      <c r="F11" s="35">
        <v>0</v>
      </c>
      <c r="G11" s="35">
        <v>0</v>
      </c>
      <c r="H11" s="35">
        <v>0</v>
      </c>
      <c r="I11" s="35">
        <v>0</v>
      </c>
    </row>
    <row r="12" spans="1:10" ht="15.75" x14ac:dyDescent="0.25">
      <c r="A12" s="55"/>
      <c r="B12" s="74"/>
      <c r="C12" s="55"/>
      <c r="D12" s="10" t="s">
        <v>16</v>
      </c>
      <c r="E12" s="35">
        <f t="shared" si="0"/>
        <v>12478.72</v>
      </c>
      <c r="F12" s="35">
        <v>3119.68</v>
      </c>
      <c r="G12" s="35">
        <v>3119.68</v>
      </c>
      <c r="H12" s="35">
        <v>3119.68</v>
      </c>
      <c r="I12" s="35">
        <v>3119.68</v>
      </c>
    </row>
    <row r="13" spans="1:10" ht="31.5" x14ac:dyDescent="0.25">
      <c r="A13" s="55"/>
      <c r="B13" s="74"/>
      <c r="C13" s="55"/>
      <c r="D13" s="10" t="s">
        <v>18</v>
      </c>
      <c r="E13" s="35">
        <f t="shared" si="0"/>
        <v>0</v>
      </c>
      <c r="F13" s="35">
        <v>0</v>
      </c>
      <c r="G13" s="35">
        <v>0</v>
      </c>
      <c r="H13" s="35">
        <v>0</v>
      </c>
      <c r="I13" s="35">
        <v>0</v>
      </c>
    </row>
    <row r="14" spans="1:10" ht="49.5" customHeight="1" x14ac:dyDescent="0.25">
      <c r="A14" s="56"/>
      <c r="B14" s="75"/>
      <c r="C14" s="56"/>
      <c r="D14" s="10" t="s">
        <v>17</v>
      </c>
      <c r="E14" s="35">
        <f t="shared" si="0"/>
        <v>17961.28</v>
      </c>
      <c r="F14" s="35">
        <v>4490.32</v>
      </c>
      <c r="G14" s="35">
        <v>4490.32</v>
      </c>
      <c r="H14" s="35">
        <v>4490.32</v>
      </c>
      <c r="I14" s="35">
        <v>4490.32</v>
      </c>
    </row>
    <row r="15" spans="1:10" s="46" customFormat="1" ht="15.75" x14ac:dyDescent="0.25">
      <c r="A15" s="54">
        <v>2</v>
      </c>
      <c r="B15" s="73" t="s">
        <v>38</v>
      </c>
      <c r="C15" s="54" t="s">
        <v>50</v>
      </c>
      <c r="D15" s="42" t="s">
        <v>7</v>
      </c>
      <c r="E15" s="43">
        <f t="shared" si="0"/>
        <v>23718.400000000001</v>
      </c>
      <c r="F15" s="43">
        <f>SUM(F16:F20)</f>
        <v>5929.6</v>
      </c>
      <c r="G15" s="44">
        <f>SUM(G16:G20)</f>
        <v>5929.6</v>
      </c>
      <c r="H15" s="44">
        <f>SUM(H16:H20)</f>
        <v>5929.6</v>
      </c>
      <c r="I15" s="44">
        <f>SUM(I16:I20)</f>
        <v>5929.6</v>
      </c>
      <c r="J15" s="45"/>
    </row>
    <row r="16" spans="1:10" ht="18" customHeight="1" x14ac:dyDescent="0.25">
      <c r="A16" s="55"/>
      <c r="B16" s="74"/>
      <c r="C16" s="55"/>
      <c r="D16" s="10" t="s">
        <v>14</v>
      </c>
      <c r="E16" s="35">
        <f t="shared" si="0"/>
        <v>0</v>
      </c>
      <c r="F16" s="35">
        <v>0</v>
      </c>
      <c r="G16" s="35">
        <v>0</v>
      </c>
      <c r="H16" s="35">
        <v>0</v>
      </c>
      <c r="I16" s="35">
        <v>0</v>
      </c>
    </row>
    <row r="17" spans="1:10" ht="21.75" customHeight="1" x14ac:dyDescent="0.25">
      <c r="A17" s="55"/>
      <c r="B17" s="74"/>
      <c r="C17" s="55"/>
      <c r="D17" s="10" t="s">
        <v>15</v>
      </c>
      <c r="E17" s="35">
        <f t="shared" si="0"/>
        <v>0</v>
      </c>
      <c r="F17" s="35">
        <v>0</v>
      </c>
      <c r="G17" s="35">
        <v>0</v>
      </c>
      <c r="H17" s="35">
        <v>0</v>
      </c>
      <c r="I17" s="35">
        <v>0</v>
      </c>
    </row>
    <row r="18" spans="1:10" ht="15.75" x14ac:dyDescent="0.25">
      <c r="A18" s="55"/>
      <c r="B18" s="74"/>
      <c r="C18" s="55"/>
      <c r="D18" s="10" t="s">
        <v>16</v>
      </c>
      <c r="E18" s="35">
        <f t="shared" si="0"/>
        <v>6038.4</v>
      </c>
      <c r="F18" s="35">
        <v>1509.6</v>
      </c>
      <c r="G18" s="35">
        <v>1509.6</v>
      </c>
      <c r="H18" s="35">
        <v>1509.6</v>
      </c>
      <c r="I18" s="35">
        <v>1509.6</v>
      </c>
      <c r="J18" s="33"/>
    </row>
    <row r="19" spans="1:10" ht="31.5" customHeight="1" x14ac:dyDescent="0.25">
      <c r="A19" s="55"/>
      <c r="B19" s="74"/>
      <c r="C19" s="55"/>
      <c r="D19" s="10" t="s">
        <v>18</v>
      </c>
      <c r="E19" s="35">
        <f t="shared" si="0"/>
        <v>0</v>
      </c>
      <c r="F19" s="35">
        <v>0</v>
      </c>
      <c r="G19" s="35">
        <v>0</v>
      </c>
      <c r="H19" s="35">
        <v>0</v>
      </c>
      <c r="I19" s="35">
        <v>0</v>
      </c>
      <c r="J19" s="33"/>
    </row>
    <row r="20" spans="1:10" ht="40.5" customHeight="1" x14ac:dyDescent="0.25">
      <c r="A20" s="56"/>
      <c r="B20" s="75"/>
      <c r="C20" s="56"/>
      <c r="D20" s="10" t="s">
        <v>17</v>
      </c>
      <c r="E20" s="35">
        <f t="shared" si="0"/>
        <v>17680</v>
      </c>
      <c r="F20" s="35">
        <v>4420</v>
      </c>
      <c r="G20" s="35">
        <v>4420</v>
      </c>
      <c r="H20" s="35">
        <v>4420</v>
      </c>
      <c r="I20" s="35">
        <v>4420</v>
      </c>
      <c r="J20" s="33"/>
    </row>
    <row r="21" spans="1:10" s="46" customFormat="1" ht="15.75" x14ac:dyDescent="0.25">
      <c r="A21" s="54">
        <v>3</v>
      </c>
      <c r="B21" s="73" t="s">
        <v>39</v>
      </c>
      <c r="C21" s="54" t="s">
        <v>50</v>
      </c>
      <c r="D21" s="42" t="s">
        <v>7</v>
      </c>
      <c r="E21" s="43">
        <f t="shared" ref="E21:E26" si="1">SUM(F21:I21)</f>
        <v>4662</v>
      </c>
      <c r="F21" s="43">
        <f>SUM(F22:F26)</f>
        <v>1165.5</v>
      </c>
      <c r="G21" s="44">
        <f>SUM(G22:G26)</f>
        <v>1165.5</v>
      </c>
      <c r="H21" s="44">
        <f>SUM(H22:H26)</f>
        <v>1165.5</v>
      </c>
      <c r="I21" s="44">
        <f>SUM(I22:I26)</f>
        <v>1165.5</v>
      </c>
      <c r="J21" s="45"/>
    </row>
    <row r="22" spans="1:10" ht="18" customHeight="1" x14ac:dyDescent="0.25">
      <c r="A22" s="55"/>
      <c r="B22" s="74"/>
      <c r="C22" s="55"/>
      <c r="D22" s="10" t="s">
        <v>14</v>
      </c>
      <c r="E22" s="35">
        <f t="shared" si="1"/>
        <v>0</v>
      </c>
      <c r="F22" s="35">
        <v>0</v>
      </c>
      <c r="G22" s="35">
        <v>0</v>
      </c>
      <c r="H22" s="35">
        <v>0</v>
      </c>
      <c r="I22" s="35">
        <v>0</v>
      </c>
    </row>
    <row r="23" spans="1:10" ht="18.75" customHeight="1" x14ac:dyDescent="0.25">
      <c r="A23" s="55"/>
      <c r="B23" s="74"/>
      <c r="C23" s="55"/>
      <c r="D23" s="10" t="s">
        <v>15</v>
      </c>
      <c r="E23" s="35">
        <f t="shared" si="1"/>
        <v>0</v>
      </c>
      <c r="F23" s="35">
        <v>0</v>
      </c>
      <c r="G23" s="35">
        <v>0</v>
      </c>
      <c r="H23" s="35">
        <v>0</v>
      </c>
      <c r="I23" s="35">
        <v>0</v>
      </c>
    </row>
    <row r="24" spans="1:10" ht="15.75" x14ac:dyDescent="0.25">
      <c r="A24" s="55"/>
      <c r="B24" s="74"/>
      <c r="C24" s="55"/>
      <c r="D24" s="10" t="s">
        <v>16</v>
      </c>
      <c r="E24" s="35">
        <f t="shared" si="1"/>
        <v>3862</v>
      </c>
      <c r="F24" s="35">
        <v>965.5</v>
      </c>
      <c r="G24" s="35">
        <v>965.5</v>
      </c>
      <c r="H24" s="35">
        <v>965.5</v>
      </c>
      <c r="I24" s="35">
        <v>965.5</v>
      </c>
    </row>
    <row r="25" spans="1:10" ht="30.75" customHeight="1" x14ac:dyDescent="0.25">
      <c r="A25" s="55"/>
      <c r="B25" s="74"/>
      <c r="C25" s="55"/>
      <c r="D25" s="10" t="s">
        <v>18</v>
      </c>
      <c r="E25" s="35">
        <f t="shared" si="1"/>
        <v>0</v>
      </c>
      <c r="F25" s="35">
        <v>0</v>
      </c>
      <c r="G25" s="35">
        <v>0</v>
      </c>
      <c r="H25" s="35">
        <v>0</v>
      </c>
      <c r="I25" s="35">
        <v>0</v>
      </c>
      <c r="J25" s="33"/>
    </row>
    <row r="26" spans="1:10" ht="42" customHeight="1" x14ac:dyDescent="0.25">
      <c r="A26" s="56"/>
      <c r="B26" s="75"/>
      <c r="C26" s="56"/>
      <c r="D26" s="10" t="s">
        <v>17</v>
      </c>
      <c r="E26" s="35">
        <f t="shared" si="1"/>
        <v>800</v>
      </c>
      <c r="F26" s="35">
        <v>200</v>
      </c>
      <c r="G26" s="35">
        <v>200</v>
      </c>
      <c r="H26" s="35">
        <v>200</v>
      </c>
      <c r="I26" s="35">
        <v>200</v>
      </c>
    </row>
    <row r="27" spans="1:10" s="46" customFormat="1" ht="15.75" x14ac:dyDescent="0.25">
      <c r="A27" s="54">
        <v>4</v>
      </c>
      <c r="B27" s="73" t="s">
        <v>36</v>
      </c>
      <c r="C27" s="54" t="s">
        <v>13</v>
      </c>
      <c r="D27" s="42" t="s">
        <v>7</v>
      </c>
      <c r="E27" s="43">
        <f t="shared" ref="E27:E44" si="2">SUM(F27:I27)</f>
        <v>5163116.3999999994</v>
      </c>
      <c r="F27" s="43">
        <f>SUM(F28:F32)</f>
        <v>1453507.7999999998</v>
      </c>
      <c r="G27" s="44">
        <f>SUM(G28:G32)</f>
        <v>1402180.9</v>
      </c>
      <c r="H27" s="44">
        <f>SUM(H28:H32)</f>
        <v>1972169.6999999997</v>
      </c>
      <c r="I27" s="44">
        <f>SUM(I28:I32)</f>
        <v>335258</v>
      </c>
      <c r="J27" s="45"/>
    </row>
    <row r="28" spans="1:10" ht="18.75" customHeight="1" x14ac:dyDescent="0.25">
      <c r="A28" s="55"/>
      <c r="B28" s="74"/>
      <c r="C28" s="55"/>
      <c r="D28" s="10" t="s">
        <v>14</v>
      </c>
      <c r="E28" s="35">
        <f t="shared" si="2"/>
        <v>0</v>
      </c>
      <c r="F28" s="35">
        <v>0</v>
      </c>
      <c r="G28" s="35">
        <v>0</v>
      </c>
      <c r="H28" s="35">
        <v>0</v>
      </c>
      <c r="I28" s="35">
        <v>0</v>
      </c>
    </row>
    <row r="29" spans="1:10" ht="24" customHeight="1" x14ac:dyDescent="0.25">
      <c r="A29" s="55"/>
      <c r="B29" s="74"/>
      <c r="C29" s="55"/>
      <c r="D29" s="10" t="s">
        <v>15</v>
      </c>
      <c r="E29" s="35">
        <f t="shared" si="2"/>
        <v>3822084.3999999994</v>
      </c>
      <c r="F29" s="35">
        <f>340919.8+775882.1+1447.9</f>
        <v>1118249.7999999998</v>
      </c>
      <c r="G29" s="35">
        <f>325251.7+740223.3+1447.9</f>
        <v>1066922.8999999999</v>
      </c>
      <c r="H29" s="35">
        <f>921659.9+713803.9+1447.9</f>
        <v>1636911.7</v>
      </c>
      <c r="I29" s="35">
        <v>0</v>
      </c>
    </row>
    <row r="30" spans="1:10" ht="15.75" x14ac:dyDescent="0.25">
      <c r="A30" s="55"/>
      <c r="B30" s="74"/>
      <c r="C30" s="55"/>
      <c r="D30" s="10" t="s">
        <v>16</v>
      </c>
      <c r="E30" s="35">
        <f t="shared" si="2"/>
        <v>650743.39599999995</v>
      </c>
      <c r="F30" s="35">
        <f>153147.87+11787.916</f>
        <v>164935.78599999999</v>
      </c>
      <c r="G30" s="35">
        <f>155125.87+7470</f>
        <v>162595.87</v>
      </c>
      <c r="H30" s="35">
        <f>154125.87+7480</f>
        <v>161605.87</v>
      </c>
      <c r="I30" s="35">
        <v>161605.87</v>
      </c>
    </row>
    <row r="31" spans="1:10" ht="32.25" customHeight="1" x14ac:dyDescent="0.25">
      <c r="A31" s="55"/>
      <c r="B31" s="74"/>
      <c r="C31" s="55"/>
      <c r="D31" s="10" t="s">
        <v>18</v>
      </c>
      <c r="E31" s="35">
        <f t="shared" si="2"/>
        <v>0</v>
      </c>
      <c r="F31" s="35">
        <v>0</v>
      </c>
      <c r="G31" s="35">
        <v>0</v>
      </c>
      <c r="H31" s="35">
        <v>0</v>
      </c>
      <c r="I31" s="35">
        <v>0</v>
      </c>
      <c r="J31" s="33"/>
    </row>
    <row r="32" spans="1:10" ht="15.75" x14ac:dyDescent="0.25">
      <c r="A32" s="56"/>
      <c r="B32" s="75"/>
      <c r="C32" s="56"/>
      <c r="D32" s="10" t="s">
        <v>17</v>
      </c>
      <c r="E32" s="35">
        <f t="shared" si="2"/>
        <v>690288.60400000005</v>
      </c>
      <c r="F32" s="35">
        <f>182110.13-11787.916</f>
        <v>170322.21400000001</v>
      </c>
      <c r="G32" s="35">
        <v>172662.13</v>
      </c>
      <c r="H32" s="35">
        <v>173652.13</v>
      </c>
      <c r="I32" s="35">
        <v>173652.13</v>
      </c>
    </row>
    <row r="33" spans="1:10" s="46" customFormat="1" ht="15.75" x14ac:dyDescent="0.25">
      <c r="A33" s="54">
        <v>5</v>
      </c>
      <c r="B33" s="73" t="s">
        <v>37</v>
      </c>
      <c r="C33" s="54" t="s">
        <v>50</v>
      </c>
      <c r="D33" s="42" t="s">
        <v>7</v>
      </c>
      <c r="E33" s="47">
        <f t="shared" si="2"/>
        <v>2648</v>
      </c>
      <c r="F33" s="47">
        <f>SUM(F34:F38)</f>
        <v>662</v>
      </c>
      <c r="G33" s="48">
        <f>SUM(G34:G38)</f>
        <v>662</v>
      </c>
      <c r="H33" s="48">
        <f>SUM(H34:H38)</f>
        <v>662</v>
      </c>
      <c r="I33" s="48">
        <f>SUM(I34:I38)</f>
        <v>662</v>
      </c>
      <c r="J33" s="45"/>
    </row>
    <row r="34" spans="1:10" ht="18.75" customHeight="1" x14ac:dyDescent="0.25">
      <c r="A34" s="55"/>
      <c r="B34" s="74"/>
      <c r="C34" s="55"/>
      <c r="D34" s="10" t="s">
        <v>14</v>
      </c>
      <c r="E34" s="37">
        <f t="shared" si="2"/>
        <v>0</v>
      </c>
      <c r="F34" s="37">
        <v>0</v>
      </c>
      <c r="G34" s="37">
        <v>0</v>
      </c>
      <c r="H34" s="37">
        <v>0</v>
      </c>
      <c r="I34" s="37">
        <v>0</v>
      </c>
    </row>
    <row r="35" spans="1:10" ht="20.25" customHeight="1" x14ac:dyDescent="0.25">
      <c r="A35" s="55"/>
      <c r="B35" s="74"/>
      <c r="C35" s="55"/>
      <c r="D35" s="10" t="s">
        <v>15</v>
      </c>
      <c r="E35" s="37">
        <f t="shared" si="2"/>
        <v>0</v>
      </c>
      <c r="F35" s="37">
        <v>0</v>
      </c>
      <c r="G35" s="37">
        <v>0</v>
      </c>
      <c r="H35" s="37">
        <v>0</v>
      </c>
      <c r="I35" s="37">
        <v>0</v>
      </c>
    </row>
    <row r="36" spans="1:10" ht="15.75" x14ac:dyDescent="0.25">
      <c r="A36" s="55"/>
      <c r="B36" s="74"/>
      <c r="C36" s="55"/>
      <c r="D36" s="10" t="s">
        <v>16</v>
      </c>
      <c r="E36" s="37">
        <f t="shared" si="2"/>
        <v>2248</v>
      </c>
      <c r="F36" s="37">
        <v>562</v>
      </c>
      <c r="G36" s="37">
        <v>562</v>
      </c>
      <c r="H36" s="37">
        <v>562</v>
      </c>
      <c r="I36" s="37">
        <v>562</v>
      </c>
    </row>
    <row r="37" spans="1:10" ht="30.75" customHeight="1" x14ac:dyDescent="0.25">
      <c r="A37" s="55"/>
      <c r="B37" s="74"/>
      <c r="C37" s="55"/>
      <c r="D37" s="10" t="s">
        <v>18</v>
      </c>
      <c r="E37" s="37">
        <f t="shared" si="2"/>
        <v>0</v>
      </c>
      <c r="F37" s="37">
        <v>0</v>
      </c>
      <c r="G37" s="37">
        <v>0</v>
      </c>
      <c r="H37" s="37">
        <v>0</v>
      </c>
      <c r="I37" s="37">
        <v>0</v>
      </c>
      <c r="J37" s="33"/>
    </row>
    <row r="38" spans="1:10" ht="39" customHeight="1" x14ac:dyDescent="0.25">
      <c r="A38" s="56"/>
      <c r="B38" s="75"/>
      <c r="C38" s="56"/>
      <c r="D38" s="10" t="s">
        <v>17</v>
      </c>
      <c r="E38" s="37">
        <f t="shared" si="2"/>
        <v>400</v>
      </c>
      <c r="F38" s="37">
        <v>100</v>
      </c>
      <c r="G38" s="37">
        <v>100</v>
      </c>
      <c r="H38" s="37">
        <v>100</v>
      </c>
      <c r="I38" s="37">
        <v>100</v>
      </c>
    </row>
    <row r="39" spans="1:10" s="46" customFormat="1" ht="15.75" x14ac:dyDescent="0.25">
      <c r="A39" s="54"/>
      <c r="B39" s="73" t="s">
        <v>19</v>
      </c>
      <c r="C39" s="54"/>
      <c r="D39" s="42" t="s">
        <v>7</v>
      </c>
      <c r="E39" s="43">
        <f t="shared" si="2"/>
        <v>5224584.7999999989</v>
      </c>
      <c r="F39" s="43">
        <f>SUM(F40:F44)</f>
        <v>1468874.9</v>
      </c>
      <c r="G39" s="44">
        <f>SUM(G40:G44)</f>
        <v>1417547.9999999998</v>
      </c>
      <c r="H39" s="44">
        <f>SUM(H40:H44)</f>
        <v>1987536.7999999998</v>
      </c>
      <c r="I39" s="44">
        <f>SUM(I40:I44)</f>
        <v>350625.1</v>
      </c>
      <c r="J39" s="45"/>
    </row>
    <row r="40" spans="1:10" ht="19.5" customHeight="1" x14ac:dyDescent="0.25">
      <c r="A40" s="55"/>
      <c r="B40" s="74"/>
      <c r="C40" s="55"/>
      <c r="D40" s="10" t="s">
        <v>14</v>
      </c>
      <c r="E40" s="35">
        <f t="shared" si="2"/>
        <v>0</v>
      </c>
      <c r="F40" s="35">
        <f t="shared" ref="F40:I44" si="3">F10+F16+F22+F28+F34</f>
        <v>0</v>
      </c>
      <c r="G40" s="35">
        <f t="shared" si="3"/>
        <v>0</v>
      </c>
      <c r="H40" s="35">
        <f t="shared" si="3"/>
        <v>0</v>
      </c>
      <c r="I40" s="35">
        <f t="shared" si="3"/>
        <v>0</v>
      </c>
    </row>
    <row r="41" spans="1:10" ht="19.5" customHeight="1" x14ac:dyDescent="0.25">
      <c r="A41" s="55"/>
      <c r="B41" s="74"/>
      <c r="C41" s="55"/>
      <c r="D41" s="10" t="s">
        <v>15</v>
      </c>
      <c r="E41" s="35">
        <f t="shared" si="2"/>
        <v>3822084.3999999994</v>
      </c>
      <c r="F41" s="35">
        <f t="shared" si="3"/>
        <v>1118249.7999999998</v>
      </c>
      <c r="G41" s="35">
        <f t="shared" si="3"/>
        <v>1066922.8999999999</v>
      </c>
      <c r="H41" s="35">
        <f t="shared" si="3"/>
        <v>1636911.7</v>
      </c>
      <c r="I41" s="35">
        <f t="shared" si="3"/>
        <v>0</v>
      </c>
    </row>
    <row r="42" spans="1:10" ht="15.75" x14ac:dyDescent="0.25">
      <c r="A42" s="55"/>
      <c r="B42" s="74"/>
      <c r="C42" s="55"/>
      <c r="D42" s="10" t="s">
        <v>16</v>
      </c>
      <c r="E42" s="35">
        <f t="shared" si="2"/>
        <v>675370.51600000006</v>
      </c>
      <c r="F42" s="35">
        <f t="shared" si="3"/>
        <v>171092.56599999999</v>
      </c>
      <c r="G42" s="35">
        <f t="shared" si="3"/>
        <v>168752.65</v>
      </c>
      <c r="H42" s="35">
        <f t="shared" si="3"/>
        <v>167762.65</v>
      </c>
      <c r="I42" s="35">
        <f t="shared" si="3"/>
        <v>167762.65</v>
      </c>
    </row>
    <row r="43" spans="1:10" ht="35.25" customHeight="1" x14ac:dyDescent="0.25">
      <c r="A43" s="55"/>
      <c r="B43" s="74"/>
      <c r="C43" s="55"/>
      <c r="D43" s="10" t="s">
        <v>18</v>
      </c>
      <c r="E43" s="35">
        <f t="shared" si="2"/>
        <v>0</v>
      </c>
      <c r="F43" s="35">
        <f t="shared" si="3"/>
        <v>0</v>
      </c>
      <c r="G43" s="35">
        <f t="shared" si="3"/>
        <v>0</v>
      </c>
      <c r="H43" s="35">
        <f t="shared" si="3"/>
        <v>0</v>
      </c>
      <c r="I43" s="35">
        <f t="shared" si="3"/>
        <v>0</v>
      </c>
      <c r="J43" s="33"/>
    </row>
    <row r="44" spans="1:10" ht="15.75" x14ac:dyDescent="0.25">
      <c r="A44" s="56"/>
      <c r="B44" s="75"/>
      <c r="C44" s="56"/>
      <c r="D44" s="10" t="s">
        <v>17</v>
      </c>
      <c r="E44" s="35">
        <f t="shared" si="2"/>
        <v>727129.88400000008</v>
      </c>
      <c r="F44" s="35">
        <f t="shared" si="3"/>
        <v>179532.53400000001</v>
      </c>
      <c r="G44" s="35">
        <f t="shared" si="3"/>
        <v>181872.45</v>
      </c>
      <c r="H44" s="35">
        <f t="shared" si="3"/>
        <v>182862.45</v>
      </c>
      <c r="I44" s="35">
        <f t="shared" si="3"/>
        <v>182862.45</v>
      </c>
    </row>
    <row r="45" spans="1:10" ht="15.75" x14ac:dyDescent="0.25">
      <c r="A45" s="82" t="s">
        <v>20</v>
      </c>
      <c r="B45" s="82"/>
      <c r="C45" s="82"/>
      <c r="D45" s="82"/>
      <c r="E45" s="82"/>
      <c r="F45" s="82"/>
      <c r="G45" s="82"/>
      <c r="H45" s="82"/>
      <c r="I45" s="82"/>
    </row>
    <row r="46" spans="1:10" s="46" customFormat="1" ht="15.75" x14ac:dyDescent="0.25">
      <c r="A46" s="54">
        <v>1</v>
      </c>
      <c r="B46" s="73" t="s">
        <v>40</v>
      </c>
      <c r="C46" s="54" t="s">
        <v>13</v>
      </c>
      <c r="D46" s="42" t="s">
        <v>7</v>
      </c>
      <c r="E46" s="43">
        <f t="shared" ref="E46:E51" si="4">SUM(F46:I46)</f>
        <v>14327.500000000002</v>
      </c>
      <c r="F46" s="43">
        <f>SUM(F47:F51)</f>
        <v>3729.55</v>
      </c>
      <c r="G46" s="44">
        <f>SUM(G47:G51)</f>
        <v>3729.55</v>
      </c>
      <c r="H46" s="44">
        <f>SUM(H47:H51)</f>
        <v>3729.55</v>
      </c>
      <c r="I46" s="44">
        <f>SUM(I47:I51)</f>
        <v>3138.8500000000004</v>
      </c>
      <c r="J46" s="45"/>
    </row>
    <row r="47" spans="1:10" ht="17.25" customHeight="1" x14ac:dyDescent="0.25">
      <c r="A47" s="55"/>
      <c r="B47" s="74"/>
      <c r="C47" s="55"/>
      <c r="D47" s="10" t="s">
        <v>14</v>
      </c>
      <c r="E47" s="35">
        <f t="shared" si="4"/>
        <v>0</v>
      </c>
      <c r="F47" s="35">
        <v>0</v>
      </c>
      <c r="G47" s="35">
        <v>0</v>
      </c>
      <c r="H47" s="35">
        <v>0</v>
      </c>
      <c r="I47" s="35">
        <v>0</v>
      </c>
    </row>
    <row r="48" spans="1:10" ht="19.5" customHeight="1" x14ac:dyDescent="0.25">
      <c r="A48" s="55"/>
      <c r="B48" s="74"/>
      <c r="C48" s="55"/>
      <c r="D48" s="10" t="s">
        <v>15</v>
      </c>
      <c r="E48" s="35">
        <f>SUM(F48:I48)</f>
        <v>1772.1000000000001</v>
      </c>
      <c r="F48" s="35">
        <v>590.70000000000005</v>
      </c>
      <c r="G48" s="35">
        <v>590.70000000000005</v>
      </c>
      <c r="H48" s="35">
        <v>590.70000000000005</v>
      </c>
      <c r="I48" s="35">
        <v>0</v>
      </c>
    </row>
    <row r="49" spans="1:10" ht="15.75" x14ac:dyDescent="0.25">
      <c r="A49" s="55"/>
      <c r="B49" s="74"/>
      <c r="C49" s="55"/>
      <c r="D49" s="10" t="s">
        <v>16</v>
      </c>
      <c r="E49" s="35">
        <f t="shared" si="4"/>
        <v>10163.400000000001</v>
      </c>
      <c r="F49" s="35">
        <v>2540.8500000000004</v>
      </c>
      <c r="G49" s="35">
        <v>2540.8500000000004</v>
      </c>
      <c r="H49" s="35">
        <v>2540.8500000000004</v>
      </c>
      <c r="I49" s="35">
        <v>2540.8500000000004</v>
      </c>
    </row>
    <row r="50" spans="1:10" ht="30" customHeight="1" x14ac:dyDescent="0.25">
      <c r="A50" s="55"/>
      <c r="B50" s="74"/>
      <c r="C50" s="55"/>
      <c r="D50" s="10" t="s">
        <v>18</v>
      </c>
      <c r="E50" s="35">
        <f t="shared" si="4"/>
        <v>0</v>
      </c>
      <c r="F50" s="35">
        <v>0</v>
      </c>
      <c r="G50" s="35">
        <v>0</v>
      </c>
      <c r="H50" s="35">
        <v>0</v>
      </c>
      <c r="I50" s="35">
        <v>0</v>
      </c>
      <c r="J50" s="33"/>
    </row>
    <row r="51" spans="1:10" ht="15.75" x14ac:dyDescent="0.25">
      <c r="A51" s="55"/>
      <c r="B51" s="74"/>
      <c r="C51" s="56"/>
      <c r="D51" s="10" t="s">
        <v>17</v>
      </c>
      <c r="E51" s="35">
        <f t="shared" si="4"/>
        <v>2392</v>
      </c>
      <c r="F51" s="35">
        <v>598</v>
      </c>
      <c r="G51" s="35">
        <v>598</v>
      </c>
      <c r="H51" s="35">
        <v>598</v>
      </c>
      <c r="I51" s="35">
        <v>598</v>
      </c>
    </row>
    <row r="52" spans="1:10" s="46" customFormat="1" ht="15.75" x14ac:dyDescent="0.25">
      <c r="A52" s="55"/>
      <c r="B52" s="74"/>
      <c r="C52" s="54" t="s">
        <v>21</v>
      </c>
      <c r="D52" s="42" t="s">
        <v>7</v>
      </c>
      <c r="E52" s="43">
        <f t="shared" ref="E52:E57" si="5">SUM(F52:I52)</f>
        <v>400</v>
      </c>
      <c r="F52" s="43">
        <f>SUM(F53:F57)</f>
        <v>100</v>
      </c>
      <c r="G52" s="44">
        <f>SUM(G53:G57)</f>
        <v>100</v>
      </c>
      <c r="H52" s="44">
        <f>SUM(H53:H57)</f>
        <v>100</v>
      </c>
      <c r="I52" s="44">
        <f>SUM(I53:I57)</f>
        <v>100</v>
      </c>
      <c r="J52" s="45"/>
    </row>
    <row r="53" spans="1:10" ht="18" customHeight="1" x14ac:dyDescent="0.25">
      <c r="A53" s="55"/>
      <c r="B53" s="74"/>
      <c r="C53" s="55"/>
      <c r="D53" s="10" t="s">
        <v>14</v>
      </c>
      <c r="E53" s="35">
        <f t="shared" si="5"/>
        <v>0</v>
      </c>
      <c r="F53" s="35">
        <v>0</v>
      </c>
      <c r="G53" s="35">
        <v>0</v>
      </c>
      <c r="H53" s="35">
        <v>0</v>
      </c>
      <c r="I53" s="35">
        <v>0</v>
      </c>
    </row>
    <row r="54" spans="1:10" ht="16.5" customHeight="1" x14ac:dyDescent="0.25">
      <c r="A54" s="55"/>
      <c r="B54" s="74"/>
      <c r="C54" s="55"/>
      <c r="D54" s="10" t="s">
        <v>15</v>
      </c>
      <c r="E54" s="35">
        <f t="shared" si="5"/>
        <v>0</v>
      </c>
      <c r="F54" s="35">
        <v>0</v>
      </c>
      <c r="G54" s="35">
        <v>0</v>
      </c>
      <c r="H54" s="35">
        <v>0</v>
      </c>
      <c r="I54" s="35">
        <v>0</v>
      </c>
    </row>
    <row r="55" spans="1:10" ht="15.75" x14ac:dyDescent="0.25">
      <c r="A55" s="55"/>
      <c r="B55" s="74"/>
      <c r="C55" s="55"/>
      <c r="D55" s="10" t="s">
        <v>16</v>
      </c>
      <c r="E55" s="35">
        <f t="shared" si="5"/>
        <v>0</v>
      </c>
      <c r="F55" s="35">
        <v>0</v>
      </c>
      <c r="G55" s="35">
        <v>0</v>
      </c>
      <c r="H55" s="35">
        <v>0</v>
      </c>
      <c r="I55" s="35">
        <v>0</v>
      </c>
    </row>
    <row r="56" spans="1:10" ht="30.75" customHeight="1" x14ac:dyDescent="0.25">
      <c r="A56" s="55"/>
      <c r="B56" s="74"/>
      <c r="C56" s="55"/>
      <c r="D56" s="10" t="s">
        <v>18</v>
      </c>
      <c r="E56" s="35">
        <f t="shared" si="5"/>
        <v>0</v>
      </c>
      <c r="F56" s="35">
        <v>0</v>
      </c>
      <c r="G56" s="35">
        <v>0</v>
      </c>
      <c r="H56" s="35">
        <v>0</v>
      </c>
      <c r="I56" s="35">
        <v>0</v>
      </c>
    </row>
    <row r="57" spans="1:10" ht="15.75" x14ac:dyDescent="0.25">
      <c r="A57" s="56"/>
      <c r="B57" s="75"/>
      <c r="C57" s="56"/>
      <c r="D57" s="10" t="s">
        <v>17</v>
      </c>
      <c r="E57" s="35">
        <f t="shared" si="5"/>
        <v>400</v>
      </c>
      <c r="F57" s="35">
        <v>100</v>
      </c>
      <c r="G57" s="35">
        <v>100</v>
      </c>
      <c r="H57" s="35">
        <v>100</v>
      </c>
      <c r="I57" s="35">
        <v>100</v>
      </c>
    </row>
    <row r="58" spans="1:10" s="46" customFormat="1" ht="15.75" x14ac:dyDescent="0.25">
      <c r="A58" s="54">
        <v>2</v>
      </c>
      <c r="B58" s="73" t="s">
        <v>41</v>
      </c>
      <c r="C58" s="54" t="s">
        <v>50</v>
      </c>
      <c r="D58" s="42" t="s">
        <v>7</v>
      </c>
      <c r="E58" s="43">
        <f t="shared" ref="E58:E63" si="6">SUM(F58:I58)</f>
        <v>4862</v>
      </c>
      <c r="F58" s="43">
        <f>SUM(F59:F63)</f>
        <v>1215.5</v>
      </c>
      <c r="G58" s="44">
        <f>SUM(G59:G63)</f>
        <v>1215.5</v>
      </c>
      <c r="H58" s="44">
        <f>SUM(H59:H63)</f>
        <v>1215.5</v>
      </c>
      <c r="I58" s="44">
        <f>SUM(I59:I63)</f>
        <v>1215.5</v>
      </c>
      <c r="J58" s="45"/>
    </row>
    <row r="59" spans="1:10" ht="18" customHeight="1" x14ac:dyDescent="0.25">
      <c r="A59" s="55"/>
      <c r="B59" s="74"/>
      <c r="C59" s="55"/>
      <c r="D59" s="10" t="s">
        <v>14</v>
      </c>
      <c r="E59" s="35">
        <f t="shared" si="6"/>
        <v>0</v>
      </c>
      <c r="F59" s="35">
        <v>0</v>
      </c>
      <c r="G59" s="35">
        <v>0</v>
      </c>
      <c r="H59" s="35">
        <v>0</v>
      </c>
      <c r="I59" s="35">
        <v>0</v>
      </c>
    </row>
    <row r="60" spans="1:10" ht="18.75" customHeight="1" x14ac:dyDescent="0.25">
      <c r="A60" s="55"/>
      <c r="B60" s="74"/>
      <c r="C60" s="55"/>
      <c r="D60" s="10" t="s">
        <v>15</v>
      </c>
      <c r="E60" s="35">
        <f t="shared" si="6"/>
        <v>0</v>
      </c>
      <c r="F60" s="35">
        <v>0</v>
      </c>
      <c r="G60" s="35">
        <v>0</v>
      </c>
      <c r="H60" s="35">
        <v>0</v>
      </c>
      <c r="I60" s="35">
        <v>0</v>
      </c>
    </row>
    <row r="61" spans="1:10" ht="19.5" customHeight="1" x14ac:dyDescent="0.25">
      <c r="A61" s="55"/>
      <c r="B61" s="74"/>
      <c r="C61" s="55"/>
      <c r="D61" s="10" t="s">
        <v>16</v>
      </c>
      <c r="E61" s="35">
        <f t="shared" si="6"/>
        <v>4862</v>
      </c>
      <c r="F61" s="35">
        <v>1215.5</v>
      </c>
      <c r="G61" s="35">
        <v>1215.5</v>
      </c>
      <c r="H61" s="35">
        <v>1215.5</v>
      </c>
      <c r="I61" s="35">
        <v>1215.5</v>
      </c>
    </row>
    <row r="62" spans="1:10" ht="31.5" customHeight="1" x14ac:dyDescent="0.25">
      <c r="A62" s="55"/>
      <c r="B62" s="74"/>
      <c r="C62" s="55"/>
      <c r="D62" s="10" t="s">
        <v>18</v>
      </c>
      <c r="E62" s="35">
        <f t="shared" si="6"/>
        <v>0</v>
      </c>
      <c r="F62" s="35">
        <v>0</v>
      </c>
      <c r="G62" s="35">
        <v>0</v>
      </c>
      <c r="H62" s="35">
        <v>0</v>
      </c>
      <c r="I62" s="35">
        <v>0</v>
      </c>
      <c r="J62" s="33"/>
    </row>
    <row r="63" spans="1:10" ht="35.25" customHeight="1" x14ac:dyDescent="0.25">
      <c r="A63" s="56"/>
      <c r="B63" s="75"/>
      <c r="C63" s="56"/>
      <c r="D63" s="10" t="s">
        <v>17</v>
      </c>
      <c r="E63" s="35">
        <f t="shared" si="6"/>
        <v>0</v>
      </c>
      <c r="F63" s="35">
        <v>0</v>
      </c>
      <c r="G63" s="35">
        <v>0</v>
      </c>
      <c r="H63" s="35">
        <v>0</v>
      </c>
      <c r="I63" s="35">
        <v>0</v>
      </c>
    </row>
    <row r="64" spans="1:10" s="46" customFormat="1" ht="15.75" x14ac:dyDescent="0.25">
      <c r="A64" s="54"/>
      <c r="B64" s="73" t="s">
        <v>22</v>
      </c>
      <c r="C64" s="54"/>
      <c r="D64" s="42" t="s">
        <v>7</v>
      </c>
      <c r="E64" s="43">
        <f t="shared" ref="E64:E69" si="7">SUM(F64:I64)</f>
        <v>19589.5</v>
      </c>
      <c r="F64" s="43">
        <f>SUM(F65:F69)</f>
        <v>5045.05</v>
      </c>
      <c r="G64" s="44">
        <f>SUM(G65:G69)</f>
        <v>5045.05</v>
      </c>
      <c r="H64" s="44">
        <f>SUM(H65:H69)</f>
        <v>5045.05</v>
      </c>
      <c r="I64" s="44">
        <f>SUM(I65:I69)</f>
        <v>4454.3500000000004</v>
      </c>
      <c r="J64" s="45"/>
    </row>
    <row r="65" spans="1:11" ht="19.5" customHeight="1" x14ac:dyDescent="0.25">
      <c r="A65" s="55"/>
      <c r="B65" s="74"/>
      <c r="C65" s="55"/>
      <c r="D65" s="10" t="s">
        <v>14</v>
      </c>
      <c r="E65" s="35">
        <f>SUM(F65:I65)</f>
        <v>0</v>
      </c>
      <c r="F65" s="35">
        <f t="shared" ref="F65:I69" si="8">F47+F59+F53</f>
        <v>0</v>
      </c>
      <c r="G65" s="35">
        <f t="shared" si="8"/>
        <v>0</v>
      </c>
      <c r="H65" s="35">
        <f t="shared" si="8"/>
        <v>0</v>
      </c>
      <c r="I65" s="35">
        <f t="shared" si="8"/>
        <v>0</v>
      </c>
    </row>
    <row r="66" spans="1:11" ht="21" customHeight="1" x14ac:dyDescent="0.25">
      <c r="A66" s="55"/>
      <c r="B66" s="74"/>
      <c r="C66" s="55"/>
      <c r="D66" s="10" t="s">
        <v>15</v>
      </c>
      <c r="E66" s="35">
        <f t="shared" si="7"/>
        <v>1772.1000000000001</v>
      </c>
      <c r="F66" s="35">
        <f t="shared" si="8"/>
        <v>590.70000000000005</v>
      </c>
      <c r="G66" s="35">
        <f t="shared" si="8"/>
        <v>590.70000000000005</v>
      </c>
      <c r="H66" s="35">
        <f t="shared" si="8"/>
        <v>590.70000000000005</v>
      </c>
      <c r="I66" s="35">
        <f t="shared" si="8"/>
        <v>0</v>
      </c>
    </row>
    <row r="67" spans="1:11" ht="15.75" x14ac:dyDescent="0.25">
      <c r="A67" s="55"/>
      <c r="B67" s="74"/>
      <c r="C67" s="55"/>
      <c r="D67" s="10" t="s">
        <v>16</v>
      </c>
      <c r="E67" s="35">
        <f t="shared" si="7"/>
        <v>15025.400000000001</v>
      </c>
      <c r="F67" s="35">
        <f t="shared" si="8"/>
        <v>3756.3500000000004</v>
      </c>
      <c r="G67" s="35">
        <f t="shared" si="8"/>
        <v>3756.3500000000004</v>
      </c>
      <c r="H67" s="35">
        <f t="shared" si="8"/>
        <v>3756.3500000000004</v>
      </c>
      <c r="I67" s="35">
        <f t="shared" si="8"/>
        <v>3756.3500000000004</v>
      </c>
    </row>
    <row r="68" spans="1:11" ht="28.5" customHeight="1" x14ac:dyDescent="0.25">
      <c r="A68" s="55"/>
      <c r="B68" s="74"/>
      <c r="C68" s="55"/>
      <c r="D68" s="10" t="s">
        <v>18</v>
      </c>
      <c r="E68" s="35">
        <f t="shared" si="7"/>
        <v>0</v>
      </c>
      <c r="F68" s="35">
        <f t="shared" si="8"/>
        <v>0</v>
      </c>
      <c r="G68" s="35">
        <f t="shared" si="8"/>
        <v>0</v>
      </c>
      <c r="H68" s="35">
        <f t="shared" si="8"/>
        <v>0</v>
      </c>
      <c r="I68" s="35">
        <f t="shared" si="8"/>
        <v>0</v>
      </c>
      <c r="J68" s="33"/>
    </row>
    <row r="69" spans="1:11" ht="15.75" x14ac:dyDescent="0.25">
      <c r="A69" s="56"/>
      <c r="B69" s="75"/>
      <c r="C69" s="56"/>
      <c r="D69" s="10" t="s">
        <v>17</v>
      </c>
      <c r="E69" s="35">
        <f t="shared" si="7"/>
        <v>2792</v>
      </c>
      <c r="F69" s="35">
        <f t="shared" si="8"/>
        <v>698</v>
      </c>
      <c r="G69" s="35">
        <f t="shared" si="8"/>
        <v>698</v>
      </c>
      <c r="H69" s="35">
        <f t="shared" si="8"/>
        <v>698</v>
      </c>
      <c r="I69" s="35">
        <f t="shared" si="8"/>
        <v>698</v>
      </c>
    </row>
    <row r="70" spans="1:11" ht="15.75" x14ac:dyDescent="0.25">
      <c r="A70" s="82" t="s">
        <v>23</v>
      </c>
      <c r="B70" s="82"/>
      <c r="C70" s="82"/>
      <c r="D70" s="82"/>
      <c r="E70" s="82"/>
      <c r="F70" s="82"/>
      <c r="G70" s="82"/>
      <c r="H70" s="82"/>
      <c r="I70" s="82"/>
    </row>
    <row r="71" spans="1:11" s="46" customFormat="1" ht="19.5" customHeight="1" x14ac:dyDescent="0.25">
      <c r="A71" s="54">
        <v>1</v>
      </c>
      <c r="B71" s="73" t="s">
        <v>42</v>
      </c>
      <c r="C71" s="54" t="s">
        <v>13</v>
      </c>
      <c r="D71" s="42" t="s">
        <v>7</v>
      </c>
      <c r="E71" s="43">
        <f t="shared" ref="E71:E81" si="9">SUM(F71:I71)</f>
        <v>172657</v>
      </c>
      <c r="F71" s="43">
        <f>SUM(F72:F76)</f>
        <v>44857</v>
      </c>
      <c r="G71" s="44">
        <f>SUM(G72:G76)</f>
        <v>42600</v>
      </c>
      <c r="H71" s="44">
        <f>SUM(H72:H76)</f>
        <v>42600</v>
      </c>
      <c r="I71" s="44">
        <f>SUM(I72:I76)</f>
        <v>42600</v>
      </c>
      <c r="J71" s="45"/>
    </row>
    <row r="72" spans="1:11" ht="18" customHeight="1" x14ac:dyDescent="0.25">
      <c r="A72" s="55"/>
      <c r="B72" s="74"/>
      <c r="C72" s="55"/>
      <c r="D72" s="10" t="s">
        <v>14</v>
      </c>
      <c r="E72" s="35">
        <f>SUM(F72:I72)</f>
        <v>0</v>
      </c>
      <c r="F72" s="35">
        <v>0</v>
      </c>
      <c r="G72" s="35">
        <v>0</v>
      </c>
      <c r="H72" s="35">
        <v>0</v>
      </c>
      <c r="I72" s="35">
        <v>0</v>
      </c>
    </row>
    <row r="73" spans="1:11" ht="19.5" customHeight="1" x14ac:dyDescent="0.25">
      <c r="A73" s="55"/>
      <c r="B73" s="74"/>
      <c r="C73" s="55"/>
      <c r="D73" s="10" t="s">
        <v>15</v>
      </c>
      <c r="E73" s="35">
        <f t="shared" si="9"/>
        <v>0</v>
      </c>
      <c r="F73" s="35">
        <v>0</v>
      </c>
      <c r="G73" s="35">
        <v>0</v>
      </c>
      <c r="H73" s="35">
        <v>0</v>
      </c>
      <c r="I73" s="35">
        <v>0</v>
      </c>
    </row>
    <row r="74" spans="1:11" ht="20.25" customHeight="1" x14ac:dyDescent="0.25">
      <c r="A74" s="55"/>
      <c r="B74" s="74"/>
      <c r="C74" s="55"/>
      <c r="D74" s="10" t="s">
        <v>16</v>
      </c>
      <c r="E74" s="35">
        <f t="shared" si="9"/>
        <v>58187</v>
      </c>
      <c r="F74" s="35">
        <f>20000-2613</f>
        <v>17387</v>
      </c>
      <c r="G74" s="35">
        <v>13600</v>
      </c>
      <c r="H74" s="35">
        <v>13600</v>
      </c>
      <c r="I74" s="35">
        <v>13600</v>
      </c>
      <c r="K74" s="13"/>
    </row>
    <row r="75" spans="1:11" ht="31.5" customHeight="1" x14ac:dyDescent="0.25">
      <c r="A75" s="55"/>
      <c r="B75" s="74"/>
      <c r="C75" s="55"/>
      <c r="D75" s="10" t="s">
        <v>18</v>
      </c>
      <c r="E75" s="35">
        <f t="shared" si="9"/>
        <v>0</v>
      </c>
      <c r="F75" s="35">
        <v>0</v>
      </c>
      <c r="G75" s="35">
        <v>0</v>
      </c>
      <c r="H75" s="35">
        <v>0</v>
      </c>
      <c r="I75" s="35">
        <v>0</v>
      </c>
      <c r="J75" s="33"/>
    </row>
    <row r="76" spans="1:11" ht="16.5" customHeight="1" x14ac:dyDescent="0.25">
      <c r="A76" s="55"/>
      <c r="B76" s="74"/>
      <c r="C76" s="56"/>
      <c r="D76" s="10" t="s">
        <v>17</v>
      </c>
      <c r="E76" s="35">
        <f t="shared" si="9"/>
        <v>114470</v>
      </c>
      <c r="F76" s="35">
        <f>24857+2613</f>
        <v>27470</v>
      </c>
      <c r="G76" s="35">
        <v>29000</v>
      </c>
      <c r="H76" s="35">
        <v>29000</v>
      </c>
      <c r="I76" s="35">
        <v>29000</v>
      </c>
    </row>
    <row r="77" spans="1:11" s="46" customFormat="1" ht="30" customHeight="1" x14ac:dyDescent="0.25">
      <c r="A77" s="54">
        <v>2</v>
      </c>
      <c r="B77" s="73" t="s">
        <v>43</v>
      </c>
      <c r="C77" s="54" t="s">
        <v>24</v>
      </c>
      <c r="D77" s="42" t="s">
        <v>7</v>
      </c>
      <c r="E77" s="43">
        <f>SUM(F77:I77)</f>
        <v>943783.17443999997</v>
      </c>
      <c r="F77" s="43">
        <f>SUM(F78:F82)</f>
        <v>509155.35556</v>
      </c>
      <c r="G77" s="44">
        <f>SUM(G78:G82)</f>
        <v>100000</v>
      </c>
      <c r="H77" s="44">
        <f>SUM(H78:H82)</f>
        <v>334627.81887999998</v>
      </c>
      <c r="I77" s="44">
        <f>SUM(I78:I82)</f>
        <v>0</v>
      </c>
      <c r="J77" s="45"/>
    </row>
    <row r="78" spans="1:11" ht="39" customHeight="1" x14ac:dyDescent="0.25">
      <c r="A78" s="55"/>
      <c r="B78" s="74"/>
      <c r="C78" s="55"/>
      <c r="D78" s="10" t="s">
        <v>14</v>
      </c>
      <c r="E78" s="35">
        <f>SUM(F78:I78)</f>
        <v>0</v>
      </c>
      <c r="F78" s="35">
        <v>0</v>
      </c>
      <c r="G78" s="35">
        <v>0</v>
      </c>
      <c r="H78" s="35">
        <v>0</v>
      </c>
      <c r="I78" s="35">
        <v>0</v>
      </c>
    </row>
    <row r="79" spans="1:11" ht="44.25" customHeight="1" x14ac:dyDescent="0.25">
      <c r="A79" s="55"/>
      <c r="B79" s="74"/>
      <c r="C79" s="55"/>
      <c r="D79" s="10" t="s">
        <v>15</v>
      </c>
      <c r="E79" s="35">
        <f t="shared" si="9"/>
        <v>238639.8</v>
      </c>
      <c r="F79" s="35">
        <v>238639.8</v>
      </c>
      <c r="G79" s="35">
        <v>0</v>
      </c>
      <c r="H79" s="35">
        <v>0</v>
      </c>
      <c r="I79" s="35">
        <v>0</v>
      </c>
    </row>
    <row r="80" spans="1:11" ht="33.75" customHeight="1" x14ac:dyDescent="0.25">
      <c r="A80" s="55"/>
      <c r="B80" s="74"/>
      <c r="C80" s="55"/>
      <c r="D80" s="10" t="s">
        <v>16</v>
      </c>
      <c r="E80" s="35">
        <f t="shared" si="9"/>
        <v>26515.555560000001</v>
      </c>
      <c r="F80" s="35">
        <v>26515.555560000001</v>
      </c>
      <c r="G80" s="35">
        <v>0</v>
      </c>
      <c r="H80" s="35">
        <v>0</v>
      </c>
      <c r="I80" s="35">
        <v>0</v>
      </c>
    </row>
    <row r="81" spans="1:10" ht="43.5" customHeight="1" x14ac:dyDescent="0.25">
      <c r="A81" s="55"/>
      <c r="B81" s="74"/>
      <c r="C81" s="55"/>
      <c r="D81" s="10" t="s">
        <v>18</v>
      </c>
      <c r="E81" s="35">
        <f t="shared" si="9"/>
        <v>0</v>
      </c>
      <c r="F81" s="35">
        <v>0</v>
      </c>
      <c r="G81" s="35">
        <v>0</v>
      </c>
      <c r="H81" s="35">
        <v>0</v>
      </c>
      <c r="I81" s="35">
        <v>0</v>
      </c>
      <c r="J81" s="33"/>
    </row>
    <row r="82" spans="1:10" ht="27.75" customHeight="1" x14ac:dyDescent="0.25">
      <c r="A82" s="56"/>
      <c r="B82" s="75"/>
      <c r="C82" s="56"/>
      <c r="D82" s="10" t="s">
        <v>17</v>
      </c>
      <c r="E82" s="35">
        <f>SUM(F82:I82)</f>
        <v>678627.81887999992</v>
      </c>
      <c r="F82" s="35">
        <v>244000</v>
      </c>
      <c r="G82" s="35">
        <v>100000</v>
      </c>
      <c r="H82" s="35">
        <v>334627.81887999998</v>
      </c>
      <c r="I82" s="35">
        <v>0</v>
      </c>
    </row>
    <row r="83" spans="1:10" s="46" customFormat="1" ht="19.5" customHeight="1" x14ac:dyDescent="0.25">
      <c r="A83" s="76">
        <v>3</v>
      </c>
      <c r="B83" s="73" t="s">
        <v>44</v>
      </c>
      <c r="C83" s="54" t="s">
        <v>13</v>
      </c>
      <c r="D83" s="42" t="s">
        <v>7</v>
      </c>
      <c r="E83" s="44">
        <f t="shared" ref="E83:E88" si="10">SUM(F83:I83)</f>
        <v>138200</v>
      </c>
      <c r="F83" s="44">
        <f>SUM(F84:F88)</f>
        <v>34550</v>
      </c>
      <c r="G83" s="44">
        <f>SUM(G84:G88)</f>
        <v>34550</v>
      </c>
      <c r="H83" s="44">
        <f>SUM(H84:H88)</f>
        <v>34550</v>
      </c>
      <c r="I83" s="44">
        <f>SUM(I84:I88)</f>
        <v>34550</v>
      </c>
      <c r="J83" s="45"/>
    </row>
    <row r="84" spans="1:10" ht="18.75" customHeight="1" x14ac:dyDescent="0.25">
      <c r="A84" s="77"/>
      <c r="B84" s="74"/>
      <c r="C84" s="55"/>
      <c r="D84" s="10" t="s">
        <v>14</v>
      </c>
      <c r="E84" s="36">
        <f t="shared" si="10"/>
        <v>0</v>
      </c>
      <c r="F84" s="36">
        <v>0</v>
      </c>
      <c r="G84" s="36">
        <v>0</v>
      </c>
      <c r="H84" s="36">
        <v>0</v>
      </c>
      <c r="I84" s="36">
        <v>0</v>
      </c>
    </row>
    <row r="85" spans="1:10" ht="18.75" customHeight="1" x14ac:dyDescent="0.25">
      <c r="A85" s="77"/>
      <c r="B85" s="74"/>
      <c r="C85" s="55"/>
      <c r="D85" s="10" t="s">
        <v>15</v>
      </c>
      <c r="E85" s="36">
        <f>SUM(F85:I85)</f>
        <v>0</v>
      </c>
      <c r="F85" s="36">
        <v>0</v>
      </c>
      <c r="G85" s="36">
        <v>0</v>
      </c>
      <c r="H85" s="36">
        <v>0</v>
      </c>
      <c r="I85" s="36">
        <v>0</v>
      </c>
    </row>
    <row r="86" spans="1:10" ht="19.5" customHeight="1" x14ac:dyDescent="0.25">
      <c r="A86" s="77"/>
      <c r="B86" s="74"/>
      <c r="C86" s="55"/>
      <c r="D86" s="10" t="s">
        <v>16</v>
      </c>
      <c r="E86" s="36">
        <f>SUM(F86:I86)</f>
        <v>94748.573999999993</v>
      </c>
      <c r="F86" s="36">
        <f>22681+4024.574</f>
        <v>26705.574000000001</v>
      </c>
      <c r="G86" s="36">
        <v>22681</v>
      </c>
      <c r="H86" s="36">
        <v>22681</v>
      </c>
      <c r="I86" s="36">
        <v>22681</v>
      </c>
    </row>
    <row r="87" spans="1:10" ht="32.25" customHeight="1" x14ac:dyDescent="0.25">
      <c r="A87" s="77"/>
      <c r="B87" s="74"/>
      <c r="C87" s="55"/>
      <c r="D87" s="10" t="s">
        <v>18</v>
      </c>
      <c r="E87" s="36">
        <f>SUM(F87:I87)</f>
        <v>0</v>
      </c>
      <c r="F87" s="36">
        <v>0</v>
      </c>
      <c r="G87" s="36">
        <v>0</v>
      </c>
      <c r="H87" s="36">
        <v>0</v>
      </c>
      <c r="I87" s="36">
        <v>0</v>
      </c>
      <c r="J87" s="33"/>
    </row>
    <row r="88" spans="1:10" ht="15.75" x14ac:dyDescent="0.25">
      <c r="A88" s="77"/>
      <c r="B88" s="74"/>
      <c r="C88" s="56"/>
      <c r="D88" s="10" t="s">
        <v>32</v>
      </c>
      <c r="E88" s="36">
        <f t="shared" si="10"/>
        <v>43451.425999999999</v>
      </c>
      <c r="F88" s="36">
        <f>11869-4024.574</f>
        <v>7844.4259999999995</v>
      </c>
      <c r="G88" s="36">
        <v>11869</v>
      </c>
      <c r="H88" s="36">
        <v>11869</v>
      </c>
      <c r="I88" s="36">
        <v>11869</v>
      </c>
    </row>
    <row r="89" spans="1:10" s="46" customFormat="1" ht="15.75" x14ac:dyDescent="0.25">
      <c r="A89" s="77"/>
      <c r="B89" s="74"/>
      <c r="C89" s="54" t="s">
        <v>25</v>
      </c>
      <c r="D89" s="42" t="s">
        <v>7</v>
      </c>
      <c r="E89" s="44">
        <f t="shared" ref="E89:E94" si="11">SUM(F89:I89)</f>
        <v>150808</v>
      </c>
      <c r="F89" s="44">
        <f>SUM(F90:F94)</f>
        <v>37702</v>
      </c>
      <c r="G89" s="44">
        <f>SUM(G90:G94)</f>
        <v>37702</v>
      </c>
      <c r="H89" s="44">
        <f>SUM(H90:H94)</f>
        <v>37702</v>
      </c>
      <c r="I89" s="44">
        <f>SUM(I90:I94)</f>
        <v>37702</v>
      </c>
      <c r="J89" s="45"/>
    </row>
    <row r="90" spans="1:10" ht="21" customHeight="1" x14ac:dyDescent="0.25">
      <c r="A90" s="77"/>
      <c r="B90" s="74"/>
      <c r="C90" s="55"/>
      <c r="D90" s="10" t="s">
        <v>14</v>
      </c>
      <c r="E90" s="36">
        <f t="shared" si="11"/>
        <v>0</v>
      </c>
      <c r="F90" s="36">
        <v>0</v>
      </c>
      <c r="G90" s="36">
        <v>0</v>
      </c>
      <c r="H90" s="36">
        <v>0</v>
      </c>
      <c r="I90" s="36">
        <v>0</v>
      </c>
    </row>
    <row r="91" spans="1:10" ht="18" customHeight="1" x14ac:dyDescent="0.25">
      <c r="A91" s="77"/>
      <c r="B91" s="74"/>
      <c r="C91" s="55"/>
      <c r="D91" s="10" t="s">
        <v>15</v>
      </c>
      <c r="E91" s="36">
        <f t="shared" si="11"/>
        <v>0</v>
      </c>
      <c r="F91" s="36">
        <v>0</v>
      </c>
      <c r="G91" s="36">
        <v>0</v>
      </c>
      <c r="H91" s="36">
        <v>0</v>
      </c>
      <c r="I91" s="36">
        <v>0</v>
      </c>
    </row>
    <row r="92" spans="1:10" ht="15.75" x14ac:dyDescent="0.25">
      <c r="A92" s="77"/>
      <c r="B92" s="74"/>
      <c r="C92" s="55"/>
      <c r="D92" s="10" t="s">
        <v>16</v>
      </c>
      <c r="E92" s="36">
        <f t="shared" si="11"/>
        <v>95916</v>
      </c>
      <c r="F92" s="36">
        <v>24138</v>
      </c>
      <c r="G92" s="36">
        <v>23926</v>
      </c>
      <c r="H92" s="36">
        <v>23926</v>
      </c>
      <c r="I92" s="36">
        <v>23926</v>
      </c>
    </row>
    <row r="93" spans="1:10" ht="30.75" customHeight="1" x14ac:dyDescent="0.25">
      <c r="A93" s="77"/>
      <c r="B93" s="74"/>
      <c r="C93" s="55"/>
      <c r="D93" s="10" t="s">
        <v>18</v>
      </c>
      <c r="E93" s="36">
        <f t="shared" si="11"/>
        <v>0</v>
      </c>
      <c r="F93" s="36">
        <v>0</v>
      </c>
      <c r="G93" s="36">
        <v>0</v>
      </c>
      <c r="H93" s="36">
        <v>0</v>
      </c>
      <c r="I93" s="36">
        <v>0</v>
      </c>
    </row>
    <row r="94" spans="1:10" ht="15.75" x14ac:dyDescent="0.25">
      <c r="A94" s="78"/>
      <c r="B94" s="75"/>
      <c r="C94" s="56"/>
      <c r="D94" s="10" t="s">
        <v>32</v>
      </c>
      <c r="E94" s="36">
        <f t="shared" si="11"/>
        <v>54892</v>
      </c>
      <c r="F94" s="36">
        <v>13564</v>
      </c>
      <c r="G94" s="36">
        <v>13776</v>
      </c>
      <c r="H94" s="36">
        <v>13776</v>
      </c>
      <c r="I94" s="36">
        <v>13776</v>
      </c>
    </row>
    <row r="95" spans="1:10" s="46" customFormat="1" ht="15.75" x14ac:dyDescent="0.25">
      <c r="A95" s="76">
        <v>4</v>
      </c>
      <c r="B95" s="73" t="s">
        <v>45</v>
      </c>
      <c r="C95" s="54" t="s">
        <v>13</v>
      </c>
      <c r="D95" s="42" t="s">
        <v>7</v>
      </c>
      <c r="E95" s="44">
        <f t="shared" ref="E95:E106" si="12">SUM(F95:I95)</f>
        <v>314227.19999999995</v>
      </c>
      <c r="F95" s="44">
        <f>SUM(F96:F100)</f>
        <v>104742.39999999999</v>
      </c>
      <c r="G95" s="44">
        <f>SUM(G96:G100)</f>
        <v>104742.39999999999</v>
      </c>
      <c r="H95" s="44">
        <f>SUM(H96:H100)</f>
        <v>104742.39999999999</v>
      </c>
      <c r="I95" s="44">
        <f>SUM(I96:I100)</f>
        <v>0</v>
      </c>
      <c r="J95" s="45"/>
    </row>
    <row r="96" spans="1:10" ht="16.5" customHeight="1" x14ac:dyDescent="0.25">
      <c r="A96" s="77"/>
      <c r="B96" s="74"/>
      <c r="C96" s="55"/>
      <c r="D96" s="10" t="s">
        <v>14</v>
      </c>
      <c r="E96" s="36">
        <f t="shared" si="12"/>
        <v>0</v>
      </c>
      <c r="F96" s="36">
        <v>0</v>
      </c>
      <c r="G96" s="36">
        <v>0</v>
      </c>
      <c r="H96" s="36">
        <v>0</v>
      </c>
      <c r="I96" s="36">
        <v>0</v>
      </c>
    </row>
    <row r="97" spans="1:10" ht="18.75" customHeight="1" x14ac:dyDescent="0.25">
      <c r="A97" s="77"/>
      <c r="B97" s="74"/>
      <c r="C97" s="55"/>
      <c r="D97" s="10" t="s">
        <v>15</v>
      </c>
      <c r="E97" s="36">
        <f t="shared" si="12"/>
        <v>314227.19999999995</v>
      </c>
      <c r="F97" s="36">
        <f>26125.4+36660+41957</f>
        <v>104742.39999999999</v>
      </c>
      <c r="G97" s="36">
        <f>26125.4+36660+41957</f>
        <v>104742.39999999999</v>
      </c>
      <c r="H97" s="36">
        <f>26125.4+36660+41957</f>
        <v>104742.39999999999</v>
      </c>
      <c r="I97" s="36">
        <v>0</v>
      </c>
    </row>
    <row r="98" spans="1:10" ht="15.75" x14ac:dyDescent="0.25">
      <c r="A98" s="77"/>
      <c r="B98" s="74"/>
      <c r="C98" s="55"/>
      <c r="D98" s="10" t="s">
        <v>16</v>
      </c>
      <c r="E98" s="36">
        <f t="shared" si="12"/>
        <v>0</v>
      </c>
      <c r="F98" s="36">
        <v>0</v>
      </c>
      <c r="G98" s="36">
        <v>0</v>
      </c>
      <c r="H98" s="36">
        <v>0</v>
      </c>
      <c r="I98" s="36">
        <v>0</v>
      </c>
    </row>
    <row r="99" spans="1:10" ht="32.25" customHeight="1" x14ac:dyDescent="0.25">
      <c r="A99" s="77"/>
      <c r="B99" s="74"/>
      <c r="C99" s="55"/>
      <c r="D99" s="10" t="s">
        <v>18</v>
      </c>
      <c r="E99" s="36">
        <f t="shared" si="12"/>
        <v>0</v>
      </c>
      <c r="F99" s="36">
        <v>0</v>
      </c>
      <c r="G99" s="36">
        <v>0</v>
      </c>
      <c r="H99" s="36">
        <v>0</v>
      </c>
      <c r="I99" s="36">
        <v>0</v>
      </c>
      <c r="J99" s="33"/>
    </row>
    <row r="100" spans="1:10" ht="15.75" x14ac:dyDescent="0.25">
      <c r="A100" s="77"/>
      <c r="B100" s="74"/>
      <c r="C100" s="56"/>
      <c r="D100" s="10" t="s">
        <v>17</v>
      </c>
      <c r="E100" s="36">
        <f t="shared" si="12"/>
        <v>0</v>
      </c>
      <c r="F100" s="36">
        <v>0</v>
      </c>
      <c r="G100" s="36">
        <v>0</v>
      </c>
      <c r="H100" s="36">
        <v>0</v>
      </c>
      <c r="I100" s="36">
        <v>0</v>
      </c>
    </row>
    <row r="101" spans="1:10" s="46" customFormat="1" ht="15.75" x14ac:dyDescent="0.25">
      <c r="A101" s="77"/>
      <c r="B101" s="74"/>
      <c r="C101" s="54" t="s">
        <v>25</v>
      </c>
      <c r="D101" s="42" t="s">
        <v>7</v>
      </c>
      <c r="E101" s="44">
        <f t="shared" si="12"/>
        <v>5307</v>
      </c>
      <c r="F101" s="44">
        <f>SUM(F102:F106)</f>
        <v>1769</v>
      </c>
      <c r="G101" s="44">
        <f>SUM(G102:G106)</f>
        <v>1769</v>
      </c>
      <c r="H101" s="44">
        <f>SUM(H102:H106)</f>
        <v>1769</v>
      </c>
      <c r="I101" s="44">
        <f>SUM(I102:I106)</f>
        <v>0</v>
      </c>
      <c r="J101" s="45"/>
    </row>
    <row r="102" spans="1:10" ht="20.25" customHeight="1" x14ac:dyDescent="0.25">
      <c r="A102" s="77"/>
      <c r="B102" s="74"/>
      <c r="C102" s="55"/>
      <c r="D102" s="10" t="s">
        <v>14</v>
      </c>
      <c r="E102" s="36">
        <f t="shared" si="12"/>
        <v>0</v>
      </c>
      <c r="F102" s="36">
        <v>0</v>
      </c>
      <c r="G102" s="36">
        <v>0</v>
      </c>
      <c r="H102" s="36">
        <v>0</v>
      </c>
      <c r="I102" s="36">
        <v>0</v>
      </c>
    </row>
    <row r="103" spans="1:10" ht="23.25" customHeight="1" x14ac:dyDescent="0.25">
      <c r="A103" s="77"/>
      <c r="B103" s="74"/>
      <c r="C103" s="55"/>
      <c r="D103" s="10" t="s">
        <v>15</v>
      </c>
      <c r="E103" s="36">
        <f t="shared" si="12"/>
        <v>5307</v>
      </c>
      <c r="F103" s="36">
        <v>1769</v>
      </c>
      <c r="G103" s="36">
        <v>1769</v>
      </c>
      <c r="H103" s="36">
        <v>1769</v>
      </c>
      <c r="I103" s="36">
        <v>0</v>
      </c>
    </row>
    <row r="104" spans="1:10" ht="15.75" x14ac:dyDescent="0.25">
      <c r="A104" s="77"/>
      <c r="B104" s="74"/>
      <c r="C104" s="55"/>
      <c r="D104" s="10" t="s">
        <v>16</v>
      </c>
      <c r="E104" s="36">
        <f t="shared" si="12"/>
        <v>0</v>
      </c>
      <c r="F104" s="36">
        <v>0</v>
      </c>
      <c r="G104" s="36">
        <v>0</v>
      </c>
      <c r="H104" s="36">
        <v>0</v>
      </c>
      <c r="I104" s="36">
        <v>0</v>
      </c>
    </row>
    <row r="105" spans="1:10" ht="30" customHeight="1" x14ac:dyDescent="0.25">
      <c r="A105" s="77"/>
      <c r="B105" s="74"/>
      <c r="C105" s="55"/>
      <c r="D105" s="10" t="s">
        <v>18</v>
      </c>
      <c r="E105" s="36">
        <f t="shared" si="12"/>
        <v>0</v>
      </c>
      <c r="F105" s="36">
        <v>0</v>
      </c>
      <c r="G105" s="36">
        <v>0</v>
      </c>
      <c r="H105" s="36">
        <v>0</v>
      </c>
      <c r="I105" s="36">
        <v>0</v>
      </c>
    </row>
    <row r="106" spans="1:10" ht="15.75" x14ac:dyDescent="0.25">
      <c r="A106" s="78"/>
      <c r="B106" s="75"/>
      <c r="C106" s="56"/>
      <c r="D106" s="10" t="s">
        <v>17</v>
      </c>
      <c r="E106" s="36">
        <f t="shared" si="12"/>
        <v>0</v>
      </c>
      <c r="F106" s="36">
        <v>0</v>
      </c>
      <c r="G106" s="36">
        <v>0</v>
      </c>
      <c r="H106" s="36">
        <v>0</v>
      </c>
      <c r="I106" s="36">
        <v>0</v>
      </c>
    </row>
    <row r="107" spans="1:10" s="46" customFormat="1" ht="15.75" x14ac:dyDescent="0.25">
      <c r="A107" s="54"/>
      <c r="B107" s="73" t="s">
        <v>26</v>
      </c>
      <c r="C107" s="54"/>
      <c r="D107" s="42" t="s">
        <v>7</v>
      </c>
      <c r="E107" s="48">
        <f t="shared" ref="E107:E112" si="13">SUM(F107:I107)</f>
        <v>1724982.3744399999</v>
      </c>
      <c r="F107" s="48">
        <f>SUM(F108:F112)</f>
        <v>732775.75555999996</v>
      </c>
      <c r="G107" s="48">
        <f>SUM(G108:G112)</f>
        <v>321363.40000000002</v>
      </c>
      <c r="H107" s="48">
        <f>SUM(H108:H112)</f>
        <v>555991.21887999994</v>
      </c>
      <c r="I107" s="48">
        <f>SUM(I108:I112)</f>
        <v>114852</v>
      </c>
      <c r="J107" s="45"/>
    </row>
    <row r="108" spans="1:10" ht="23.25" customHeight="1" x14ac:dyDescent="0.25">
      <c r="A108" s="55"/>
      <c r="B108" s="74"/>
      <c r="C108" s="55"/>
      <c r="D108" s="10" t="s">
        <v>14</v>
      </c>
      <c r="E108" s="38">
        <f t="shared" si="13"/>
        <v>0</v>
      </c>
      <c r="F108" s="38">
        <f t="shared" ref="F108:I112" si="14">F72+F78+F84+F96+F102+F90</f>
        <v>0</v>
      </c>
      <c r="G108" s="38">
        <f t="shared" si="14"/>
        <v>0</v>
      </c>
      <c r="H108" s="38">
        <f t="shared" si="14"/>
        <v>0</v>
      </c>
      <c r="I108" s="38">
        <f t="shared" si="14"/>
        <v>0</v>
      </c>
    </row>
    <row r="109" spans="1:10" ht="24" customHeight="1" x14ac:dyDescent="0.25">
      <c r="A109" s="55"/>
      <c r="B109" s="74"/>
      <c r="C109" s="55"/>
      <c r="D109" s="10" t="s">
        <v>15</v>
      </c>
      <c r="E109" s="38">
        <f t="shared" si="13"/>
        <v>558174</v>
      </c>
      <c r="F109" s="38">
        <f t="shared" si="14"/>
        <v>345151.19999999995</v>
      </c>
      <c r="G109" s="38">
        <f t="shared" si="14"/>
        <v>106511.4</v>
      </c>
      <c r="H109" s="38">
        <f t="shared" si="14"/>
        <v>106511.4</v>
      </c>
      <c r="I109" s="38">
        <f t="shared" si="14"/>
        <v>0</v>
      </c>
      <c r="J109" s="52"/>
    </row>
    <row r="110" spans="1:10" ht="15.75" x14ac:dyDescent="0.25">
      <c r="A110" s="55"/>
      <c r="B110" s="74"/>
      <c r="C110" s="55"/>
      <c r="D110" s="10" t="s">
        <v>16</v>
      </c>
      <c r="E110" s="38">
        <f t="shared" si="13"/>
        <v>275367.12956000003</v>
      </c>
      <c r="F110" s="38">
        <f t="shared" si="14"/>
        <v>94746.129560000001</v>
      </c>
      <c r="G110" s="38">
        <f t="shared" si="14"/>
        <v>60207</v>
      </c>
      <c r="H110" s="38">
        <f t="shared" si="14"/>
        <v>60207</v>
      </c>
      <c r="I110" s="38">
        <f t="shared" si="14"/>
        <v>60207</v>
      </c>
      <c r="J110" s="52"/>
    </row>
    <row r="111" spans="1:10" ht="33" customHeight="1" x14ac:dyDescent="0.25">
      <c r="A111" s="55"/>
      <c r="B111" s="74"/>
      <c r="C111" s="55"/>
      <c r="D111" s="10" t="s">
        <v>18</v>
      </c>
      <c r="E111" s="38">
        <f t="shared" si="13"/>
        <v>0</v>
      </c>
      <c r="F111" s="38">
        <f t="shared" si="14"/>
        <v>0</v>
      </c>
      <c r="G111" s="38">
        <f t="shared" si="14"/>
        <v>0</v>
      </c>
      <c r="H111" s="38">
        <f t="shared" si="14"/>
        <v>0</v>
      </c>
      <c r="I111" s="38">
        <f t="shared" si="14"/>
        <v>0</v>
      </c>
      <c r="J111" s="33"/>
    </row>
    <row r="112" spans="1:10" ht="15.75" x14ac:dyDescent="0.25">
      <c r="A112" s="56"/>
      <c r="B112" s="75"/>
      <c r="C112" s="56"/>
      <c r="D112" s="10" t="s">
        <v>17</v>
      </c>
      <c r="E112" s="36">
        <f t="shared" si="13"/>
        <v>891441.2448799999</v>
      </c>
      <c r="F112" s="36">
        <f t="shared" si="14"/>
        <v>292878.42599999998</v>
      </c>
      <c r="G112" s="36">
        <f t="shared" si="14"/>
        <v>154645</v>
      </c>
      <c r="H112" s="36">
        <f t="shared" si="14"/>
        <v>389272.81887999998</v>
      </c>
      <c r="I112" s="36">
        <f t="shared" si="14"/>
        <v>54645</v>
      </c>
    </row>
    <row r="113" spans="1:12" s="46" customFormat="1" ht="15.75" x14ac:dyDescent="0.25">
      <c r="A113" s="58" t="s">
        <v>27</v>
      </c>
      <c r="B113" s="59"/>
      <c r="C113" s="79"/>
      <c r="D113" s="49" t="s">
        <v>7</v>
      </c>
      <c r="E113" s="44">
        <f>ROUND(SUM(F113:I113),2)</f>
        <v>6969156.6799999997</v>
      </c>
      <c r="F113" s="44">
        <f>ROUND(SUM(F114:F118),2)</f>
        <v>2206695.71</v>
      </c>
      <c r="G113" s="44">
        <f t="shared" ref="G113:I113" si="15">ROUND(SUM(G114:G118),2)</f>
        <v>1743956.45</v>
      </c>
      <c r="H113" s="44">
        <f t="shared" si="15"/>
        <v>2548573.0699999998</v>
      </c>
      <c r="I113" s="44">
        <f t="shared" si="15"/>
        <v>469931.45</v>
      </c>
      <c r="J113" s="45"/>
    </row>
    <row r="114" spans="1:12" ht="21" customHeight="1" x14ac:dyDescent="0.25">
      <c r="A114" s="60"/>
      <c r="B114" s="61"/>
      <c r="C114" s="80"/>
      <c r="D114" s="11" t="s">
        <v>14</v>
      </c>
      <c r="E114" s="36">
        <f t="shared" ref="E114:E118" si="16">ROUND(SUM(F114:I114),2)</f>
        <v>0</v>
      </c>
      <c r="F114" s="36">
        <f t="shared" ref="F114:I118" si="17">ROUND(F40+F65+F108,2)</f>
        <v>0</v>
      </c>
      <c r="G114" s="36">
        <f t="shared" si="17"/>
        <v>0</v>
      </c>
      <c r="H114" s="36">
        <f t="shared" si="17"/>
        <v>0</v>
      </c>
      <c r="I114" s="36">
        <f t="shared" si="17"/>
        <v>0</v>
      </c>
      <c r="K114" s="14"/>
    </row>
    <row r="115" spans="1:12" ht="21.75" customHeight="1" x14ac:dyDescent="0.25">
      <c r="A115" s="60"/>
      <c r="B115" s="61"/>
      <c r="C115" s="80"/>
      <c r="D115" s="11" t="s">
        <v>15</v>
      </c>
      <c r="E115" s="36">
        <f t="shared" si="16"/>
        <v>4382030.5</v>
      </c>
      <c r="F115" s="36">
        <f t="shared" si="17"/>
        <v>1463991.7</v>
      </c>
      <c r="G115" s="36">
        <f t="shared" si="17"/>
        <v>1174025</v>
      </c>
      <c r="H115" s="36">
        <f t="shared" si="17"/>
        <v>1744013.8</v>
      </c>
      <c r="I115" s="36">
        <f t="shared" si="17"/>
        <v>0</v>
      </c>
    </row>
    <row r="116" spans="1:12" ht="21.75" customHeight="1" x14ac:dyDescent="0.25">
      <c r="A116" s="60"/>
      <c r="B116" s="61"/>
      <c r="C116" s="80"/>
      <c r="D116" s="11" t="s">
        <v>16</v>
      </c>
      <c r="E116" s="36">
        <f t="shared" si="16"/>
        <v>965763.05</v>
      </c>
      <c r="F116" s="36">
        <f t="shared" si="17"/>
        <v>269595.05</v>
      </c>
      <c r="G116" s="36">
        <f t="shared" si="17"/>
        <v>232716</v>
      </c>
      <c r="H116" s="36">
        <f t="shared" si="17"/>
        <v>231726</v>
      </c>
      <c r="I116" s="36">
        <f t="shared" si="17"/>
        <v>231726</v>
      </c>
      <c r="K116" s="14"/>
      <c r="L116" s="14"/>
    </row>
    <row r="117" spans="1:12" ht="30" customHeight="1" x14ac:dyDescent="0.25">
      <c r="A117" s="60"/>
      <c r="B117" s="61"/>
      <c r="C117" s="80"/>
      <c r="D117" s="11" t="s">
        <v>18</v>
      </c>
      <c r="E117" s="36">
        <f t="shared" si="16"/>
        <v>0</v>
      </c>
      <c r="F117" s="36">
        <f t="shared" si="17"/>
        <v>0</v>
      </c>
      <c r="G117" s="36">
        <f t="shared" si="17"/>
        <v>0</v>
      </c>
      <c r="H117" s="36">
        <f t="shared" si="17"/>
        <v>0</v>
      </c>
      <c r="I117" s="36">
        <f t="shared" si="17"/>
        <v>0</v>
      </c>
      <c r="J117" s="33"/>
    </row>
    <row r="118" spans="1:12" ht="15.75" x14ac:dyDescent="0.25">
      <c r="A118" s="62"/>
      <c r="B118" s="63"/>
      <c r="C118" s="81"/>
      <c r="D118" s="11" t="s">
        <v>17</v>
      </c>
      <c r="E118" s="36">
        <f t="shared" si="16"/>
        <v>1621363.13</v>
      </c>
      <c r="F118" s="36">
        <f t="shared" si="17"/>
        <v>473108.96</v>
      </c>
      <c r="G118" s="36">
        <f t="shared" si="17"/>
        <v>337215.45</v>
      </c>
      <c r="H118" s="36">
        <f t="shared" si="17"/>
        <v>572833.27</v>
      </c>
      <c r="I118" s="36">
        <f t="shared" si="17"/>
        <v>238205.45</v>
      </c>
    </row>
    <row r="119" spans="1:12" ht="15.75" x14ac:dyDescent="0.25">
      <c r="A119" s="70" t="s">
        <v>28</v>
      </c>
      <c r="B119" s="71"/>
      <c r="C119" s="39"/>
      <c r="D119" s="10"/>
      <c r="E119" s="38"/>
      <c r="F119" s="38"/>
      <c r="G119" s="38"/>
      <c r="H119" s="38"/>
      <c r="I119" s="38"/>
    </row>
    <row r="120" spans="1:12" s="46" customFormat="1" ht="15.75" x14ac:dyDescent="0.25">
      <c r="A120" s="64" t="s">
        <v>29</v>
      </c>
      <c r="B120" s="65"/>
      <c r="C120" s="54"/>
      <c r="D120" s="42" t="s">
        <v>7</v>
      </c>
      <c r="E120" s="48">
        <f t="shared" ref="E120:E131" si="18">SUM(F120:I120)</f>
        <v>943783.17443999997</v>
      </c>
      <c r="F120" s="48">
        <f>SUM(F121:F125)</f>
        <v>509155.35556</v>
      </c>
      <c r="G120" s="48">
        <f>SUM(G121:G125)</f>
        <v>100000</v>
      </c>
      <c r="H120" s="48">
        <f>SUM(H121:H125)</f>
        <v>334627.81887999998</v>
      </c>
      <c r="I120" s="48">
        <f>SUM(I121:I125)</f>
        <v>0</v>
      </c>
      <c r="J120" s="45"/>
    </row>
    <row r="121" spans="1:12" ht="18.75" customHeight="1" x14ac:dyDescent="0.25">
      <c r="A121" s="66"/>
      <c r="B121" s="67"/>
      <c r="C121" s="55"/>
      <c r="D121" s="10" t="s">
        <v>14</v>
      </c>
      <c r="E121" s="38">
        <f t="shared" si="18"/>
        <v>0</v>
      </c>
      <c r="F121" s="38">
        <f t="shared" ref="F121:I125" si="19">F78</f>
        <v>0</v>
      </c>
      <c r="G121" s="38">
        <f t="shared" si="19"/>
        <v>0</v>
      </c>
      <c r="H121" s="38">
        <f t="shared" si="19"/>
        <v>0</v>
      </c>
      <c r="I121" s="38">
        <f t="shared" si="19"/>
        <v>0</v>
      </c>
    </row>
    <row r="122" spans="1:12" ht="21.75" customHeight="1" x14ac:dyDescent="0.25">
      <c r="A122" s="66"/>
      <c r="B122" s="67"/>
      <c r="C122" s="55"/>
      <c r="D122" s="10" t="s">
        <v>15</v>
      </c>
      <c r="E122" s="38">
        <f t="shared" si="18"/>
        <v>238639.8</v>
      </c>
      <c r="F122" s="38">
        <f t="shared" si="19"/>
        <v>238639.8</v>
      </c>
      <c r="G122" s="38">
        <f t="shared" si="19"/>
        <v>0</v>
      </c>
      <c r="H122" s="38">
        <f t="shared" si="19"/>
        <v>0</v>
      </c>
      <c r="I122" s="38">
        <f t="shared" si="19"/>
        <v>0</v>
      </c>
    </row>
    <row r="123" spans="1:12" ht="15.75" x14ac:dyDescent="0.25">
      <c r="A123" s="66"/>
      <c r="B123" s="67"/>
      <c r="C123" s="55"/>
      <c r="D123" s="10" t="s">
        <v>16</v>
      </c>
      <c r="E123" s="38">
        <f t="shared" si="18"/>
        <v>26515.555560000001</v>
      </c>
      <c r="F123" s="38">
        <f t="shared" si="19"/>
        <v>26515.555560000001</v>
      </c>
      <c r="G123" s="38">
        <f t="shared" si="19"/>
        <v>0</v>
      </c>
      <c r="H123" s="38">
        <f t="shared" si="19"/>
        <v>0</v>
      </c>
      <c r="I123" s="38">
        <f t="shared" si="19"/>
        <v>0</v>
      </c>
    </row>
    <row r="124" spans="1:12" ht="33" customHeight="1" x14ac:dyDescent="0.25">
      <c r="A124" s="66"/>
      <c r="B124" s="67"/>
      <c r="C124" s="55"/>
      <c r="D124" s="10" t="s">
        <v>18</v>
      </c>
      <c r="E124" s="36">
        <f t="shared" si="18"/>
        <v>0</v>
      </c>
      <c r="F124" s="38">
        <f t="shared" si="19"/>
        <v>0</v>
      </c>
      <c r="G124" s="38">
        <f t="shared" si="19"/>
        <v>0</v>
      </c>
      <c r="H124" s="38">
        <f t="shared" si="19"/>
        <v>0</v>
      </c>
      <c r="I124" s="38">
        <f t="shared" si="19"/>
        <v>0</v>
      </c>
      <c r="J124" s="33"/>
    </row>
    <row r="125" spans="1:12" ht="15.75" x14ac:dyDescent="0.25">
      <c r="A125" s="68"/>
      <c r="B125" s="69"/>
      <c r="C125" s="56"/>
      <c r="D125" s="10" t="s">
        <v>17</v>
      </c>
      <c r="E125" s="38">
        <f t="shared" si="18"/>
        <v>678627.81887999992</v>
      </c>
      <c r="F125" s="38">
        <f t="shared" si="19"/>
        <v>244000</v>
      </c>
      <c r="G125" s="38">
        <f t="shared" si="19"/>
        <v>100000</v>
      </c>
      <c r="H125" s="38">
        <f t="shared" si="19"/>
        <v>334627.81887999998</v>
      </c>
      <c r="I125" s="38">
        <f t="shared" si="19"/>
        <v>0</v>
      </c>
    </row>
    <row r="126" spans="1:12" s="46" customFormat="1" ht="15.75" x14ac:dyDescent="0.25">
      <c r="A126" s="64" t="s">
        <v>30</v>
      </c>
      <c r="B126" s="65"/>
      <c r="C126" s="54"/>
      <c r="D126" s="42" t="s">
        <v>7</v>
      </c>
      <c r="E126" s="48">
        <f t="shared" si="18"/>
        <v>6025373.5055600004</v>
      </c>
      <c r="F126" s="48">
        <f>SUM(F127:F131)</f>
        <v>1697540.3544399999</v>
      </c>
      <c r="G126" s="48">
        <f>SUM(G127:G131)</f>
        <v>1643956.45</v>
      </c>
      <c r="H126" s="48">
        <f>SUM(H127:H131)</f>
        <v>2213945.2511200001</v>
      </c>
      <c r="I126" s="48">
        <f>SUM(I127:I131)</f>
        <v>469931.45</v>
      </c>
      <c r="J126" s="45"/>
    </row>
    <row r="127" spans="1:12" ht="19.5" customHeight="1" x14ac:dyDescent="0.25">
      <c r="A127" s="66"/>
      <c r="B127" s="67"/>
      <c r="C127" s="55"/>
      <c r="D127" s="10" t="s">
        <v>14</v>
      </c>
      <c r="E127" s="38">
        <f t="shared" si="18"/>
        <v>0</v>
      </c>
      <c r="F127" s="38">
        <f>F114-F121</f>
        <v>0</v>
      </c>
      <c r="G127" s="38">
        <f>G114-G121</f>
        <v>0</v>
      </c>
      <c r="H127" s="38">
        <f>H114-H121</f>
        <v>0</v>
      </c>
      <c r="I127" s="38">
        <f>I114-I121</f>
        <v>0</v>
      </c>
    </row>
    <row r="128" spans="1:12" ht="18.75" customHeight="1" x14ac:dyDescent="0.25">
      <c r="A128" s="66"/>
      <c r="B128" s="67"/>
      <c r="C128" s="55"/>
      <c r="D128" s="10" t="s">
        <v>15</v>
      </c>
      <c r="E128" s="38">
        <f t="shared" si="18"/>
        <v>4143390.7</v>
      </c>
      <c r="F128" s="38">
        <f t="shared" ref="F128:I131" si="20">F115-F122</f>
        <v>1225351.8999999999</v>
      </c>
      <c r="G128" s="38">
        <f t="shared" si="20"/>
        <v>1174025</v>
      </c>
      <c r="H128" s="38">
        <f t="shared" si="20"/>
        <v>1744013.8</v>
      </c>
      <c r="I128" s="38">
        <f t="shared" si="20"/>
        <v>0</v>
      </c>
    </row>
    <row r="129" spans="1:12" ht="15.75" x14ac:dyDescent="0.25">
      <c r="A129" s="66"/>
      <c r="B129" s="67"/>
      <c r="C129" s="55"/>
      <c r="D129" s="10" t="s">
        <v>16</v>
      </c>
      <c r="E129" s="38">
        <f t="shared" si="18"/>
        <v>939247.49444000004</v>
      </c>
      <c r="F129" s="38">
        <f t="shared" si="20"/>
        <v>243079.49443999998</v>
      </c>
      <c r="G129" s="38">
        <f t="shared" si="20"/>
        <v>232716</v>
      </c>
      <c r="H129" s="38">
        <f t="shared" si="20"/>
        <v>231726</v>
      </c>
      <c r="I129" s="38">
        <f>I116-I123</f>
        <v>231726</v>
      </c>
    </row>
    <row r="130" spans="1:12" ht="32.25" customHeight="1" x14ac:dyDescent="0.25">
      <c r="A130" s="66"/>
      <c r="B130" s="67"/>
      <c r="C130" s="55"/>
      <c r="D130" s="10" t="s">
        <v>18</v>
      </c>
      <c r="E130" s="36">
        <f t="shared" si="18"/>
        <v>0</v>
      </c>
      <c r="F130" s="38">
        <f t="shared" si="20"/>
        <v>0</v>
      </c>
      <c r="G130" s="38">
        <f t="shared" si="20"/>
        <v>0</v>
      </c>
      <c r="H130" s="38">
        <f t="shared" si="20"/>
        <v>0</v>
      </c>
      <c r="I130" s="38">
        <f t="shared" si="20"/>
        <v>0</v>
      </c>
      <c r="J130" s="33"/>
    </row>
    <row r="131" spans="1:12" ht="15.75" x14ac:dyDescent="0.25">
      <c r="A131" s="68"/>
      <c r="B131" s="69"/>
      <c r="C131" s="56"/>
      <c r="D131" s="10" t="s">
        <v>17</v>
      </c>
      <c r="E131" s="38">
        <f t="shared" si="18"/>
        <v>942735.31111999997</v>
      </c>
      <c r="F131" s="38">
        <f t="shared" si="20"/>
        <v>229108.96000000002</v>
      </c>
      <c r="G131" s="38">
        <f t="shared" si="20"/>
        <v>237215.45</v>
      </c>
      <c r="H131" s="38">
        <f t="shared" si="20"/>
        <v>238205.45112000004</v>
      </c>
      <c r="I131" s="38">
        <f t="shared" si="20"/>
        <v>238205.45</v>
      </c>
    </row>
    <row r="132" spans="1:12" ht="15.75" x14ac:dyDescent="0.25">
      <c r="A132" s="70" t="s">
        <v>28</v>
      </c>
      <c r="B132" s="71"/>
      <c r="C132" s="41"/>
      <c r="D132" s="10"/>
      <c r="E132" s="38"/>
      <c r="F132" s="38"/>
      <c r="G132" s="38"/>
      <c r="H132" s="38"/>
      <c r="I132" s="38"/>
    </row>
    <row r="133" spans="1:12" s="46" customFormat="1" ht="15.75" x14ac:dyDescent="0.25">
      <c r="A133" s="64" t="s">
        <v>31</v>
      </c>
      <c r="B133" s="65"/>
      <c r="C133" s="54"/>
      <c r="D133" s="42" t="s">
        <v>7</v>
      </c>
      <c r="E133" s="48">
        <f t="shared" ref="E133:E162" si="21">SUM(F133:I133)</f>
        <v>5868858.4999999991</v>
      </c>
      <c r="F133" s="48">
        <f>SUM(F134:F138)</f>
        <v>1657969.3499999996</v>
      </c>
      <c r="G133" s="48">
        <f>SUM(G134:G138)</f>
        <v>1604385.4499999997</v>
      </c>
      <c r="H133" s="48">
        <f>SUM(H134:H138)</f>
        <v>2174374.25</v>
      </c>
      <c r="I133" s="48">
        <f>SUM(I134:I138)</f>
        <v>432129.45</v>
      </c>
      <c r="J133" s="45"/>
      <c r="L133" s="50"/>
    </row>
    <row r="134" spans="1:12" ht="17.25" customHeight="1" x14ac:dyDescent="0.25">
      <c r="A134" s="66"/>
      <c r="B134" s="67"/>
      <c r="C134" s="55"/>
      <c r="D134" s="10" t="s">
        <v>14</v>
      </c>
      <c r="E134" s="38">
        <f t="shared" si="21"/>
        <v>0</v>
      </c>
      <c r="F134" s="38">
        <f t="shared" ref="F134:I138" si="22">F10+F16+F22+F28+F34+F47+F59+F72+F84+F96</f>
        <v>0</v>
      </c>
      <c r="G134" s="38">
        <f t="shared" si="22"/>
        <v>0</v>
      </c>
      <c r="H134" s="38">
        <f t="shared" si="22"/>
        <v>0</v>
      </c>
      <c r="I134" s="38">
        <f t="shared" si="22"/>
        <v>0</v>
      </c>
    </row>
    <row r="135" spans="1:12" ht="16.5" customHeight="1" x14ac:dyDescent="0.25">
      <c r="A135" s="66"/>
      <c r="B135" s="67"/>
      <c r="C135" s="55"/>
      <c r="D135" s="10" t="s">
        <v>15</v>
      </c>
      <c r="E135" s="38">
        <f t="shared" si="21"/>
        <v>4138083.6999999993</v>
      </c>
      <c r="F135" s="38">
        <f t="shared" si="22"/>
        <v>1223582.8999999997</v>
      </c>
      <c r="G135" s="38">
        <f t="shared" si="22"/>
        <v>1172255.9999999998</v>
      </c>
      <c r="H135" s="38">
        <f t="shared" si="22"/>
        <v>1742244.7999999998</v>
      </c>
      <c r="I135" s="38">
        <f t="shared" si="22"/>
        <v>0</v>
      </c>
    </row>
    <row r="136" spans="1:12" ht="15.75" x14ac:dyDescent="0.25">
      <c r="A136" s="66"/>
      <c r="B136" s="67"/>
      <c r="C136" s="55"/>
      <c r="D136" s="10" t="s">
        <v>16</v>
      </c>
      <c r="E136" s="38">
        <f t="shared" si="21"/>
        <v>843331.49</v>
      </c>
      <c r="F136" s="38">
        <f t="shared" si="22"/>
        <v>218941.49</v>
      </c>
      <c r="G136" s="38">
        <f t="shared" si="22"/>
        <v>208790</v>
      </c>
      <c r="H136" s="38">
        <f t="shared" si="22"/>
        <v>207800</v>
      </c>
      <c r="I136" s="38">
        <f t="shared" si="22"/>
        <v>207800</v>
      </c>
    </row>
    <row r="137" spans="1:12" ht="33" customHeight="1" x14ac:dyDescent="0.25">
      <c r="A137" s="66"/>
      <c r="B137" s="67"/>
      <c r="C137" s="55"/>
      <c r="D137" s="10" t="s">
        <v>18</v>
      </c>
      <c r="E137" s="36">
        <f t="shared" si="21"/>
        <v>0</v>
      </c>
      <c r="F137" s="38">
        <f t="shared" si="22"/>
        <v>0</v>
      </c>
      <c r="G137" s="38">
        <f t="shared" si="22"/>
        <v>0</v>
      </c>
      <c r="H137" s="38">
        <f t="shared" si="22"/>
        <v>0</v>
      </c>
      <c r="I137" s="38">
        <f t="shared" si="22"/>
        <v>0</v>
      </c>
      <c r="J137" s="33"/>
    </row>
    <row r="138" spans="1:12" ht="15.75" x14ac:dyDescent="0.25">
      <c r="A138" s="68"/>
      <c r="B138" s="69"/>
      <c r="C138" s="56"/>
      <c r="D138" s="10" t="s">
        <v>17</v>
      </c>
      <c r="E138" s="38">
        <f t="shared" si="21"/>
        <v>887443.31</v>
      </c>
      <c r="F138" s="38">
        <f t="shared" si="22"/>
        <v>215444.96000000002</v>
      </c>
      <c r="G138" s="38">
        <f t="shared" si="22"/>
        <v>223339.45</v>
      </c>
      <c r="H138" s="38">
        <f t="shared" si="22"/>
        <v>224329.45</v>
      </c>
      <c r="I138" s="38">
        <f t="shared" si="22"/>
        <v>224329.45</v>
      </c>
    </row>
    <row r="139" spans="1:12" s="46" customFormat="1" ht="15.75" x14ac:dyDescent="0.25">
      <c r="A139" s="58" t="s">
        <v>46</v>
      </c>
      <c r="B139" s="59"/>
      <c r="C139" s="54"/>
      <c r="D139" s="42" t="s">
        <v>7</v>
      </c>
      <c r="E139" s="48">
        <f t="shared" si="21"/>
        <v>659155.35556000005</v>
      </c>
      <c r="F139" s="48">
        <f>SUM(F140:F144)</f>
        <v>509155.35556</v>
      </c>
      <c r="G139" s="48">
        <f>SUM(G140:G144)</f>
        <v>100000</v>
      </c>
      <c r="H139" s="48">
        <f>SUM(H140:H144)</f>
        <v>50000</v>
      </c>
      <c r="I139" s="48">
        <f>SUM(I140:I144)</f>
        <v>0</v>
      </c>
      <c r="J139" s="45"/>
      <c r="K139" s="51"/>
    </row>
    <row r="140" spans="1:12" ht="17.25" customHeight="1" x14ac:dyDescent="0.25">
      <c r="A140" s="60"/>
      <c r="B140" s="61"/>
      <c r="C140" s="55"/>
      <c r="D140" s="10" t="s">
        <v>14</v>
      </c>
      <c r="E140" s="38">
        <f t="shared" si="21"/>
        <v>0</v>
      </c>
      <c r="F140" s="38">
        <f>F78</f>
        <v>0</v>
      </c>
      <c r="G140" s="38">
        <f t="shared" ref="G140:I140" si="23">G78</f>
        <v>0</v>
      </c>
      <c r="H140" s="38">
        <f t="shared" si="23"/>
        <v>0</v>
      </c>
      <c r="I140" s="38">
        <f t="shared" si="23"/>
        <v>0</v>
      </c>
      <c r="K140" s="14"/>
    </row>
    <row r="141" spans="1:12" ht="16.5" customHeight="1" x14ac:dyDescent="0.25">
      <c r="A141" s="60"/>
      <c r="B141" s="61"/>
      <c r="C141" s="55"/>
      <c r="D141" s="10" t="s">
        <v>15</v>
      </c>
      <c r="E141" s="38">
        <f t="shared" si="21"/>
        <v>238639.8</v>
      </c>
      <c r="F141" s="38">
        <f t="shared" ref="F141:I144" si="24">F79</f>
        <v>238639.8</v>
      </c>
      <c r="G141" s="38">
        <f t="shared" si="24"/>
        <v>0</v>
      </c>
      <c r="H141" s="38">
        <f t="shared" si="24"/>
        <v>0</v>
      </c>
      <c r="I141" s="38">
        <f t="shared" si="24"/>
        <v>0</v>
      </c>
    </row>
    <row r="142" spans="1:12" ht="15.75" x14ac:dyDescent="0.25">
      <c r="A142" s="60"/>
      <c r="B142" s="61"/>
      <c r="C142" s="55"/>
      <c r="D142" s="10" t="s">
        <v>16</v>
      </c>
      <c r="E142" s="38">
        <f t="shared" si="21"/>
        <v>26515.555560000001</v>
      </c>
      <c r="F142" s="38">
        <f t="shared" si="24"/>
        <v>26515.555560000001</v>
      </c>
      <c r="G142" s="38">
        <f t="shared" si="24"/>
        <v>0</v>
      </c>
      <c r="H142" s="38">
        <f t="shared" si="24"/>
        <v>0</v>
      </c>
      <c r="I142" s="38">
        <f t="shared" si="24"/>
        <v>0</v>
      </c>
    </row>
    <row r="143" spans="1:12" ht="33.75" customHeight="1" x14ac:dyDescent="0.25">
      <c r="A143" s="60"/>
      <c r="B143" s="61"/>
      <c r="C143" s="55"/>
      <c r="D143" s="10" t="s">
        <v>18</v>
      </c>
      <c r="E143" s="36">
        <f t="shared" si="21"/>
        <v>0</v>
      </c>
      <c r="F143" s="38">
        <f t="shared" si="24"/>
        <v>0</v>
      </c>
      <c r="G143" s="38">
        <f t="shared" si="24"/>
        <v>0</v>
      </c>
      <c r="H143" s="38">
        <f t="shared" si="24"/>
        <v>0</v>
      </c>
      <c r="I143" s="38">
        <f t="shared" si="24"/>
        <v>0</v>
      </c>
      <c r="J143" s="33"/>
    </row>
    <row r="144" spans="1:12" ht="15.75" x14ac:dyDescent="0.25">
      <c r="A144" s="62"/>
      <c r="B144" s="63"/>
      <c r="C144" s="56"/>
      <c r="D144" s="10" t="s">
        <v>17</v>
      </c>
      <c r="E144" s="38">
        <f t="shared" si="21"/>
        <v>394000</v>
      </c>
      <c r="F144" s="38">
        <f t="shared" si="24"/>
        <v>244000</v>
      </c>
      <c r="G144" s="38">
        <f t="shared" si="24"/>
        <v>100000</v>
      </c>
      <c r="H144" s="38">
        <v>50000</v>
      </c>
      <c r="I144" s="38">
        <f t="shared" si="24"/>
        <v>0</v>
      </c>
    </row>
    <row r="145" spans="1:10" s="46" customFormat="1" ht="15.75" x14ac:dyDescent="0.25">
      <c r="A145" s="58" t="s">
        <v>47</v>
      </c>
      <c r="B145" s="59"/>
      <c r="C145" s="54"/>
      <c r="D145" s="42" t="s">
        <v>7</v>
      </c>
      <c r="E145" s="48">
        <f t="shared" si="21"/>
        <v>156115</v>
      </c>
      <c r="F145" s="48">
        <f>SUM(F146:F150)</f>
        <v>39471</v>
      </c>
      <c r="G145" s="48">
        <f>SUM(G146:G150)</f>
        <v>39471</v>
      </c>
      <c r="H145" s="48">
        <f>SUM(H146:H150)</f>
        <v>39471</v>
      </c>
      <c r="I145" s="48">
        <f>SUM(I146:I150)</f>
        <v>37702</v>
      </c>
      <c r="J145" s="45"/>
    </row>
    <row r="146" spans="1:10" ht="20.25" customHeight="1" x14ac:dyDescent="0.25">
      <c r="A146" s="60"/>
      <c r="B146" s="61"/>
      <c r="C146" s="55"/>
      <c r="D146" s="10" t="s">
        <v>14</v>
      </c>
      <c r="E146" s="38">
        <f t="shared" si="21"/>
        <v>0</v>
      </c>
      <c r="F146" s="38">
        <f t="shared" ref="F146:I150" si="25">F90+F102</f>
        <v>0</v>
      </c>
      <c r="G146" s="38">
        <f t="shared" si="25"/>
        <v>0</v>
      </c>
      <c r="H146" s="38">
        <f t="shared" si="25"/>
        <v>0</v>
      </c>
      <c r="I146" s="38">
        <f t="shared" si="25"/>
        <v>0</v>
      </c>
    </row>
    <row r="147" spans="1:10" ht="19.5" customHeight="1" x14ac:dyDescent="0.25">
      <c r="A147" s="60"/>
      <c r="B147" s="61"/>
      <c r="C147" s="55"/>
      <c r="D147" s="10" t="s">
        <v>15</v>
      </c>
      <c r="E147" s="38">
        <f t="shared" si="21"/>
        <v>5307</v>
      </c>
      <c r="F147" s="38">
        <f t="shared" si="25"/>
        <v>1769</v>
      </c>
      <c r="G147" s="38">
        <f t="shared" si="25"/>
        <v>1769</v>
      </c>
      <c r="H147" s="38">
        <f t="shared" si="25"/>
        <v>1769</v>
      </c>
      <c r="I147" s="38">
        <f t="shared" si="25"/>
        <v>0</v>
      </c>
    </row>
    <row r="148" spans="1:10" ht="15.75" x14ac:dyDescent="0.25">
      <c r="A148" s="60"/>
      <c r="B148" s="61"/>
      <c r="C148" s="55"/>
      <c r="D148" s="10" t="s">
        <v>16</v>
      </c>
      <c r="E148" s="38">
        <f t="shared" si="21"/>
        <v>95916</v>
      </c>
      <c r="F148" s="38">
        <f t="shared" si="25"/>
        <v>24138</v>
      </c>
      <c r="G148" s="38">
        <f t="shared" si="25"/>
        <v>23926</v>
      </c>
      <c r="H148" s="38">
        <f t="shared" si="25"/>
        <v>23926</v>
      </c>
      <c r="I148" s="38">
        <f t="shared" si="25"/>
        <v>23926</v>
      </c>
    </row>
    <row r="149" spans="1:10" ht="30.75" customHeight="1" x14ac:dyDescent="0.25">
      <c r="A149" s="60"/>
      <c r="B149" s="61"/>
      <c r="C149" s="55"/>
      <c r="D149" s="10" t="s">
        <v>18</v>
      </c>
      <c r="E149" s="36">
        <f t="shared" si="21"/>
        <v>0</v>
      </c>
      <c r="F149" s="38">
        <f t="shared" si="25"/>
        <v>0</v>
      </c>
      <c r="G149" s="38">
        <f t="shared" si="25"/>
        <v>0</v>
      </c>
      <c r="H149" s="38">
        <f t="shared" si="25"/>
        <v>0</v>
      </c>
      <c r="I149" s="38">
        <f t="shared" si="25"/>
        <v>0</v>
      </c>
      <c r="J149" s="33"/>
    </row>
    <row r="150" spans="1:10" ht="15.75" x14ac:dyDescent="0.25">
      <c r="A150" s="62"/>
      <c r="B150" s="63"/>
      <c r="C150" s="56"/>
      <c r="D150" s="10" t="s">
        <v>17</v>
      </c>
      <c r="E150" s="38">
        <f>SUM(F150:I150)</f>
        <v>54892</v>
      </c>
      <c r="F150" s="38">
        <f t="shared" si="25"/>
        <v>13564</v>
      </c>
      <c r="G150" s="38">
        <f t="shared" si="25"/>
        <v>13776</v>
      </c>
      <c r="H150" s="38">
        <f t="shared" si="25"/>
        <v>13776</v>
      </c>
      <c r="I150" s="38">
        <f t="shared" si="25"/>
        <v>13776</v>
      </c>
    </row>
    <row r="151" spans="1:10" s="46" customFormat="1" ht="15.75" x14ac:dyDescent="0.25">
      <c r="A151" s="53" t="s">
        <v>48</v>
      </c>
      <c r="B151" s="53"/>
      <c r="C151" s="72"/>
      <c r="D151" s="42" t="s">
        <v>7</v>
      </c>
      <c r="E151" s="48">
        <f t="shared" si="21"/>
        <v>284627.81887999998</v>
      </c>
      <c r="F151" s="48">
        <f>SUM(F152:F156)</f>
        <v>0</v>
      </c>
      <c r="G151" s="48">
        <f>SUM(G152:G156)</f>
        <v>0</v>
      </c>
      <c r="H151" s="48">
        <f>SUM(H152:H156)</f>
        <v>284627.81887999998</v>
      </c>
      <c r="I151" s="48">
        <f>SUM(I152:I156)</f>
        <v>0</v>
      </c>
      <c r="J151" s="45"/>
    </row>
    <row r="152" spans="1:10" ht="21.75" customHeight="1" x14ac:dyDescent="0.25">
      <c r="A152" s="53"/>
      <c r="B152" s="53"/>
      <c r="C152" s="72"/>
      <c r="D152" s="10" t="s">
        <v>14</v>
      </c>
      <c r="E152" s="38">
        <f t="shared" si="21"/>
        <v>0</v>
      </c>
      <c r="F152" s="38">
        <v>0</v>
      </c>
      <c r="G152" s="38">
        <v>0</v>
      </c>
      <c r="H152" s="38">
        <v>0</v>
      </c>
      <c r="I152" s="38">
        <v>0</v>
      </c>
    </row>
    <row r="153" spans="1:10" ht="19.5" customHeight="1" x14ac:dyDescent="0.25">
      <c r="A153" s="53"/>
      <c r="B153" s="53"/>
      <c r="C153" s="72"/>
      <c r="D153" s="10" t="s">
        <v>15</v>
      </c>
      <c r="E153" s="38">
        <f t="shared" si="21"/>
        <v>0</v>
      </c>
      <c r="F153" s="38">
        <v>0</v>
      </c>
      <c r="G153" s="38">
        <v>0</v>
      </c>
      <c r="H153" s="38">
        <v>0</v>
      </c>
      <c r="I153" s="38">
        <v>0</v>
      </c>
    </row>
    <row r="154" spans="1:10" ht="15.75" x14ac:dyDescent="0.25">
      <c r="A154" s="53"/>
      <c r="B154" s="53"/>
      <c r="C154" s="72"/>
      <c r="D154" s="10" t="s">
        <v>16</v>
      </c>
      <c r="E154" s="38">
        <f t="shared" si="21"/>
        <v>0</v>
      </c>
      <c r="F154" s="38">
        <v>0</v>
      </c>
      <c r="G154" s="38">
        <v>0</v>
      </c>
      <c r="H154" s="38">
        <v>0</v>
      </c>
      <c r="I154" s="38">
        <v>0</v>
      </c>
    </row>
    <row r="155" spans="1:10" ht="32.25" customHeight="1" x14ac:dyDescent="0.25">
      <c r="A155" s="53"/>
      <c r="B155" s="53"/>
      <c r="C155" s="72"/>
      <c r="D155" s="10" t="s">
        <v>18</v>
      </c>
      <c r="E155" s="36">
        <f t="shared" si="21"/>
        <v>0</v>
      </c>
      <c r="F155" s="38">
        <v>0</v>
      </c>
      <c r="G155" s="38">
        <v>0</v>
      </c>
      <c r="H155" s="38">
        <v>0</v>
      </c>
      <c r="I155" s="38">
        <v>0</v>
      </c>
      <c r="J155" s="33"/>
    </row>
    <row r="156" spans="1:10" ht="15.75" x14ac:dyDescent="0.25">
      <c r="A156" s="53"/>
      <c r="B156" s="53"/>
      <c r="C156" s="72"/>
      <c r="D156" s="10" t="s">
        <v>17</v>
      </c>
      <c r="E156" s="38">
        <f t="shared" si="21"/>
        <v>284627.81887999998</v>
      </c>
      <c r="F156" s="38">
        <v>0</v>
      </c>
      <c r="G156" s="38">
        <v>0</v>
      </c>
      <c r="H156" s="38">
        <v>284627.81887999998</v>
      </c>
      <c r="I156" s="38">
        <v>0</v>
      </c>
    </row>
    <row r="157" spans="1:10" s="34" customFormat="1" ht="15.75" x14ac:dyDescent="0.25">
      <c r="A157" s="53" t="s">
        <v>49</v>
      </c>
      <c r="B157" s="53"/>
      <c r="C157" s="57"/>
      <c r="D157" s="49" t="s">
        <v>7</v>
      </c>
      <c r="E157" s="48">
        <f t="shared" si="21"/>
        <v>400</v>
      </c>
      <c r="F157" s="48">
        <f>SUM(F158:F162)</f>
        <v>100</v>
      </c>
      <c r="G157" s="48">
        <f>SUM(G158:G162)</f>
        <v>100</v>
      </c>
      <c r="H157" s="48">
        <f>SUM(H158:H162)</f>
        <v>100</v>
      </c>
      <c r="I157" s="48">
        <f>SUM(I158:I162)</f>
        <v>100</v>
      </c>
    </row>
    <row r="158" spans="1:10" s="15" customFormat="1" ht="18.75" customHeight="1" x14ac:dyDescent="0.25">
      <c r="A158" s="53"/>
      <c r="B158" s="53"/>
      <c r="C158" s="57"/>
      <c r="D158" s="11" t="s">
        <v>14</v>
      </c>
      <c r="E158" s="38">
        <f t="shared" si="21"/>
        <v>0</v>
      </c>
      <c r="F158" s="38">
        <f>F53</f>
        <v>0</v>
      </c>
      <c r="G158" s="38">
        <f t="shared" ref="G158:I158" si="26">G53</f>
        <v>0</v>
      </c>
      <c r="H158" s="38">
        <f t="shared" si="26"/>
        <v>0</v>
      </c>
      <c r="I158" s="38">
        <f t="shared" si="26"/>
        <v>0</v>
      </c>
      <c r="J158" s="12"/>
    </row>
    <row r="159" spans="1:10" s="15" customFormat="1" ht="19.5" customHeight="1" x14ac:dyDescent="0.25">
      <c r="A159" s="53"/>
      <c r="B159" s="53"/>
      <c r="C159" s="57"/>
      <c r="D159" s="11" t="s">
        <v>15</v>
      </c>
      <c r="E159" s="38">
        <f t="shared" si="21"/>
        <v>0</v>
      </c>
      <c r="F159" s="38">
        <f t="shared" ref="F159:I162" si="27">F54</f>
        <v>0</v>
      </c>
      <c r="G159" s="38">
        <f t="shared" si="27"/>
        <v>0</v>
      </c>
      <c r="H159" s="38">
        <f t="shared" si="27"/>
        <v>0</v>
      </c>
      <c r="I159" s="38">
        <f t="shared" si="27"/>
        <v>0</v>
      </c>
      <c r="J159" s="12"/>
    </row>
    <row r="160" spans="1:10" s="15" customFormat="1" ht="15.75" x14ac:dyDescent="0.25">
      <c r="A160" s="53"/>
      <c r="B160" s="53"/>
      <c r="C160" s="57"/>
      <c r="D160" s="11" t="s">
        <v>16</v>
      </c>
      <c r="E160" s="38">
        <f t="shared" si="21"/>
        <v>0</v>
      </c>
      <c r="F160" s="38">
        <f t="shared" si="27"/>
        <v>0</v>
      </c>
      <c r="G160" s="38">
        <f t="shared" si="27"/>
        <v>0</v>
      </c>
      <c r="H160" s="38">
        <f t="shared" si="27"/>
        <v>0</v>
      </c>
      <c r="I160" s="38">
        <f t="shared" si="27"/>
        <v>0</v>
      </c>
      <c r="J160" s="12"/>
    </row>
    <row r="161" spans="1:10" ht="30.75" customHeight="1" x14ac:dyDescent="0.25">
      <c r="A161" s="53"/>
      <c r="B161" s="53"/>
      <c r="C161" s="57"/>
      <c r="D161" s="10" t="s">
        <v>18</v>
      </c>
      <c r="E161" s="36">
        <f t="shared" si="21"/>
        <v>0</v>
      </c>
      <c r="F161" s="38">
        <f t="shared" si="27"/>
        <v>0</v>
      </c>
      <c r="G161" s="38">
        <f t="shared" si="27"/>
        <v>0</v>
      </c>
      <c r="H161" s="38">
        <f t="shared" si="27"/>
        <v>0</v>
      </c>
      <c r="I161" s="38">
        <f t="shared" si="27"/>
        <v>0</v>
      </c>
      <c r="J161" s="33"/>
    </row>
    <row r="162" spans="1:10" s="15" customFormat="1" ht="15.75" x14ac:dyDescent="0.25">
      <c r="A162" s="53"/>
      <c r="B162" s="53"/>
      <c r="C162" s="57"/>
      <c r="D162" s="10" t="s">
        <v>17</v>
      </c>
      <c r="E162" s="38">
        <f t="shared" si="21"/>
        <v>400</v>
      </c>
      <c r="F162" s="38">
        <f t="shared" si="27"/>
        <v>100</v>
      </c>
      <c r="G162" s="38">
        <f t="shared" si="27"/>
        <v>100</v>
      </c>
      <c r="H162" s="38">
        <f t="shared" si="27"/>
        <v>100</v>
      </c>
      <c r="I162" s="38">
        <f t="shared" si="27"/>
        <v>100</v>
      </c>
      <c r="J162" s="12"/>
    </row>
    <row r="164" spans="1:10" ht="45" customHeight="1" x14ac:dyDescent="0.25">
      <c r="A164" s="89" t="s">
        <v>34</v>
      </c>
      <c r="B164" s="89"/>
      <c r="C164" s="89"/>
      <c r="D164" s="89"/>
      <c r="E164" s="89"/>
      <c r="F164" s="89"/>
      <c r="G164" s="89"/>
      <c r="H164" s="89"/>
      <c r="I164" s="89"/>
    </row>
    <row r="168" spans="1:10" x14ac:dyDescent="0.25">
      <c r="F168" s="16"/>
      <c r="G168" s="16"/>
      <c r="H168" s="30"/>
      <c r="I168" s="16"/>
    </row>
    <row r="169" spans="1:10" x14ac:dyDescent="0.25">
      <c r="F169" s="16"/>
      <c r="G169" s="16"/>
      <c r="H169" s="16"/>
      <c r="I169" s="16"/>
    </row>
    <row r="170" spans="1:10" s="24" customFormat="1" x14ac:dyDescent="0.25">
      <c r="A170" s="23"/>
      <c r="B170" s="29"/>
      <c r="C170" s="23"/>
      <c r="E170" s="25"/>
      <c r="F170" s="26"/>
      <c r="G170" s="26"/>
      <c r="H170" s="26"/>
      <c r="I170" s="26"/>
      <c r="J170" s="34"/>
    </row>
    <row r="171" spans="1:10" x14ac:dyDescent="0.25">
      <c r="F171" s="21"/>
      <c r="G171" s="21"/>
      <c r="H171" s="21"/>
      <c r="I171" s="21"/>
    </row>
    <row r="172" spans="1:10" x14ac:dyDescent="0.25">
      <c r="F172" s="16"/>
      <c r="G172" s="16"/>
      <c r="H172" s="16"/>
      <c r="I172" s="16"/>
    </row>
    <row r="174" spans="1:10" x14ac:dyDescent="0.25">
      <c r="F174" s="22"/>
      <c r="G174" s="22"/>
      <c r="H174" s="22"/>
      <c r="I174" s="22"/>
    </row>
  </sheetData>
  <autoFilter ref="A4:I162">
    <filterColumn colId="4" showButton="0"/>
    <filterColumn colId="5" showButton="0"/>
    <filterColumn colId="6" showButton="0"/>
    <filterColumn colId="7" showButton="0"/>
  </autoFilter>
  <mergeCells count="76">
    <mergeCell ref="A164:I164"/>
    <mergeCell ref="C15:C20"/>
    <mergeCell ref="A15:A20"/>
    <mergeCell ref="B15:B20"/>
    <mergeCell ref="A27:A32"/>
    <mergeCell ref="B27:B32"/>
    <mergeCell ref="A21:A26"/>
    <mergeCell ref="B21:B26"/>
    <mergeCell ref="C21:C26"/>
    <mergeCell ref="C27:C32"/>
    <mergeCell ref="A58:A63"/>
    <mergeCell ref="B58:B63"/>
    <mergeCell ref="C58:C63"/>
    <mergeCell ref="A33:A38"/>
    <mergeCell ref="C33:C38"/>
    <mergeCell ref="A46:A57"/>
    <mergeCell ref="A39:A44"/>
    <mergeCell ref="A45:I45"/>
    <mergeCell ref="A1:I1"/>
    <mergeCell ref="A2:I2"/>
    <mergeCell ref="B9:B14"/>
    <mergeCell ref="D4:D6"/>
    <mergeCell ref="E4:I4"/>
    <mergeCell ref="E5:E6"/>
    <mergeCell ref="F5:I5"/>
    <mergeCell ref="C4:C6"/>
    <mergeCell ref="A4:A6"/>
    <mergeCell ref="C9:C14"/>
    <mergeCell ref="B4:B6"/>
    <mergeCell ref="A8:I8"/>
    <mergeCell ref="A9:A14"/>
    <mergeCell ref="B33:B38"/>
    <mergeCell ref="C46:C51"/>
    <mergeCell ref="B46:B57"/>
    <mergeCell ref="C52:C57"/>
    <mergeCell ref="B39:B44"/>
    <mergeCell ref="C39:C44"/>
    <mergeCell ref="A64:A69"/>
    <mergeCell ref="B64:B69"/>
    <mergeCell ref="A70:I70"/>
    <mergeCell ref="A71:A76"/>
    <mergeCell ref="B71:B76"/>
    <mergeCell ref="C71:C76"/>
    <mergeCell ref="C64:C69"/>
    <mergeCell ref="C77:C82"/>
    <mergeCell ref="B77:B82"/>
    <mergeCell ref="A77:A82"/>
    <mergeCell ref="C83:C88"/>
    <mergeCell ref="C89:C94"/>
    <mergeCell ref="A83:A94"/>
    <mergeCell ref="B83:B94"/>
    <mergeCell ref="A95:A106"/>
    <mergeCell ref="C133:C138"/>
    <mergeCell ref="C120:C125"/>
    <mergeCell ref="C101:C106"/>
    <mergeCell ref="C126:C131"/>
    <mergeCell ref="A132:B132"/>
    <mergeCell ref="A113:B118"/>
    <mergeCell ref="C113:C118"/>
    <mergeCell ref="A126:B131"/>
    <mergeCell ref="C95:C100"/>
    <mergeCell ref="B95:B106"/>
    <mergeCell ref="A157:B162"/>
    <mergeCell ref="C107:C112"/>
    <mergeCell ref="A107:A112"/>
    <mergeCell ref="C157:C162"/>
    <mergeCell ref="A145:B150"/>
    <mergeCell ref="C145:C150"/>
    <mergeCell ref="A120:B125"/>
    <mergeCell ref="A119:B119"/>
    <mergeCell ref="C139:C144"/>
    <mergeCell ref="A151:B156"/>
    <mergeCell ref="C151:C156"/>
    <mergeCell ref="A139:B144"/>
    <mergeCell ref="A133:B138"/>
    <mergeCell ref="B107:B112"/>
  </mergeCells>
  <phoneticPr fontId="5" type="noConversion"/>
  <pageMargins left="0.15748031496062992" right="0.15748031496062992" top="0.74803149606299213" bottom="0.31496062992125984" header="0.31496062992125984" footer="0.31496062992125984"/>
  <pageSetup paperSize="9" scale="79" fitToHeight="11" orientation="landscape" r:id="rId1"/>
  <rowBreaks count="5" manualBreakCount="5">
    <brk id="32" max="8" man="1"/>
    <brk id="63" max="8" man="1"/>
    <brk id="88" max="8" man="1"/>
    <brk id="118" max="8" man="1"/>
    <brk id="15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</vt:lpstr>
      <vt:lpstr>проект!Область_печати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Кофанова Ольга Александровна</cp:lastModifiedBy>
  <cp:lastPrinted>2016-10-26T07:56:38Z</cp:lastPrinted>
  <dcterms:created xsi:type="dcterms:W3CDTF">2016-07-20T07:20:43Z</dcterms:created>
  <dcterms:modified xsi:type="dcterms:W3CDTF">2016-10-26T07:59:14Z</dcterms:modified>
</cp:coreProperties>
</file>