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425" windowHeight="8595"/>
  </bookViews>
  <sheets>
    <sheet name="Лист1 (2)" sheetId="5" r:id="rId1"/>
    <sheet name="Лист1" sheetId="4" r:id="rId2"/>
  </sheets>
  <definedNames>
    <definedName name="_xlnm.Print_Area" localSheetId="1">Лист1!$A$2:$M$670</definedName>
    <definedName name="_xlnm.Print_Area" localSheetId="0">'Лист1 (2)'!$A$2:$M$562</definedName>
  </definedNames>
  <calcPr calcId="124519"/>
</workbook>
</file>

<file path=xl/calcChain.xml><?xml version="1.0" encoding="utf-8"?>
<calcChain xmlns="http://schemas.openxmlformats.org/spreadsheetml/2006/main">
  <c r="I252" i="5"/>
  <c r="H228"/>
  <c r="H81" l="1"/>
  <c r="H87" l="1"/>
  <c r="F555" l="1"/>
  <c r="G555"/>
  <c r="H555"/>
  <c r="K555"/>
  <c r="L555"/>
  <c r="F554"/>
  <c r="G554"/>
  <c r="H554"/>
  <c r="I554"/>
  <c r="J554"/>
  <c r="K554"/>
  <c r="L554"/>
  <c r="F553"/>
  <c r="G553"/>
  <c r="H553"/>
  <c r="J553"/>
  <c r="K553"/>
  <c r="L553"/>
  <c r="F552"/>
  <c r="G552"/>
  <c r="H552"/>
  <c r="J552"/>
  <c r="K552"/>
  <c r="L552"/>
  <c r="F551"/>
  <c r="G551"/>
  <c r="H551"/>
  <c r="I551"/>
  <c r="J551"/>
  <c r="K551"/>
  <c r="L551"/>
  <c r="F561"/>
  <c r="G561"/>
  <c r="H561"/>
  <c r="I561"/>
  <c r="J561"/>
  <c r="K561"/>
  <c r="L561"/>
  <c r="F560"/>
  <c r="G560"/>
  <c r="H560"/>
  <c r="I560"/>
  <c r="J560"/>
  <c r="K560"/>
  <c r="L560"/>
  <c r="F559"/>
  <c r="G559"/>
  <c r="H559"/>
  <c r="I559"/>
  <c r="J559"/>
  <c r="K559"/>
  <c r="L559"/>
  <c r="F558"/>
  <c r="G558"/>
  <c r="H558"/>
  <c r="I558"/>
  <c r="J558"/>
  <c r="K558"/>
  <c r="L558"/>
  <c r="F557"/>
  <c r="G557"/>
  <c r="H557"/>
  <c r="I557"/>
  <c r="J557"/>
  <c r="K557"/>
  <c r="L557"/>
  <c r="F556"/>
  <c r="G556"/>
  <c r="H556"/>
  <c r="I556"/>
  <c r="J556"/>
  <c r="K556"/>
  <c r="L556"/>
  <c r="E557"/>
  <c r="E558"/>
  <c r="E559"/>
  <c r="E560"/>
  <c r="E561"/>
  <c r="E556"/>
  <c r="H177" i="4"/>
  <c r="H181" i="5"/>
  <c r="H175"/>
  <c r="H187" s="1"/>
  <c r="F189"/>
  <c r="G189"/>
  <c r="H189"/>
  <c r="I189"/>
  <c r="J189"/>
  <c r="K189"/>
  <c r="L189"/>
  <c r="F188"/>
  <c r="F194" s="1"/>
  <c r="G188"/>
  <c r="H188"/>
  <c r="I188"/>
  <c r="J188"/>
  <c r="K188"/>
  <c r="K194" s="1"/>
  <c r="L188"/>
  <c r="F187"/>
  <c r="G187"/>
  <c r="I187"/>
  <c r="J187"/>
  <c r="K187"/>
  <c r="L187"/>
  <c r="F186"/>
  <c r="G186"/>
  <c r="H186"/>
  <c r="H192" s="1"/>
  <c r="I186"/>
  <c r="J186"/>
  <c r="K186"/>
  <c r="L186"/>
  <c r="F185"/>
  <c r="G185"/>
  <c r="H185"/>
  <c r="I185"/>
  <c r="J185"/>
  <c r="K185"/>
  <c r="K191" s="1"/>
  <c r="L185"/>
  <c r="L184"/>
  <c r="E173"/>
  <c r="E174"/>
  <c r="E176"/>
  <c r="E188" s="1"/>
  <c r="E177"/>
  <c r="G172"/>
  <c r="I172"/>
  <c r="I184" s="1"/>
  <c r="J172"/>
  <c r="J184" s="1"/>
  <c r="K172"/>
  <c r="K184" s="1"/>
  <c r="L172"/>
  <c r="F172"/>
  <c r="F184" s="1"/>
  <c r="G178"/>
  <c r="G184" s="1"/>
  <c r="H178"/>
  <c r="I178"/>
  <c r="J178"/>
  <c r="K178"/>
  <c r="L178"/>
  <c r="F178"/>
  <c r="L511"/>
  <c r="K511"/>
  <c r="J511"/>
  <c r="I511"/>
  <c r="H511"/>
  <c r="H509"/>
  <c r="H508"/>
  <c r="E505"/>
  <c r="E504"/>
  <c r="E503"/>
  <c r="E502"/>
  <c r="E501"/>
  <c r="L500"/>
  <c r="K500"/>
  <c r="J500"/>
  <c r="I500"/>
  <c r="H500"/>
  <c r="G500"/>
  <c r="F500"/>
  <c r="E499"/>
  <c r="L494"/>
  <c r="K494"/>
  <c r="J494"/>
  <c r="I494"/>
  <c r="H494"/>
  <c r="G494"/>
  <c r="F494"/>
  <c r="E494"/>
  <c r="E493"/>
  <c r="E491"/>
  <c r="E490"/>
  <c r="L488"/>
  <c r="K488"/>
  <c r="J488"/>
  <c r="I488"/>
  <c r="H488"/>
  <c r="G488"/>
  <c r="F488"/>
  <c r="E487"/>
  <c r="E485"/>
  <c r="E484"/>
  <c r="L482"/>
  <c r="K482"/>
  <c r="J482"/>
  <c r="I482"/>
  <c r="H482"/>
  <c r="G482"/>
  <c r="F482"/>
  <c r="E481"/>
  <c r="E479"/>
  <c r="E476" s="1"/>
  <c r="E478"/>
  <c r="L476"/>
  <c r="K476"/>
  <c r="J476"/>
  <c r="I476"/>
  <c r="H476"/>
  <c r="G476"/>
  <c r="F476"/>
  <c r="E475"/>
  <c r="E473"/>
  <c r="E472"/>
  <c r="L470"/>
  <c r="K470"/>
  <c r="J470"/>
  <c r="I470"/>
  <c r="H470"/>
  <c r="G470"/>
  <c r="F470"/>
  <c r="E469"/>
  <c r="L464"/>
  <c r="K464"/>
  <c r="J464"/>
  <c r="I464"/>
  <c r="H464"/>
  <c r="G464"/>
  <c r="F464"/>
  <c r="E464"/>
  <c r="E463"/>
  <c r="L458"/>
  <c r="K458"/>
  <c r="J458"/>
  <c r="I458"/>
  <c r="H458"/>
  <c r="G458"/>
  <c r="G457" s="1"/>
  <c r="F458"/>
  <c r="E458"/>
  <c r="L457"/>
  <c r="K457"/>
  <c r="K456" s="1"/>
  <c r="F457"/>
  <c r="L456"/>
  <c r="L455" s="1"/>
  <c r="J452"/>
  <c r="I452"/>
  <c r="H452"/>
  <c r="E451"/>
  <c r="E449"/>
  <c r="E448"/>
  <c r="L446"/>
  <c r="K446"/>
  <c r="J446"/>
  <c r="I446"/>
  <c r="H446"/>
  <c r="G446"/>
  <c r="F446"/>
  <c r="E445"/>
  <c r="E444"/>
  <c r="E443"/>
  <c r="E442"/>
  <c r="E441"/>
  <c r="L440"/>
  <c r="K440"/>
  <c r="J440"/>
  <c r="I440"/>
  <c r="H440"/>
  <c r="G440"/>
  <c r="F440"/>
  <c r="E439"/>
  <c r="E437"/>
  <c r="E436"/>
  <c r="L434"/>
  <c r="K434"/>
  <c r="J434"/>
  <c r="I434"/>
  <c r="H434"/>
  <c r="G434"/>
  <c r="F434"/>
  <c r="E433"/>
  <c r="L428"/>
  <c r="K428"/>
  <c r="J428"/>
  <c r="I428"/>
  <c r="H428"/>
  <c r="G428"/>
  <c r="F428"/>
  <c r="E428"/>
  <c r="E427"/>
  <c r="L422"/>
  <c r="K422"/>
  <c r="J422"/>
  <c r="I422"/>
  <c r="H422"/>
  <c r="G422"/>
  <c r="F422"/>
  <c r="E422"/>
  <c r="E421"/>
  <c r="E419"/>
  <c r="E418"/>
  <c r="L416"/>
  <c r="K416"/>
  <c r="J416"/>
  <c r="I416"/>
  <c r="H416"/>
  <c r="G416"/>
  <c r="F416"/>
  <c r="E415"/>
  <c r="L410"/>
  <c r="K410"/>
  <c r="J410"/>
  <c r="I410"/>
  <c r="H410"/>
  <c r="G410"/>
  <c r="F410"/>
  <c r="E410"/>
  <c r="E409"/>
  <c r="E407"/>
  <c r="L404"/>
  <c r="K404"/>
  <c r="J404"/>
  <c r="I404"/>
  <c r="H404"/>
  <c r="G404"/>
  <c r="F404"/>
  <c r="E403"/>
  <c r="E401"/>
  <c r="E400"/>
  <c r="L398"/>
  <c r="K398"/>
  <c r="J398"/>
  <c r="I398"/>
  <c r="H398"/>
  <c r="G398"/>
  <c r="F398"/>
  <c r="E397"/>
  <c r="E395"/>
  <c r="L392"/>
  <c r="K392"/>
  <c r="J392"/>
  <c r="I392"/>
  <c r="H392"/>
  <c r="G392"/>
  <c r="F392"/>
  <c r="E391"/>
  <c r="L386"/>
  <c r="K386"/>
  <c r="J386"/>
  <c r="I386"/>
  <c r="H386"/>
  <c r="G386"/>
  <c r="F386"/>
  <c r="E386"/>
  <c r="E385"/>
  <c r="L380"/>
  <c r="K380"/>
  <c r="J380"/>
  <c r="I380"/>
  <c r="H380"/>
  <c r="G380"/>
  <c r="F380"/>
  <c r="E380"/>
  <c r="E379"/>
  <c r="L374"/>
  <c r="K374"/>
  <c r="J374"/>
  <c r="I374"/>
  <c r="H374"/>
  <c r="G374"/>
  <c r="F374"/>
  <c r="E374"/>
  <c r="E373"/>
  <c r="L368"/>
  <c r="K368"/>
  <c r="J368"/>
  <c r="I368"/>
  <c r="H368"/>
  <c r="G368"/>
  <c r="F368"/>
  <c r="E368"/>
  <c r="E367"/>
  <c r="E365"/>
  <c r="E364"/>
  <c r="L362"/>
  <c r="K362"/>
  <c r="J362"/>
  <c r="I362"/>
  <c r="H362"/>
  <c r="G362"/>
  <c r="F362"/>
  <c r="E361"/>
  <c r="L356"/>
  <c r="K356"/>
  <c r="J356"/>
  <c r="I356"/>
  <c r="H356"/>
  <c r="G356"/>
  <c r="F356"/>
  <c r="E356"/>
  <c r="E355"/>
  <c r="L350"/>
  <c r="K350"/>
  <c r="J350"/>
  <c r="I350"/>
  <c r="H350"/>
  <c r="G350"/>
  <c r="F350"/>
  <c r="E350"/>
  <c r="E349"/>
  <c r="E347"/>
  <c r="E346"/>
  <c r="L344"/>
  <c r="K344"/>
  <c r="J344"/>
  <c r="I344"/>
  <c r="H344"/>
  <c r="G344"/>
  <c r="F344"/>
  <c r="E343"/>
  <c r="E341"/>
  <c r="E340"/>
  <c r="L338"/>
  <c r="K338"/>
  <c r="J338"/>
  <c r="I338"/>
  <c r="H338"/>
  <c r="G338"/>
  <c r="F338"/>
  <c r="E337"/>
  <c r="L332"/>
  <c r="K332"/>
  <c r="J332"/>
  <c r="I332"/>
  <c r="H332"/>
  <c r="G332"/>
  <c r="F332"/>
  <c r="E332"/>
  <c r="E331"/>
  <c r="E329"/>
  <c r="E328"/>
  <c r="L326"/>
  <c r="K326"/>
  <c r="J326"/>
  <c r="I326"/>
  <c r="H326"/>
  <c r="G326"/>
  <c r="F326"/>
  <c r="E325"/>
  <c r="L320"/>
  <c r="K320"/>
  <c r="J320"/>
  <c r="I320"/>
  <c r="H320"/>
  <c r="G320"/>
  <c r="F320"/>
  <c r="E320"/>
  <c r="J318"/>
  <c r="J510" s="1"/>
  <c r="I318"/>
  <c r="I510" s="1"/>
  <c r="H318"/>
  <c r="J317"/>
  <c r="J509" s="1"/>
  <c r="I317"/>
  <c r="I509" s="1"/>
  <c r="J316"/>
  <c r="J508" s="1"/>
  <c r="I316"/>
  <c r="I508" s="1"/>
  <c r="J315"/>
  <c r="J507" s="1"/>
  <c r="I315"/>
  <c r="I507" s="1"/>
  <c r="H315"/>
  <c r="H507" s="1"/>
  <c r="L314"/>
  <c r="L506" s="1"/>
  <c r="K314"/>
  <c r="K506" s="1"/>
  <c r="J314"/>
  <c r="J506" s="1"/>
  <c r="I314"/>
  <c r="I506" s="1"/>
  <c r="L311"/>
  <c r="K311"/>
  <c r="J311"/>
  <c r="I311"/>
  <c r="H311"/>
  <c r="G311"/>
  <c r="F311"/>
  <c r="E311"/>
  <c r="E306"/>
  <c r="E305"/>
  <c r="E304"/>
  <c r="E303"/>
  <c r="E302"/>
  <c r="L301"/>
  <c r="K301"/>
  <c r="J301"/>
  <c r="I301"/>
  <c r="H301"/>
  <c r="G301"/>
  <c r="F301"/>
  <c r="E300"/>
  <c r="E299"/>
  <c r="H298"/>
  <c r="E298" s="1"/>
  <c r="E297"/>
  <c r="E296"/>
  <c r="L295"/>
  <c r="K295"/>
  <c r="J295"/>
  <c r="I295"/>
  <c r="G295"/>
  <c r="F295"/>
  <c r="E294"/>
  <c r="E292"/>
  <c r="E291"/>
  <c r="E290"/>
  <c r="L289"/>
  <c r="K289"/>
  <c r="J289"/>
  <c r="I289"/>
  <c r="H289"/>
  <c r="G289"/>
  <c r="F289"/>
  <c r="E288"/>
  <c r="E286"/>
  <c r="E285"/>
  <c r="E284"/>
  <c r="L283"/>
  <c r="K283"/>
  <c r="J283"/>
  <c r="I283"/>
  <c r="H283"/>
  <c r="G283"/>
  <c r="F283"/>
  <c r="E282"/>
  <c r="H280"/>
  <c r="G280"/>
  <c r="H279"/>
  <c r="G279"/>
  <c r="E278"/>
  <c r="L277"/>
  <c r="K277"/>
  <c r="J277"/>
  <c r="I277"/>
  <c r="H277"/>
  <c r="F277"/>
  <c r="E276"/>
  <c r="E274"/>
  <c r="E273"/>
  <c r="E272"/>
  <c r="J271"/>
  <c r="I271"/>
  <c r="H271"/>
  <c r="G271"/>
  <c r="F271"/>
  <c r="E270"/>
  <c r="G268"/>
  <c r="G265" s="1"/>
  <c r="G267"/>
  <c r="E267" s="1"/>
  <c r="E266"/>
  <c r="H265"/>
  <c r="F265"/>
  <c r="E264"/>
  <c r="E262"/>
  <c r="E261"/>
  <c r="F259"/>
  <c r="E258"/>
  <c r="H256"/>
  <c r="E256" s="1"/>
  <c r="H255"/>
  <c r="E255" s="1"/>
  <c r="E254"/>
  <c r="L253"/>
  <c r="K253"/>
  <c r="K247" s="1"/>
  <c r="K307" s="1"/>
  <c r="J253"/>
  <c r="I253"/>
  <c r="G253"/>
  <c r="F253"/>
  <c r="L252"/>
  <c r="L312" s="1"/>
  <c r="K252"/>
  <c r="K312" s="1"/>
  <c r="J252"/>
  <c r="J312" s="1"/>
  <c r="I312"/>
  <c r="H252"/>
  <c r="H312" s="1"/>
  <c r="G252"/>
  <c r="G312" s="1"/>
  <c r="F252"/>
  <c r="F312" s="1"/>
  <c r="L250"/>
  <c r="L310" s="1"/>
  <c r="K250"/>
  <c r="K310" s="1"/>
  <c r="J250"/>
  <c r="J310" s="1"/>
  <c r="I250"/>
  <c r="I310" s="1"/>
  <c r="H250"/>
  <c r="H310" s="1"/>
  <c r="F250"/>
  <c r="F310" s="1"/>
  <c r="L249"/>
  <c r="L309" s="1"/>
  <c r="K249"/>
  <c r="K309" s="1"/>
  <c r="J249"/>
  <c r="J309" s="1"/>
  <c r="I249"/>
  <c r="I309" s="1"/>
  <c r="G249"/>
  <c r="G309" s="1"/>
  <c r="F249"/>
  <c r="F309" s="1"/>
  <c r="L248"/>
  <c r="L308" s="1"/>
  <c r="K248"/>
  <c r="K308" s="1"/>
  <c r="J248"/>
  <c r="J308" s="1"/>
  <c r="I248"/>
  <c r="I308" s="1"/>
  <c r="H248"/>
  <c r="H308" s="1"/>
  <c r="G248"/>
  <c r="G308" s="1"/>
  <c r="F248"/>
  <c r="F308" s="1"/>
  <c r="E248"/>
  <c r="E308" s="1"/>
  <c r="L243"/>
  <c r="I243"/>
  <c r="H243"/>
  <c r="L237"/>
  <c r="K237"/>
  <c r="K243" s="1"/>
  <c r="I237"/>
  <c r="G237"/>
  <c r="G243" s="1"/>
  <c r="F237"/>
  <c r="F243" s="1"/>
  <c r="L236"/>
  <c r="K236"/>
  <c r="J236"/>
  <c r="I236"/>
  <c r="H236"/>
  <c r="G236"/>
  <c r="F236"/>
  <c r="L235"/>
  <c r="L241" s="1"/>
  <c r="K235"/>
  <c r="K241" s="1"/>
  <c r="J235"/>
  <c r="J241" s="1"/>
  <c r="I235"/>
  <c r="I241" s="1"/>
  <c r="H235"/>
  <c r="H241" s="1"/>
  <c r="F235"/>
  <c r="F241" s="1"/>
  <c r="L234"/>
  <c r="L240" s="1"/>
  <c r="K234"/>
  <c r="K240" s="1"/>
  <c r="J234"/>
  <c r="J240" s="1"/>
  <c r="I234"/>
  <c r="I240" s="1"/>
  <c r="H234"/>
  <c r="H240" s="1"/>
  <c r="F234"/>
  <c r="F240" s="1"/>
  <c r="L233"/>
  <c r="L239" s="1"/>
  <c r="K233"/>
  <c r="K239" s="1"/>
  <c r="J233"/>
  <c r="J239" s="1"/>
  <c r="I233"/>
  <c r="H233"/>
  <c r="F233"/>
  <c r="E231"/>
  <c r="E237" s="1"/>
  <c r="E243" s="1"/>
  <c r="E230"/>
  <c r="E236" s="1"/>
  <c r="G229"/>
  <c r="E229" s="1"/>
  <c r="E235" s="1"/>
  <c r="E241" s="1"/>
  <c r="G228"/>
  <c r="G234" s="1"/>
  <c r="G240" s="1"/>
  <c r="E228"/>
  <c r="E234" s="1"/>
  <c r="E240" s="1"/>
  <c r="G227"/>
  <c r="E227" s="1"/>
  <c r="E233" s="1"/>
  <c r="E239" s="1"/>
  <c r="L226"/>
  <c r="K226"/>
  <c r="J226"/>
  <c r="I226"/>
  <c r="H226"/>
  <c r="F226"/>
  <c r="L221"/>
  <c r="K221"/>
  <c r="J221"/>
  <c r="I221"/>
  <c r="H221"/>
  <c r="G221"/>
  <c r="F221"/>
  <c r="E221"/>
  <c r="L216"/>
  <c r="L222" s="1"/>
  <c r="K216"/>
  <c r="K222" s="1"/>
  <c r="J216"/>
  <c r="J222" s="1"/>
  <c r="I216"/>
  <c r="I222" s="1"/>
  <c r="H216"/>
  <c r="H222" s="1"/>
  <c r="G216"/>
  <c r="G222" s="1"/>
  <c r="F216"/>
  <c r="F222" s="1"/>
  <c r="L214"/>
  <c r="L220" s="1"/>
  <c r="K214"/>
  <c r="K220" s="1"/>
  <c r="J214"/>
  <c r="J220" s="1"/>
  <c r="I214"/>
  <c r="I220" s="1"/>
  <c r="H214"/>
  <c r="H220" s="1"/>
  <c r="G214"/>
  <c r="G220" s="1"/>
  <c r="F214"/>
  <c r="F220" s="1"/>
  <c r="L213"/>
  <c r="L219" s="1"/>
  <c r="K213"/>
  <c r="K219" s="1"/>
  <c r="J213"/>
  <c r="J219" s="1"/>
  <c r="I213"/>
  <c r="I219" s="1"/>
  <c r="H213"/>
  <c r="H219" s="1"/>
  <c r="G213"/>
  <c r="G219" s="1"/>
  <c r="F213"/>
  <c r="F219" s="1"/>
  <c r="L212"/>
  <c r="L218" s="1"/>
  <c r="K212"/>
  <c r="K218" s="1"/>
  <c r="J212"/>
  <c r="J218" s="1"/>
  <c r="I212"/>
  <c r="I218" s="1"/>
  <c r="H212"/>
  <c r="H218" s="1"/>
  <c r="G212"/>
  <c r="G218" s="1"/>
  <c r="F212"/>
  <c r="F218" s="1"/>
  <c r="E210"/>
  <c r="E208"/>
  <c r="E207"/>
  <c r="E206"/>
  <c r="L205"/>
  <c r="K205"/>
  <c r="J205"/>
  <c r="I205"/>
  <c r="H205"/>
  <c r="G205"/>
  <c r="F205"/>
  <c r="E204"/>
  <c r="E202"/>
  <c r="E214" s="1"/>
  <c r="E220" s="1"/>
  <c r="E201"/>
  <c r="E200"/>
  <c r="L199"/>
  <c r="K199"/>
  <c r="J199"/>
  <c r="I199"/>
  <c r="H199"/>
  <c r="G199"/>
  <c r="F199"/>
  <c r="I193"/>
  <c r="L194"/>
  <c r="J194"/>
  <c r="I194"/>
  <c r="G194"/>
  <c r="E182"/>
  <c r="L193"/>
  <c r="E181"/>
  <c r="L191"/>
  <c r="L195"/>
  <c r="K195"/>
  <c r="H194"/>
  <c r="K193"/>
  <c r="L192"/>
  <c r="E156"/>
  <c r="E155"/>
  <c r="E154"/>
  <c r="E153"/>
  <c r="E152"/>
  <c r="H151"/>
  <c r="E151" s="1"/>
  <c r="E150"/>
  <c r="L149"/>
  <c r="K149"/>
  <c r="K145" s="1"/>
  <c r="J149"/>
  <c r="I149"/>
  <c r="H149"/>
  <c r="G149"/>
  <c r="F149"/>
  <c r="E148"/>
  <c r="E147"/>
  <c r="E146"/>
  <c r="E144"/>
  <c r="L143"/>
  <c r="K143"/>
  <c r="J143"/>
  <c r="I143"/>
  <c r="G143"/>
  <c r="F143"/>
  <c r="E142"/>
  <c r="E141"/>
  <c r="E140"/>
  <c r="K139"/>
  <c r="J139"/>
  <c r="I139"/>
  <c r="H139"/>
  <c r="F139"/>
  <c r="E138"/>
  <c r="L137"/>
  <c r="K137"/>
  <c r="J137"/>
  <c r="I137"/>
  <c r="G137"/>
  <c r="F137"/>
  <c r="E136"/>
  <c r="E135"/>
  <c r="E134"/>
  <c r="I133"/>
  <c r="H133"/>
  <c r="E132"/>
  <c r="L131"/>
  <c r="K131"/>
  <c r="J131"/>
  <c r="I131"/>
  <c r="G131"/>
  <c r="F131"/>
  <c r="E130"/>
  <c r="E129"/>
  <c r="E128"/>
  <c r="L127"/>
  <c r="H127"/>
  <c r="E126"/>
  <c r="L125"/>
  <c r="K125"/>
  <c r="J125"/>
  <c r="I125"/>
  <c r="G125"/>
  <c r="G121" s="1"/>
  <c r="F125"/>
  <c r="H124"/>
  <c r="E123"/>
  <c r="E122"/>
  <c r="G120"/>
  <c r="G115" s="1"/>
  <c r="L119"/>
  <c r="K119"/>
  <c r="J119"/>
  <c r="I119"/>
  <c r="H119"/>
  <c r="F119"/>
  <c r="E118"/>
  <c r="E117"/>
  <c r="E116"/>
  <c r="K115"/>
  <c r="E114"/>
  <c r="L113"/>
  <c r="K113"/>
  <c r="J113"/>
  <c r="I113"/>
  <c r="H113"/>
  <c r="G113"/>
  <c r="F113"/>
  <c r="E112"/>
  <c r="E111"/>
  <c r="E110"/>
  <c r="K109"/>
  <c r="H109"/>
  <c r="L107"/>
  <c r="L103" s="1"/>
  <c r="K107"/>
  <c r="J107"/>
  <c r="J101" s="1"/>
  <c r="I107"/>
  <c r="H107"/>
  <c r="F107"/>
  <c r="G106"/>
  <c r="E105"/>
  <c r="E104"/>
  <c r="J103"/>
  <c r="L102"/>
  <c r="K102"/>
  <c r="J102"/>
  <c r="I102"/>
  <c r="H102"/>
  <c r="F102"/>
  <c r="L100"/>
  <c r="K100"/>
  <c r="J100"/>
  <c r="I100"/>
  <c r="F100"/>
  <c r="L99"/>
  <c r="K99"/>
  <c r="J99"/>
  <c r="I99"/>
  <c r="H99"/>
  <c r="G99"/>
  <c r="F99"/>
  <c r="L98"/>
  <c r="K98"/>
  <c r="J98"/>
  <c r="I98"/>
  <c r="H98"/>
  <c r="G98"/>
  <c r="F98"/>
  <c r="E96"/>
  <c r="E95"/>
  <c r="E94"/>
  <c r="E93"/>
  <c r="E92"/>
  <c r="G91"/>
  <c r="E91"/>
  <c r="E89"/>
  <c r="H88"/>
  <c r="H90" s="1"/>
  <c r="G88"/>
  <c r="G85" s="1"/>
  <c r="G79" s="1"/>
  <c r="E87"/>
  <c r="E81" s="1"/>
  <c r="E86"/>
  <c r="L85"/>
  <c r="K85"/>
  <c r="J85"/>
  <c r="I85"/>
  <c r="I79" s="1"/>
  <c r="F85"/>
  <c r="L84"/>
  <c r="K84"/>
  <c r="J84"/>
  <c r="I84"/>
  <c r="G84"/>
  <c r="F84"/>
  <c r="L83"/>
  <c r="K83"/>
  <c r="J83"/>
  <c r="I83"/>
  <c r="H83"/>
  <c r="G83"/>
  <c r="F83"/>
  <c r="L82"/>
  <c r="K82"/>
  <c r="K166" s="1"/>
  <c r="K541" s="1"/>
  <c r="J82"/>
  <c r="I82"/>
  <c r="F82"/>
  <c r="F160" s="1"/>
  <c r="L81"/>
  <c r="K81"/>
  <c r="J81"/>
  <c r="J159" s="1"/>
  <c r="I81"/>
  <c r="I159" s="1"/>
  <c r="H159"/>
  <c r="G81"/>
  <c r="F81"/>
  <c r="F159" s="1"/>
  <c r="L80"/>
  <c r="K80"/>
  <c r="K164" s="1"/>
  <c r="K539" s="1"/>
  <c r="J80"/>
  <c r="I80"/>
  <c r="I158" s="1"/>
  <c r="H80"/>
  <c r="G80"/>
  <c r="G164" s="1"/>
  <c r="F80"/>
  <c r="L79"/>
  <c r="K79"/>
  <c r="J79"/>
  <c r="F79"/>
  <c r="L69"/>
  <c r="K69"/>
  <c r="J69"/>
  <c r="I69"/>
  <c r="H69"/>
  <c r="G69"/>
  <c r="F69"/>
  <c r="I67"/>
  <c r="H67"/>
  <c r="G67"/>
  <c r="F67"/>
  <c r="I66"/>
  <c r="H66"/>
  <c r="G66"/>
  <c r="F66"/>
  <c r="L65"/>
  <c r="K65"/>
  <c r="J65"/>
  <c r="I65"/>
  <c r="H65"/>
  <c r="G65"/>
  <c r="F65"/>
  <c r="E63"/>
  <c r="E69" s="1"/>
  <c r="L61"/>
  <c r="L67" s="1"/>
  <c r="K61"/>
  <c r="K67" s="1"/>
  <c r="J61"/>
  <c r="J67" s="1"/>
  <c r="L60"/>
  <c r="L66" s="1"/>
  <c r="K60"/>
  <c r="K66" s="1"/>
  <c r="J60"/>
  <c r="J66" s="1"/>
  <c r="E59"/>
  <c r="E65" s="1"/>
  <c r="I58"/>
  <c r="I64" s="1"/>
  <c r="H58"/>
  <c r="H64" s="1"/>
  <c r="G58"/>
  <c r="G64" s="1"/>
  <c r="F58"/>
  <c r="F64" s="1"/>
  <c r="G56"/>
  <c r="F56"/>
  <c r="L55"/>
  <c r="L74" s="1"/>
  <c r="L548" s="1"/>
  <c r="K55"/>
  <c r="K74" s="1"/>
  <c r="K548" s="1"/>
  <c r="J55"/>
  <c r="J74" s="1"/>
  <c r="J548" s="1"/>
  <c r="I55"/>
  <c r="I74" s="1"/>
  <c r="I548" s="1"/>
  <c r="H55"/>
  <c r="H74" s="1"/>
  <c r="H548" s="1"/>
  <c r="G55"/>
  <c r="G74" s="1"/>
  <c r="G548" s="1"/>
  <c r="F55"/>
  <c r="F74" s="1"/>
  <c r="F548" s="1"/>
  <c r="L54"/>
  <c r="K54"/>
  <c r="J54"/>
  <c r="I54"/>
  <c r="H54"/>
  <c r="G54"/>
  <c r="G73" s="1"/>
  <c r="G547" s="1"/>
  <c r="F54"/>
  <c r="H53"/>
  <c r="G53"/>
  <c r="G72" s="1"/>
  <c r="G546" s="1"/>
  <c r="F53"/>
  <c r="E50"/>
  <c r="E48"/>
  <c r="E47"/>
  <c r="E46"/>
  <c r="L45"/>
  <c r="K45"/>
  <c r="J45"/>
  <c r="I45"/>
  <c r="G45"/>
  <c r="F45"/>
  <c r="E44"/>
  <c r="E43"/>
  <c r="E42"/>
  <c r="E41"/>
  <c r="L40"/>
  <c r="K40"/>
  <c r="J40"/>
  <c r="I40"/>
  <c r="H40"/>
  <c r="G40"/>
  <c r="F40"/>
  <c r="E39"/>
  <c r="E37"/>
  <c r="E36"/>
  <c r="E35"/>
  <c r="L34"/>
  <c r="J34"/>
  <c r="I34"/>
  <c r="H34"/>
  <c r="G34"/>
  <c r="F34"/>
  <c r="E33"/>
  <c r="E32"/>
  <c r="E55" s="1"/>
  <c r="E74" s="1"/>
  <c r="E548" s="1"/>
  <c r="E31"/>
  <c r="E30"/>
  <c r="E29"/>
  <c r="L28"/>
  <c r="K28"/>
  <c r="J28"/>
  <c r="I28"/>
  <c r="H28"/>
  <c r="G28"/>
  <c r="F28"/>
  <c r="E27"/>
  <c r="E25"/>
  <c r="E24"/>
  <c r="E23"/>
  <c r="L22"/>
  <c r="K22"/>
  <c r="J22"/>
  <c r="I22"/>
  <c r="H22"/>
  <c r="G22"/>
  <c r="F22"/>
  <c r="L21"/>
  <c r="L56" s="1"/>
  <c r="K21"/>
  <c r="K56" s="1"/>
  <c r="K75" s="1"/>
  <c r="K549" s="1"/>
  <c r="E19"/>
  <c r="L18"/>
  <c r="L53" s="1"/>
  <c r="K18"/>
  <c r="K53" s="1"/>
  <c r="K72" s="1"/>
  <c r="K546" s="1"/>
  <c r="L17"/>
  <c r="K17"/>
  <c r="J17"/>
  <c r="J52" s="1"/>
  <c r="J71" s="1"/>
  <c r="J545" s="1"/>
  <c r="I247" l="1"/>
  <c r="I307" s="1"/>
  <c r="J18"/>
  <c r="J53" s="1"/>
  <c r="J72" s="1"/>
  <c r="J546" s="1"/>
  <c r="J21"/>
  <c r="J56" s="1"/>
  <c r="J75" s="1"/>
  <c r="J549" s="1"/>
  <c r="E34"/>
  <c r="K58"/>
  <c r="K64" s="1"/>
  <c r="F158"/>
  <c r="J158"/>
  <c r="G165"/>
  <c r="K165"/>
  <c r="J160"/>
  <c r="I162"/>
  <c r="E80"/>
  <c r="F232"/>
  <c r="H253"/>
  <c r="L247"/>
  <c r="L307" s="1"/>
  <c r="L512" s="1"/>
  <c r="E252"/>
  <c r="E312" s="1"/>
  <c r="E279"/>
  <c r="L318"/>
  <c r="L510" s="1"/>
  <c r="H172"/>
  <c r="H184" s="1"/>
  <c r="E175"/>
  <c r="E205"/>
  <c r="E216"/>
  <c r="E222" s="1"/>
  <c r="G250"/>
  <c r="G310" s="1"/>
  <c r="E194"/>
  <c r="H72"/>
  <c r="H546" s="1"/>
  <c r="G75"/>
  <c r="G549" s="1"/>
  <c r="E83"/>
  <c r="L166"/>
  <c r="L541" s="1"/>
  <c r="G217"/>
  <c r="H249"/>
  <c r="E344"/>
  <c r="E416"/>
  <c r="E434"/>
  <c r="E187"/>
  <c r="L454"/>
  <c r="L453" s="1"/>
  <c r="L317"/>
  <c r="L509" s="1"/>
  <c r="K455"/>
  <c r="K318"/>
  <c r="K510" s="1"/>
  <c r="L72"/>
  <c r="L546" s="1"/>
  <c r="L16"/>
  <c r="L51" s="1"/>
  <c r="E45"/>
  <c r="I160"/>
  <c r="F162"/>
  <c r="K168"/>
  <c r="K543" s="1"/>
  <c r="H101"/>
  <c r="F103"/>
  <c r="G109"/>
  <c r="E99"/>
  <c r="L115"/>
  <c r="L121"/>
  <c r="E213"/>
  <c r="E219" s="1"/>
  <c r="L232"/>
  <c r="L238" s="1"/>
  <c r="F239"/>
  <c r="E253"/>
  <c r="E249"/>
  <c r="E309" s="1"/>
  <c r="E268"/>
  <c r="E265" s="1"/>
  <c r="E326"/>
  <c r="E482"/>
  <c r="E199"/>
  <c r="H211"/>
  <c r="E404"/>
  <c r="E488"/>
  <c r="K16"/>
  <c r="K51" s="1"/>
  <c r="K70" s="1"/>
  <c r="K544" s="1"/>
  <c r="L75"/>
  <c r="L549" s="1"/>
  <c r="G82"/>
  <c r="L160"/>
  <c r="H161"/>
  <c r="J162"/>
  <c r="F101"/>
  <c r="E98"/>
  <c r="G127"/>
  <c r="L211"/>
  <c r="I217"/>
  <c r="H232"/>
  <c r="H238" s="1"/>
  <c r="E289"/>
  <c r="E392"/>
  <c r="E455"/>
  <c r="K317"/>
  <c r="K509" s="1"/>
  <c r="K454"/>
  <c r="H217"/>
  <c r="G456"/>
  <c r="G319"/>
  <c r="G511" s="1"/>
  <c r="J73"/>
  <c r="J547" s="1"/>
  <c r="F164"/>
  <c r="J164"/>
  <c r="F165"/>
  <c r="J165"/>
  <c r="I166"/>
  <c r="I541" s="1"/>
  <c r="F167"/>
  <c r="F542" s="1"/>
  <c r="F168"/>
  <c r="L516"/>
  <c r="E457"/>
  <c r="E40"/>
  <c r="I73"/>
  <c r="I547" s="1"/>
  <c r="F97"/>
  <c r="F163" s="1"/>
  <c r="J166"/>
  <c r="H167"/>
  <c r="H542" s="1"/>
  <c r="L168"/>
  <c r="L543" s="1"/>
  <c r="F121"/>
  <c r="E125"/>
  <c r="I127"/>
  <c r="E164"/>
  <c r="E180"/>
  <c r="E186" s="1"/>
  <c r="I211"/>
  <c r="F217"/>
  <c r="J217"/>
  <c r="H239"/>
  <c r="E283"/>
  <c r="H295"/>
  <c r="E295" s="1"/>
  <c r="I516"/>
  <c r="I529" s="1"/>
  <c r="E398"/>
  <c r="E500"/>
  <c r="F72"/>
  <c r="F546" s="1"/>
  <c r="F73"/>
  <c r="F547" s="1"/>
  <c r="H164"/>
  <c r="L164"/>
  <c r="L539" s="1"/>
  <c r="H165"/>
  <c r="H540" s="1"/>
  <c r="L165"/>
  <c r="L540" s="1"/>
  <c r="J167"/>
  <c r="J542" s="1"/>
  <c r="I168"/>
  <c r="L109"/>
  <c r="E113"/>
  <c r="E131"/>
  <c r="F145"/>
  <c r="E165"/>
  <c r="E179"/>
  <c r="E185" s="1"/>
  <c r="F211"/>
  <c r="J211"/>
  <c r="K217"/>
  <c r="G277"/>
  <c r="G247" s="1"/>
  <c r="G307" s="1"/>
  <c r="E362"/>
  <c r="E446"/>
  <c r="J16"/>
  <c r="J51" s="1"/>
  <c r="E28"/>
  <c r="K52"/>
  <c r="K71" s="1"/>
  <c r="K545" s="1"/>
  <c r="E54"/>
  <c r="E22"/>
  <c r="L52"/>
  <c r="L71" s="1"/>
  <c r="L545" s="1"/>
  <c r="H73"/>
  <c r="H547" s="1"/>
  <c r="L73"/>
  <c r="L547" s="1"/>
  <c r="L58"/>
  <c r="L64" s="1"/>
  <c r="F75"/>
  <c r="F549" s="1"/>
  <c r="I164"/>
  <c r="I165"/>
  <c r="F166"/>
  <c r="L101"/>
  <c r="J168"/>
  <c r="H103"/>
  <c r="H115"/>
  <c r="E120"/>
  <c r="K121"/>
  <c r="L133"/>
  <c r="G139"/>
  <c r="J145"/>
  <c r="G211"/>
  <c r="K211"/>
  <c r="K232"/>
  <c r="K238" s="1"/>
  <c r="G233"/>
  <c r="G239" s="1"/>
  <c r="F247"/>
  <c r="F307" s="1"/>
  <c r="E301"/>
  <c r="K516"/>
  <c r="K529" s="1"/>
  <c r="E338"/>
  <c r="E440"/>
  <c r="E470"/>
  <c r="K73"/>
  <c r="K547" s="1"/>
  <c r="H84"/>
  <c r="H162" s="1"/>
  <c r="E90"/>
  <c r="E84" s="1"/>
  <c r="H193"/>
  <c r="E88"/>
  <c r="E82" s="1"/>
  <c r="I109"/>
  <c r="J115"/>
  <c r="I17"/>
  <c r="I21"/>
  <c r="J58"/>
  <c r="J64" s="1"/>
  <c r="E60"/>
  <c r="E61"/>
  <c r="E67" s="1"/>
  <c r="E73" s="1"/>
  <c r="E547" s="1"/>
  <c r="H82"/>
  <c r="H85"/>
  <c r="J97"/>
  <c r="J163" s="1"/>
  <c r="H100"/>
  <c r="I101"/>
  <c r="I167" s="1"/>
  <c r="I542" s="1"/>
  <c r="K103"/>
  <c r="K101"/>
  <c r="K161" s="1"/>
  <c r="F115"/>
  <c r="I121"/>
  <c r="J127"/>
  <c r="J133"/>
  <c r="L139"/>
  <c r="H145"/>
  <c r="K158"/>
  <c r="K160"/>
  <c r="K162"/>
  <c r="I195"/>
  <c r="I103"/>
  <c r="I115"/>
  <c r="E124"/>
  <c r="G101"/>
  <c r="G167" s="1"/>
  <c r="G542" s="1"/>
  <c r="F127"/>
  <c r="F133"/>
  <c r="E137"/>
  <c r="G158"/>
  <c r="L158"/>
  <c r="I161"/>
  <c r="I157" s="1"/>
  <c r="L162"/>
  <c r="J195"/>
  <c r="E106"/>
  <c r="G100"/>
  <c r="F109"/>
  <c r="J109"/>
  <c r="K133"/>
  <c r="H158"/>
  <c r="K159"/>
  <c r="E107"/>
  <c r="G108"/>
  <c r="E119"/>
  <c r="H121"/>
  <c r="J121"/>
  <c r="K127"/>
  <c r="G133"/>
  <c r="E143"/>
  <c r="G145"/>
  <c r="L145"/>
  <c r="E149"/>
  <c r="I145"/>
  <c r="G159"/>
  <c r="L159"/>
  <c r="L161"/>
  <c r="F195"/>
  <c r="L217"/>
  <c r="F161"/>
  <c r="J161"/>
  <c r="J157" s="1"/>
  <c r="G226"/>
  <c r="E226" s="1"/>
  <c r="F238"/>
  <c r="E259"/>
  <c r="K512"/>
  <c r="H513"/>
  <c r="J515"/>
  <c r="H510"/>
  <c r="H516" s="1"/>
  <c r="H314"/>
  <c r="H506" s="1"/>
  <c r="L529"/>
  <c r="I517"/>
  <c r="E212"/>
  <c r="E218" s="1"/>
  <c r="I239"/>
  <c r="I232"/>
  <c r="I238" s="1"/>
  <c r="I513"/>
  <c r="I514"/>
  <c r="K515"/>
  <c r="G517"/>
  <c r="J517"/>
  <c r="E271"/>
  <c r="J247"/>
  <c r="J307" s="1"/>
  <c r="J512" s="1"/>
  <c r="E280"/>
  <c r="I512"/>
  <c r="J513"/>
  <c r="J514"/>
  <c r="L515"/>
  <c r="J516"/>
  <c r="H515"/>
  <c r="K517"/>
  <c r="G235"/>
  <c r="I515"/>
  <c r="H517"/>
  <c r="L517"/>
  <c r="F319"/>
  <c r="K453"/>
  <c r="F456"/>
  <c r="H88" i="4"/>
  <c r="E172" i="5" l="1"/>
  <c r="H512"/>
  <c r="H525" s="1"/>
  <c r="H550" s="1"/>
  <c r="J543"/>
  <c r="I18"/>
  <c r="E18" s="1"/>
  <c r="E53" s="1"/>
  <c r="I543"/>
  <c r="L70"/>
  <c r="L544" s="1"/>
  <c r="H309"/>
  <c r="H514" s="1"/>
  <c r="H247"/>
  <c r="H307" s="1"/>
  <c r="K540"/>
  <c r="I97"/>
  <c r="I163" s="1"/>
  <c r="G540"/>
  <c r="I522"/>
  <c r="F543"/>
  <c r="F541"/>
  <c r="L316"/>
  <c r="L508" s="1"/>
  <c r="L514" s="1"/>
  <c r="L527" s="1"/>
  <c r="E100"/>
  <c r="E166" s="1"/>
  <c r="G318"/>
  <c r="G510" s="1"/>
  <c r="G516" s="1"/>
  <c r="G455"/>
  <c r="E217"/>
  <c r="G161"/>
  <c r="E161" s="1"/>
  <c r="E139"/>
  <c r="E454"/>
  <c r="E452" s="1"/>
  <c r="K316"/>
  <c r="K508" s="1"/>
  <c r="K514" s="1"/>
  <c r="E159"/>
  <c r="J70"/>
  <c r="J544" s="1"/>
  <c r="L167"/>
  <c r="L97"/>
  <c r="L163" s="1"/>
  <c r="E211"/>
  <c r="L315"/>
  <c r="L507" s="1"/>
  <c r="L513" s="1"/>
  <c r="L526" s="1"/>
  <c r="L452"/>
  <c r="J191"/>
  <c r="J519" s="1"/>
  <c r="J532" s="1"/>
  <c r="K190"/>
  <c r="E319"/>
  <c r="E511" s="1"/>
  <c r="E517" s="1"/>
  <c r="F511"/>
  <c r="F517" s="1"/>
  <c r="G241"/>
  <c r="G232"/>
  <c r="J527"/>
  <c r="I535"/>
  <c r="I526"/>
  <c r="H526"/>
  <c r="H160"/>
  <c r="H157" s="1"/>
  <c r="I56"/>
  <c r="I75" s="1"/>
  <c r="I549" s="1"/>
  <c r="H21"/>
  <c r="F157"/>
  <c r="I528"/>
  <c r="I553" s="1"/>
  <c r="I521"/>
  <c r="K530"/>
  <c r="K523"/>
  <c r="K536" s="1"/>
  <c r="J529"/>
  <c r="J522"/>
  <c r="J526"/>
  <c r="J530"/>
  <c r="J555" s="1"/>
  <c r="J523"/>
  <c r="L525"/>
  <c r="L550" s="1"/>
  <c r="H529"/>
  <c r="H522"/>
  <c r="K525"/>
  <c r="K550" s="1"/>
  <c r="F193"/>
  <c r="E145"/>
  <c r="G166"/>
  <c r="L157"/>
  <c r="E133"/>
  <c r="K157"/>
  <c r="K97"/>
  <c r="K163" s="1"/>
  <c r="K538" s="1"/>
  <c r="K167"/>
  <c r="H166"/>
  <c r="H541" s="1"/>
  <c r="H97"/>
  <c r="H17"/>
  <c r="I16"/>
  <c r="I51" s="1"/>
  <c r="I70" s="1"/>
  <c r="I544" s="1"/>
  <c r="I52"/>
  <c r="I71" s="1"/>
  <c r="I545" s="1"/>
  <c r="L530"/>
  <c r="L523"/>
  <c r="L536" s="1"/>
  <c r="K527"/>
  <c r="H528"/>
  <c r="H521"/>
  <c r="H534" s="1"/>
  <c r="L528"/>
  <c r="L521"/>
  <c r="L534" s="1"/>
  <c r="I525"/>
  <c r="I550" s="1"/>
  <c r="H527"/>
  <c r="H520"/>
  <c r="H533" s="1"/>
  <c r="K528"/>
  <c r="K521"/>
  <c r="J528"/>
  <c r="G102"/>
  <c r="E108"/>
  <c r="G103"/>
  <c r="J193"/>
  <c r="J521" s="1"/>
  <c r="J534" s="1"/>
  <c r="E127"/>
  <c r="L190"/>
  <c r="L518" s="1"/>
  <c r="K192"/>
  <c r="E158"/>
  <c r="E121"/>
  <c r="E66"/>
  <c r="E58"/>
  <c r="E64" s="1"/>
  <c r="G192"/>
  <c r="H168"/>
  <c r="F455"/>
  <c r="F318"/>
  <c r="K315"/>
  <c r="K507" s="1"/>
  <c r="K513" s="1"/>
  <c r="K452"/>
  <c r="H530"/>
  <c r="J525"/>
  <c r="J550" s="1"/>
  <c r="E277"/>
  <c r="E247" s="1"/>
  <c r="E307" s="1"/>
  <c r="E250"/>
  <c r="E310" s="1"/>
  <c r="G530"/>
  <c r="I527"/>
  <c r="I552" s="1"/>
  <c r="I530"/>
  <c r="I555" s="1"/>
  <c r="G193"/>
  <c r="E101"/>
  <c r="E167" s="1"/>
  <c r="E542" s="1"/>
  <c r="E109"/>
  <c r="E115"/>
  <c r="E85"/>
  <c r="E79" s="1"/>
  <c r="H79"/>
  <c r="G160"/>
  <c r="H235" i="4"/>
  <c r="H234"/>
  <c r="E72" i="5" l="1"/>
  <c r="E546" s="1"/>
  <c r="K522"/>
  <c r="K535" s="1"/>
  <c r="K542"/>
  <c r="G541"/>
  <c r="I53"/>
  <c r="I72" s="1"/>
  <c r="I546" s="1"/>
  <c r="J541"/>
  <c r="J539"/>
  <c r="L538"/>
  <c r="L522"/>
  <c r="L535" s="1"/>
  <c r="L542"/>
  <c r="L520"/>
  <c r="L533" s="1"/>
  <c r="K520"/>
  <c r="J536"/>
  <c r="J535"/>
  <c r="I534"/>
  <c r="K533"/>
  <c r="L519"/>
  <c r="L532" s="1"/>
  <c r="G529"/>
  <c r="G522"/>
  <c r="E160"/>
  <c r="K534"/>
  <c r="K518"/>
  <c r="G454"/>
  <c r="G317"/>
  <c r="G509" s="1"/>
  <c r="G515" s="1"/>
  <c r="G528" s="1"/>
  <c r="E193"/>
  <c r="E541" s="1"/>
  <c r="E318"/>
  <c r="E510" s="1"/>
  <c r="E516" s="1"/>
  <c r="F510"/>
  <c r="F516" s="1"/>
  <c r="G168"/>
  <c r="G162"/>
  <c r="E162" s="1"/>
  <c r="G238"/>
  <c r="E232"/>
  <c r="E238" s="1"/>
  <c r="F530"/>
  <c r="F523"/>
  <c r="I523"/>
  <c r="I536" s="1"/>
  <c r="F454"/>
  <c r="F317"/>
  <c r="J192"/>
  <c r="E530"/>
  <c r="E555" s="1"/>
  <c r="H16"/>
  <c r="H51" s="1"/>
  <c r="H70" s="1"/>
  <c r="H544" s="1"/>
  <c r="G17"/>
  <c r="H52"/>
  <c r="H71" s="1"/>
  <c r="H545" s="1"/>
  <c r="G195"/>
  <c r="E103"/>
  <c r="F192"/>
  <c r="F540" s="1"/>
  <c r="K526"/>
  <c r="K519"/>
  <c r="K532" s="1"/>
  <c r="E102"/>
  <c r="E168" s="1"/>
  <c r="H163"/>
  <c r="G97"/>
  <c r="G163" s="1"/>
  <c r="E178"/>
  <c r="E184" s="1"/>
  <c r="E183"/>
  <c r="E189" s="1"/>
  <c r="H535"/>
  <c r="H56"/>
  <c r="H75" s="1"/>
  <c r="H549" s="1"/>
  <c r="E21"/>
  <c r="E56" s="1"/>
  <c r="E75" s="1"/>
  <c r="E549" s="1"/>
  <c r="H124" i="4"/>
  <c r="J520" i="5" l="1"/>
  <c r="J533" s="1"/>
  <c r="J531" s="1"/>
  <c r="J540"/>
  <c r="G543"/>
  <c r="G157"/>
  <c r="E157" s="1"/>
  <c r="G535"/>
  <c r="K531"/>
  <c r="G523"/>
  <c r="G536" s="1"/>
  <c r="F536"/>
  <c r="G453"/>
  <c r="G316"/>
  <c r="G508" s="1"/>
  <c r="G514" s="1"/>
  <c r="L531"/>
  <c r="G521"/>
  <c r="G534" s="1"/>
  <c r="F529"/>
  <c r="F522"/>
  <c r="E529"/>
  <c r="E554" s="1"/>
  <c r="E522"/>
  <c r="I190"/>
  <c r="I191"/>
  <c r="F509"/>
  <c r="F515" s="1"/>
  <c r="E317"/>
  <c r="E509" s="1"/>
  <c r="E515" s="1"/>
  <c r="F17"/>
  <c r="G16"/>
  <c r="G51" s="1"/>
  <c r="G70" s="1"/>
  <c r="G544" s="1"/>
  <c r="G52"/>
  <c r="G71" s="1"/>
  <c r="G545" s="1"/>
  <c r="J190"/>
  <c r="E192"/>
  <c r="E540" s="1"/>
  <c r="I192"/>
  <c r="E97"/>
  <c r="E163" s="1"/>
  <c r="F453"/>
  <c r="F316"/>
  <c r="E152" i="4"/>
  <c r="E153"/>
  <c r="E154"/>
  <c r="E155"/>
  <c r="E156"/>
  <c r="H151"/>
  <c r="F84"/>
  <c r="G84"/>
  <c r="I84"/>
  <c r="J84"/>
  <c r="K84"/>
  <c r="L84"/>
  <c r="F83"/>
  <c r="G83"/>
  <c r="H83"/>
  <c r="I83"/>
  <c r="J83"/>
  <c r="K83"/>
  <c r="L83"/>
  <c r="F82"/>
  <c r="I82"/>
  <c r="J82"/>
  <c r="K82"/>
  <c r="L82"/>
  <c r="F81"/>
  <c r="G81"/>
  <c r="I81"/>
  <c r="J81"/>
  <c r="K81"/>
  <c r="L81"/>
  <c r="F80"/>
  <c r="G80"/>
  <c r="H80"/>
  <c r="I80"/>
  <c r="J80"/>
  <c r="K80"/>
  <c r="L80"/>
  <c r="G91"/>
  <c r="E91" s="1"/>
  <c r="E92"/>
  <c r="E93"/>
  <c r="E94"/>
  <c r="E95"/>
  <c r="E96"/>
  <c r="I520" i="5" l="1"/>
  <c r="I533" s="1"/>
  <c r="I540"/>
  <c r="I519"/>
  <c r="I532" s="1"/>
  <c r="I531" s="1"/>
  <c r="I539"/>
  <c r="I518"/>
  <c r="I538"/>
  <c r="J518"/>
  <c r="J538"/>
  <c r="G527"/>
  <c r="G520"/>
  <c r="G533" s="1"/>
  <c r="G315"/>
  <c r="G507" s="1"/>
  <c r="G513" s="1"/>
  <c r="G526" s="1"/>
  <c r="G452"/>
  <c r="G314" s="1"/>
  <c r="G506" s="1"/>
  <c r="G512" s="1"/>
  <c r="G525" s="1"/>
  <c r="G550" s="1"/>
  <c r="H190"/>
  <c r="F508"/>
  <c r="F514" s="1"/>
  <c r="E316"/>
  <c r="E508" s="1"/>
  <c r="E514" s="1"/>
  <c r="F528"/>
  <c r="F521"/>
  <c r="F452"/>
  <c r="F314" s="1"/>
  <c r="F315"/>
  <c r="F16"/>
  <c r="F51" s="1"/>
  <c r="F70" s="1"/>
  <c r="F52"/>
  <c r="F71" s="1"/>
  <c r="F545" s="1"/>
  <c r="F544" s="1"/>
  <c r="E17"/>
  <c r="F535"/>
  <c r="E535" s="1"/>
  <c r="H191"/>
  <c r="E528"/>
  <c r="E553" s="1"/>
  <c r="E521"/>
  <c r="E151" i="4"/>
  <c r="L176"/>
  <c r="K176"/>
  <c r="J176"/>
  <c r="I176"/>
  <c r="G176"/>
  <c r="F176"/>
  <c r="E41"/>
  <c r="E42"/>
  <c r="E43"/>
  <c r="E44"/>
  <c r="G40"/>
  <c r="H40"/>
  <c r="I40"/>
  <c r="J40"/>
  <c r="K40"/>
  <c r="L40"/>
  <c r="E29"/>
  <c r="E30"/>
  <c r="E31"/>
  <c r="E32"/>
  <c r="E33"/>
  <c r="H519" i="5" l="1"/>
  <c r="H532" s="1"/>
  <c r="H539"/>
  <c r="H518"/>
  <c r="H538"/>
  <c r="G191"/>
  <c r="G190"/>
  <c r="E16"/>
  <c r="E51" s="1"/>
  <c r="E70" s="1"/>
  <c r="E544" s="1"/>
  <c r="E52"/>
  <c r="E71" s="1"/>
  <c r="E545" s="1"/>
  <c r="F506"/>
  <c r="F512" s="1"/>
  <c r="E314"/>
  <c r="E506" s="1"/>
  <c r="E512" s="1"/>
  <c r="E525" s="1"/>
  <c r="E550" s="1"/>
  <c r="F527"/>
  <c r="F520"/>
  <c r="H195"/>
  <c r="F507"/>
  <c r="F513" s="1"/>
  <c r="E315"/>
  <c r="E507" s="1"/>
  <c r="E513" s="1"/>
  <c r="E527"/>
  <c r="E552" s="1"/>
  <c r="E520"/>
  <c r="F534"/>
  <c r="E534" s="1"/>
  <c r="L314" i="4"/>
  <c r="L315"/>
  <c r="L316"/>
  <c r="L318"/>
  <c r="K314"/>
  <c r="K315"/>
  <c r="K316"/>
  <c r="K318"/>
  <c r="J314"/>
  <c r="J315"/>
  <c r="J316"/>
  <c r="J318"/>
  <c r="I314"/>
  <c r="I315"/>
  <c r="I316"/>
  <c r="I318"/>
  <c r="H314"/>
  <c r="H318"/>
  <c r="G314"/>
  <c r="G318"/>
  <c r="F314"/>
  <c r="F315"/>
  <c r="F316"/>
  <c r="F318"/>
  <c r="J349"/>
  <c r="G518" i="5" l="1"/>
  <c r="G538"/>
  <c r="H523"/>
  <c r="H536" s="1"/>
  <c r="E536" s="1"/>
  <c r="H543"/>
  <c r="G519"/>
  <c r="G532" s="1"/>
  <c r="G531" s="1"/>
  <c r="G539"/>
  <c r="E195"/>
  <c r="F533"/>
  <c r="E533" s="1"/>
  <c r="E526"/>
  <c r="E551" s="1"/>
  <c r="F526"/>
  <c r="F191"/>
  <c r="F525"/>
  <c r="F550" s="1"/>
  <c r="L367" i="4"/>
  <c r="K367"/>
  <c r="J367"/>
  <c r="I367"/>
  <c r="H367"/>
  <c r="G367"/>
  <c r="F367"/>
  <c r="E368"/>
  <c r="E369"/>
  <c r="E370"/>
  <c r="E371"/>
  <c r="E372"/>
  <c r="F519" i="5" l="1"/>
  <c r="F532" s="1"/>
  <c r="F531" s="1"/>
  <c r="F539"/>
  <c r="H531"/>
  <c r="E532"/>
  <c r="E531" s="1"/>
  <c r="F190"/>
  <c r="E523"/>
  <c r="E543"/>
  <c r="E191"/>
  <c r="E367" i="4"/>
  <c r="F40"/>
  <c r="E40" s="1"/>
  <c r="E194"/>
  <c r="F518" i="5" l="1"/>
  <c r="E518" s="1"/>
  <c r="F538"/>
  <c r="E539"/>
  <c r="E519"/>
  <c r="E190"/>
  <c r="E538" s="1"/>
  <c r="I238" i="4"/>
  <c r="J137" l="1"/>
  <c r="E296"/>
  <c r="E297"/>
  <c r="I292"/>
  <c r="I303"/>
  <c r="H210"/>
  <c r="H186"/>
  <c r="F183" l="1"/>
  <c r="H182" l="1"/>
  <c r="E182" l="1"/>
  <c r="E176" s="1"/>
  <c r="H82"/>
  <c r="H243"/>
  <c r="H81"/>
  <c r="E147" l="1"/>
  <c r="E148"/>
  <c r="E150"/>
  <c r="E141"/>
  <c r="E142"/>
  <c r="E144"/>
  <c r="E138"/>
  <c r="E129"/>
  <c r="E130"/>
  <c r="E132"/>
  <c r="E123"/>
  <c r="E124"/>
  <c r="E126"/>
  <c r="E117"/>
  <c r="E118"/>
  <c r="E111"/>
  <c r="E112"/>
  <c r="E114"/>
  <c r="H102"/>
  <c r="I102"/>
  <c r="I168" s="1"/>
  <c r="J102"/>
  <c r="J168" s="1"/>
  <c r="K102"/>
  <c r="K168" s="1"/>
  <c r="L102"/>
  <c r="L168" s="1"/>
  <c r="H100"/>
  <c r="H166" s="1"/>
  <c r="I100"/>
  <c r="I166" s="1"/>
  <c r="K100"/>
  <c r="K166" s="1"/>
  <c r="L100"/>
  <c r="L166" s="1"/>
  <c r="G99"/>
  <c r="G165" s="1"/>
  <c r="H99"/>
  <c r="H165" s="1"/>
  <c r="I99"/>
  <c r="I165" s="1"/>
  <c r="K99"/>
  <c r="K165" s="1"/>
  <c r="L99"/>
  <c r="L165" s="1"/>
  <c r="G98"/>
  <c r="G164" s="1"/>
  <c r="H98"/>
  <c r="I98"/>
  <c r="I164" s="1"/>
  <c r="K98"/>
  <c r="K164" s="1"/>
  <c r="L98"/>
  <c r="L164" s="1"/>
  <c r="F99"/>
  <c r="F165" s="1"/>
  <c r="F100"/>
  <c r="F166" s="1"/>
  <c r="F102"/>
  <c r="F168" s="1"/>
  <c r="H158" l="1"/>
  <c r="H164"/>
  <c r="H160"/>
  <c r="H159"/>
  <c r="H211"/>
  <c r="H187"/>
  <c r="H205" l="1"/>
  <c r="H206"/>
  <c r="H176" s="1"/>
  <c r="H203"/>
  <c r="H228"/>
  <c r="H229"/>
  <c r="H230"/>
  <c r="H227"/>
  <c r="E86" l="1"/>
  <c r="E80" s="1"/>
  <c r="E87"/>
  <c r="E81" s="1"/>
  <c r="E89"/>
  <c r="E83" s="1"/>
  <c r="G88"/>
  <c r="F85"/>
  <c r="F79" s="1"/>
  <c r="I85"/>
  <c r="I79" s="1"/>
  <c r="J85"/>
  <c r="J79" s="1"/>
  <c r="K85"/>
  <c r="K79" s="1"/>
  <c r="L85"/>
  <c r="L79" s="1"/>
  <c r="H90"/>
  <c r="H84" s="1"/>
  <c r="H168" s="1"/>
  <c r="E88" l="1"/>
  <c r="E82" s="1"/>
  <c r="G82"/>
  <c r="E90"/>
  <c r="E84" s="1"/>
  <c r="H162"/>
  <c r="G85"/>
  <c r="G79" s="1"/>
  <c r="H85"/>
  <c r="H79" s="1"/>
  <c r="E85" l="1"/>
  <c r="E79" s="1"/>
  <c r="L186"/>
  <c r="K186" s="1"/>
  <c r="J186" s="1"/>
  <c r="E366"/>
  <c r="E365"/>
  <c r="H364"/>
  <c r="E364" s="1"/>
  <c r="E363"/>
  <c r="E362"/>
  <c r="L361"/>
  <c r="K361"/>
  <c r="J361"/>
  <c r="I361"/>
  <c r="G361"/>
  <c r="F361"/>
  <c r="E360"/>
  <c r="E358"/>
  <c r="E357"/>
  <c r="E356"/>
  <c r="L355"/>
  <c r="K355"/>
  <c r="J355"/>
  <c r="I355"/>
  <c r="H355"/>
  <c r="G355"/>
  <c r="F355"/>
  <c r="E354"/>
  <c r="E352"/>
  <c r="E351"/>
  <c r="E350"/>
  <c r="L349"/>
  <c r="K349"/>
  <c r="I349"/>
  <c r="H349"/>
  <c r="G349"/>
  <c r="F349"/>
  <c r="E348"/>
  <c r="H346"/>
  <c r="G346"/>
  <c r="H345"/>
  <c r="G345"/>
  <c r="E344"/>
  <c r="L343"/>
  <c r="K343"/>
  <c r="J343"/>
  <c r="I343"/>
  <c r="F343"/>
  <c r="E342"/>
  <c r="E340"/>
  <c r="E339"/>
  <c r="E338"/>
  <c r="J337"/>
  <c r="I337"/>
  <c r="H337"/>
  <c r="G337"/>
  <c r="F337"/>
  <c r="E336"/>
  <c r="G334"/>
  <c r="G333"/>
  <c r="E332"/>
  <c r="H331"/>
  <c r="F331"/>
  <c r="E330"/>
  <c r="E328"/>
  <c r="E327"/>
  <c r="F325"/>
  <c r="E325" s="1"/>
  <c r="E324"/>
  <c r="H322"/>
  <c r="H321"/>
  <c r="E320"/>
  <c r="L319"/>
  <c r="K319"/>
  <c r="J319"/>
  <c r="I319"/>
  <c r="G319"/>
  <c r="F319"/>
  <c r="H22"/>
  <c r="H315" l="1"/>
  <c r="K313"/>
  <c r="L313"/>
  <c r="G343"/>
  <c r="F313"/>
  <c r="H316"/>
  <c r="J313"/>
  <c r="E333"/>
  <c r="G315"/>
  <c r="E318"/>
  <c r="I313"/>
  <c r="E314"/>
  <c r="E334"/>
  <c r="G316"/>
  <c r="E346"/>
  <c r="E322"/>
  <c r="G331"/>
  <c r="G313" s="1"/>
  <c r="H319"/>
  <c r="E319" s="1"/>
  <c r="E337"/>
  <c r="E345"/>
  <c r="H361"/>
  <c r="E361" s="1"/>
  <c r="H343"/>
  <c r="E355"/>
  <c r="E321"/>
  <c r="E349"/>
  <c r="I186"/>
  <c r="E343" l="1"/>
  <c r="E316"/>
  <c r="E331"/>
  <c r="E313" s="1"/>
  <c r="E315"/>
  <c r="H577"/>
  <c r="I577"/>
  <c r="J577"/>
  <c r="K577"/>
  <c r="L577"/>
  <c r="H575"/>
  <c r="H574"/>
  <c r="H189" l="1"/>
  <c r="H213"/>
  <c r="H207" s="1"/>
  <c r="H237"/>
  <c r="H232" l="1"/>
  <c r="H231"/>
  <c r="H226" s="1"/>
  <c r="G293" l="1"/>
  <c r="E293" s="1"/>
  <c r="G294"/>
  <c r="E294" s="1"/>
  <c r="G295"/>
  <c r="E295" s="1"/>
  <c r="G186"/>
  <c r="I265" l="1"/>
  <c r="G120" l="1"/>
  <c r="E120" s="1"/>
  <c r="L380" l="1"/>
  <c r="L572" s="1"/>
  <c r="K380"/>
  <c r="K572" s="1"/>
  <c r="J380"/>
  <c r="J572" s="1"/>
  <c r="I380"/>
  <c r="I572" s="1"/>
  <c r="E571" l="1"/>
  <c r="E567"/>
  <c r="E568"/>
  <c r="E569"/>
  <c r="E570"/>
  <c r="J566"/>
  <c r="F566"/>
  <c r="G566"/>
  <c r="H566"/>
  <c r="I566"/>
  <c r="K566"/>
  <c r="L566"/>
  <c r="E566" l="1"/>
  <c r="G235" l="1"/>
  <c r="G211"/>
  <c r="G213" s="1"/>
  <c r="G187"/>
  <c r="G189" s="1"/>
  <c r="F669" l="1"/>
  <c r="G669"/>
  <c r="H669"/>
  <c r="I669"/>
  <c r="J669"/>
  <c r="K669"/>
  <c r="L669"/>
  <c r="F667"/>
  <c r="G667"/>
  <c r="H667"/>
  <c r="I667"/>
  <c r="J667"/>
  <c r="K667"/>
  <c r="L667"/>
  <c r="F666"/>
  <c r="G666"/>
  <c r="H666"/>
  <c r="I666"/>
  <c r="J666"/>
  <c r="K666"/>
  <c r="L666"/>
  <c r="F665"/>
  <c r="G665"/>
  <c r="H665"/>
  <c r="I665"/>
  <c r="J665"/>
  <c r="K665"/>
  <c r="L665"/>
  <c r="F660"/>
  <c r="G660"/>
  <c r="H660"/>
  <c r="I660"/>
  <c r="J660"/>
  <c r="K660"/>
  <c r="L660"/>
  <c r="F659"/>
  <c r="G659"/>
  <c r="H659"/>
  <c r="I659"/>
  <c r="J659"/>
  <c r="K659"/>
  <c r="L659"/>
  <c r="F657"/>
  <c r="G657"/>
  <c r="H657"/>
  <c r="I657"/>
  <c r="J657"/>
  <c r="K657"/>
  <c r="L657"/>
  <c r="F655"/>
  <c r="G655"/>
  <c r="H655"/>
  <c r="I655"/>
  <c r="J655"/>
  <c r="K655"/>
  <c r="L655"/>
  <c r="F654"/>
  <c r="G654"/>
  <c r="H654"/>
  <c r="I654"/>
  <c r="J654"/>
  <c r="K654"/>
  <c r="L654"/>
  <c r="F653"/>
  <c r="G653"/>
  <c r="H653"/>
  <c r="I653"/>
  <c r="J653"/>
  <c r="K653"/>
  <c r="L653"/>
  <c r="F651"/>
  <c r="G651"/>
  <c r="H651"/>
  <c r="I651"/>
  <c r="J651"/>
  <c r="K651"/>
  <c r="L651"/>
  <c r="F649"/>
  <c r="G649"/>
  <c r="H649"/>
  <c r="I649"/>
  <c r="J649"/>
  <c r="K649"/>
  <c r="L649"/>
  <c r="F648"/>
  <c r="G648"/>
  <c r="H648"/>
  <c r="I648"/>
  <c r="J648"/>
  <c r="K648"/>
  <c r="L648"/>
  <c r="F647"/>
  <c r="G647"/>
  <c r="H647"/>
  <c r="I647"/>
  <c r="J647"/>
  <c r="K647"/>
  <c r="L647"/>
  <c r="F645"/>
  <c r="H645"/>
  <c r="I645"/>
  <c r="J645"/>
  <c r="K645"/>
  <c r="L645"/>
  <c r="G644"/>
  <c r="F643"/>
  <c r="H643"/>
  <c r="I643"/>
  <c r="J643"/>
  <c r="K643"/>
  <c r="L643"/>
  <c r="F642"/>
  <c r="G642"/>
  <c r="H642"/>
  <c r="I642"/>
  <c r="J642"/>
  <c r="K642"/>
  <c r="L642"/>
  <c r="F641"/>
  <c r="G641"/>
  <c r="H641"/>
  <c r="I641"/>
  <c r="J641"/>
  <c r="K641"/>
  <c r="L641"/>
  <c r="F639"/>
  <c r="H639"/>
  <c r="I639"/>
  <c r="J639"/>
  <c r="K639"/>
  <c r="L639"/>
  <c r="F637"/>
  <c r="G637"/>
  <c r="H637"/>
  <c r="I637"/>
  <c r="J637"/>
  <c r="K637"/>
  <c r="L637"/>
  <c r="F636"/>
  <c r="G636"/>
  <c r="H636"/>
  <c r="I636"/>
  <c r="J636"/>
  <c r="K636"/>
  <c r="L636"/>
  <c r="F635"/>
  <c r="G635"/>
  <c r="H635"/>
  <c r="I635"/>
  <c r="J635"/>
  <c r="K635"/>
  <c r="L635"/>
  <c r="F633"/>
  <c r="G633"/>
  <c r="H633"/>
  <c r="I633"/>
  <c r="J633"/>
  <c r="K633"/>
  <c r="L633"/>
  <c r="G632"/>
  <c r="F631"/>
  <c r="G631"/>
  <c r="H631"/>
  <c r="I631"/>
  <c r="J631"/>
  <c r="K631"/>
  <c r="L631"/>
  <c r="F630"/>
  <c r="G630"/>
  <c r="H630"/>
  <c r="I630"/>
  <c r="J630"/>
  <c r="K630"/>
  <c r="L630"/>
  <c r="F629"/>
  <c r="G629"/>
  <c r="H629"/>
  <c r="I629"/>
  <c r="J629"/>
  <c r="K629"/>
  <c r="L629"/>
  <c r="L623"/>
  <c r="L624"/>
  <c r="L625"/>
  <c r="L627"/>
  <c r="K623"/>
  <c r="K624"/>
  <c r="K625"/>
  <c r="K627"/>
  <c r="J627"/>
  <c r="I623"/>
  <c r="I624"/>
  <c r="I625"/>
  <c r="I627"/>
  <c r="H623"/>
  <c r="H624"/>
  <c r="H625"/>
  <c r="H627"/>
  <c r="G623"/>
  <c r="G624"/>
  <c r="G625"/>
  <c r="G627"/>
  <c r="F623"/>
  <c r="F624"/>
  <c r="F625"/>
  <c r="F627"/>
  <c r="E557" l="1"/>
  <c r="E556"/>
  <c r="E551"/>
  <c r="E550"/>
  <c r="E545"/>
  <c r="E544"/>
  <c r="E539"/>
  <c r="E538"/>
  <c r="E515"/>
  <c r="E514"/>
  <c r="E503"/>
  <c r="E502"/>
  <c r="E485"/>
  <c r="E484"/>
  <c r="E467"/>
  <c r="E466"/>
  <c r="E431"/>
  <c r="E430"/>
  <c r="E413"/>
  <c r="E412"/>
  <c r="E407"/>
  <c r="E406"/>
  <c r="E395"/>
  <c r="E394"/>
  <c r="G106" l="1"/>
  <c r="G100" s="1"/>
  <c r="G166" s="1"/>
  <c r="G643" l="1"/>
  <c r="G108"/>
  <c r="G299"/>
  <c r="G305" s="1"/>
  <c r="F56"/>
  <c r="G56"/>
  <c r="F55"/>
  <c r="F74" s="1"/>
  <c r="F614" s="1"/>
  <c r="G55"/>
  <c r="G74" s="1"/>
  <c r="G614" s="1"/>
  <c r="H55"/>
  <c r="H74" s="1"/>
  <c r="H614" s="1"/>
  <c r="I55"/>
  <c r="I74" s="1"/>
  <c r="I614" s="1"/>
  <c r="J55"/>
  <c r="K55"/>
  <c r="K74" s="1"/>
  <c r="K614" s="1"/>
  <c r="L55"/>
  <c r="L74" s="1"/>
  <c r="L614" s="1"/>
  <c r="F54"/>
  <c r="G54"/>
  <c r="H54"/>
  <c r="I54"/>
  <c r="J54"/>
  <c r="K54"/>
  <c r="L54"/>
  <c r="L661"/>
  <c r="L663"/>
  <c r="K661"/>
  <c r="K663"/>
  <c r="J661"/>
  <c r="J663"/>
  <c r="I661"/>
  <c r="I663"/>
  <c r="F661"/>
  <c r="F663"/>
  <c r="G661"/>
  <c r="G663"/>
  <c r="H661"/>
  <c r="H663"/>
  <c r="J381"/>
  <c r="J573" s="1"/>
  <c r="J382"/>
  <c r="J574" s="1"/>
  <c r="J383"/>
  <c r="J575" s="1"/>
  <c r="J384"/>
  <c r="J576" s="1"/>
  <c r="I381"/>
  <c r="I573" s="1"/>
  <c r="I382"/>
  <c r="I574" s="1"/>
  <c r="I383"/>
  <c r="I575" s="1"/>
  <c r="I384"/>
  <c r="I576" s="1"/>
  <c r="H381"/>
  <c r="H384"/>
  <c r="H576" s="1"/>
  <c r="E565"/>
  <c r="E560" s="1"/>
  <c r="L560"/>
  <c r="K560"/>
  <c r="J560"/>
  <c r="I560"/>
  <c r="H560"/>
  <c r="G560"/>
  <c r="F560"/>
  <c r="E559"/>
  <c r="L554"/>
  <c r="K554"/>
  <c r="J554"/>
  <c r="I554"/>
  <c r="H554"/>
  <c r="G554"/>
  <c r="F554"/>
  <c r="E554"/>
  <c r="E553"/>
  <c r="L548"/>
  <c r="K548"/>
  <c r="J548"/>
  <c r="I548"/>
  <c r="H548"/>
  <c r="G548"/>
  <c r="F548"/>
  <c r="E548"/>
  <c r="E547"/>
  <c r="E542" s="1"/>
  <c r="L542"/>
  <c r="K542"/>
  <c r="J542"/>
  <c r="I542"/>
  <c r="H542"/>
  <c r="G542"/>
  <c r="F542"/>
  <c r="E541"/>
  <c r="E536" s="1"/>
  <c r="L536"/>
  <c r="K536"/>
  <c r="J536"/>
  <c r="I536"/>
  <c r="H536"/>
  <c r="G536"/>
  <c r="F536"/>
  <c r="E535"/>
  <c r="L530"/>
  <c r="K530"/>
  <c r="J530"/>
  <c r="I530"/>
  <c r="H530"/>
  <c r="G530"/>
  <c r="F530"/>
  <c r="E530"/>
  <c r="E529"/>
  <c r="E524" s="1"/>
  <c r="L524"/>
  <c r="L523" s="1"/>
  <c r="K524"/>
  <c r="K523" s="1"/>
  <c r="J524"/>
  <c r="I524"/>
  <c r="H524"/>
  <c r="G524"/>
  <c r="G523" s="1"/>
  <c r="G385" s="1"/>
  <c r="G577" s="1"/>
  <c r="F524"/>
  <c r="F523" s="1"/>
  <c r="J518"/>
  <c r="I518"/>
  <c r="H518"/>
  <c r="E517"/>
  <c r="E512" s="1"/>
  <c r="L512"/>
  <c r="K512"/>
  <c r="J512"/>
  <c r="I512"/>
  <c r="H512"/>
  <c r="G512"/>
  <c r="F512"/>
  <c r="E511"/>
  <c r="E510"/>
  <c r="E509"/>
  <c r="E508"/>
  <c r="E507"/>
  <c r="L506"/>
  <c r="K506"/>
  <c r="J506"/>
  <c r="I506"/>
  <c r="H506"/>
  <c r="G506"/>
  <c r="F506"/>
  <c r="E505"/>
  <c r="E500" s="1"/>
  <c r="L500"/>
  <c r="K500"/>
  <c r="J500"/>
  <c r="I500"/>
  <c r="H500"/>
  <c r="G500"/>
  <c r="F500"/>
  <c r="E499"/>
  <c r="L494"/>
  <c r="K494"/>
  <c r="J494"/>
  <c r="I494"/>
  <c r="H494"/>
  <c r="G494"/>
  <c r="F494"/>
  <c r="E494"/>
  <c r="E493"/>
  <c r="E488" s="1"/>
  <c r="L488"/>
  <c r="K488"/>
  <c r="J488"/>
  <c r="I488"/>
  <c r="H488"/>
  <c r="G488"/>
  <c r="F488"/>
  <c r="E487"/>
  <c r="L482"/>
  <c r="K482"/>
  <c r="J482"/>
  <c r="I482"/>
  <c r="H482"/>
  <c r="G482"/>
  <c r="F482"/>
  <c r="E482"/>
  <c r="E481"/>
  <c r="E476" s="1"/>
  <c r="L476"/>
  <c r="K476"/>
  <c r="J476"/>
  <c r="I476"/>
  <c r="H476"/>
  <c r="G476"/>
  <c r="F476"/>
  <c r="E475"/>
  <c r="E473"/>
  <c r="L470"/>
  <c r="K470"/>
  <c r="J470"/>
  <c r="I470"/>
  <c r="H470"/>
  <c r="G470"/>
  <c r="F470"/>
  <c r="E469"/>
  <c r="E464" s="1"/>
  <c r="L464"/>
  <c r="K464"/>
  <c r="J464"/>
  <c r="I464"/>
  <c r="H464"/>
  <c r="G464"/>
  <c r="F464"/>
  <c r="E463"/>
  <c r="E461"/>
  <c r="L458"/>
  <c r="K458"/>
  <c r="J458"/>
  <c r="I458"/>
  <c r="H458"/>
  <c r="G458"/>
  <c r="F458"/>
  <c r="E457"/>
  <c r="L452"/>
  <c r="K452"/>
  <c r="J452"/>
  <c r="I452"/>
  <c r="H452"/>
  <c r="G452"/>
  <c r="F452"/>
  <c r="E452"/>
  <c r="E451"/>
  <c r="E446" s="1"/>
  <c r="L446"/>
  <c r="K446"/>
  <c r="J446"/>
  <c r="I446"/>
  <c r="H446"/>
  <c r="G446"/>
  <c r="F446"/>
  <c r="E445"/>
  <c r="E440" s="1"/>
  <c r="L440"/>
  <c r="K440"/>
  <c r="J440"/>
  <c r="I440"/>
  <c r="H440"/>
  <c r="G440"/>
  <c r="F440"/>
  <c r="E439"/>
  <c r="E434" s="1"/>
  <c r="L434"/>
  <c r="K434"/>
  <c r="J434"/>
  <c r="I434"/>
  <c r="H434"/>
  <c r="G434"/>
  <c r="F434"/>
  <c r="E433"/>
  <c r="L428"/>
  <c r="K428"/>
  <c r="J428"/>
  <c r="I428"/>
  <c r="H428"/>
  <c r="G428"/>
  <c r="F428"/>
  <c r="E428"/>
  <c r="E427"/>
  <c r="E422" s="1"/>
  <c r="L422"/>
  <c r="K422"/>
  <c r="J422"/>
  <c r="I422"/>
  <c r="H422"/>
  <c r="G422"/>
  <c r="F422"/>
  <c r="E421"/>
  <c r="E416" s="1"/>
  <c r="L416"/>
  <c r="K416"/>
  <c r="J416"/>
  <c r="I416"/>
  <c r="H416"/>
  <c r="G416"/>
  <c r="F416"/>
  <c r="E415"/>
  <c r="E410" s="1"/>
  <c r="L410"/>
  <c r="K410"/>
  <c r="J410"/>
  <c r="I410"/>
  <c r="H410"/>
  <c r="G410"/>
  <c r="F410"/>
  <c r="E409"/>
  <c r="E404" s="1"/>
  <c r="L404"/>
  <c r="K404"/>
  <c r="J404"/>
  <c r="I404"/>
  <c r="H404"/>
  <c r="G404"/>
  <c r="F404"/>
  <c r="E403"/>
  <c r="E398" s="1"/>
  <c r="L398"/>
  <c r="K398"/>
  <c r="J398"/>
  <c r="I398"/>
  <c r="H398"/>
  <c r="G398"/>
  <c r="F398"/>
  <c r="E397"/>
  <c r="E392" s="1"/>
  <c r="L392"/>
  <c r="K392"/>
  <c r="J392"/>
  <c r="I392"/>
  <c r="H392"/>
  <c r="G392"/>
  <c r="F392"/>
  <c r="E391"/>
  <c r="E386" s="1"/>
  <c r="L386"/>
  <c r="K386"/>
  <c r="J386"/>
  <c r="I386"/>
  <c r="H386"/>
  <c r="G386"/>
  <c r="F386"/>
  <c r="L377"/>
  <c r="K377"/>
  <c r="J377"/>
  <c r="J582" s="1"/>
  <c r="I377"/>
  <c r="H377"/>
  <c r="G377"/>
  <c r="F377"/>
  <c r="E377"/>
  <c r="L378"/>
  <c r="L583" s="1"/>
  <c r="K378"/>
  <c r="K583" s="1"/>
  <c r="J378"/>
  <c r="J583" s="1"/>
  <c r="I378"/>
  <c r="I583" s="1"/>
  <c r="H378"/>
  <c r="H583" s="1"/>
  <c r="G378"/>
  <c r="F378"/>
  <c r="L376"/>
  <c r="K376"/>
  <c r="J376"/>
  <c r="I376"/>
  <c r="H376"/>
  <c r="H581" s="1"/>
  <c r="G376"/>
  <c r="F376"/>
  <c r="L375"/>
  <c r="K375"/>
  <c r="J375"/>
  <c r="J580" s="1"/>
  <c r="I375"/>
  <c r="H375"/>
  <c r="H580" s="1"/>
  <c r="G375"/>
  <c r="F375"/>
  <c r="L374"/>
  <c r="K374"/>
  <c r="J374"/>
  <c r="I374"/>
  <c r="G374"/>
  <c r="F374"/>
  <c r="H238"/>
  <c r="E230"/>
  <c r="G237"/>
  <c r="G639" s="1"/>
  <c r="G183"/>
  <c r="L303"/>
  <c r="L309" s="1"/>
  <c r="K303"/>
  <c r="K309" s="1"/>
  <c r="I309"/>
  <c r="H309"/>
  <c r="G303"/>
  <c r="G309" s="1"/>
  <c r="F303"/>
  <c r="F309" s="1"/>
  <c r="L302"/>
  <c r="K302"/>
  <c r="J302"/>
  <c r="I302"/>
  <c r="H302"/>
  <c r="G302"/>
  <c r="F302"/>
  <c r="E302"/>
  <c r="L301"/>
  <c r="L307" s="1"/>
  <c r="K301"/>
  <c r="K307" s="1"/>
  <c r="J301"/>
  <c r="J307" s="1"/>
  <c r="I301"/>
  <c r="I307" s="1"/>
  <c r="H301"/>
  <c r="H307" s="1"/>
  <c r="G301"/>
  <c r="G307" s="1"/>
  <c r="F301"/>
  <c r="F307" s="1"/>
  <c r="L300"/>
  <c r="L306" s="1"/>
  <c r="K300"/>
  <c r="K306" s="1"/>
  <c r="J300"/>
  <c r="I300"/>
  <c r="I306" s="1"/>
  <c r="H300"/>
  <c r="G300"/>
  <c r="G306" s="1"/>
  <c r="F300"/>
  <c r="F306" s="1"/>
  <c r="L299"/>
  <c r="L305" s="1"/>
  <c r="K299"/>
  <c r="K305" s="1"/>
  <c r="J299"/>
  <c r="J305" s="1"/>
  <c r="I299"/>
  <c r="I305" s="1"/>
  <c r="H299"/>
  <c r="H305" s="1"/>
  <c r="F299"/>
  <c r="F305" s="1"/>
  <c r="L287"/>
  <c r="K287"/>
  <c r="J287"/>
  <c r="I287"/>
  <c r="H287"/>
  <c r="G287"/>
  <c r="F287"/>
  <c r="E287"/>
  <c r="L254"/>
  <c r="L260" s="1"/>
  <c r="K254"/>
  <c r="K260" s="1"/>
  <c r="J254"/>
  <c r="J260" s="1"/>
  <c r="I254"/>
  <c r="I260" s="1"/>
  <c r="H254"/>
  <c r="H260" s="1"/>
  <c r="G254"/>
  <c r="G260" s="1"/>
  <c r="F254"/>
  <c r="F260" s="1"/>
  <c r="G45"/>
  <c r="E55"/>
  <c r="E74" s="1"/>
  <c r="E614" s="1"/>
  <c r="F149"/>
  <c r="F662" s="1"/>
  <c r="G149"/>
  <c r="G662" s="1"/>
  <c r="H149"/>
  <c r="H662" s="1"/>
  <c r="I149"/>
  <c r="I662" s="1"/>
  <c r="J149"/>
  <c r="K149"/>
  <c r="L149"/>
  <c r="L662" s="1"/>
  <c r="F143"/>
  <c r="F668" s="1"/>
  <c r="G143"/>
  <c r="G668" s="1"/>
  <c r="H668"/>
  <c r="I143"/>
  <c r="I668" s="1"/>
  <c r="J143"/>
  <c r="K143"/>
  <c r="K668" s="1"/>
  <c r="L143"/>
  <c r="L668" s="1"/>
  <c r="F137"/>
  <c r="F626" s="1"/>
  <c r="G137"/>
  <c r="G626" s="1"/>
  <c r="H626"/>
  <c r="I137"/>
  <c r="I626" s="1"/>
  <c r="K137"/>
  <c r="K626" s="1"/>
  <c r="L137"/>
  <c r="L626" s="1"/>
  <c r="F131"/>
  <c r="F656" s="1"/>
  <c r="G131"/>
  <c r="G656" s="1"/>
  <c r="I131"/>
  <c r="I656" s="1"/>
  <c r="J131"/>
  <c r="K131"/>
  <c r="K656" s="1"/>
  <c r="L131"/>
  <c r="L656" s="1"/>
  <c r="F125"/>
  <c r="F650" s="1"/>
  <c r="G125"/>
  <c r="G650" s="1"/>
  <c r="H650"/>
  <c r="I125"/>
  <c r="I650" s="1"/>
  <c r="J125"/>
  <c r="K125"/>
  <c r="K650" s="1"/>
  <c r="L125"/>
  <c r="L650" s="1"/>
  <c r="F119"/>
  <c r="F632" s="1"/>
  <c r="H119"/>
  <c r="H632" s="1"/>
  <c r="I119"/>
  <c r="I632" s="1"/>
  <c r="J119"/>
  <c r="K119"/>
  <c r="K632" s="1"/>
  <c r="L119"/>
  <c r="L632" s="1"/>
  <c r="F113"/>
  <c r="F638" s="1"/>
  <c r="G113"/>
  <c r="H113"/>
  <c r="H638" s="1"/>
  <c r="I113"/>
  <c r="I638" s="1"/>
  <c r="J113"/>
  <c r="K113"/>
  <c r="K638" s="1"/>
  <c r="L113"/>
  <c r="L638" s="1"/>
  <c r="F107"/>
  <c r="H107"/>
  <c r="I107"/>
  <c r="J107"/>
  <c r="K107"/>
  <c r="L107"/>
  <c r="E651"/>
  <c r="F69"/>
  <c r="E23"/>
  <c r="E24"/>
  <c r="E25"/>
  <c r="E27"/>
  <c r="G22"/>
  <c r="I22"/>
  <c r="J22"/>
  <c r="K22"/>
  <c r="L22"/>
  <c r="F22"/>
  <c r="E299"/>
  <c r="E305" s="1"/>
  <c r="E300"/>
  <c r="E306" s="1"/>
  <c r="E301"/>
  <c r="E307" s="1"/>
  <c r="E303"/>
  <c r="E309" s="1"/>
  <c r="F58"/>
  <c r="F64" s="1"/>
  <c r="G58"/>
  <c r="G64" s="1"/>
  <c r="H58"/>
  <c r="H64" s="1"/>
  <c r="I58"/>
  <c r="I64" s="1"/>
  <c r="G69"/>
  <c r="H69"/>
  <c r="I69"/>
  <c r="J69"/>
  <c r="K69"/>
  <c r="L69"/>
  <c r="F67"/>
  <c r="G67"/>
  <c r="H67"/>
  <c r="I67"/>
  <c r="F66"/>
  <c r="G66"/>
  <c r="H66"/>
  <c r="I66"/>
  <c r="F65"/>
  <c r="G65"/>
  <c r="H65"/>
  <c r="I65"/>
  <c r="J65"/>
  <c r="K65"/>
  <c r="L65"/>
  <c r="F207"/>
  <c r="F177" s="1"/>
  <c r="I207"/>
  <c r="J207"/>
  <c r="K207"/>
  <c r="L207"/>
  <c r="I183"/>
  <c r="I177" s="1"/>
  <c r="J183"/>
  <c r="J177" s="1"/>
  <c r="K183"/>
  <c r="K177" s="1"/>
  <c r="L183"/>
  <c r="L177" s="1"/>
  <c r="F231"/>
  <c r="E63"/>
  <c r="E69" s="1"/>
  <c r="L61"/>
  <c r="L67" s="1"/>
  <c r="K61"/>
  <c r="K67" s="1"/>
  <c r="J61"/>
  <c r="J67" s="1"/>
  <c r="L60"/>
  <c r="L66" s="1"/>
  <c r="K60"/>
  <c r="J60"/>
  <c r="J66" s="1"/>
  <c r="E59"/>
  <c r="E65" s="1"/>
  <c r="F205"/>
  <c r="G205"/>
  <c r="I205"/>
  <c r="J205"/>
  <c r="K205"/>
  <c r="L205"/>
  <c r="F204"/>
  <c r="G204"/>
  <c r="H204"/>
  <c r="I204"/>
  <c r="J204"/>
  <c r="K204"/>
  <c r="L204"/>
  <c r="F203"/>
  <c r="G203"/>
  <c r="I203"/>
  <c r="J203"/>
  <c r="K203"/>
  <c r="L203"/>
  <c r="I231"/>
  <c r="J231"/>
  <c r="K231"/>
  <c r="L231"/>
  <c r="F229"/>
  <c r="G229"/>
  <c r="I229"/>
  <c r="J229"/>
  <c r="K229"/>
  <c r="L229"/>
  <c r="F228"/>
  <c r="G228"/>
  <c r="I228"/>
  <c r="J228"/>
  <c r="K228"/>
  <c r="L228"/>
  <c r="F227"/>
  <c r="G227"/>
  <c r="I227"/>
  <c r="J227"/>
  <c r="K227"/>
  <c r="L227"/>
  <c r="J162"/>
  <c r="K162"/>
  <c r="L162"/>
  <c r="F98"/>
  <c r="F164" s="1"/>
  <c r="E36"/>
  <c r="E37"/>
  <c r="E39"/>
  <c r="E35"/>
  <c r="L21"/>
  <c r="L18"/>
  <c r="L17"/>
  <c r="K17" s="1"/>
  <c r="L282"/>
  <c r="L288" s="1"/>
  <c r="K282"/>
  <c r="K288" s="1"/>
  <c r="J282"/>
  <c r="J288" s="1"/>
  <c r="I282"/>
  <c r="I288" s="1"/>
  <c r="H282"/>
  <c r="H288" s="1"/>
  <c r="G282"/>
  <c r="G288" s="1"/>
  <c r="F282"/>
  <c r="F288" s="1"/>
  <c r="L280"/>
  <c r="L286" s="1"/>
  <c r="K280"/>
  <c r="K286" s="1"/>
  <c r="J280"/>
  <c r="J286" s="1"/>
  <c r="I280"/>
  <c r="I286" s="1"/>
  <c r="H280"/>
  <c r="H286" s="1"/>
  <c r="G280"/>
  <c r="G286" s="1"/>
  <c r="F280"/>
  <c r="F286" s="1"/>
  <c r="L279"/>
  <c r="L285" s="1"/>
  <c r="K279"/>
  <c r="K285" s="1"/>
  <c r="J279"/>
  <c r="J285" s="1"/>
  <c r="I279"/>
  <c r="I285" s="1"/>
  <c r="H279"/>
  <c r="H285" s="1"/>
  <c r="G279"/>
  <c r="G285" s="1"/>
  <c r="F279"/>
  <c r="F285" s="1"/>
  <c r="L278"/>
  <c r="L284" s="1"/>
  <c r="K278"/>
  <c r="K284" s="1"/>
  <c r="J278"/>
  <c r="I278"/>
  <c r="H278"/>
  <c r="H284" s="1"/>
  <c r="G278"/>
  <c r="G284" s="1"/>
  <c r="F278"/>
  <c r="F284" s="1"/>
  <c r="E276"/>
  <c r="E274"/>
  <c r="E273"/>
  <c r="E272"/>
  <c r="L271"/>
  <c r="K271"/>
  <c r="J271"/>
  <c r="I271"/>
  <c r="H271"/>
  <c r="G271"/>
  <c r="F271"/>
  <c r="E270"/>
  <c r="E268"/>
  <c r="E267"/>
  <c r="E266"/>
  <c r="L265"/>
  <c r="K265"/>
  <c r="J265"/>
  <c r="H265"/>
  <c r="G265"/>
  <c r="F265"/>
  <c r="E249"/>
  <c r="E247"/>
  <c r="E246"/>
  <c r="E245"/>
  <c r="L244"/>
  <c r="K244"/>
  <c r="J244"/>
  <c r="I244"/>
  <c r="H244"/>
  <c r="G244"/>
  <c r="F244"/>
  <c r="E243"/>
  <c r="E241"/>
  <c r="E240"/>
  <c r="E239"/>
  <c r="L238"/>
  <c r="K238"/>
  <c r="J238"/>
  <c r="G238"/>
  <c r="F238"/>
  <c r="E235"/>
  <c r="E234"/>
  <c r="E233"/>
  <c r="L232"/>
  <c r="K232"/>
  <c r="J232"/>
  <c r="I232"/>
  <c r="F232"/>
  <c r="E225"/>
  <c r="E223"/>
  <c r="E222"/>
  <c r="E221"/>
  <c r="L220"/>
  <c r="K220"/>
  <c r="J220"/>
  <c r="I220"/>
  <c r="H220"/>
  <c r="G220"/>
  <c r="F220"/>
  <c r="E219"/>
  <c r="E217"/>
  <c r="E216"/>
  <c r="E215"/>
  <c r="L214"/>
  <c r="K214"/>
  <c r="J214"/>
  <c r="I214"/>
  <c r="H214"/>
  <c r="G214"/>
  <c r="F214"/>
  <c r="E211"/>
  <c r="E210"/>
  <c r="E209"/>
  <c r="L208"/>
  <c r="K208"/>
  <c r="J208"/>
  <c r="I208"/>
  <c r="H208"/>
  <c r="G208"/>
  <c r="F208"/>
  <c r="E201"/>
  <c r="L199"/>
  <c r="K199" s="1"/>
  <c r="J199" s="1"/>
  <c r="I199" s="1"/>
  <c r="H199" s="1"/>
  <c r="H181" s="1"/>
  <c r="H175" s="1"/>
  <c r="L198"/>
  <c r="L197"/>
  <c r="K197" s="1"/>
  <c r="L193"/>
  <c r="K193" s="1"/>
  <c r="J193" s="1"/>
  <c r="I193" s="1"/>
  <c r="L192"/>
  <c r="L191"/>
  <c r="K191" s="1"/>
  <c r="J191" s="1"/>
  <c r="L185"/>
  <c r="K185" s="1"/>
  <c r="J185" s="1"/>
  <c r="E661"/>
  <c r="E660"/>
  <c r="E146"/>
  <c r="E659" s="1"/>
  <c r="E669"/>
  <c r="E667"/>
  <c r="E666"/>
  <c r="E140"/>
  <c r="E665" s="1"/>
  <c r="E657"/>
  <c r="E655"/>
  <c r="E654"/>
  <c r="E128"/>
  <c r="E653" s="1"/>
  <c r="E649"/>
  <c r="E648"/>
  <c r="E122"/>
  <c r="E647" s="1"/>
  <c r="E633"/>
  <c r="E631"/>
  <c r="E630"/>
  <c r="E116"/>
  <c r="E629" s="1"/>
  <c r="E110"/>
  <c r="E106"/>
  <c r="E105"/>
  <c r="E104"/>
  <c r="E50"/>
  <c r="E48"/>
  <c r="E47"/>
  <c r="E46"/>
  <c r="L45"/>
  <c r="K45"/>
  <c r="J45"/>
  <c r="I45"/>
  <c r="F45"/>
  <c r="H34"/>
  <c r="E19"/>
  <c r="J34"/>
  <c r="I34"/>
  <c r="F34"/>
  <c r="G34"/>
  <c r="L34"/>
  <c r="K292"/>
  <c r="L292"/>
  <c r="J292"/>
  <c r="H292"/>
  <c r="G292"/>
  <c r="F292"/>
  <c r="G103"/>
  <c r="G115"/>
  <c r="G628" s="1"/>
  <c r="H202" l="1"/>
  <c r="J579"/>
  <c r="J581"/>
  <c r="I644"/>
  <c r="I101"/>
  <c r="G638"/>
  <c r="G101"/>
  <c r="G167" s="1"/>
  <c r="E119"/>
  <c r="E632" s="1"/>
  <c r="L644"/>
  <c r="L101"/>
  <c r="L167" s="1"/>
  <c r="H644"/>
  <c r="H101"/>
  <c r="H167" s="1"/>
  <c r="K644"/>
  <c r="K101"/>
  <c r="K167" s="1"/>
  <c r="F644"/>
  <c r="F101"/>
  <c r="G645"/>
  <c r="G102"/>
  <c r="G168" s="1"/>
  <c r="E108"/>
  <c r="E102" s="1"/>
  <c r="E168" s="1"/>
  <c r="H374"/>
  <c r="H313"/>
  <c r="H373" s="1"/>
  <c r="J638"/>
  <c r="E113"/>
  <c r="E638" s="1"/>
  <c r="J656"/>
  <c r="E131"/>
  <c r="E656" s="1"/>
  <c r="J662"/>
  <c r="E149"/>
  <c r="J650"/>
  <c r="E125"/>
  <c r="E650" s="1"/>
  <c r="J668"/>
  <c r="E143"/>
  <c r="E668" s="1"/>
  <c r="J644"/>
  <c r="E107"/>
  <c r="E644" s="1"/>
  <c r="J73"/>
  <c r="J74"/>
  <c r="J28"/>
  <c r="G199"/>
  <c r="F199" s="1"/>
  <c r="E199" s="1"/>
  <c r="I582"/>
  <c r="L184"/>
  <c r="G583"/>
  <c r="H573"/>
  <c r="H380"/>
  <c r="H572" s="1"/>
  <c r="I579"/>
  <c r="K184"/>
  <c r="G181"/>
  <c r="G175" s="1"/>
  <c r="I581"/>
  <c r="H582"/>
  <c r="I580"/>
  <c r="E254"/>
  <c r="E260" s="1"/>
  <c r="H115"/>
  <c r="H628" s="1"/>
  <c r="F115"/>
  <c r="F628" s="1"/>
  <c r="H656"/>
  <c r="H127"/>
  <c r="H652" s="1"/>
  <c r="F608"/>
  <c r="H608"/>
  <c r="F75"/>
  <c r="I115"/>
  <c r="I628" s="1"/>
  <c r="G145"/>
  <c r="G658" s="1"/>
  <c r="G231"/>
  <c r="E231" s="1"/>
  <c r="I73"/>
  <c r="I255"/>
  <c r="I261" s="1"/>
  <c r="G277"/>
  <c r="K115"/>
  <c r="K628" s="1"/>
  <c r="F298"/>
  <c r="L179"/>
  <c r="E189"/>
  <c r="K255"/>
  <c r="K261" s="1"/>
  <c r="I609"/>
  <c r="E376"/>
  <c r="E61"/>
  <c r="E67" s="1"/>
  <c r="L202"/>
  <c r="L73"/>
  <c r="G75"/>
  <c r="L58"/>
  <c r="L64" s="1"/>
  <c r="E237"/>
  <c r="E639" s="1"/>
  <c r="F609"/>
  <c r="J609"/>
  <c r="J115"/>
  <c r="J628" s="1"/>
  <c r="J632"/>
  <c r="E627"/>
  <c r="K609"/>
  <c r="L226"/>
  <c r="E662"/>
  <c r="H277"/>
  <c r="G232"/>
  <c r="E637"/>
  <c r="G640"/>
  <c r="E643"/>
  <c r="G159"/>
  <c r="F139"/>
  <c r="F664" s="1"/>
  <c r="L609"/>
  <c r="E645"/>
  <c r="E635"/>
  <c r="E641"/>
  <c r="E636"/>
  <c r="E642"/>
  <c r="L196"/>
  <c r="K226"/>
  <c r="E278"/>
  <c r="E284" s="1"/>
  <c r="K160"/>
  <c r="L158"/>
  <c r="E60"/>
  <c r="E66" s="1"/>
  <c r="G73"/>
  <c r="K277"/>
  <c r="L277"/>
  <c r="L181"/>
  <c r="K133"/>
  <c r="K622" s="1"/>
  <c r="K158"/>
  <c r="G158"/>
  <c r="E204"/>
  <c r="F158"/>
  <c r="I159"/>
  <c r="E279"/>
  <c r="E285" s="1"/>
  <c r="H73"/>
  <c r="H613" s="1"/>
  <c r="H28"/>
  <c r="K28"/>
  <c r="F103"/>
  <c r="F640" s="1"/>
  <c r="J139"/>
  <c r="J664" s="1"/>
  <c r="E54"/>
  <c r="F226"/>
  <c r="E265"/>
  <c r="I277"/>
  <c r="L127"/>
  <c r="L652" s="1"/>
  <c r="E208"/>
  <c r="K202"/>
  <c r="E205"/>
  <c r="E220"/>
  <c r="K159"/>
  <c r="E228"/>
  <c r="E229"/>
  <c r="L255"/>
  <c r="L261" s="1"/>
  <c r="E22"/>
  <c r="F28"/>
  <c r="K522"/>
  <c r="K521" s="1"/>
  <c r="K383" s="1"/>
  <c r="K575" s="1"/>
  <c r="K581" s="1"/>
  <c r="K52"/>
  <c r="K71" s="1"/>
  <c r="J17"/>
  <c r="I17" s="1"/>
  <c r="H17" s="1"/>
  <c r="J202"/>
  <c r="E282"/>
  <c r="E288" s="1"/>
  <c r="E227"/>
  <c r="I109"/>
  <c r="I634" s="1"/>
  <c r="E470"/>
  <c r="E506"/>
  <c r="L298"/>
  <c r="L304" s="1"/>
  <c r="I298"/>
  <c r="I304" s="1"/>
  <c r="F202"/>
  <c r="F160"/>
  <c r="I202"/>
  <c r="E203"/>
  <c r="I162"/>
  <c r="I145"/>
  <c r="I658" s="1"/>
  <c r="E523"/>
  <c r="I284"/>
  <c r="I283" s="1"/>
  <c r="K298"/>
  <c r="K304" s="1"/>
  <c r="K198"/>
  <c r="J198" s="1"/>
  <c r="I198" s="1"/>
  <c r="H198" s="1"/>
  <c r="H180" s="1"/>
  <c r="H174" s="1"/>
  <c r="F283"/>
  <c r="J226"/>
  <c r="E271"/>
  <c r="E280"/>
  <c r="E286" s="1"/>
  <c r="F162"/>
  <c r="I158"/>
  <c r="K103"/>
  <c r="K640" s="1"/>
  <c r="I121"/>
  <c r="I646" s="1"/>
  <c r="G133"/>
  <c r="G622" s="1"/>
  <c r="G522"/>
  <c r="G109"/>
  <c r="F127"/>
  <c r="F652" s="1"/>
  <c r="K662"/>
  <c r="K145"/>
  <c r="K658" s="1"/>
  <c r="E45"/>
  <c r="H306"/>
  <c r="H298"/>
  <c r="H304" s="1"/>
  <c r="E374"/>
  <c r="K373"/>
  <c r="K578" s="1"/>
  <c r="L522"/>
  <c r="L159"/>
  <c r="G298"/>
  <c r="G304" s="1"/>
  <c r="I160"/>
  <c r="H283"/>
  <c r="J306"/>
  <c r="F255"/>
  <c r="F261" s="1"/>
  <c r="K121"/>
  <c r="K646" s="1"/>
  <c r="I133"/>
  <c r="I622" s="1"/>
  <c r="F373"/>
  <c r="E375"/>
  <c r="G121"/>
  <c r="G646" s="1"/>
  <c r="G207"/>
  <c r="G177" s="1"/>
  <c r="E213"/>
  <c r="E207" s="1"/>
  <c r="F522"/>
  <c r="F385"/>
  <c r="K192"/>
  <c r="L180"/>
  <c r="L53"/>
  <c r="L72" s="1"/>
  <c r="K18"/>
  <c r="L16"/>
  <c r="L160"/>
  <c r="I103"/>
  <c r="I640" s="1"/>
  <c r="L139"/>
  <c r="L664" s="1"/>
  <c r="F159"/>
  <c r="G202"/>
  <c r="L115"/>
  <c r="L628" s="1"/>
  <c r="L190"/>
  <c r="G160"/>
  <c r="E214"/>
  <c r="E238"/>
  <c r="E244"/>
  <c r="F277"/>
  <c r="J284"/>
  <c r="J283" s="1"/>
  <c r="J277"/>
  <c r="L56"/>
  <c r="L75" s="1"/>
  <c r="K21"/>
  <c r="E34"/>
  <c r="K66"/>
  <c r="K58"/>
  <c r="K64" s="1"/>
  <c r="F73"/>
  <c r="K109"/>
  <c r="K634" s="1"/>
  <c r="J127"/>
  <c r="J652" s="1"/>
  <c r="H139"/>
  <c r="H664" s="1"/>
  <c r="L373"/>
  <c r="L578" s="1"/>
  <c r="L52"/>
  <c r="L71" s="1"/>
  <c r="L28"/>
  <c r="L283"/>
  <c r="J58"/>
  <c r="J64" s="1"/>
  <c r="I28"/>
  <c r="I226"/>
  <c r="G283"/>
  <c r="J255"/>
  <c r="J261" s="1"/>
  <c r="K73"/>
  <c r="G373"/>
  <c r="G28"/>
  <c r="E193"/>
  <c r="K179"/>
  <c r="K181"/>
  <c r="J197"/>
  <c r="K283"/>
  <c r="I191"/>
  <c r="E292"/>
  <c r="F145"/>
  <c r="F658" s="1"/>
  <c r="L103"/>
  <c r="L640" s="1"/>
  <c r="J103"/>
  <c r="J640" s="1"/>
  <c r="H103"/>
  <c r="H640" s="1"/>
  <c r="L109"/>
  <c r="L634" s="1"/>
  <c r="J109"/>
  <c r="J634" s="1"/>
  <c r="H109"/>
  <c r="H634" s="1"/>
  <c r="F109"/>
  <c r="F634" s="1"/>
  <c r="L121"/>
  <c r="L646" s="1"/>
  <c r="J121"/>
  <c r="J646" s="1"/>
  <c r="H121"/>
  <c r="H646" s="1"/>
  <c r="F121"/>
  <c r="F646" s="1"/>
  <c r="K127"/>
  <c r="K652" s="1"/>
  <c r="I127"/>
  <c r="I652" s="1"/>
  <c r="G127"/>
  <c r="G652" s="1"/>
  <c r="L133"/>
  <c r="L622" s="1"/>
  <c r="H133"/>
  <c r="H622" s="1"/>
  <c r="F133"/>
  <c r="F622" s="1"/>
  <c r="K139"/>
  <c r="K664" s="1"/>
  <c r="I139"/>
  <c r="I664" s="1"/>
  <c r="G139"/>
  <c r="G664" s="1"/>
  <c r="L145"/>
  <c r="L658" s="1"/>
  <c r="J145"/>
  <c r="J658" s="1"/>
  <c r="H145"/>
  <c r="H658" s="1"/>
  <c r="I373"/>
  <c r="I578" s="1"/>
  <c r="J373"/>
  <c r="J578" s="1"/>
  <c r="E378"/>
  <c r="E458"/>
  <c r="L97" l="1"/>
  <c r="L163" s="1"/>
  <c r="I97"/>
  <c r="I163" s="1"/>
  <c r="I167"/>
  <c r="F97"/>
  <c r="F163" s="1"/>
  <c r="F167"/>
  <c r="E28"/>
  <c r="G97"/>
  <c r="G163" s="1"/>
  <c r="K253"/>
  <c r="K259" s="1"/>
  <c r="K175"/>
  <c r="L252"/>
  <c r="L258" s="1"/>
  <c r="L174"/>
  <c r="K251"/>
  <c r="K257" s="1"/>
  <c r="K173"/>
  <c r="L607"/>
  <c r="L175"/>
  <c r="L251"/>
  <c r="L257" s="1"/>
  <c r="L173"/>
  <c r="H579"/>
  <c r="F304"/>
  <c r="E298"/>
  <c r="E304" s="1"/>
  <c r="J614"/>
  <c r="H97"/>
  <c r="H163" s="1"/>
  <c r="H161"/>
  <c r="H588" s="1"/>
  <c r="G198"/>
  <c r="F198" s="1"/>
  <c r="E198" s="1"/>
  <c r="J184"/>
  <c r="H578"/>
  <c r="H591" s="1"/>
  <c r="H616" s="1"/>
  <c r="G253"/>
  <c r="G259" s="1"/>
  <c r="G607"/>
  <c r="F577"/>
  <c r="F583" s="1"/>
  <c r="F589" s="1"/>
  <c r="E385"/>
  <c r="E577" s="1"/>
  <c r="E583" s="1"/>
  <c r="E596" s="1"/>
  <c r="E621" s="1"/>
  <c r="L611"/>
  <c r="L612"/>
  <c r="K611"/>
  <c r="G615"/>
  <c r="K613"/>
  <c r="K587"/>
  <c r="F613"/>
  <c r="L613"/>
  <c r="J613"/>
  <c r="G613"/>
  <c r="F615"/>
  <c r="L615"/>
  <c r="L589"/>
  <c r="L596"/>
  <c r="K596"/>
  <c r="H595"/>
  <c r="H594"/>
  <c r="K594"/>
  <c r="H593"/>
  <c r="H592"/>
  <c r="I608"/>
  <c r="L608"/>
  <c r="J608"/>
  <c r="K608"/>
  <c r="E73"/>
  <c r="E613" s="1"/>
  <c r="G226"/>
  <c r="E226" s="1"/>
  <c r="I596"/>
  <c r="J595"/>
  <c r="J596"/>
  <c r="I593"/>
  <c r="I592"/>
  <c r="I595"/>
  <c r="J594"/>
  <c r="I594"/>
  <c r="I613"/>
  <c r="J52"/>
  <c r="J71" s="1"/>
  <c r="G255"/>
  <c r="G261" s="1"/>
  <c r="H596"/>
  <c r="L178"/>
  <c r="L172" s="1"/>
  <c r="L253"/>
  <c r="L259" s="1"/>
  <c r="L605"/>
  <c r="G634"/>
  <c r="E232"/>
  <c r="E58"/>
  <c r="E64" s="1"/>
  <c r="I161"/>
  <c r="I588" s="1"/>
  <c r="E202"/>
  <c r="E373"/>
  <c r="K607"/>
  <c r="L606"/>
  <c r="K605"/>
  <c r="G161"/>
  <c r="G608"/>
  <c r="K161"/>
  <c r="K180"/>
  <c r="K174" s="1"/>
  <c r="J591"/>
  <c r="J616" s="1"/>
  <c r="L161"/>
  <c r="L51"/>
  <c r="L70" s="1"/>
  <c r="K97"/>
  <c r="K163" s="1"/>
  <c r="K384"/>
  <c r="K576" s="1"/>
  <c r="K582" s="1"/>
  <c r="K196"/>
  <c r="K520"/>
  <c r="K382" s="1"/>
  <c r="K574" s="1"/>
  <c r="K580" s="1"/>
  <c r="G384"/>
  <c r="G521"/>
  <c r="F161"/>
  <c r="J21"/>
  <c r="K56"/>
  <c r="K75" s="1"/>
  <c r="K589" s="1"/>
  <c r="E277"/>
  <c r="J18"/>
  <c r="K53"/>
  <c r="K72" s="1"/>
  <c r="K16"/>
  <c r="K51" s="1"/>
  <c r="K70" s="1"/>
  <c r="K190"/>
  <c r="J192"/>
  <c r="E283"/>
  <c r="L521"/>
  <c r="L384"/>
  <c r="F521"/>
  <c r="F384"/>
  <c r="E115"/>
  <c r="E628" s="1"/>
  <c r="E139"/>
  <c r="H191"/>
  <c r="I197"/>
  <c r="J196"/>
  <c r="J593"/>
  <c r="J592"/>
  <c r="E121"/>
  <c r="E646" s="1"/>
  <c r="E109"/>
  <c r="E103"/>
  <c r="E640" s="1"/>
  <c r="E145"/>
  <c r="E658" s="1"/>
  <c r="I52"/>
  <c r="I71" s="1"/>
  <c r="I185"/>
  <c r="I184" s="1"/>
  <c r="J179"/>
  <c r="J173" s="1"/>
  <c r="G596"/>
  <c r="E127"/>
  <c r="E652" s="1"/>
  <c r="H195" l="1"/>
  <c r="J181"/>
  <c r="K600"/>
  <c r="F576"/>
  <c r="F582" s="1"/>
  <c r="F595" s="1"/>
  <c r="E384"/>
  <c r="E576" s="1"/>
  <c r="E582" s="1"/>
  <c r="E595" s="1"/>
  <c r="E620" s="1"/>
  <c r="F596"/>
  <c r="F602" s="1"/>
  <c r="L602"/>
  <c r="G576"/>
  <c r="G582" s="1"/>
  <c r="G595" s="1"/>
  <c r="L604"/>
  <c r="L576"/>
  <c r="L582" s="1"/>
  <c r="L595" s="1"/>
  <c r="K612"/>
  <c r="I611"/>
  <c r="K610"/>
  <c r="L610"/>
  <c r="J611"/>
  <c r="I591"/>
  <c r="I616" s="1"/>
  <c r="L250"/>
  <c r="L256" s="1"/>
  <c r="I601"/>
  <c r="H157"/>
  <c r="E634"/>
  <c r="L157"/>
  <c r="I157"/>
  <c r="J251"/>
  <c r="J605"/>
  <c r="E664"/>
  <c r="E663"/>
  <c r="K252"/>
  <c r="K258" s="1"/>
  <c r="K586" s="1"/>
  <c r="K606"/>
  <c r="G162"/>
  <c r="G609"/>
  <c r="F157"/>
  <c r="K157"/>
  <c r="K519"/>
  <c r="K381" s="1"/>
  <c r="K573" s="1"/>
  <c r="K579" s="1"/>
  <c r="K585" s="1"/>
  <c r="K178"/>
  <c r="K172" s="1"/>
  <c r="G383"/>
  <c r="G575" s="1"/>
  <c r="G581" s="1"/>
  <c r="G587" s="1"/>
  <c r="G520"/>
  <c r="K615"/>
  <c r="K602"/>
  <c r="F520"/>
  <c r="F383"/>
  <c r="J56"/>
  <c r="J75" s="1"/>
  <c r="J589" s="1"/>
  <c r="I21"/>
  <c r="H21" s="1"/>
  <c r="H16" s="1"/>
  <c r="L383"/>
  <c r="L575" s="1"/>
  <c r="L581" s="1"/>
  <c r="L587" s="1"/>
  <c r="E521"/>
  <c r="L520"/>
  <c r="I192"/>
  <c r="J180"/>
  <c r="J174" s="1"/>
  <c r="J190"/>
  <c r="J178" s="1"/>
  <c r="J172" s="1"/>
  <c r="I18"/>
  <c r="J53"/>
  <c r="J72" s="1"/>
  <c r="J16"/>
  <c r="J51" s="1"/>
  <c r="J70" s="1"/>
  <c r="H601"/>
  <c r="H185"/>
  <c r="I179"/>
  <c r="I173" s="1"/>
  <c r="K593"/>
  <c r="I181"/>
  <c r="I175" s="1"/>
  <c r="G17"/>
  <c r="H52"/>
  <c r="H71" s="1"/>
  <c r="H197"/>
  <c r="I196"/>
  <c r="G191"/>
  <c r="J253" l="1"/>
  <c r="J259" s="1"/>
  <c r="J175"/>
  <c r="G157"/>
  <c r="E162"/>
  <c r="H183"/>
  <c r="E195"/>
  <c r="H179"/>
  <c r="H173" s="1"/>
  <c r="H190"/>
  <c r="J607"/>
  <c r="H184"/>
  <c r="L584"/>
  <c r="G588"/>
  <c r="G601" s="1"/>
  <c r="L588"/>
  <c r="L601" s="1"/>
  <c r="F588"/>
  <c r="F601" s="1"/>
  <c r="F575"/>
  <c r="F581" s="1"/>
  <c r="F594" s="1"/>
  <c r="E383"/>
  <c r="E575" s="1"/>
  <c r="E581" s="1"/>
  <c r="H611"/>
  <c r="J610"/>
  <c r="J612"/>
  <c r="K595"/>
  <c r="K588"/>
  <c r="G589"/>
  <c r="J257"/>
  <c r="J252"/>
  <c r="J258" s="1"/>
  <c r="J606"/>
  <c r="K250"/>
  <c r="K256" s="1"/>
  <c r="K604"/>
  <c r="I607"/>
  <c r="J250"/>
  <c r="J256" s="1"/>
  <c r="J604"/>
  <c r="I251"/>
  <c r="I605"/>
  <c r="K518"/>
  <c r="K599"/>
  <c r="G519"/>
  <c r="G382"/>
  <c r="G574" s="1"/>
  <c r="G580" s="1"/>
  <c r="G594"/>
  <c r="I180"/>
  <c r="I174" s="1"/>
  <c r="I190"/>
  <c r="I178" s="1"/>
  <c r="I172" s="1"/>
  <c r="J615"/>
  <c r="J602"/>
  <c r="F382"/>
  <c r="F519"/>
  <c r="I53"/>
  <c r="I72" s="1"/>
  <c r="I16"/>
  <c r="I51" s="1"/>
  <c r="I70" s="1"/>
  <c r="L382"/>
  <c r="L574" s="1"/>
  <c r="L580" s="1"/>
  <c r="L586" s="1"/>
  <c r="E520"/>
  <c r="L519"/>
  <c r="L594"/>
  <c r="H56"/>
  <c r="I56"/>
  <c r="I75" s="1"/>
  <c r="I589" s="1"/>
  <c r="G197"/>
  <c r="H196"/>
  <c r="F191"/>
  <c r="E186"/>
  <c r="K592"/>
  <c r="F17"/>
  <c r="G52"/>
  <c r="G71" s="1"/>
  <c r="G185"/>
  <c r="H178" l="1"/>
  <c r="H172" s="1"/>
  <c r="E183"/>
  <c r="H255"/>
  <c r="H261" s="1"/>
  <c r="H609"/>
  <c r="F574"/>
  <c r="F580" s="1"/>
  <c r="F593" s="1"/>
  <c r="E382"/>
  <c r="E574" s="1"/>
  <c r="E580" s="1"/>
  <c r="K584"/>
  <c r="K601"/>
  <c r="G611"/>
  <c r="I610"/>
  <c r="K591"/>
  <c r="K616" s="1"/>
  <c r="E594"/>
  <c r="E619" s="1"/>
  <c r="G593"/>
  <c r="I612"/>
  <c r="G602"/>
  <c r="I257"/>
  <c r="I585" s="1"/>
  <c r="I259"/>
  <c r="I587" s="1"/>
  <c r="I250"/>
  <c r="I604"/>
  <c r="I252"/>
  <c r="I606"/>
  <c r="H251"/>
  <c r="H605"/>
  <c r="H253"/>
  <c r="H259" s="1"/>
  <c r="H607"/>
  <c r="G600"/>
  <c r="L600"/>
  <c r="K598"/>
  <c r="G518"/>
  <c r="G380" s="1"/>
  <c r="G572" s="1"/>
  <c r="G578" s="1"/>
  <c r="G381"/>
  <c r="G573" s="1"/>
  <c r="G579" s="1"/>
  <c r="L593"/>
  <c r="I615"/>
  <c r="I602"/>
  <c r="E21"/>
  <c r="E56" s="1"/>
  <c r="E75" s="1"/>
  <c r="H75"/>
  <c r="L518"/>
  <c r="L381"/>
  <c r="L573" s="1"/>
  <c r="L579" s="1"/>
  <c r="L585" s="1"/>
  <c r="E518"/>
  <c r="H53"/>
  <c r="H72" s="1"/>
  <c r="H612" s="1"/>
  <c r="H51"/>
  <c r="H70" s="1"/>
  <c r="H610" s="1"/>
  <c r="F518"/>
  <c r="F380" s="1"/>
  <c r="F381"/>
  <c r="E187"/>
  <c r="F181"/>
  <c r="F197"/>
  <c r="G196"/>
  <c r="G179"/>
  <c r="G173" s="1"/>
  <c r="G184"/>
  <c r="F185"/>
  <c r="F52"/>
  <c r="F71" s="1"/>
  <c r="E17"/>
  <c r="E191"/>
  <c r="E255" l="1"/>
  <c r="E261" s="1"/>
  <c r="E609" s="1"/>
  <c r="E177"/>
  <c r="E181"/>
  <c r="E175" s="1"/>
  <c r="F175"/>
  <c r="K597"/>
  <c r="I256"/>
  <c r="I584" s="1"/>
  <c r="H589"/>
  <c r="H602" s="1"/>
  <c r="E602" s="1"/>
  <c r="F573"/>
  <c r="F579" s="1"/>
  <c r="F592" s="1"/>
  <c r="E381"/>
  <c r="E573" s="1"/>
  <c r="E579" s="1"/>
  <c r="E592" s="1"/>
  <c r="E617" s="1"/>
  <c r="F572"/>
  <c r="F578" s="1"/>
  <c r="E380"/>
  <c r="E572" s="1"/>
  <c r="E578" s="1"/>
  <c r="F611"/>
  <c r="H587"/>
  <c r="I598"/>
  <c r="G592"/>
  <c r="I600"/>
  <c r="I258"/>
  <c r="I586" s="1"/>
  <c r="H257"/>
  <c r="F253"/>
  <c r="F259" s="1"/>
  <c r="F587" s="1"/>
  <c r="F607"/>
  <c r="G251"/>
  <c r="G257" s="1"/>
  <c r="G585" s="1"/>
  <c r="G605"/>
  <c r="H250"/>
  <c r="H604"/>
  <c r="H252"/>
  <c r="H258" s="1"/>
  <c r="H606"/>
  <c r="L599"/>
  <c r="E615"/>
  <c r="G53"/>
  <c r="G72" s="1"/>
  <c r="G16"/>
  <c r="G51" s="1"/>
  <c r="G70" s="1"/>
  <c r="H615"/>
  <c r="G180"/>
  <c r="G174" s="1"/>
  <c r="G190"/>
  <c r="G178" s="1"/>
  <c r="G172" s="1"/>
  <c r="L592"/>
  <c r="E52"/>
  <c r="E71" s="1"/>
  <c r="E611" s="1"/>
  <c r="F184"/>
  <c r="E185"/>
  <c r="F179"/>
  <c r="F196"/>
  <c r="E196" s="1"/>
  <c r="E197"/>
  <c r="E589" l="1"/>
  <c r="E179"/>
  <c r="E173" s="1"/>
  <c r="F173"/>
  <c r="E253"/>
  <c r="E259" s="1"/>
  <c r="H585"/>
  <c r="H598" s="1"/>
  <c r="H600"/>
  <c r="H586"/>
  <c r="H599" s="1"/>
  <c r="G610"/>
  <c r="G612"/>
  <c r="L591"/>
  <c r="L616" s="1"/>
  <c r="F591"/>
  <c r="F616" s="1"/>
  <c r="G591"/>
  <c r="G616" s="1"/>
  <c r="E593"/>
  <c r="E618" s="1"/>
  <c r="G598"/>
  <c r="F600"/>
  <c r="I599"/>
  <c r="I597" s="1"/>
  <c r="H256"/>
  <c r="H584" s="1"/>
  <c r="F251"/>
  <c r="F257" s="1"/>
  <c r="F585" s="1"/>
  <c r="F605"/>
  <c r="G250"/>
  <c r="G604"/>
  <c r="G252"/>
  <c r="G258" s="1"/>
  <c r="G586" s="1"/>
  <c r="G606"/>
  <c r="L598"/>
  <c r="L597" s="1"/>
  <c r="E192"/>
  <c r="F180"/>
  <c r="F190"/>
  <c r="E190" s="1"/>
  <c r="E18"/>
  <c r="F53"/>
  <c r="F72" s="1"/>
  <c r="F16"/>
  <c r="F51" s="1"/>
  <c r="F70" s="1"/>
  <c r="E184"/>
  <c r="E180" l="1"/>
  <c r="E174" s="1"/>
  <c r="F174"/>
  <c r="H597"/>
  <c r="F612"/>
  <c r="F610" s="1"/>
  <c r="G599"/>
  <c r="G597" s="1"/>
  <c r="E251"/>
  <c r="E257" s="1"/>
  <c r="G256"/>
  <c r="G584" s="1"/>
  <c r="F252"/>
  <c r="F258" s="1"/>
  <c r="F586" s="1"/>
  <c r="F606"/>
  <c r="F598"/>
  <c r="F178"/>
  <c r="E53"/>
  <c r="E72" s="1"/>
  <c r="E612" s="1"/>
  <c r="E16"/>
  <c r="E51" s="1"/>
  <c r="E70" s="1"/>
  <c r="E610" s="1"/>
  <c r="E252" l="1"/>
  <c r="E258" s="1"/>
  <c r="E178"/>
  <c r="E172" s="1"/>
  <c r="F172"/>
  <c r="E591"/>
  <c r="E616" s="1"/>
  <c r="F599"/>
  <c r="F250"/>
  <c r="F256" s="1"/>
  <c r="F584" s="1"/>
  <c r="F604"/>
  <c r="E250" l="1"/>
  <c r="E256" s="1"/>
  <c r="F597"/>
  <c r="J626"/>
  <c r="E137"/>
  <c r="E101" s="1"/>
  <c r="E167" s="1"/>
  <c r="J101"/>
  <c r="J100"/>
  <c r="J625"/>
  <c r="J161" l="1"/>
  <c r="J167"/>
  <c r="J160"/>
  <c r="E160" s="1"/>
  <c r="J166"/>
  <c r="E161"/>
  <c r="E136"/>
  <c r="E626"/>
  <c r="J587" l="1"/>
  <c r="J600" s="1"/>
  <c r="E600" s="1"/>
  <c r="J588"/>
  <c r="J601" s="1"/>
  <c r="E601" s="1"/>
  <c r="J624"/>
  <c r="J99"/>
  <c r="E135"/>
  <c r="E608"/>
  <c r="E588"/>
  <c r="E100"/>
  <c r="E166" s="1"/>
  <c r="E587" s="1"/>
  <c r="E625"/>
  <c r="E607" l="1"/>
  <c r="J159"/>
  <c r="J165"/>
  <c r="E159"/>
  <c r="E624"/>
  <c r="E99"/>
  <c r="E165" s="1"/>
  <c r="J623"/>
  <c r="J133"/>
  <c r="E134"/>
  <c r="J98"/>
  <c r="J164" s="1"/>
  <c r="J586" l="1"/>
  <c r="J599" s="1"/>
  <c r="E599" s="1"/>
  <c r="J97"/>
  <c r="J163" s="1"/>
  <c r="J158"/>
  <c r="E133"/>
  <c r="J622"/>
  <c r="E586"/>
  <c r="E606"/>
  <c r="E98"/>
  <c r="E164" s="1"/>
  <c r="E623"/>
  <c r="J585" l="1"/>
  <c r="J157"/>
  <c r="E157" s="1"/>
  <c r="E158"/>
  <c r="E622"/>
  <c r="E97"/>
  <c r="E163" s="1"/>
  <c r="E605" l="1"/>
  <c r="E585"/>
  <c r="E604"/>
  <c r="J584"/>
  <c r="E584" s="1"/>
  <c r="J598"/>
  <c r="J597" l="1"/>
  <c r="E598"/>
  <c r="E597" s="1"/>
</calcChain>
</file>

<file path=xl/sharedStrings.xml><?xml version="1.0" encoding="utf-8"?>
<sst xmlns="http://schemas.openxmlformats.org/spreadsheetml/2006/main" count="1697" uniqueCount="225">
  <si>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</si>
  <si>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</si>
  <si>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</si>
  <si>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</si>
  <si>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</si>
  <si>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</si>
  <si>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</si>
  <si>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</si>
  <si>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</si>
  <si>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</si>
  <si>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</si>
  <si>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</si>
  <si>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</si>
  <si>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</si>
  <si>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</si>
  <si>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</si>
  <si>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</si>
  <si>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</si>
  <si>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</si>
  <si>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</si>
  <si>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</si>
  <si>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</si>
  <si>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</si>
  <si>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</si>
  <si>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</si>
  <si>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</si>
  <si>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</si>
  <si>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</si>
  <si>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сп.Куть-Ях</t>
  </si>
  <si>
    <t>сп.Сингапай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</si>
  <si>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</si>
  <si>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</si>
  <si>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Департамент имущественных отношений Нефтеюганского района</t>
  </si>
  <si>
    <t xml:space="preserve">Итого по задаче 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</si>
  <si>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</si>
  <si>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</si>
  <si>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Администрация гп.Пойковский</t>
  </si>
  <si>
    <t>Итого по задаче</t>
  </si>
  <si>
    <t>Итого по подпрограмме III</t>
  </si>
  <si>
    <t>Цель:    Создание условий для увеличения доступности жилья в Нефтеюганском районе</t>
  </si>
  <si>
    <t>Итого по подпрограмме IV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</si>
  <si>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</si>
  <si>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</si>
  <si>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</si>
  <si>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Таблица № 2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</si>
  <si>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</si>
  <si>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</si>
  <si>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</si>
  <si>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</si>
  <si>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</si>
  <si>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</si>
  <si>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</si>
  <si>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</si>
  <si>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отношениф Нефтеюганского района </t>
  </si>
  <si>
    <t xml:space="preserve">Департамент имущественных отношений Нефтеюганского района </t>
  </si>
  <si>
    <t>Департамент имущественных отношениф Нефтеюганского района / Администрация сп.Салым</t>
  </si>
  <si>
    <t>Подпрограмма V: «Улучшение жилищных условий отдельных категорий граждан»</t>
  </si>
  <si>
    <t>Подпрограмма I «Градостроительная деятельность на 2014 - 2020 годы»</t>
  </si>
  <si>
    <t>сп.Синагапй</t>
  </si>
  <si>
    <t>Администрации поселений</t>
  </si>
  <si>
    <t>Администрация сп.Сингапай</t>
  </si>
  <si>
    <t>Департамент имущественных отношениф Нефтеюганского района / Администрации поселений</t>
  </si>
  <si>
    <t>Итого по задаче 2</t>
  </si>
  <si>
    <t>Задача: Ликвидация опасности проживания в строениях, приспособленных для проживания (балков).</t>
  </si>
  <si>
    <t>Задача: Повышение уровня доступности жилья для отдельных категорий граждан</t>
  </si>
  <si>
    <t>Подпрограмма VI: Проектирование и строительство систем инженерной инфраструктуры</t>
  </si>
  <si>
    <t>Задача: Обеспечение инженерной инфраструктурой территорий, предназначенных для жилищного строительства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</si>
  <si>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</si>
  <si>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ДС и ЖКК НР/МКУ "УКСиЖКК НР"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</si>
  <si>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</si>
  <si>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Итого по подпрограмме VI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</si>
  <si>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</si>
  <si>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III очередь строительства: 2 этап и 4 этап)</t>
  </si>
  <si>
    <t>Электроснабжение квартала многоквартирных жилых домов Юго-Западная часть 7 мкр. гп.Пойковский Нефтеюганского района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</si>
  <si>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</si>
  <si>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</si>
  <si>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 очередь строительства: 3 этап; III очередь 3 этап, I очередь 2 этап)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</si>
  <si>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</si>
  <si>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</si>
  <si>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Таблица 2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</si>
  <si>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 кВ для строительства МКД)</t>
  </si>
  <si>
    <t>средства по Соглашениям по передаче полномочий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</si>
  <si>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</si>
  <si>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</si>
  <si>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</si>
  <si>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</si>
  <si>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</si>
  <si>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</si>
  <si>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</si>
  <si>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</si>
  <si>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</si>
  <si>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</t>
  </si>
  <si>
    <t>5.1.</t>
  </si>
  <si>
    <t>5.2.</t>
  </si>
  <si>
    <t>5.3.</t>
  </si>
  <si>
    <t>6.</t>
  </si>
  <si>
    <t>6.2.</t>
  </si>
  <si>
    <t>6.1.</t>
  </si>
  <si>
    <t>6.3.</t>
  </si>
  <si>
    <t>7.1.</t>
  </si>
  <si>
    <t>7.2.</t>
  </si>
  <si>
    <t>7.3.</t>
  </si>
  <si>
    <t>8.1.</t>
  </si>
  <si>
    <t>Обновление топографических съёмок территорий поселений Нефтеюганского района в М1:2000</t>
  </si>
  <si>
    <t>Задача:  Обеспечение инженерной и транспортной инфраструктурой земельных участков для обеспечения льготной категории граждан.</t>
  </si>
  <si>
    <t>Проектирование и строительство систем инженерной и транспортной инфраструктуры в целях обеспечения инженерной подготовки земельных участков для льготной категории граждан</t>
  </si>
  <si>
    <t>11.1.3.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</si>
  <si>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</si>
  <si>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11.1.8.</t>
  </si>
  <si>
    <t>11.1.9.</t>
  </si>
  <si>
    <t>11.1.10.</t>
  </si>
  <si>
    <t>11.1.11.</t>
  </si>
  <si>
    <t>11.1.13.</t>
  </si>
  <si>
    <t>11.1.14.</t>
  </si>
  <si>
    <t>11.1.15.</t>
  </si>
  <si>
    <t>11.1.16.</t>
  </si>
  <si>
    <t>11.1.17.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</si>
  <si>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</si>
  <si>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11.1.18.</t>
  </si>
  <si>
    <t>11.1.19.</t>
  </si>
  <si>
    <t>11.1.20.</t>
  </si>
  <si>
    <t>Строительство проезда Радужный в сп. Салым Нефтеюганского района для льготной категории граждан</t>
  </si>
  <si>
    <t>11.1.21.</t>
  </si>
  <si>
    <t>Строительство проезда Дружбы в сп. Салым Нефтеюганского района для льготной категории граждан</t>
  </si>
  <si>
    <t>11.1.22.</t>
  </si>
  <si>
    <t>11.1.23.</t>
  </si>
  <si>
    <t>11.1.24.</t>
  </si>
  <si>
    <t>11.1.25.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</si>
  <si>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</si>
  <si>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11.1.26.</t>
  </si>
  <si>
    <t>11.1.27.</t>
  </si>
  <si>
    <t>Строительство проезда к земельному участку16/2 индивидуального жилищного строительства для льготных категорий граждан по ул. Бамовской гп. Пойковский Нефтеюганского района</t>
  </si>
  <si>
    <t>11.1.28.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</si>
  <si>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</si>
  <si>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11.1.29.</t>
  </si>
  <si>
    <t>11.1.30.</t>
  </si>
  <si>
    <t>11.1.31.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</si>
  <si>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</si>
  <si>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</si>
  <si>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Магистральный водопровод совмещенный с противопожарным по ул.Мира, проспекту Мечтателей, ул.Садовая, ул.Березовая в сп.Сингапай Нефтеюганского района</t>
  </si>
  <si>
    <t>11.1.1.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</si>
  <si>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</si>
  <si>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11.1.2.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</si>
  <si>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</si>
  <si>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</si>
  <si>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11.1.4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</si>
  <si>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</si>
  <si>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11.1.5</t>
  </si>
  <si>
    <t>11.1.6.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</si>
  <si>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</si>
  <si>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11.1.7.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</si>
  <si>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</si>
  <si>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04, участки 67,68 по  ул. Лесная, в сп. Каркатеевы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</si>
  <si>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</si>
  <si>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</si>
  <si>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</si>
  <si>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11.1.12.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</si>
  <si>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</si>
  <si>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</si>
  <si>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</si>
  <si>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</si>
  <si>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</si>
  <si>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</si>
  <si>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 xml:space="preserve">Строительство сетей электроснабжения 0,4 кВ по ул.Набережная до земельных участков № 33 и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</si>
  <si>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</si>
  <si>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16/1 и 16/2)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</si>
  <si>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</si>
  <si>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</si>
  <si>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</si>
  <si>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ДС и ЖКК НР/МКУ "УКСиЖКК НР", сп.Салым, сп.Сентябрьский</t>
  </si>
  <si>
    <t>ДС и ЖКК НР</t>
  </si>
  <si>
    <t xml:space="preserve">Ответственный исполнитель </t>
  </si>
  <si>
    <t>Соисполнитель</t>
  </si>
  <si>
    <t>Администрация сельского поселения Салым</t>
  </si>
  <si>
    <t>Администрация сельского поселения Сентябрьский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</si>
  <si>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до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</si>
  <si>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после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</si>
  <si>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Администрация сп.Каркатеевы</t>
  </si>
  <si>
    <t>Администрация сп.Куть-Ях</t>
  </si>
  <si>
    <t>Администрация сп.Лемпино</t>
  </si>
  <si>
    <t>Администрация сп.Усть-Юган</t>
  </si>
  <si>
    <t>прочие расходы</t>
  </si>
  <si>
    <t xml:space="preserve">инвестиции в объекты муниципальной собственности </t>
  </si>
  <si>
    <t>Администрация сп.Сентябрьский</t>
  </si>
  <si>
    <t>Проект застройки в части инженерного обеспечения земельных участков под жилищное строительство на территории гидронамыва с.Чеускино Нефтеюганкого района</t>
  </si>
  <si>
    <t>Подпрограмма III "Ликвидация и расселение приспособленных для проживания строений (балков)"</t>
  </si>
  <si>
    <t>Подпрограмма IV: «Выселение граждан из жилых домов, находящихся в зоне подтопления и (или) в зоне береговой линии, подверженной абразии»</t>
  </si>
  <si>
    <t>Выплата выкупной стоимости гражданам-собственникам жилых помещений находящихся в зоне подтопления береговой линии и (или) зоне подверженной абразии</t>
  </si>
  <si>
    <t>Снос  строений,  находящихся  в зоне подтопления береговой линии и (или) зоне подверженной абразии</t>
  </si>
  <si>
    <t>Задача:  Выселение граждан из жилых домов, находящихся в зоне подтопления и (или) в зоне береговой линии, подверженной абразии.</t>
  </si>
  <si>
    <t>Приобретение жилых помещений путем заключения муниципальных контрактов долевого участия в строительстве и купли-продажи на территории городского и сельских поселений Нефтеюганского района</t>
  </si>
  <si>
    <t>Уплата администрациями поселений выкупной цены собственникам непригодных для проживания расселяемых жилых помещений</t>
  </si>
  <si>
    <t>3.1.</t>
  </si>
  <si>
    <t>иные источники</t>
  </si>
  <si>
    <t>*</t>
  </si>
  <si>
    <t>Задача:    Создание условий и механизмов, способствующих развитию жилищного строительства на территории Нефтеюганского района</t>
  </si>
  <si>
    <t>* - сумма МБ с учетом остатков средств благотворительности 2015 года в сумме 24 193,24656 тыс.руб. по мероприятиям 3.1., 5.1., 6.1., 7.1</t>
  </si>
  <si>
    <t>3.1.1.</t>
  </si>
  <si>
    <t>3.1.2.</t>
  </si>
  <si>
    <t>Департамент имущественных отношений Нефтеюганского района/Администрация гп.Пойковский</t>
  </si>
  <si>
    <t>Предоставление субсидий (социальных выплат) отдельным категориям граждан</t>
  </si>
  <si>
    <t>сп.Усть-Юган (Юганская Обь)</t>
  </si>
  <si>
    <t>Всего  по Программе</t>
  </si>
  <si>
    <t xml:space="preserve"> </t>
  </si>
  <si>
    <t>Инженерная подготовка территории гидронамыва (сети электроснабжения, проезды) в с.Чеускино Нефтеюганского района (1 очередь)</t>
  </si>
  <si>
    <t>ДС и ЖКК НР/ "УКСиЖКК НР"</t>
  </si>
  <si>
    <t>1.5.</t>
  </si>
  <si>
    <t xml:space="preserve">Выплата субсидии  гражданам, зарегистрированным и фактически проживающим по настоящее время в строениях, приспособленных для проживания, не имеющим жилых помещений, принадлежащих им на праве собственности на территории Российской Федерации или предоставленных им на условиях договоров социального найма </t>
  </si>
  <si>
    <t>7.</t>
  </si>
  <si>
    <t>8.2.</t>
  </si>
  <si>
    <t>9.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</si>
  <si>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</si>
  <si>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</si>
  <si>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</si>
  <si>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</si>
  <si>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</si>
  <si>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</si>
  <si>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</si>
  <si>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</si>
  <si>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</si>
  <si>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10.1.9.</t>
  </si>
  <si>
    <t>11.</t>
  </si>
  <si>
    <t>Снос расселенных многоквартирных  домов</t>
  </si>
  <si>
    <t>Цель:   Создание условий для увеличения объемов жилищного строительства</t>
  </si>
  <si>
    <t>Снос приспособленных для проживания строений (балков)</t>
  </si>
</sst>
</file>

<file path=xl/styles.xml><?xml version="1.0" encoding="utf-8"?>
<styleSheet xmlns="http://schemas.openxmlformats.org/spreadsheetml/2006/main">
  <numFmts count="12">
    <numFmt numFmtId="164" formatCode="_-* #,##0.00\ _р_._-;\-* #,##0.00\ _р_._-;_-* &quot;-&quot;??\ _р_._-;_-@_-"/>
    <numFmt numFmtId="165" formatCode="#,##0.00000"/>
    <numFmt numFmtId="166" formatCode="#,##0.00000_ ;\-#,##0.00000\ "/>
    <numFmt numFmtId="167" formatCode="_-* #,##0.0_р_._-;\-* #,##0.0_р_._-;_-* &quot;-&quot;?_р_._-;_-@_-"/>
    <numFmt numFmtId="168" formatCode="#,##0.0_ ;\-#,##0.0\ "/>
    <numFmt numFmtId="169" formatCode="_-* #,##0.0\ _р_._-;\-* #,##0.0\ _р_._-;_-* &quot;-&quot;??\ _р_._-;_-@_-"/>
    <numFmt numFmtId="170" formatCode="_-* #,##0\ _р_._-;\-* #,##0\ _р_._-;_-* &quot;-&quot;??\ _р_._-;_-@_-"/>
    <numFmt numFmtId="171" formatCode="_-* #,##0.00000_р_._-;\-* #,##0.00000_р_._-;_-* &quot;-&quot;?????_р_._-;_-@_-"/>
    <numFmt numFmtId="172" formatCode="_-* #,##0.0_р_._-;\-* #,##0.0_р_._-;_-* &quot;-&quot;?????_р_._-;_-@_-"/>
    <numFmt numFmtId="173" formatCode="0.000000"/>
    <numFmt numFmtId="174" formatCode="_-* #,##0.00000\ _р_._-;\-* #,##0.00000\ _р_._-;_-* &quot;-&quot;??\ _р_._-;_-@_-"/>
    <numFmt numFmtId="175" formatCode="_-* #,##0.0000\ _р_._-;\-* #,##0.0000\ _р_._-;_-* &quot;-&quot;??\ _р_._-;_-@_-"/>
  </numFmts>
  <fonts count="12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0" xfId="0" applyFont="1" applyFill="1"/>
    <xf numFmtId="165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14" fontId="4" fillId="0" borderId="0" xfId="0" applyNumberFormat="1" applyFont="1" applyFill="1"/>
    <xf numFmtId="0" fontId="4" fillId="0" borderId="0" xfId="0" applyFont="1"/>
    <xf numFmtId="167" fontId="4" fillId="0" borderId="0" xfId="0" applyNumberFormat="1" applyFont="1" applyFill="1"/>
    <xf numFmtId="167" fontId="4" fillId="2" borderId="0" xfId="0" applyNumberFormat="1" applyFont="1" applyFill="1"/>
    <xf numFmtId="168" fontId="4" fillId="2" borderId="0" xfId="0" applyNumberFormat="1" applyFont="1" applyFill="1"/>
    <xf numFmtId="169" fontId="6" fillId="2" borderId="2" xfId="0" applyNumberFormat="1" applyFont="1" applyFill="1" applyBorder="1" applyAlignment="1">
      <alignment horizontal="left" vertical="center" wrapText="1"/>
    </xf>
    <xf numFmtId="169" fontId="6" fillId="2" borderId="2" xfId="1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justify" vertical="center" wrapText="1"/>
    </xf>
    <xf numFmtId="169" fontId="6" fillId="2" borderId="2" xfId="1" applyNumberFormat="1" applyFont="1" applyFill="1" applyBorder="1" applyAlignment="1">
      <alignment horizontal="center"/>
    </xf>
    <xf numFmtId="169" fontId="6" fillId="2" borderId="2" xfId="1" applyNumberFormat="1" applyFont="1" applyFill="1" applyBorder="1" applyAlignment="1">
      <alignment horizontal="center" vertical="center"/>
    </xf>
    <xf numFmtId="169" fontId="7" fillId="2" borderId="2" xfId="1" applyNumberFormat="1" applyFont="1" applyFill="1" applyBorder="1" applyAlignment="1">
      <alignment horizontal="center"/>
    </xf>
    <xf numFmtId="169" fontId="7" fillId="2" borderId="2" xfId="1" applyNumberFormat="1" applyFont="1" applyFill="1" applyBorder="1" applyAlignment="1">
      <alignment horizontal="center" vertical="center" wrapText="1"/>
    </xf>
    <xf numFmtId="169" fontId="7" fillId="2" borderId="2" xfId="1" applyNumberFormat="1" applyFont="1" applyFill="1" applyBorder="1" applyAlignment="1">
      <alignment horizontal="center" vertical="center"/>
    </xf>
    <xf numFmtId="169" fontId="7" fillId="2" borderId="2" xfId="1" applyNumberFormat="1" applyFont="1" applyFill="1" applyBorder="1" applyAlignment="1">
      <alignment vertical="center" wrapText="1"/>
    </xf>
    <xf numFmtId="169" fontId="4" fillId="2" borderId="2" xfId="0" applyNumberFormat="1" applyFont="1" applyFill="1" applyBorder="1"/>
    <xf numFmtId="169" fontId="4" fillId="2" borderId="2" xfId="0" applyNumberFormat="1" applyFont="1" applyFill="1" applyBorder="1" applyAlignment="1">
      <alignment wrapText="1"/>
    </xf>
    <xf numFmtId="169" fontId="7" fillId="2" borderId="2" xfId="0" applyNumberFormat="1" applyFont="1" applyFill="1" applyBorder="1" applyAlignment="1">
      <alignment horizontal="justify" vertical="center" wrapText="1"/>
    </xf>
    <xf numFmtId="169" fontId="2" fillId="2" borderId="2" xfId="0" applyNumberFormat="1" applyFont="1" applyFill="1" applyBorder="1" applyAlignment="1">
      <alignment horizontal="justify" vertical="center" wrapText="1"/>
    </xf>
    <xf numFmtId="0" fontId="7" fillId="2" borderId="0" xfId="0" applyFont="1" applyFill="1" applyBorder="1" applyAlignment="1">
      <alignment vertical="center" wrapText="1"/>
    </xf>
    <xf numFmtId="171" fontId="7" fillId="2" borderId="2" xfId="1" applyNumberFormat="1" applyFont="1" applyFill="1" applyBorder="1" applyAlignment="1">
      <alignment horizontal="center" vertical="center"/>
    </xf>
    <xf numFmtId="172" fontId="6" fillId="2" borderId="2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/>
    <xf numFmtId="172" fontId="6" fillId="2" borderId="2" xfId="1" applyNumberFormat="1" applyFont="1" applyFill="1" applyBorder="1" applyAlignment="1">
      <alignment horizontal="center" vertical="center"/>
    </xf>
    <xf numFmtId="172" fontId="7" fillId="2" borderId="2" xfId="1" applyNumberFormat="1" applyFont="1" applyFill="1" applyBorder="1" applyAlignment="1">
      <alignment horizontal="center" vertical="center"/>
    </xf>
    <xf numFmtId="172" fontId="6" fillId="2" borderId="2" xfId="1" applyNumberFormat="1" applyFont="1" applyFill="1" applyBorder="1" applyAlignment="1">
      <alignment horizontal="center"/>
    </xf>
    <xf numFmtId="172" fontId="7" fillId="2" borderId="2" xfId="1" applyNumberFormat="1" applyFont="1" applyFill="1" applyBorder="1" applyAlignment="1">
      <alignment horizontal="center" vertical="center" wrapText="1"/>
    </xf>
    <xf numFmtId="172" fontId="6" fillId="2" borderId="2" xfId="1" applyNumberFormat="1" applyFont="1" applyFill="1" applyBorder="1" applyAlignment="1">
      <alignment horizontal="center" vertical="center" wrapText="1"/>
    </xf>
    <xf numFmtId="171" fontId="6" fillId="2" borderId="2" xfId="1" applyNumberFormat="1" applyFont="1" applyFill="1" applyBorder="1" applyAlignment="1">
      <alignment horizontal="center" vertical="center"/>
    </xf>
    <xf numFmtId="171" fontId="6" fillId="2" borderId="2" xfId="1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2" borderId="0" xfId="0" applyFont="1" applyFill="1" applyBorder="1"/>
    <xf numFmtId="4" fontId="4" fillId="2" borderId="0" xfId="0" applyNumberFormat="1" applyFont="1" applyFill="1" applyBorder="1"/>
    <xf numFmtId="166" fontId="4" fillId="2" borderId="0" xfId="0" applyNumberFormat="1" applyFont="1" applyFill="1" applyBorder="1"/>
    <xf numFmtId="4" fontId="4" fillId="0" borderId="0" xfId="0" applyNumberFormat="1" applyFont="1" applyBorder="1"/>
    <xf numFmtId="165" fontId="4" fillId="0" borderId="0" xfId="0" applyNumberFormat="1" applyFont="1" applyBorder="1"/>
    <xf numFmtId="165" fontId="4" fillId="2" borderId="0" xfId="0" applyNumberFormat="1" applyFont="1" applyFill="1" applyBorder="1"/>
    <xf numFmtId="170" fontId="4" fillId="2" borderId="2" xfId="0" applyNumberFormat="1" applyFont="1" applyFill="1" applyBorder="1" applyAlignment="1">
      <alignment vertical="center" wrapText="1"/>
    </xf>
    <xf numFmtId="169" fontId="1" fillId="2" borderId="2" xfId="1" applyNumberFormat="1" applyFont="1" applyFill="1" applyBorder="1" applyAlignment="1">
      <alignment horizontal="center" vertical="center" wrapText="1"/>
    </xf>
    <xf numFmtId="169" fontId="2" fillId="2" borderId="2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 wrapText="1"/>
    </xf>
    <xf numFmtId="172" fontId="7" fillId="2" borderId="2" xfId="1" applyNumberFormat="1" applyFont="1" applyFill="1" applyBorder="1" applyAlignment="1">
      <alignment horizontal="center"/>
    </xf>
    <xf numFmtId="169" fontId="11" fillId="2" borderId="2" xfId="1" applyNumberFormat="1" applyFont="1" applyFill="1" applyBorder="1" applyAlignment="1">
      <alignment horizontal="center" vertical="center" wrapText="1"/>
    </xf>
    <xf numFmtId="174" fontId="7" fillId="2" borderId="2" xfId="1" applyNumberFormat="1" applyFont="1" applyFill="1" applyBorder="1" applyAlignment="1">
      <alignment horizontal="center" vertical="center" wrapText="1"/>
    </xf>
    <xf numFmtId="174" fontId="6" fillId="2" borderId="2" xfId="1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8" fillId="2" borderId="2" xfId="0" applyNumberFormat="1" applyFont="1" applyFill="1" applyBorder="1" applyAlignment="1">
      <alignment horizontal="center"/>
    </xf>
    <xf numFmtId="169" fontId="4" fillId="2" borderId="2" xfId="0" applyNumberFormat="1" applyFont="1" applyFill="1" applyBorder="1" applyAlignment="1">
      <alignment horizontal="center" vertical="center" wrapText="1"/>
    </xf>
    <xf numFmtId="169" fontId="4" fillId="2" borderId="2" xfId="0" applyNumberFormat="1" applyFont="1" applyFill="1" applyBorder="1" applyAlignment="1">
      <alignment horizontal="center" vertical="center"/>
    </xf>
    <xf numFmtId="169" fontId="4" fillId="2" borderId="2" xfId="0" applyNumberFormat="1" applyFont="1" applyFill="1" applyBorder="1" applyAlignment="1">
      <alignment horizontal="center"/>
    </xf>
    <xf numFmtId="169" fontId="7" fillId="2" borderId="2" xfId="0" applyNumberFormat="1" applyFont="1" applyFill="1" applyBorder="1" applyAlignment="1">
      <alignment horizontal="center" vertical="center" wrapText="1"/>
    </xf>
    <xf numFmtId="172" fontId="7" fillId="2" borderId="2" xfId="1" applyNumberFormat="1" applyFont="1" applyFill="1" applyBorder="1" applyAlignment="1">
      <alignment horizontal="center" wrapText="1"/>
    </xf>
    <xf numFmtId="171" fontId="7" fillId="2" borderId="2" xfId="1" applyNumberFormat="1" applyFont="1" applyFill="1" applyBorder="1" applyAlignment="1">
      <alignment horizontal="center"/>
    </xf>
    <xf numFmtId="172" fontId="6" fillId="2" borderId="2" xfId="1" applyNumberFormat="1" applyFont="1" applyFill="1" applyBorder="1" applyAlignment="1">
      <alignment horizontal="center" wrapText="1"/>
    </xf>
    <xf numFmtId="171" fontId="6" fillId="2" borderId="2" xfId="1" applyNumberFormat="1" applyFont="1" applyFill="1" applyBorder="1" applyAlignment="1">
      <alignment horizontal="center"/>
    </xf>
    <xf numFmtId="172" fontId="6" fillId="3" borderId="2" xfId="1" applyNumberFormat="1" applyFont="1" applyFill="1" applyBorder="1" applyAlignment="1">
      <alignment horizontal="center" vertical="center" wrapText="1"/>
    </xf>
    <xf numFmtId="169" fontId="6" fillId="3" borderId="2" xfId="1" applyNumberFormat="1" applyFont="1" applyFill="1" applyBorder="1" applyAlignment="1">
      <alignment horizontal="center" vertical="center"/>
    </xf>
    <xf numFmtId="169" fontId="7" fillId="3" borderId="2" xfId="1" applyNumberFormat="1" applyFont="1" applyFill="1" applyBorder="1" applyAlignment="1">
      <alignment horizontal="center" vertical="center"/>
    </xf>
    <xf numFmtId="169" fontId="7" fillId="3" borderId="2" xfId="0" applyNumberFormat="1" applyFont="1" applyFill="1" applyBorder="1" applyAlignment="1">
      <alignment horizontal="center" vertical="center" wrapText="1"/>
    </xf>
    <xf numFmtId="169" fontId="6" fillId="3" borderId="2" xfId="1" applyNumberFormat="1" applyFont="1" applyFill="1" applyBorder="1" applyAlignment="1">
      <alignment horizontal="center" vertical="center" wrapText="1"/>
    </xf>
    <xf numFmtId="169" fontId="7" fillId="3" borderId="2" xfId="1" applyNumberFormat="1" applyFont="1" applyFill="1" applyBorder="1" applyAlignment="1">
      <alignment horizontal="center" vertical="center" wrapText="1"/>
    </xf>
    <xf numFmtId="169" fontId="1" fillId="3" borderId="2" xfId="1" applyNumberFormat="1" applyFont="1" applyFill="1" applyBorder="1" applyAlignment="1">
      <alignment horizontal="center" vertical="center" wrapText="1"/>
    </xf>
    <xf numFmtId="169" fontId="2" fillId="3" borderId="2" xfId="1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horizontal="center" vertical="center" wrapText="1"/>
    </xf>
    <xf numFmtId="174" fontId="1" fillId="2" borderId="2" xfId="1" applyNumberFormat="1" applyFont="1" applyFill="1" applyBorder="1" applyAlignment="1">
      <alignment horizontal="center" vertical="center" wrapText="1"/>
    </xf>
    <xf numFmtId="174" fontId="2" fillId="2" borderId="2" xfId="1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4" fillId="2" borderId="2" xfId="0" applyNumberFormat="1" applyFont="1" applyFill="1" applyBorder="1" applyAlignment="1">
      <alignment horizontal="center"/>
    </xf>
    <xf numFmtId="169" fontId="4" fillId="2" borderId="2" xfId="0" applyNumberFormat="1" applyFont="1" applyFill="1" applyBorder="1" applyAlignment="1">
      <alignment horizontal="center" vertical="center" wrapText="1"/>
    </xf>
    <xf numFmtId="169" fontId="4" fillId="2" borderId="2" xfId="0" applyNumberFormat="1" applyFont="1" applyFill="1" applyBorder="1" applyAlignment="1">
      <alignment horizontal="center" vertical="center"/>
    </xf>
    <xf numFmtId="169" fontId="8" fillId="2" borderId="2" xfId="0" applyNumberFormat="1" applyFont="1" applyFill="1" applyBorder="1" applyAlignment="1">
      <alignment horizontal="center"/>
    </xf>
    <xf numFmtId="169" fontId="7" fillId="2" borderId="2" xfId="0" applyNumberFormat="1" applyFont="1" applyFill="1" applyBorder="1" applyAlignment="1">
      <alignment horizontal="center" vertical="center" wrapText="1"/>
    </xf>
    <xf numFmtId="175" fontId="2" fillId="2" borderId="2" xfId="1" applyNumberFormat="1" applyFont="1" applyFill="1" applyBorder="1" applyAlignment="1">
      <alignment horizontal="center" vertical="center" wrapText="1"/>
    </xf>
    <xf numFmtId="175" fontId="2" fillId="3" borderId="2" xfId="1" applyNumberFormat="1" applyFont="1" applyFill="1" applyBorder="1" applyAlignment="1">
      <alignment horizontal="center" vertical="center" wrapText="1"/>
    </xf>
    <xf numFmtId="174" fontId="2" fillId="3" borderId="2" xfId="1" applyNumberFormat="1" applyFont="1" applyFill="1" applyBorder="1" applyAlignment="1">
      <alignment horizontal="center" vertical="center" wrapText="1"/>
    </xf>
    <xf numFmtId="174" fontId="7" fillId="2" borderId="2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Border="1"/>
    <xf numFmtId="174" fontId="6" fillId="3" borderId="2" xfId="1" applyNumberFormat="1" applyFont="1" applyFill="1" applyBorder="1" applyAlignment="1">
      <alignment horizontal="center" vertical="center" wrapText="1"/>
    </xf>
    <xf numFmtId="169" fontId="4" fillId="2" borderId="2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169" fontId="7" fillId="2" borderId="2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9" fontId="4" fillId="2" borderId="2" xfId="0" applyNumberFormat="1" applyFont="1" applyFill="1" applyBorder="1" applyAlignment="1">
      <alignment horizontal="center" vertical="center" wrapText="1"/>
    </xf>
    <xf numFmtId="169" fontId="4" fillId="2" borderId="2" xfId="0" applyNumberFormat="1" applyFont="1" applyFill="1" applyBorder="1" applyAlignment="1">
      <alignment horizontal="center" vertical="center"/>
    </xf>
    <xf numFmtId="169" fontId="6" fillId="2" borderId="4" xfId="0" applyNumberFormat="1" applyFont="1" applyFill="1" applyBorder="1" applyAlignment="1">
      <alignment horizontal="center" vertical="center" wrapText="1"/>
    </xf>
    <xf numFmtId="169" fontId="6" fillId="2" borderId="6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7" fillId="2" borderId="10" xfId="0" applyNumberFormat="1" applyFont="1" applyFill="1" applyBorder="1" applyAlignment="1">
      <alignment horizontal="center" vertical="center" wrapText="1"/>
    </xf>
    <xf numFmtId="169" fontId="7" fillId="2" borderId="12" xfId="0" applyNumberFormat="1" applyFont="1" applyFill="1" applyBorder="1" applyAlignment="1">
      <alignment horizontal="center" vertical="center" wrapText="1"/>
    </xf>
    <xf numFmtId="169" fontId="7" fillId="2" borderId="7" xfId="0" applyNumberFormat="1" applyFont="1" applyFill="1" applyBorder="1" applyAlignment="1">
      <alignment horizontal="center" vertical="center" wrapText="1"/>
    </xf>
    <xf numFmtId="169" fontId="7" fillId="2" borderId="11" xfId="0" applyNumberFormat="1" applyFont="1" applyFill="1" applyBorder="1" applyAlignment="1">
      <alignment horizontal="center" vertical="center" wrapText="1"/>
    </xf>
    <xf numFmtId="169" fontId="7" fillId="2" borderId="0" xfId="0" applyNumberFormat="1" applyFont="1" applyFill="1" applyBorder="1" applyAlignment="1">
      <alignment horizontal="center" vertical="center" wrapText="1"/>
    </xf>
    <xf numFmtId="169" fontId="7" fillId="2" borderId="8" xfId="0" applyNumberFormat="1" applyFont="1" applyFill="1" applyBorder="1" applyAlignment="1">
      <alignment horizontal="center" vertical="center" wrapText="1"/>
    </xf>
    <xf numFmtId="169" fontId="7" fillId="2" borderId="5" xfId="0" applyNumberFormat="1" applyFont="1" applyFill="1" applyBorder="1" applyAlignment="1">
      <alignment horizontal="center" vertical="center" wrapText="1"/>
    </xf>
    <xf numFmtId="169" fontId="7" fillId="2" borderId="13" xfId="0" applyNumberFormat="1" applyFont="1" applyFill="1" applyBorder="1" applyAlignment="1">
      <alignment horizontal="center" vertical="center" wrapText="1"/>
    </xf>
    <xf numFmtId="169" fontId="7" fillId="2" borderId="9" xfId="0" applyNumberFormat="1" applyFont="1" applyFill="1" applyBorder="1" applyAlignment="1">
      <alignment horizontal="center" vertical="center" wrapText="1"/>
    </xf>
    <xf numFmtId="169" fontId="7" fillId="2" borderId="6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7" fillId="2" borderId="4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vertical="center" wrapText="1"/>
    </xf>
    <xf numFmtId="169" fontId="1" fillId="2" borderId="2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/>
    </xf>
    <xf numFmtId="169" fontId="4" fillId="2" borderId="2" xfId="0" applyNumberFormat="1" applyFont="1" applyFill="1" applyBorder="1" applyAlignment="1">
      <alignment horizontal="center"/>
    </xf>
    <xf numFmtId="169" fontId="7" fillId="2" borderId="2" xfId="0" applyNumberFormat="1" applyFont="1" applyFill="1" applyBorder="1" applyAlignment="1">
      <alignment horizontal="center" vertical="center"/>
    </xf>
    <xf numFmtId="169" fontId="4" fillId="2" borderId="2" xfId="0" applyNumberFormat="1" applyFont="1" applyFill="1" applyBorder="1" applyAlignment="1">
      <alignment horizontal="left" vertical="center" wrapText="1"/>
    </xf>
    <xf numFmtId="169" fontId="6" fillId="2" borderId="10" xfId="0" applyNumberFormat="1" applyFont="1" applyFill="1" applyBorder="1" applyAlignment="1">
      <alignment horizontal="center" vertical="center" wrapText="1"/>
    </xf>
    <xf numFmtId="169" fontId="6" fillId="2" borderId="7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 vertical="center" wrapText="1"/>
    </xf>
    <xf numFmtId="169" fontId="6" fillId="2" borderId="5" xfId="0" applyNumberFormat="1" applyFont="1" applyFill="1" applyBorder="1" applyAlignment="1">
      <alignment horizontal="center" vertical="center" wrapText="1"/>
    </xf>
    <xf numFmtId="169" fontId="6" fillId="2" borderId="9" xfId="0" applyNumberFormat="1" applyFont="1" applyFill="1" applyBorder="1" applyAlignment="1">
      <alignment horizontal="center" vertical="center" wrapText="1"/>
    </xf>
    <xf numFmtId="169" fontId="1" fillId="0" borderId="2" xfId="0" applyNumberFormat="1" applyFont="1" applyFill="1" applyBorder="1" applyAlignment="1">
      <alignment horizontal="center" vertical="center" wrapText="1"/>
    </xf>
    <xf numFmtId="169" fontId="6" fillId="0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9" fontId="6" fillId="3" borderId="4" xfId="0" applyNumberFormat="1" applyFont="1" applyFill="1" applyBorder="1" applyAlignment="1">
      <alignment horizontal="center" vertical="center" wrapText="1"/>
    </xf>
    <xf numFmtId="169" fontId="7" fillId="3" borderId="6" xfId="0" applyNumberFormat="1" applyFont="1" applyFill="1" applyBorder="1" applyAlignment="1">
      <alignment horizontal="center" vertical="center" wrapText="1"/>
    </xf>
    <xf numFmtId="169" fontId="7" fillId="3" borderId="1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9" fontId="8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569"/>
  <sheetViews>
    <sheetView tabSelected="1" topLeftCell="A511" zoomScale="60" zoomScaleNormal="60" zoomScaleSheetLayoutView="70" workbookViewId="0">
      <selection sqref="A1:L563"/>
    </sheetView>
  </sheetViews>
  <sheetFormatPr defaultColWidth="9.28515625" defaultRowHeight="15"/>
  <cols>
    <col min="1" max="1" width="7.85546875" style="2" customWidth="1"/>
    <col min="2" max="2" width="33.42578125" style="2" customWidth="1"/>
    <col min="3" max="3" width="23.7109375" style="2" customWidth="1"/>
    <col min="4" max="4" width="29.28515625" style="2" customWidth="1"/>
    <col min="5" max="5" width="18.7109375" style="2" customWidth="1"/>
    <col min="6" max="6" width="18.28515625" style="2" customWidth="1"/>
    <col min="7" max="7" width="19" style="2" customWidth="1"/>
    <col min="8" max="8" width="18.7109375" style="2" customWidth="1"/>
    <col min="9" max="9" width="18.42578125" style="2" customWidth="1"/>
    <col min="10" max="12" width="18.28515625" style="2" customWidth="1"/>
    <col min="13" max="13" width="9.7109375" style="38" customWidth="1"/>
    <col min="14" max="14" width="22.5703125" style="38" customWidth="1"/>
    <col min="15" max="15" width="11.42578125" style="38" bestFit="1" customWidth="1"/>
    <col min="16" max="49" width="9.28515625" style="38"/>
    <col min="50" max="16384" width="9.28515625" style="10"/>
  </cols>
  <sheetData>
    <row r="1" spans="1:13" ht="16.5">
      <c r="J1" s="3"/>
    </row>
    <row r="4" spans="1:13" hidden="1"/>
    <row r="5" spans="1:13" hidden="1"/>
    <row r="6" spans="1:13">
      <c r="K6" s="8" t="s">
        <v>79</v>
      </c>
      <c r="L6" s="9"/>
    </row>
    <row r="7" spans="1:13" ht="18.75">
      <c r="A7" s="91" t="s">
        <v>45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9" spans="1:13">
      <c r="A9" s="93" t="s">
        <v>21</v>
      </c>
      <c r="B9" s="93" t="s">
        <v>0</v>
      </c>
      <c r="C9" s="93" t="s">
        <v>51</v>
      </c>
      <c r="D9" s="93" t="s">
        <v>1</v>
      </c>
      <c r="E9" s="94" t="s">
        <v>2</v>
      </c>
      <c r="F9" s="94"/>
      <c r="G9" s="94"/>
      <c r="H9" s="94"/>
      <c r="I9" s="94"/>
      <c r="J9" s="94"/>
      <c r="K9" s="94"/>
      <c r="L9" s="94"/>
      <c r="M9" s="39"/>
    </row>
    <row r="10" spans="1:13">
      <c r="A10" s="93"/>
      <c r="B10" s="93"/>
      <c r="C10" s="93"/>
      <c r="D10" s="93"/>
      <c r="E10" s="93" t="s">
        <v>3</v>
      </c>
      <c r="F10" s="93" t="s">
        <v>4</v>
      </c>
      <c r="G10" s="93"/>
      <c r="H10" s="93"/>
      <c r="I10" s="93"/>
      <c r="J10" s="93"/>
      <c r="K10" s="93"/>
      <c r="L10" s="93"/>
      <c r="M10" s="39"/>
    </row>
    <row r="11" spans="1:13">
      <c r="A11" s="93"/>
      <c r="B11" s="93"/>
      <c r="C11" s="93"/>
      <c r="D11" s="93"/>
      <c r="E11" s="93"/>
      <c r="F11" s="77" t="s">
        <v>5</v>
      </c>
      <c r="G11" s="77" t="s">
        <v>6</v>
      </c>
      <c r="H11" s="77" t="s">
        <v>7</v>
      </c>
      <c r="I11" s="77" t="s">
        <v>8</v>
      </c>
      <c r="J11" s="77" t="s">
        <v>9</v>
      </c>
      <c r="K11" s="77" t="s">
        <v>10</v>
      </c>
      <c r="L11" s="77" t="s">
        <v>11</v>
      </c>
      <c r="M11" s="39"/>
    </row>
    <row r="12" spans="1:13">
      <c r="A12" s="45">
        <v>1</v>
      </c>
      <c r="B12" s="45">
        <v>2</v>
      </c>
      <c r="C12" s="45">
        <v>3</v>
      </c>
      <c r="D12" s="45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10</v>
      </c>
      <c r="K12" s="45">
        <v>11</v>
      </c>
      <c r="L12" s="45">
        <v>12</v>
      </c>
      <c r="M12" s="39"/>
    </row>
    <row r="13" spans="1:13" ht="41.65" customHeight="1">
      <c r="A13" s="88" t="s">
        <v>46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39"/>
    </row>
    <row r="14" spans="1:13" ht="14.65" customHeight="1">
      <c r="A14" s="89" t="s">
        <v>57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39"/>
    </row>
    <row r="15" spans="1:13" ht="27" customHeight="1">
      <c r="A15" s="89" t="s">
        <v>47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39"/>
    </row>
    <row r="16" spans="1:13">
      <c r="A16" s="90" t="s">
        <v>49</v>
      </c>
      <c r="B16" s="90" t="s">
        <v>12</v>
      </c>
      <c r="C16" s="90" t="s">
        <v>43</v>
      </c>
      <c r="D16" s="14" t="s">
        <v>3</v>
      </c>
      <c r="E16" s="20">
        <f>E17+E18+E19+E20+E21</f>
        <v>5424.62212</v>
      </c>
      <c r="F16" s="20">
        <f t="shared" ref="F16:L16" si="0">F17+F18+F19+F20+F21</f>
        <v>2813.90479</v>
      </c>
      <c r="G16" s="20">
        <f t="shared" si="0"/>
        <v>1123.2</v>
      </c>
      <c r="H16" s="20">
        <f t="shared" si="0"/>
        <v>1487.5173300000001</v>
      </c>
      <c r="I16" s="51">
        <f t="shared" si="0"/>
        <v>0</v>
      </c>
      <c r="J16" s="52">
        <f t="shared" si="0"/>
        <v>0</v>
      </c>
      <c r="K16" s="20">
        <f t="shared" si="0"/>
        <v>0</v>
      </c>
      <c r="L16" s="20">
        <f t="shared" si="0"/>
        <v>0</v>
      </c>
      <c r="M16" s="39"/>
    </row>
    <row r="17" spans="1:49">
      <c r="A17" s="90"/>
      <c r="B17" s="90"/>
      <c r="C17" s="90"/>
      <c r="D17" s="14" t="s">
        <v>13</v>
      </c>
      <c r="E17" s="15">
        <f t="shared" ref="E17:L27" si="1">F17+G17+H17+I17+J17+K17+L17</f>
        <v>0</v>
      </c>
      <c r="F17" s="15">
        <f t="shared" si="1"/>
        <v>0</v>
      </c>
      <c r="G17" s="15">
        <f t="shared" si="1"/>
        <v>0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39"/>
    </row>
    <row r="18" spans="1:49">
      <c r="A18" s="90"/>
      <c r="B18" s="90"/>
      <c r="C18" s="90"/>
      <c r="D18" s="14" t="s">
        <v>14</v>
      </c>
      <c r="E18" s="15">
        <f t="shared" si="1"/>
        <v>1301.61733</v>
      </c>
      <c r="F18" s="15">
        <v>0</v>
      </c>
      <c r="G18" s="15">
        <v>0</v>
      </c>
      <c r="H18" s="15">
        <v>1301.61733</v>
      </c>
      <c r="I18" s="15">
        <f t="shared" si="1"/>
        <v>0</v>
      </c>
      <c r="J18" s="15">
        <f t="shared" si="1"/>
        <v>0</v>
      </c>
      <c r="K18" s="15">
        <f t="shared" si="1"/>
        <v>0</v>
      </c>
      <c r="L18" s="15">
        <f t="shared" si="1"/>
        <v>0</v>
      </c>
      <c r="M18" s="39"/>
    </row>
    <row r="19" spans="1:49">
      <c r="A19" s="90"/>
      <c r="B19" s="90"/>
      <c r="C19" s="90"/>
      <c r="D19" s="14" t="s">
        <v>15</v>
      </c>
      <c r="E19" s="15">
        <f t="shared" si="1"/>
        <v>4123.00479</v>
      </c>
      <c r="F19" s="15">
        <v>2813.90479</v>
      </c>
      <c r="G19" s="15">
        <v>1123.2</v>
      </c>
      <c r="H19" s="15">
        <v>185.9</v>
      </c>
      <c r="I19" s="15">
        <v>0</v>
      </c>
      <c r="J19" s="15">
        <v>0</v>
      </c>
      <c r="K19" s="15">
        <v>0</v>
      </c>
      <c r="L19" s="15">
        <v>0</v>
      </c>
      <c r="M19" s="39"/>
    </row>
    <row r="20" spans="1:49" ht="34.5" customHeight="1">
      <c r="A20" s="90"/>
      <c r="B20" s="90"/>
      <c r="C20" s="90"/>
      <c r="D20" s="14" t="s">
        <v>81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39"/>
    </row>
    <row r="21" spans="1:49" ht="80.650000000000006" customHeight="1">
      <c r="A21" s="90"/>
      <c r="B21" s="90"/>
      <c r="C21" s="90"/>
      <c r="D21" s="14" t="s">
        <v>193</v>
      </c>
      <c r="E21" s="15">
        <f t="shared" si="1"/>
        <v>0</v>
      </c>
      <c r="F21" s="15">
        <v>0</v>
      </c>
      <c r="G21" s="15">
        <v>0</v>
      </c>
      <c r="H21" s="15">
        <f>I21+J21+K21+L21+M21+N21+O21</f>
        <v>0</v>
      </c>
      <c r="I21" s="15">
        <f>J21+K21+L21+M21+N21+O21+P21</f>
        <v>0</v>
      </c>
      <c r="J21" s="15">
        <f>K21+L21+M21+N21+O21+P21+Q21</f>
        <v>0</v>
      </c>
      <c r="K21" s="15">
        <f>L21+M21+N21+O21+P21+Q21+R21</f>
        <v>0</v>
      </c>
      <c r="L21" s="15">
        <f>M21+N21+O21+P21+Q21+R21+S21</f>
        <v>0</v>
      </c>
      <c r="M21" s="39"/>
    </row>
    <row r="22" spans="1:49" ht="16.5" customHeight="1">
      <c r="A22" s="90" t="s">
        <v>16</v>
      </c>
      <c r="B22" s="90" t="s">
        <v>103</v>
      </c>
      <c r="C22" s="90" t="s">
        <v>43</v>
      </c>
      <c r="D22" s="14" t="s">
        <v>3</v>
      </c>
      <c r="E22" s="20">
        <f t="shared" si="1"/>
        <v>11398.5813</v>
      </c>
      <c r="F22" s="20">
        <f>F23+F24+F25+F27</f>
        <v>10212</v>
      </c>
      <c r="G22" s="20">
        <f t="shared" ref="G22:L22" si="2">G23+G24+G25+G27</f>
        <v>628.90481999999997</v>
      </c>
      <c r="H22" s="20">
        <f t="shared" si="2"/>
        <v>557.67647999999997</v>
      </c>
      <c r="I22" s="20">
        <f t="shared" si="2"/>
        <v>0</v>
      </c>
      <c r="J22" s="15">
        <f t="shared" si="2"/>
        <v>0</v>
      </c>
      <c r="K22" s="20">
        <f t="shared" si="2"/>
        <v>0</v>
      </c>
      <c r="L22" s="20">
        <f t="shared" si="2"/>
        <v>0</v>
      </c>
      <c r="M22" s="39"/>
    </row>
    <row r="23" spans="1:49" ht="16.5" customHeight="1">
      <c r="A23" s="90"/>
      <c r="B23" s="90"/>
      <c r="C23" s="90"/>
      <c r="D23" s="14" t="s">
        <v>13</v>
      </c>
      <c r="E23" s="20">
        <f t="shared" si="1"/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39"/>
    </row>
    <row r="24" spans="1:49" ht="18" customHeight="1">
      <c r="A24" s="90"/>
      <c r="B24" s="90"/>
      <c r="C24" s="90"/>
      <c r="D24" s="14" t="s">
        <v>14</v>
      </c>
      <c r="E24" s="20">
        <f t="shared" si="1"/>
        <v>446.14118999999999</v>
      </c>
      <c r="F24" s="15">
        <v>0</v>
      </c>
      <c r="G24" s="15">
        <v>0</v>
      </c>
      <c r="H24" s="15">
        <v>446.14118999999999</v>
      </c>
      <c r="I24" s="15">
        <v>0</v>
      </c>
      <c r="J24" s="15">
        <v>0</v>
      </c>
      <c r="K24" s="15">
        <v>0</v>
      </c>
      <c r="L24" s="15">
        <v>0</v>
      </c>
      <c r="M24" s="39"/>
    </row>
    <row r="25" spans="1:49" ht="30" customHeight="1">
      <c r="A25" s="90"/>
      <c r="B25" s="90"/>
      <c r="C25" s="90"/>
      <c r="D25" s="14" t="s">
        <v>15</v>
      </c>
      <c r="E25" s="20">
        <f t="shared" si="1"/>
        <v>740.44011</v>
      </c>
      <c r="F25" s="15">
        <v>0</v>
      </c>
      <c r="G25" s="15">
        <v>628.90481999999997</v>
      </c>
      <c r="H25" s="15">
        <v>111.53529</v>
      </c>
      <c r="I25" s="15">
        <v>0</v>
      </c>
      <c r="J25" s="15">
        <v>0</v>
      </c>
      <c r="K25" s="15">
        <v>0</v>
      </c>
      <c r="L25" s="15">
        <v>0</v>
      </c>
      <c r="M25" s="39"/>
    </row>
    <row r="26" spans="1:49" ht="30" customHeight="1">
      <c r="A26" s="90"/>
      <c r="B26" s="90"/>
      <c r="C26" s="90"/>
      <c r="D26" s="14" t="s">
        <v>81</v>
      </c>
      <c r="E26" s="20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39"/>
    </row>
    <row r="27" spans="1:49" ht="21" customHeight="1">
      <c r="A27" s="90"/>
      <c r="B27" s="90"/>
      <c r="C27" s="90"/>
      <c r="D27" s="14" t="s">
        <v>193</v>
      </c>
      <c r="E27" s="20">
        <f t="shared" si="1"/>
        <v>10212</v>
      </c>
      <c r="F27" s="15">
        <v>10212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39"/>
    </row>
    <row r="28" spans="1:49" s="6" customFormat="1" ht="13.9" customHeight="1">
      <c r="A28" s="90" t="s">
        <v>17</v>
      </c>
      <c r="B28" s="90" t="s">
        <v>74</v>
      </c>
      <c r="C28" s="90" t="s">
        <v>43</v>
      </c>
      <c r="D28" s="14" t="s">
        <v>3</v>
      </c>
      <c r="E28" s="20">
        <f>F28+G28+H28+I28+J28+K28+L28</f>
        <v>37139.324800000002</v>
      </c>
      <c r="F28" s="20">
        <f t="shared" ref="F28:L28" si="3">F29+F30+F31+F32+F33</f>
        <v>11109.6</v>
      </c>
      <c r="G28" s="20">
        <f t="shared" si="3"/>
        <v>0</v>
      </c>
      <c r="H28" s="20">
        <f t="shared" si="3"/>
        <v>12851.104800000001</v>
      </c>
      <c r="I28" s="20">
        <f t="shared" si="3"/>
        <v>8660.9500000000007</v>
      </c>
      <c r="J28" s="15">
        <f t="shared" si="3"/>
        <v>4517.67</v>
      </c>
      <c r="K28" s="20">
        <f t="shared" si="3"/>
        <v>0</v>
      </c>
      <c r="L28" s="20">
        <f t="shared" si="3"/>
        <v>0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</row>
    <row r="29" spans="1:49" s="6" customFormat="1" ht="28.15" customHeight="1">
      <c r="A29" s="90"/>
      <c r="B29" s="90"/>
      <c r="C29" s="90"/>
      <c r="D29" s="14" t="s">
        <v>13</v>
      </c>
      <c r="E29" s="20">
        <f t="shared" ref="E29:E33" si="4">F29+G29+H29+I29+J29+K29+L29</f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</row>
    <row r="30" spans="1:49" s="6" customFormat="1">
      <c r="A30" s="90"/>
      <c r="B30" s="90"/>
      <c r="C30" s="90"/>
      <c r="D30" s="14" t="s">
        <v>14</v>
      </c>
      <c r="E30" s="20">
        <f t="shared" si="4"/>
        <v>3368.7414800000001</v>
      </c>
      <c r="F30" s="15">
        <v>0</v>
      </c>
      <c r="G30" s="15">
        <v>0</v>
      </c>
      <c r="H30" s="15">
        <v>3368.7414800000001</v>
      </c>
      <c r="I30" s="15">
        <v>0</v>
      </c>
      <c r="J30" s="15">
        <v>0</v>
      </c>
      <c r="K30" s="15">
        <v>0</v>
      </c>
      <c r="L30" s="15">
        <v>0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</row>
    <row r="31" spans="1:49" s="6" customFormat="1">
      <c r="A31" s="90"/>
      <c r="B31" s="90"/>
      <c r="C31" s="90"/>
      <c r="D31" s="14" t="s">
        <v>15</v>
      </c>
      <c r="E31" s="20">
        <f t="shared" si="4"/>
        <v>12107.82332</v>
      </c>
      <c r="F31" s="15">
        <v>0</v>
      </c>
      <c r="G31" s="15">
        <v>0</v>
      </c>
      <c r="H31" s="15">
        <v>5462.8233200000004</v>
      </c>
      <c r="I31" s="15">
        <v>6645</v>
      </c>
      <c r="J31" s="15">
        <v>0</v>
      </c>
      <c r="K31" s="15">
        <v>0</v>
      </c>
      <c r="L31" s="15">
        <v>0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</row>
    <row r="32" spans="1:49" s="6" customFormat="1" ht="25.5">
      <c r="A32" s="90"/>
      <c r="B32" s="90"/>
      <c r="C32" s="90"/>
      <c r="D32" s="14" t="s">
        <v>81</v>
      </c>
      <c r="E32" s="20">
        <f t="shared" si="4"/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</row>
    <row r="33" spans="1:49" s="6" customFormat="1" ht="33.75" customHeight="1">
      <c r="A33" s="90"/>
      <c r="B33" s="90"/>
      <c r="C33" s="90"/>
      <c r="D33" s="14" t="s">
        <v>193</v>
      </c>
      <c r="E33" s="20">
        <f t="shared" si="4"/>
        <v>21662.760000000002</v>
      </c>
      <c r="F33" s="15">
        <v>11109.6</v>
      </c>
      <c r="G33" s="15">
        <v>0</v>
      </c>
      <c r="H33" s="15">
        <v>4019.54</v>
      </c>
      <c r="I33" s="15">
        <v>2015.95</v>
      </c>
      <c r="J33" s="15">
        <v>4517.67</v>
      </c>
      <c r="K33" s="15">
        <v>0</v>
      </c>
      <c r="L33" s="15">
        <v>0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</row>
    <row r="34" spans="1:49" s="6" customFormat="1" ht="14.65" hidden="1" customHeight="1">
      <c r="A34" s="90" t="s">
        <v>20</v>
      </c>
      <c r="B34" s="90" t="s">
        <v>75</v>
      </c>
      <c r="C34" s="90" t="s">
        <v>22</v>
      </c>
      <c r="D34" s="14" t="s">
        <v>3</v>
      </c>
      <c r="E34" s="20">
        <f t="shared" ref="E34:J34" si="5">E35+E36+E37+E39</f>
        <v>0</v>
      </c>
      <c r="F34" s="20">
        <f t="shared" si="5"/>
        <v>0</v>
      </c>
      <c r="G34" s="20">
        <f t="shared" si="5"/>
        <v>0</v>
      </c>
      <c r="H34" s="20">
        <f t="shared" si="5"/>
        <v>0</v>
      </c>
      <c r="I34" s="20">
        <f t="shared" si="5"/>
        <v>0</v>
      </c>
      <c r="J34" s="15">
        <f t="shared" si="5"/>
        <v>0</v>
      </c>
      <c r="K34" s="20">
        <v>0</v>
      </c>
      <c r="L34" s="20">
        <f>L35+L36+L37+L39</f>
        <v>0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</row>
    <row r="35" spans="1:49" s="6" customFormat="1" ht="14.65" hidden="1" customHeight="1">
      <c r="A35" s="90"/>
      <c r="B35" s="90"/>
      <c r="C35" s="90"/>
      <c r="D35" s="14" t="s">
        <v>13</v>
      </c>
      <c r="E35" s="15">
        <f t="shared" ref="E35:E50" si="6">F35+G35+H35+I35+J35+K35+L35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</row>
    <row r="36" spans="1:49" s="6" customFormat="1" ht="14.65" hidden="1" customHeight="1">
      <c r="A36" s="90"/>
      <c r="B36" s="90"/>
      <c r="C36" s="90"/>
      <c r="D36" s="14" t="s">
        <v>14</v>
      </c>
      <c r="E36" s="15">
        <f t="shared" si="6"/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</row>
    <row r="37" spans="1:49" s="6" customFormat="1" ht="14.65" hidden="1" customHeight="1">
      <c r="A37" s="90"/>
      <c r="B37" s="90"/>
      <c r="C37" s="90"/>
      <c r="D37" s="14" t="s">
        <v>15</v>
      </c>
      <c r="E37" s="15">
        <f t="shared" si="6"/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</row>
    <row r="38" spans="1:49" s="6" customFormat="1" ht="32.1" hidden="1" customHeight="1">
      <c r="A38" s="90"/>
      <c r="B38" s="90"/>
      <c r="C38" s="90"/>
      <c r="D38" s="14" t="s">
        <v>81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</row>
    <row r="39" spans="1:49" s="6" customFormat="1" ht="34.9" hidden="1" customHeight="1">
      <c r="A39" s="90"/>
      <c r="B39" s="90"/>
      <c r="C39" s="90"/>
      <c r="D39" s="14" t="s">
        <v>193</v>
      </c>
      <c r="E39" s="15">
        <f t="shared" si="6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</row>
    <row r="40" spans="1:49" s="6" customFormat="1" ht="20.25" customHeight="1">
      <c r="A40" s="95" t="s">
        <v>20</v>
      </c>
      <c r="B40" s="95" t="s">
        <v>75</v>
      </c>
      <c r="C40" s="95" t="s">
        <v>43</v>
      </c>
      <c r="D40" s="14" t="s">
        <v>3</v>
      </c>
      <c r="E40" s="15">
        <f>F40+G40+H40+I40+J40+K40+L40</f>
        <v>0</v>
      </c>
      <c r="F40" s="15">
        <f>F41+F42+F43+F44</f>
        <v>0</v>
      </c>
      <c r="G40" s="15">
        <f t="shared" ref="G40:L40" si="7">G41+G42+G43+G44</f>
        <v>0</v>
      </c>
      <c r="H40" s="15">
        <f t="shared" si="7"/>
        <v>0</v>
      </c>
      <c r="I40" s="15">
        <f t="shared" si="7"/>
        <v>0</v>
      </c>
      <c r="J40" s="15">
        <f t="shared" si="7"/>
        <v>0</v>
      </c>
      <c r="K40" s="15">
        <f t="shared" si="7"/>
        <v>0</v>
      </c>
      <c r="L40" s="15">
        <f t="shared" si="7"/>
        <v>0</v>
      </c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</row>
    <row r="41" spans="1:49" s="6" customFormat="1" ht="20.25" customHeight="1">
      <c r="A41" s="96"/>
      <c r="B41" s="96"/>
      <c r="C41" s="96"/>
      <c r="D41" s="14" t="s">
        <v>13</v>
      </c>
      <c r="E41" s="15">
        <f t="shared" ref="E41:E44" si="8">F41+G41+H41+I41+J41+K41+L41</f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</row>
    <row r="42" spans="1:49" s="6" customFormat="1" ht="20.25" customHeight="1">
      <c r="A42" s="96"/>
      <c r="B42" s="96"/>
      <c r="C42" s="96"/>
      <c r="D42" s="14" t="s">
        <v>14</v>
      </c>
      <c r="E42" s="15">
        <f t="shared" si="8"/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</row>
    <row r="43" spans="1:49" s="6" customFormat="1" ht="20.25" customHeight="1">
      <c r="A43" s="96"/>
      <c r="B43" s="96"/>
      <c r="C43" s="96"/>
      <c r="D43" s="14" t="s">
        <v>15</v>
      </c>
      <c r="E43" s="15">
        <f t="shared" si="8"/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</row>
    <row r="44" spans="1:49" s="6" customFormat="1" ht="25.5">
      <c r="A44" s="97"/>
      <c r="B44" s="97"/>
      <c r="C44" s="97"/>
      <c r="D44" s="14" t="s">
        <v>81</v>
      </c>
      <c r="E44" s="15">
        <f t="shared" si="8"/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</row>
    <row r="45" spans="1:49" ht="20.25" customHeight="1">
      <c r="A45" s="90" t="s">
        <v>206</v>
      </c>
      <c r="B45" s="90" t="s">
        <v>50</v>
      </c>
      <c r="C45" s="90" t="s">
        <v>22</v>
      </c>
      <c r="D45" s="14" t="s">
        <v>3</v>
      </c>
      <c r="E45" s="20">
        <f t="shared" si="6"/>
        <v>8312</v>
      </c>
      <c r="F45" s="20">
        <f>F46+F47+F48+F50</f>
        <v>2467</v>
      </c>
      <c r="G45" s="20">
        <f>G46+G47+G48++G49+G50</f>
        <v>2467</v>
      </c>
      <c r="H45" s="20">
        <v>3378</v>
      </c>
      <c r="I45" s="20">
        <f>I46+I47+I48+I50</f>
        <v>0</v>
      </c>
      <c r="J45" s="15">
        <f>J46+J47+J48+J50</f>
        <v>0</v>
      </c>
      <c r="K45" s="20">
        <f>K46+K47+K48+K50</f>
        <v>0</v>
      </c>
      <c r="L45" s="20">
        <f>L46+L47+L48+L50</f>
        <v>0</v>
      </c>
      <c r="M45" s="39"/>
    </row>
    <row r="46" spans="1:49" ht="14.65" customHeight="1">
      <c r="A46" s="90"/>
      <c r="B46" s="90"/>
      <c r="C46" s="90"/>
      <c r="D46" s="14" t="s">
        <v>13</v>
      </c>
      <c r="E46" s="15">
        <f t="shared" si="6"/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39"/>
    </row>
    <row r="47" spans="1:49" ht="14.65" customHeight="1">
      <c r="A47" s="90"/>
      <c r="B47" s="90"/>
      <c r="C47" s="90"/>
      <c r="D47" s="14" t="s">
        <v>14</v>
      </c>
      <c r="E47" s="15">
        <f t="shared" si="6"/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39"/>
    </row>
    <row r="48" spans="1:49" ht="14.65" customHeight="1">
      <c r="A48" s="90"/>
      <c r="B48" s="90"/>
      <c r="C48" s="90"/>
      <c r="D48" s="14" t="s">
        <v>15</v>
      </c>
      <c r="E48" s="15">
        <f t="shared" si="6"/>
        <v>8312</v>
      </c>
      <c r="F48" s="15">
        <v>2467</v>
      </c>
      <c r="G48" s="15">
        <v>2467</v>
      </c>
      <c r="H48" s="15">
        <v>3378</v>
      </c>
      <c r="I48" s="15">
        <v>0</v>
      </c>
      <c r="J48" s="15">
        <v>0</v>
      </c>
      <c r="K48" s="15">
        <v>0</v>
      </c>
      <c r="L48" s="15">
        <v>0</v>
      </c>
      <c r="M48" s="39"/>
    </row>
    <row r="49" spans="1:49" ht="29.65" customHeight="1">
      <c r="A49" s="90"/>
      <c r="B49" s="90"/>
      <c r="C49" s="90"/>
      <c r="D49" s="14" t="s">
        <v>81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39"/>
    </row>
    <row r="50" spans="1:49" ht="97.5" customHeight="1">
      <c r="A50" s="90"/>
      <c r="B50" s="90"/>
      <c r="C50" s="90"/>
      <c r="D50" s="14" t="s">
        <v>193</v>
      </c>
      <c r="E50" s="15">
        <f t="shared" si="6"/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39"/>
    </row>
    <row r="51" spans="1:49" ht="13.9" customHeight="1">
      <c r="A51" s="90"/>
      <c r="B51" s="90" t="s">
        <v>18</v>
      </c>
      <c r="C51" s="90" t="s">
        <v>22</v>
      </c>
      <c r="D51" s="14" t="s">
        <v>3</v>
      </c>
      <c r="E51" s="46">
        <f t="shared" ref="E51:L56" si="9">E16+E22+E28+E34+E45</f>
        <v>62274.52822</v>
      </c>
      <c r="F51" s="46">
        <f t="shared" si="9"/>
        <v>26602.504789999999</v>
      </c>
      <c r="G51" s="46">
        <f t="shared" si="9"/>
        <v>4219.1048200000005</v>
      </c>
      <c r="H51" s="46">
        <f t="shared" si="9"/>
        <v>18274.298610000002</v>
      </c>
      <c r="I51" s="46">
        <f t="shared" si="9"/>
        <v>8660.9500000000007</v>
      </c>
      <c r="J51" s="15">
        <f t="shared" si="9"/>
        <v>4517.67</v>
      </c>
      <c r="K51" s="46">
        <f t="shared" si="9"/>
        <v>0</v>
      </c>
      <c r="L51" s="46">
        <f t="shared" si="9"/>
        <v>0</v>
      </c>
      <c r="M51" s="40"/>
    </row>
    <row r="52" spans="1:49" ht="14.65" customHeight="1">
      <c r="A52" s="90"/>
      <c r="B52" s="90"/>
      <c r="C52" s="90"/>
      <c r="D52" s="14" t="s">
        <v>13</v>
      </c>
      <c r="E52" s="46">
        <f t="shared" si="9"/>
        <v>0</v>
      </c>
      <c r="F52" s="47">
        <f t="shared" si="9"/>
        <v>0</v>
      </c>
      <c r="G52" s="47">
        <f t="shared" si="9"/>
        <v>0</v>
      </c>
      <c r="H52" s="47">
        <f t="shared" si="9"/>
        <v>0</v>
      </c>
      <c r="I52" s="47">
        <f t="shared" si="9"/>
        <v>0</v>
      </c>
      <c r="J52" s="15">
        <f t="shared" si="9"/>
        <v>0</v>
      </c>
      <c r="K52" s="47">
        <f t="shared" si="9"/>
        <v>0</v>
      </c>
      <c r="L52" s="47">
        <f t="shared" si="9"/>
        <v>0</v>
      </c>
      <c r="M52" s="40"/>
    </row>
    <row r="53" spans="1:49" s="6" customFormat="1" ht="20.25" customHeight="1">
      <c r="A53" s="90"/>
      <c r="B53" s="90"/>
      <c r="C53" s="90"/>
      <c r="D53" s="14" t="s">
        <v>14</v>
      </c>
      <c r="E53" s="46">
        <f t="shared" si="9"/>
        <v>5116.5</v>
      </c>
      <c r="F53" s="47">
        <f t="shared" si="9"/>
        <v>0</v>
      </c>
      <c r="G53" s="47">
        <f t="shared" si="9"/>
        <v>0</v>
      </c>
      <c r="H53" s="73">
        <f t="shared" si="9"/>
        <v>5116.5</v>
      </c>
      <c r="I53" s="47">
        <f t="shared" si="9"/>
        <v>0</v>
      </c>
      <c r="J53" s="15">
        <f t="shared" si="9"/>
        <v>0</v>
      </c>
      <c r="K53" s="47">
        <f t="shared" si="9"/>
        <v>0</v>
      </c>
      <c r="L53" s="47">
        <f t="shared" si="9"/>
        <v>0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</row>
    <row r="54" spans="1:49" s="6" customFormat="1">
      <c r="A54" s="90"/>
      <c r="B54" s="90"/>
      <c r="C54" s="90"/>
      <c r="D54" s="14" t="s">
        <v>15</v>
      </c>
      <c r="E54" s="46">
        <f t="shared" si="9"/>
        <v>25283.268219999998</v>
      </c>
      <c r="F54" s="47">
        <f t="shared" si="9"/>
        <v>5280.9047900000005</v>
      </c>
      <c r="G54" s="47">
        <f t="shared" si="9"/>
        <v>4219.1048200000005</v>
      </c>
      <c r="H54" s="47">
        <f t="shared" si="9"/>
        <v>9138.2586100000008</v>
      </c>
      <c r="I54" s="47">
        <f t="shared" si="9"/>
        <v>6645</v>
      </c>
      <c r="J54" s="15">
        <f t="shared" si="9"/>
        <v>0</v>
      </c>
      <c r="K54" s="47">
        <f t="shared" si="9"/>
        <v>0</v>
      </c>
      <c r="L54" s="47">
        <f t="shared" si="9"/>
        <v>0</v>
      </c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</row>
    <row r="55" spans="1:49" s="6" customFormat="1" ht="25.5">
      <c r="A55" s="90"/>
      <c r="B55" s="90"/>
      <c r="C55" s="90"/>
      <c r="D55" s="14" t="s">
        <v>81</v>
      </c>
      <c r="E55" s="46">
        <f t="shared" si="9"/>
        <v>0</v>
      </c>
      <c r="F55" s="47">
        <f t="shared" si="9"/>
        <v>0</v>
      </c>
      <c r="G55" s="47">
        <f t="shared" si="9"/>
        <v>0</v>
      </c>
      <c r="H55" s="47">
        <f t="shared" si="9"/>
        <v>0</v>
      </c>
      <c r="I55" s="47">
        <f t="shared" si="9"/>
        <v>0</v>
      </c>
      <c r="J55" s="15">
        <f t="shared" si="9"/>
        <v>0</v>
      </c>
      <c r="K55" s="47">
        <f t="shared" si="9"/>
        <v>0</v>
      </c>
      <c r="L55" s="47">
        <f t="shared" si="9"/>
        <v>0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</row>
    <row r="56" spans="1:49" s="6" customFormat="1">
      <c r="A56" s="90"/>
      <c r="B56" s="90"/>
      <c r="C56" s="90"/>
      <c r="D56" s="14" t="s">
        <v>193</v>
      </c>
      <c r="E56" s="46">
        <f t="shared" si="9"/>
        <v>31874.760000000002</v>
      </c>
      <c r="F56" s="47">
        <f t="shared" si="9"/>
        <v>21321.599999999999</v>
      </c>
      <c r="G56" s="47">
        <f t="shared" si="9"/>
        <v>0</v>
      </c>
      <c r="H56" s="47">
        <f t="shared" si="9"/>
        <v>4019.54</v>
      </c>
      <c r="I56" s="47">
        <f t="shared" si="9"/>
        <v>2015.95</v>
      </c>
      <c r="J56" s="15">
        <f t="shared" si="9"/>
        <v>4517.67</v>
      </c>
      <c r="K56" s="47">
        <f t="shared" si="9"/>
        <v>0</v>
      </c>
      <c r="L56" s="47">
        <f t="shared" si="9"/>
        <v>0</v>
      </c>
      <c r="M56" s="40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</row>
    <row r="57" spans="1:49" s="4" customFormat="1" ht="30.75" customHeight="1">
      <c r="A57" s="89" t="s">
        <v>77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27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>
      <c r="A58" s="90" t="s">
        <v>19</v>
      </c>
      <c r="B58" s="90" t="s">
        <v>48</v>
      </c>
      <c r="C58" s="90" t="s">
        <v>22</v>
      </c>
      <c r="D58" s="14" t="s">
        <v>3</v>
      </c>
      <c r="E58" s="46">
        <f>E59+E60+E61+E63</f>
        <v>3668.7000000000003</v>
      </c>
      <c r="F58" s="46">
        <f t="shared" ref="F58:L58" si="10">F59+F60+F61+F63</f>
        <v>1100</v>
      </c>
      <c r="G58" s="46">
        <f t="shared" si="10"/>
        <v>353.7</v>
      </c>
      <c r="H58" s="46">
        <f t="shared" si="10"/>
        <v>500</v>
      </c>
      <c r="I58" s="46">
        <f t="shared" si="10"/>
        <v>1715</v>
      </c>
      <c r="J58" s="15">
        <f t="shared" si="10"/>
        <v>0</v>
      </c>
      <c r="K58" s="46">
        <f t="shared" si="10"/>
        <v>0</v>
      </c>
      <c r="L58" s="46">
        <f t="shared" si="10"/>
        <v>0</v>
      </c>
      <c r="M58" s="39"/>
    </row>
    <row r="59" spans="1:49" s="6" customFormat="1" ht="14.65" customHeight="1">
      <c r="A59" s="90"/>
      <c r="B59" s="89"/>
      <c r="C59" s="90"/>
      <c r="D59" s="14" t="s">
        <v>13</v>
      </c>
      <c r="E59" s="46">
        <f>F59+G59+H59+I59+J59+K59+L59</f>
        <v>0</v>
      </c>
      <c r="F59" s="47">
        <v>0</v>
      </c>
      <c r="G59" s="47">
        <v>0</v>
      </c>
      <c r="H59" s="47">
        <v>0</v>
      </c>
      <c r="I59" s="47">
        <v>0</v>
      </c>
      <c r="J59" s="15">
        <v>0</v>
      </c>
      <c r="K59" s="47">
        <v>0</v>
      </c>
      <c r="L59" s="47">
        <v>0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</row>
    <row r="60" spans="1:49" s="6" customFormat="1" ht="20.25" customHeight="1">
      <c r="A60" s="90"/>
      <c r="B60" s="89"/>
      <c r="C60" s="90"/>
      <c r="D60" s="14" t="s">
        <v>14</v>
      </c>
      <c r="E60" s="46">
        <f>F60+G60+H60+I60+J60+K60+L60</f>
        <v>1631.4</v>
      </c>
      <c r="F60" s="47">
        <v>0</v>
      </c>
      <c r="G60" s="47">
        <v>0</v>
      </c>
      <c r="H60" s="47">
        <v>0</v>
      </c>
      <c r="I60" s="47">
        <v>1631.4</v>
      </c>
      <c r="J60" s="15">
        <f>J48</f>
        <v>0</v>
      </c>
      <c r="K60" s="47">
        <f>K48</f>
        <v>0</v>
      </c>
      <c r="L60" s="47">
        <f>L48</f>
        <v>0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</row>
    <row r="61" spans="1:49" s="6" customFormat="1">
      <c r="A61" s="90"/>
      <c r="B61" s="89"/>
      <c r="C61" s="90"/>
      <c r="D61" s="14" t="s">
        <v>15</v>
      </c>
      <c r="E61" s="46">
        <f>F61+G61+H61+I61+J61+K61+L61</f>
        <v>937.30000000000007</v>
      </c>
      <c r="F61" s="47">
        <v>0</v>
      </c>
      <c r="G61" s="47">
        <v>353.7</v>
      </c>
      <c r="H61" s="47">
        <v>500</v>
      </c>
      <c r="I61" s="47">
        <v>83.6</v>
      </c>
      <c r="J61" s="15">
        <f>J50</f>
        <v>0</v>
      </c>
      <c r="K61" s="47">
        <f>K50</f>
        <v>0</v>
      </c>
      <c r="L61" s="47">
        <f>L50</f>
        <v>0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</row>
    <row r="62" spans="1:49" s="6" customFormat="1" ht="25.5">
      <c r="A62" s="90"/>
      <c r="B62" s="89"/>
      <c r="C62" s="90"/>
      <c r="D62" s="14" t="s">
        <v>81</v>
      </c>
      <c r="E62" s="46">
        <v>0</v>
      </c>
      <c r="F62" s="47">
        <v>0</v>
      </c>
      <c r="G62" s="47">
        <v>0</v>
      </c>
      <c r="H62" s="47">
        <v>0</v>
      </c>
      <c r="I62" s="47">
        <v>0</v>
      </c>
      <c r="J62" s="15">
        <v>0</v>
      </c>
      <c r="K62" s="47">
        <v>0</v>
      </c>
      <c r="L62" s="47">
        <v>0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</row>
    <row r="63" spans="1:49" s="6" customFormat="1">
      <c r="A63" s="90"/>
      <c r="B63" s="89"/>
      <c r="C63" s="90"/>
      <c r="D63" s="14" t="s">
        <v>193</v>
      </c>
      <c r="E63" s="46">
        <f>F63+G63+H63+I63+J63+K63+L63</f>
        <v>1100</v>
      </c>
      <c r="F63" s="47">
        <v>1100</v>
      </c>
      <c r="G63" s="47">
        <v>0</v>
      </c>
      <c r="H63" s="47">
        <v>0</v>
      </c>
      <c r="I63" s="47">
        <v>0</v>
      </c>
      <c r="J63" s="15">
        <v>0</v>
      </c>
      <c r="K63" s="47">
        <v>0</v>
      </c>
      <c r="L63" s="47">
        <v>0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</row>
    <row r="64" spans="1:49" s="6" customFormat="1">
      <c r="A64" s="90"/>
      <c r="B64" s="90" t="s">
        <v>62</v>
      </c>
      <c r="C64" s="90" t="s">
        <v>22</v>
      </c>
      <c r="D64" s="14" t="s">
        <v>3</v>
      </c>
      <c r="E64" s="46">
        <f>E58</f>
        <v>3668.7000000000003</v>
      </c>
      <c r="F64" s="47">
        <f t="shared" ref="F64:L67" si="11">F58</f>
        <v>1100</v>
      </c>
      <c r="G64" s="47">
        <f t="shared" si="11"/>
        <v>353.7</v>
      </c>
      <c r="H64" s="47">
        <f t="shared" si="11"/>
        <v>500</v>
      </c>
      <c r="I64" s="47">
        <f t="shared" si="11"/>
        <v>1715</v>
      </c>
      <c r="J64" s="15">
        <f t="shared" si="11"/>
        <v>0</v>
      </c>
      <c r="K64" s="47">
        <f t="shared" si="11"/>
        <v>0</v>
      </c>
      <c r="L64" s="47">
        <f t="shared" si="11"/>
        <v>0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</row>
    <row r="65" spans="1:49" s="6" customFormat="1" ht="14.65" customHeight="1">
      <c r="A65" s="90"/>
      <c r="B65" s="89"/>
      <c r="C65" s="90"/>
      <c r="D65" s="14" t="s">
        <v>13</v>
      </c>
      <c r="E65" s="46">
        <f>E59</f>
        <v>0</v>
      </c>
      <c r="F65" s="47">
        <f t="shared" si="11"/>
        <v>0</v>
      </c>
      <c r="G65" s="47">
        <f t="shared" si="11"/>
        <v>0</v>
      </c>
      <c r="H65" s="47">
        <f t="shared" si="11"/>
        <v>0</v>
      </c>
      <c r="I65" s="47">
        <f t="shared" si="11"/>
        <v>0</v>
      </c>
      <c r="J65" s="15">
        <f t="shared" si="11"/>
        <v>0</v>
      </c>
      <c r="K65" s="47">
        <f t="shared" si="11"/>
        <v>0</v>
      </c>
      <c r="L65" s="47">
        <f t="shared" si="11"/>
        <v>0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</row>
    <row r="66" spans="1:49" s="6" customFormat="1" ht="20.25" customHeight="1">
      <c r="A66" s="90"/>
      <c r="B66" s="89"/>
      <c r="C66" s="90"/>
      <c r="D66" s="14" t="s">
        <v>14</v>
      </c>
      <c r="E66" s="46">
        <f>E60</f>
        <v>1631.4</v>
      </c>
      <c r="F66" s="47">
        <f t="shared" si="11"/>
        <v>0</v>
      </c>
      <c r="G66" s="47">
        <f t="shared" si="11"/>
        <v>0</v>
      </c>
      <c r="H66" s="47">
        <f t="shared" si="11"/>
        <v>0</v>
      </c>
      <c r="I66" s="47">
        <f t="shared" si="11"/>
        <v>1631.4</v>
      </c>
      <c r="J66" s="15">
        <f t="shared" si="11"/>
        <v>0</v>
      </c>
      <c r="K66" s="47">
        <f t="shared" si="11"/>
        <v>0</v>
      </c>
      <c r="L66" s="47">
        <f t="shared" si="11"/>
        <v>0</v>
      </c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</row>
    <row r="67" spans="1:49" s="6" customFormat="1">
      <c r="A67" s="90"/>
      <c r="B67" s="89"/>
      <c r="C67" s="90"/>
      <c r="D67" s="14" t="s">
        <v>15</v>
      </c>
      <c r="E67" s="46">
        <f>E61</f>
        <v>937.30000000000007</v>
      </c>
      <c r="F67" s="47">
        <f t="shared" si="11"/>
        <v>0</v>
      </c>
      <c r="G67" s="47">
        <f t="shared" si="11"/>
        <v>353.7</v>
      </c>
      <c r="H67" s="47">
        <f t="shared" si="11"/>
        <v>500</v>
      </c>
      <c r="I67" s="47">
        <f t="shared" si="11"/>
        <v>83.6</v>
      </c>
      <c r="J67" s="15">
        <f t="shared" si="11"/>
        <v>0</v>
      </c>
      <c r="K67" s="47">
        <f t="shared" si="11"/>
        <v>0</v>
      </c>
      <c r="L67" s="47">
        <f t="shared" si="11"/>
        <v>0</v>
      </c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</row>
    <row r="68" spans="1:49" s="6" customFormat="1" ht="25.5">
      <c r="A68" s="90"/>
      <c r="B68" s="89"/>
      <c r="C68" s="90"/>
      <c r="D68" s="14" t="s">
        <v>81</v>
      </c>
      <c r="E68" s="46">
        <v>0</v>
      </c>
      <c r="F68" s="47">
        <v>0</v>
      </c>
      <c r="G68" s="47">
        <v>0</v>
      </c>
      <c r="H68" s="47">
        <v>0</v>
      </c>
      <c r="I68" s="47">
        <v>0</v>
      </c>
      <c r="J68" s="15">
        <v>0</v>
      </c>
      <c r="K68" s="47">
        <v>0</v>
      </c>
      <c r="L68" s="47">
        <v>0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</row>
    <row r="69" spans="1:49" s="6" customFormat="1">
      <c r="A69" s="90"/>
      <c r="B69" s="89"/>
      <c r="C69" s="90"/>
      <c r="D69" s="14" t="s">
        <v>193</v>
      </c>
      <c r="E69" s="46">
        <f t="shared" ref="E69:L69" si="12">E63</f>
        <v>1100</v>
      </c>
      <c r="F69" s="47">
        <f t="shared" si="12"/>
        <v>1100</v>
      </c>
      <c r="G69" s="47">
        <f t="shared" si="12"/>
        <v>0</v>
      </c>
      <c r="H69" s="47">
        <f t="shared" si="12"/>
        <v>0</v>
      </c>
      <c r="I69" s="47">
        <f t="shared" si="12"/>
        <v>0</v>
      </c>
      <c r="J69" s="15">
        <f t="shared" si="12"/>
        <v>0</v>
      </c>
      <c r="K69" s="47">
        <f t="shared" si="12"/>
        <v>0</v>
      </c>
      <c r="L69" s="47">
        <f t="shared" si="12"/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</row>
    <row r="70" spans="1:49" s="6" customFormat="1" ht="14.1" customHeight="1">
      <c r="A70" s="98" t="s">
        <v>78</v>
      </c>
      <c r="B70" s="99"/>
      <c r="C70" s="100"/>
      <c r="D70" s="14" t="s">
        <v>3</v>
      </c>
      <c r="E70" s="46">
        <f>E51+E64</f>
        <v>65943.228220000005</v>
      </c>
      <c r="F70" s="46">
        <f t="shared" ref="F70:L71" si="13">F51+F64</f>
        <v>27702.504789999999</v>
      </c>
      <c r="G70" s="46">
        <f t="shared" si="13"/>
        <v>4572.8048200000003</v>
      </c>
      <c r="H70" s="46">
        <f t="shared" si="13"/>
        <v>18774.298610000002</v>
      </c>
      <c r="I70" s="46">
        <f t="shared" si="13"/>
        <v>10375.950000000001</v>
      </c>
      <c r="J70" s="15">
        <f>J51+J64</f>
        <v>4517.67</v>
      </c>
      <c r="K70" s="46">
        <f t="shared" si="13"/>
        <v>0</v>
      </c>
      <c r="L70" s="46">
        <f t="shared" si="13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</row>
    <row r="71" spans="1:49" s="6" customFormat="1" ht="14.65" customHeight="1">
      <c r="A71" s="101"/>
      <c r="B71" s="102"/>
      <c r="C71" s="103"/>
      <c r="D71" s="14" t="s">
        <v>13</v>
      </c>
      <c r="E71" s="46">
        <f>E52+E65</f>
        <v>0</v>
      </c>
      <c r="F71" s="47">
        <f t="shared" si="13"/>
        <v>0</v>
      </c>
      <c r="G71" s="47">
        <f t="shared" si="13"/>
        <v>0</v>
      </c>
      <c r="H71" s="47">
        <f t="shared" si="13"/>
        <v>0</v>
      </c>
      <c r="I71" s="47">
        <f t="shared" si="13"/>
        <v>0</v>
      </c>
      <c r="J71" s="15">
        <f t="shared" si="13"/>
        <v>0</v>
      </c>
      <c r="K71" s="47">
        <f t="shared" si="13"/>
        <v>0</v>
      </c>
      <c r="L71" s="47">
        <f t="shared" si="13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</row>
    <row r="72" spans="1:49" s="6" customFormat="1" ht="20.25" customHeight="1">
      <c r="A72" s="101"/>
      <c r="B72" s="102"/>
      <c r="C72" s="103"/>
      <c r="D72" s="14" t="s">
        <v>14</v>
      </c>
      <c r="E72" s="46">
        <f t="shared" ref="E72:L75" si="14">E53+E66</f>
        <v>6747.9</v>
      </c>
      <c r="F72" s="47">
        <f t="shared" si="14"/>
        <v>0</v>
      </c>
      <c r="G72" s="47">
        <f t="shared" si="14"/>
        <v>0</v>
      </c>
      <c r="H72" s="47">
        <f t="shared" si="14"/>
        <v>5116.5</v>
      </c>
      <c r="I72" s="47">
        <f t="shared" si="14"/>
        <v>1631.4</v>
      </c>
      <c r="J72" s="15">
        <f t="shared" si="14"/>
        <v>0</v>
      </c>
      <c r="K72" s="47">
        <f t="shared" si="14"/>
        <v>0</v>
      </c>
      <c r="L72" s="47">
        <f t="shared" si="14"/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</row>
    <row r="73" spans="1:49" s="6" customFormat="1">
      <c r="A73" s="101"/>
      <c r="B73" s="102"/>
      <c r="C73" s="103"/>
      <c r="D73" s="14" t="s">
        <v>15</v>
      </c>
      <c r="E73" s="46">
        <f t="shared" si="14"/>
        <v>26220.568219999997</v>
      </c>
      <c r="F73" s="47">
        <f t="shared" si="14"/>
        <v>5280.9047900000005</v>
      </c>
      <c r="G73" s="47">
        <f t="shared" si="14"/>
        <v>4572.8048200000003</v>
      </c>
      <c r="H73" s="47">
        <f t="shared" si="14"/>
        <v>9638.2586100000008</v>
      </c>
      <c r="I73" s="47">
        <f t="shared" si="14"/>
        <v>6728.6</v>
      </c>
      <c r="J73" s="15">
        <f t="shared" si="14"/>
        <v>0</v>
      </c>
      <c r="K73" s="47">
        <f t="shared" si="14"/>
        <v>0</v>
      </c>
      <c r="L73" s="47">
        <f t="shared" si="14"/>
        <v>0</v>
      </c>
      <c r="M73" s="41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</row>
    <row r="74" spans="1:49" s="6" customFormat="1" ht="25.5">
      <c r="A74" s="101"/>
      <c r="B74" s="102"/>
      <c r="C74" s="103"/>
      <c r="D74" s="14" t="s">
        <v>81</v>
      </c>
      <c r="E74" s="46">
        <f t="shared" si="14"/>
        <v>0</v>
      </c>
      <c r="F74" s="47">
        <f t="shared" si="14"/>
        <v>0</v>
      </c>
      <c r="G74" s="47">
        <f t="shared" si="14"/>
        <v>0</v>
      </c>
      <c r="H74" s="47">
        <f t="shared" si="14"/>
        <v>0</v>
      </c>
      <c r="I74" s="47">
        <f t="shared" si="14"/>
        <v>0</v>
      </c>
      <c r="J74" s="15">
        <f t="shared" si="14"/>
        <v>0</v>
      </c>
      <c r="K74" s="47">
        <f t="shared" si="14"/>
        <v>0</v>
      </c>
      <c r="L74" s="47">
        <f t="shared" si="14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</row>
    <row r="75" spans="1:49" s="6" customFormat="1">
      <c r="A75" s="104"/>
      <c r="B75" s="105"/>
      <c r="C75" s="106"/>
      <c r="D75" s="14" t="s">
        <v>193</v>
      </c>
      <c r="E75" s="46">
        <f t="shared" si="14"/>
        <v>32974.76</v>
      </c>
      <c r="F75" s="47">
        <f t="shared" si="14"/>
        <v>22421.599999999999</v>
      </c>
      <c r="G75" s="47">
        <f t="shared" si="14"/>
        <v>0</v>
      </c>
      <c r="H75" s="47">
        <f t="shared" si="14"/>
        <v>4019.54</v>
      </c>
      <c r="I75" s="47">
        <f t="shared" si="14"/>
        <v>2015.95</v>
      </c>
      <c r="J75" s="15">
        <f t="shared" si="14"/>
        <v>4517.67</v>
      </c>
      <c r="K75" s="47">
        <f t="shared" si="14"/>
        <v>0</v>
      </c>
      <c r="L75" s="47">
        <f t="shared" si="14"/>
        <v>0</v>
      </c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</row>
    <row r="76" spans="1:49" s="6" customFormat="1" ht="21.75" customHeight="1">
      <c r="A76" s="89" t="s">
        <v>31</v>
      </c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</row>
    <row r="77" spans="1:49" ht="23.25" customHeight="1">
      <c r="A77" s="89" t="s">
        <v>30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39"/>
    </row>
    <row r="78" spans="1:49" ht="37.5" customHeight="1">
      <c r="A78" s="89" t="s">
        <v>195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40"/>
      <c r="N78" s="42"/>
    </row>
    <row r="79" spans="1:49">
      <c r="A79" s="90" t="s">
        <v>192</v>
      </c>
      <c r="B79" s="90" t="s">
        <v>190</v>
      </c>
      <c r="C79" s="90" t="s">
        <v>199</v>
      </c>
      <c r="D79" s="16" t="s">
        <v>3</v>
      </c>
      <c r="E79" s="20">
        <f>E85+E91</f>
        <v>6661718.8487</v>
      </c>
      <c r="F79" s="20">
        <f t="shared" ref="F79:L79" si="15">F85+F91</f>
        <v>1136218.3094500001</v>
      </c>
      <c r="G79" s="20">
        <f t="shared" si="15"/>
        <v>1531436.13925</v>
      </c>
      <c r="H79" s="20">
        <f t="shared" si="15"/>
        <v>854064.4</v>
      </c>
      <c r="I79" s="20">
        <f t="shared" si="15"/>
        <v>785000</v>
      </c>
      <c r="J79" s="20">
        <f t="shared" si="15"/>
        <v>790000</v>
      </c>
      <c r="K79" s="20">
        <f t="shared" si="15"/>
        <v>780000</v>
      </c>
      <c r="L79" s="20">
        <f t="shared" si="15"/>
        <v>785000</v>
      </c>
      <c r="M79" s="39"/>
    </row>
    <row r="80" spans="1:49">
      <c r="A80" s="90"/>
      <c r="B80" s="90"/>
      <c r="C80" s="90"/>
      <c r="D80" s="16" t="s">
        <v>13</v>
      </c>
      <c r="E80" s="20">
        <f t="shared" ref="E80:L84" si="16">E86+E92</f>
        <v>0</v>
      </c>
      <c r="F80" s="15">
        <f t="shared" si="16"/>
        <v>0</v>
      </c>
      <c r="G80" s="15">
        <f t="shared" si="16"/>
        <v>0</v>
      </c>
      <c r="H80" s="15">
        <f t="shared" si="16"/>
        <v>0</v>
      </c>
      <c r="I80" s="15">
        <f t="shared" si="16"/>
        <v>0</v>
      </c>
      <c r="J80" s="15">
        <f t="shared" si="16"/>
        <v>0</v>
      </c>
      <c r="K80" s="15">
        <f t="shared" si="16"/>
        <v>0</v>
      </c>
      <c r="L80" s="15">
        <f t="shared" si="16"/>
        <v>0</v>
      </c>
      <c r="M80" s="39"/>
    </row>
    <row r="81" spans="1:14">
      <c r="A81" s="90"/>
      <c r="B81" s="90"/>
      <c r="C81" s="90"/>
      <c r="D81" s="16" t="s">
        <v>14</v>
      </c>
      <c r="E81" s="20">
        <f t="shared" si="16"/>
        <v>1183114.05</v>
      </c>
      <c r="F81" s="15">
        <f t="shared" si="16"/>
        <v>344699</v>
      </c>
      <c r="G81" s="15">
        <f t="shared" si="16"/>
        <v>361846.3</v>
      </c>
      <c r="H81" s="15">
        <f>H87+H93</f>
        <v>455947.85000000003</v>
      </c>
      <c r="I81" s="15">
        <f t="shared" si="16"/>
        <v>20620.900000000001</v>
      </c>
      <c r="J81" s="15">
        <f t="shared" si="16"/>
        <v>0</v>
      </c>
      <c r="K81" s="15">
        <f t="shared" si="16"/>
        <v>0</v>
      </c>
      <c r="L81" s="15">
        <f t="shared" si="16"/>
        <v>0</v>
      </c>
      <c r="M81" s="39"/>
    </row>
    <row r="82" spans="1:14">
      <c r="A82" s="90"/>
      <c r="B82" s="90"/>
      <c r="C82" s="90"/>
      <c r="D82" s="16" t="s">
        <v>15</v>
      </c>
      <c r="E82" s="20">
        <f t="shared" si="16"/>
        <v>340983.43502999994</v>
      </c>
      <c r="F82" s="15">
        <f t="shared" si="16"/>
        <v>12800.470799999999</v>
      </c>
      <c r="G82" s="15">
        <f t="shared" si="16"/>
        <v>122913.73027</v>
      </c>
      <c r="H82" s="15">
        <f t="shared" si="16"/>
        <v>202978.02285000001</v>
      </c>
      <c r="I82" s="15">
        <f t="shared" si="16"/>
        <v>2291.2111100000002</v>
      </c>
      <c r="J82" s="15">
        <f t="shared" si="16"/>
        <v>0</v>
      </c>
      <c r="K82" s="15">
        <f t="shared" si="16"/>
        <v>0</v>
      </c>
      <c r="L82" s="15">
        <f t="shared" si="16"/>
        <v>0</v>
      </c>
      <c r="M82" s="41" t="s">
        <v>194</v>
      </c>
    </row>
    <row r="83" spans="1:14" ht="25.5">
      <c r="A83" s="90"/>
      <c r="B83" s="90"/>
      <c r="C83" s="90"/>
      <c r="D83" s="16" t="s">
        <v>81</v>
      </c>
      <c r="E83" s="20">
        <f t="shared" si="16"/>
        <v>805757.26832000003</v>
      </c>
      <c r="F83" s="15">
        <f t="shared" si="16"/>
        <v>348875.03944999998</v>
      </c>
      <c r="G83" s="15">
        <f t="shared" si="16"/>
        <v>456882.22886999999</v>
      </c>
      <c r="H83" s="15">
        <f t="shared" si="16"/>
        <v>0</v>
      </c>
      <c r="I83" s="15">
        <f t="shared" si="16"/>
        <v>0</v>
      </c>
      <c r="J83" s="15">
        <f t="shared" si="16"/>
        <v>0</v>
      </c>
      <c r="K83" s="15">
        <f t="shared" si="16"/>
        <v>0</v>
      </c>
      <c r="L83" s="15">
        <f t="shared" si="16"/>
        <v>0</v>
      </c>
      <c r="M83" s="39"/>
    </row>
    <row r="84" spans="1:14">
      <c r="A84" s="90"/>
      <c r="B84" s="90"/>
      <c r="C84" s="90"/>
      <c r="D84" s="16" t="s">
        <v>193</v>
      </c>
      <c r="E84" s="20">
        <f t="shared" si="16"/>
        <v>4331864.0953500001</v>
      </c>
      <c r="F84" s="15">
        <f t="shared" si="16"/>
        <v>429843.79920000001</v>
      </c>
      <c r="G84" s="15">
        <f t="shared" si="16"/>
        <v>589793.88011000003</v>
      </c>
      <c r="H84" s="15">
        <f t="shared" si="16"/>
        <v>195138.52714999998</v>
      </c>
      <c r="I84" s="15">
        <f t="shared" si="16"/>
        <v>762087.88888999994</v>
      </c>
      <c r="J84" s="15">
        <f t="shared" si="16"/>
        <v>790000</v>
      </c>
      <c r="K84" s="15">
        <f t="shared" si="16"/>
        <v>780000</v>
      </c>
      <c r="L84" s="15">
        <f t="shared" si="16"/>
        <v>785000</v>
      </c>
      <c r="M84" s="39"/>
      <c r="N84" s="7"/>
    </row>
    <row r="85" spans="1:14">
      <c r="A85" s="90" t="s">
        <v>197</v>
      </c>
      <c r="B85" s="90"/>
      <c r="C85" s="90" t="s">
        <v>32</v>
      </c>
      <c r="D85" s="16" t="s">
        <v>3</v>
      </c>
      <c r="E85" s="20">
        <f>F85+G85+H85+I85+J85+K85+L85</f>
        <v>6659278.0820300002</v>
      </c>
      <c r="F85" s="20">
        <f t="shared" ref="F85:L85" si="17">F86+F87+F88+F89+F90</f>
        <v>1136218.3094500001</v>
      </c>
      <c r="G85" s="20">
        <f t="shared" si="17"/>
        <v>1528995.37258</v>
      </c>
      <c r="H85" s="20">
        <f t="shared" si="17"/>
        <v>854064.4</v>
      </c>
      <c r="I85" s="20">
        <f t="shared" si="17"/>
        <v>785000</v>
      </c>
      <c r="J85" s="15">
        <f t="shared" si="17"/>
        <v>790000</v>
      </c>
      <c r="K85" s="20">
        <f t="shared" si="17"/>
        <v>780000</v>
      </c>
      <c r="L85" s="20">
        <f t="shared" si="17"/>
        <v>785000</v>
      </c>
      <c r="M85" s="39"/>
      <c r="N85" s="7"/>
    </row>
    <row r="86" spans="1:14">
      <c r="A86" s="90"/>
      <c r="B86" s="90"/>
      <c r="C86" s="90"/>
      <c r="D86" s="16" t="s">
        <v>13</v>
      </c>
      <c r="E86" s="15">
        <f t="shared" ref="E86:E90" si="18">F86+G86+H86+I86+J86+K86+L86</f>
        <v>0</v>
      </c>
      <c r="F86" s="20">
        <v>0</v>
      </c>
      <c r="G86" s="20">
        <v>0</v>
      </c>
      <c r="H86" s="20">
        <v>0</v>
      </c>
      <c r="I86" s="20">
        <v>0</v>
      </c>
      <c r="J86" s="15">
        <v>0</v>
      </c>
      <c r="K86" s="20">
        <v>0</v>
      </c>
      <c r="L86" s="20">
        <v>0</v>
      </c>
      <c r="M86" s="39"/>
      <c r="N86" s="7"/>
    </row>
    <row r="87" spans="1:14">
      <c r="A87" s="90"/>
      <c r="B87" s="90"/>
      <c r="C87" s="90"/>
      <c r="D87" s="16" t="s">
        <v>14</v>
      </c>
      <c r="E87" s="15">
        <f t="shared" si="18"/>
        <v>1183114.05</v>
      </c>
      <c r="F87" s="15">
        <v>344699</v>
      </c>
      <c r="G87" s="15">
        <v>361846.3</v>
      </c>
      <c r="H87" s="15">
        <f>182167.95+273779.9</f>
        <v>455947.85000000003</v>
      </c>
      <c r="I87" s="15">
        <v>20620.900000000001</v>
      </c>
      <c r="J87" s="15">
        <v>0</v>
      </c>
      <c r="K87" s="15">
        <v>0</v>
      </c>
      <c r="L87" s="15">
        <v>0</v>
      </c>
      <c r="M87" s="39"/>
      <c r="N87" s="7"/>
    </row>
    <row r="88" spans="1:14">
      <c r="A88" s="90"/>
      <c r="B88" s="90"/>
      <c r="C88" s="90"/>
      <c r="D88" s="16" t="s">
        <v>15</v>
      </c>
      <c r="E88" s="15">
        <f t="shared" si="18"/>
        <v>338542.66835999995</v>
      </c>
      <c r="F88" s="15">
        <v>12800.470799999999</v>
      </c>
      <c r="G88" s="15">
        <f>122913.73027-G94</f>
        <v>120472.9636</v>
      </c>
      <c r="H88" s="15">
        <f>19204.82285+19243+5730.4784+10000+68017.1216+14138.9+39500+6290+1000+20000-146.3</f>
        <v>202978.02285000001</v>
      </c>
      <c r="I88" s="15">
        <v>2291.2111100000002</v>
      </c>
      <c r="J88" s="15">
        <v>0</v>
      </c>
      <c r="K88" s="15">
        <v>0</v>
      </c>
      <c r="L88" s="15">
        <v>0</v>
      </c>
      <c r="M88" s="39"/>
      <c r="N88" s="7"/>
    </row>
    <row r="89" spans="1:14" ht="25.5">
      <c r="A89" s="90"/>
      <c r="B89" s="90"/>
      <c r="C89" s="90"/>
      <c r="D89" s="16" t="s">
        <v>81</v>
      </c>
      <c r="E89" s="15">
        <f t="shared" si="18"/>
        <v>805757.26832000003</v>
      </c>
      <c r="F89" s="15">
        <v>348875.03944999998</v>
      </c>
      <c r="G89" s="15">
        <v>456882.22886999999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39"/>
      <c r="N89" s="7"/>
    </row>
    <row r="90" spans="1:14">
      <c r="A90" s="90"/>
      <c r="B90" s="90"/>
      <c r="C90" s="90"/>
      <c r="D90" s="16" t="s">
        <v>193</v>
      </c>
      <c r="E90" s="15">
        <f t="shared" si="18"/>
        <v>4331864.0953500001</v>
      </c>
      <c r="F90" s="15">
        <v>429843.79920000001</v>
      </c>
      <c r="G90" s="15">
        <v>589793.88011000003</v>
      </c>
      <c r="H90" s="15">
        <f>854064.4-H87-H88</f>
        <v>195138.52714999998</v>
      </c>
      <c r="I90" s="15">
        <v>762087.88888999994</v>
      </c>
      <c r="J90" s="15">
        <v>790000</v>
      </c>
      <c r="K90" s="15">
        <v>780000</v>
      </c>
      <c r="L90" s="15">
        <v>785000</v>
      </c>
      <c r="M90" s="39"/>
      <c r="N90" s="7"/>
    </row>
    <row r="91" spans="1:14">
      <c r="A91" s="90" t="s">
        <v>198</v>
      </c>
      <c r="B91" s="90"/>
      <c r="C91" s="90" t="s">
        <v>36</v>
      </c>
      <c r="D91" s="16" t="s">
        <v>3</v>
      </c>
      <c r="E91" s="20">
        <f>F91+G91+H91+I91+J91+K91+L91</f>
        <v>2440.76667</v>
      </c>
      <c r="F91" s="15">
        <v>0</v>
      </c>
      <c r="G91" s="15">
        <f>G92+G93+G94+G95+G96</f>
        <v>2440.76667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39"/>
      <c r="N91" s="7"/>
    </row>
    <row r="92" spans="1:14">
      <c r="A92" s="90"/>
      <c r="B92" s="90"/>
      <c r="C92" s="90"/>
      <c r="D92" s="16" t="s">
        <v>13</v>
      </c>
      <c r="E92" s="20">
        <f t="shared" ref="E92:E96" si="19">F92+G92+H92+I92+J92+K92+L92</f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39"/>
      <c r="N92" s="7"/>
    </row>
    <row r="93" spans="1:14">
      <c r="A93" s="90"/>
      <c r="B93" s="90"/>
      <c r="C93" s="90"/>
      <c r="D93" s="16" t="s">
        <v>14</v>
      </c>
      <c r="E93" s="20">
        <f t="shared" si="19"/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39"/>
      <c r="N93" s="7"/>
    </row>
    <row r="94" spans="1:14">
      <c r="A94" s="90"/>
      <c r="B94" s="90"/>
      <c r="C94" s="90"/>
      <c r="D94" s="16" t="s">
        <v>15</v>
      </c>
      <c r="E94" s="20">
        <f t="shared" si="19"/>
        <v>2440.76667</v>
      </c>
      <c r="F94" s="15">
        <v>0</v>
      </c>
      <c r="G94" s="15">
        <v>2440.76667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39"/>
      <c r="N94" s="7"/>
    </row>
    <row r="95" spans="1:14" ht="25.5">
      <c r="A95" s="90"/>
      <c r="B95" s="90"/>
      <c r="C95" s="90"/>
      <c r="D95" s="16" t="s">
        <v>81</v>
      </c>
      <c r="E95" s="20">
        <f t="shared" si="19"/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39"/>
      <c r="N95" s="7"/>
    </row>
    <row r="96" spans="1:14">
      <c r="A96" s="90"/>
      <c r="B96" s="90"/>
      <c r="C96" s="90"/>
      <c r="D96" s="16" t="s">
        <v>193</v>
      </c>
      <c r="E96" s="20">
        <f t="shared" si="19"/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39"/>
      <c r="N96" s="7"/>
    </row>
    <row r="97" spans="1:13" ht="19.899999999999999" customHeight="1">
      <c r="A97" s="90" t="s">
        <v>82</v>
      </c>
      <c r="B97" s="90" t="s">
        <v>191</v>
      </c>
      <c r="C97" s="90" t="s">
        <v>59</v>
      </c>
      <c r="D97" s="16" t="s">
        <v>3</v>
      </c>
      <c r="E97" s="20">
        <f t="shared" ref="E97:L102" si="20">E103+E109+E115+E121+E127+E133+E139+E145</f>
        <v>300833.32999999996</v>
      </c>
      <c r="F97" s="20">
        <f t="shared" ref="F97:L97" si="21">F98+F99+F100+F101+F102</f>
        <v>33988.729999999996</v>
      </c>
      <c r="G97" s="20">
        <f t="shared" si="21"/>
        <v>43176</v>
      </c>
      <c r="H97" s="20">
        <f t="shared" si="21"/>
        <v>83668.600000000006</v>
      </c>
      <c r="I97" s="20">
        <f t="shared" si="21"/>
        <v>35000</v>
      </c>
      <c r="J97" s="15">
        <f t="shared" si="21"/>
        <v>30000</v>
      </c>
      <c r="K97" s="20">
        <f t="shared" si="21"/>
        <v>40000</v>
      </c>
      <c r="L97" s="20">
        <f t="shared" si="21"/>
        <v>35000</v>
      </c>
      <c r="M97" s="39"/>
    </row>
    <row r="98" spans="1:13" ht="19.899999999999999" customHeight="1">
      <c r="A98" s="90"/>
      <c r="B98" s="90"/>
      <c r="C98" s="90"/>
      <c r="D98" s="16" t="s">
        <v>13</v>
      </c>
      <c r="E98" s="20">
        <f t="shared" si="20"/>
        <v>0</v>
      </c>
      <c r="F98" s="15">
        <f t="shared" si="20"/>
        <v>0</v>
      </c>
      <c r="G98" s="15">
        <f t="shared" si="20"/>
        <v>0</v>
      </c>
      <c r="H98" s="15">
        <f t="shared" si="20"/>
        <v>0</v>
      </c>
      <c r="I98" s="15">
        <f t="shared" si="20"/>
        <v>0</v>
      </c>
      <c r="J98" s="15">
        <f t="shared" si="20"/>
        <v>0</v>
      </c>
      <c r="K98" s="15">
        <f t="shared" si="20"/>
        <v>0</v>
      </c>
      <c r="L98" s="15">
        <f t="shared" si="20"/>
        <v>0</v>
      </c>
      <c r="M98" s="39"/>
    </row>
    <row r="99" spans="1:13" ht="19.899999999999999" customHeight="1">
      <c r="A99" s="90"/>
      <c r="B99" s="90"/>
      <c r="C99" s="90"/>
      <c r="D99" s="16" t="s">
        <v>14</v>
      </c>
      <c r="E99" s="20">
        <f t="shared" si="20"/>
        <v>0</v>
      </c>
      <c r="F99" s="15">
        <f t="shared" si="20"/>
        <v>0</v>
      </c>
      <c r="G99" s="15">
        <f t="shared" si="20"/>
        <v>0</v>
      </c>
      <c r="H99" s="15">
        <f t="shared" si="20"/>
        <v>0</v>
      </c>
      <c r="I99" s="15">
        <f t="shared" si="20"/>
        <v>0</v>
      </c>
      <c r="J99" s="15">
        <f t="shared" si="20"/>
        <v>0</v>
      </c>
      <c r="K99" s="15">
        <f t="shared" si="20"/>
        <v>0</v>
      </c>
      <c r="L99" s="15">
        <f t="shared" si="20"/>
        <v>0</v>
      </c>
      <c r="M99" s="39"/>
    </row>
    <row r="100" spans="1:13" ht="19.899999999999999" customHeight="1">
      <c r="A100" s="90"/>
      <c r="B100" s="90"/>
      <c r="C100" s="90"/>
      <c r="D100" s="16" t="s">
        <v>15</v>
      </c>
      <c r="E100" s="20">
        <f t="shared" si="20"/>
        <v>73600.165000000008</v>
      </c>
      <c r="F100" s="15">
        <f t="shared" si="20"/>
        <v>0</v>
      </c>
      <c r="G100" s="15">
        <f t="shared" si="20"/>
        <v>13722.165000000001</v>
      </c>
      <c r="H100" s="15">
        <f t="shared" si="20"/>
        <v>59878</v>
      </c>
      <c r="I100" s="15">
        <f t="shared" si="20"/>
        <v>0</v>
      </c>
      <c r="J100" s="15">
        <f t="shared" si="20"/>
        <v>0</v>
      </c>
      <c r="K100" s="15">
        <f t="shared" si="20"/>
        <v>0</v>
      </c>
      <c r="L100" s="15">
        <f t="shared" si="20"/>
        <v>0</v>
      </c>
      <c r="M100" s="39"/>
    </row>
    <row r="101" spans="1:13" ht="31.5" customHeight="1">
      <c r="A101" s="90"/>
      <c r="B101" s="90"/>
      <c r="C101" s="90"/>
      <c r="D101" s="16" t="s">
        <v>81</v>
      </c>
      <c r="E101" s="20">
        <f t="shared" si="20"/>
        <v>0</v>
      </c>
      <c r="F101" s="15">
        <f t="shared" si="20"/>
        <v>0</v>
      </c>
      <c r="G101" s="15">
        <f t="shared" si="20"/>
        <v>0</v>
      </c>
      <c r="H101" s="15">
        <f t="shared" si="20"/>
        <v>0</v>
      </c>
      <c r="I101" s="15">
        <f t="shared" si="20"/>
        <v>0</v>
      </c>
      <c r="J101" s="15">
        <f t="shared" si="20"/>
        <v>0</v>
      </c>
      <c r="K101" s="15">
        <f t="shared" si="20"/>
        <v>0</v>
      </c>
      <c r="L101" s="15">
        <f t="shared" si="20"/>
        <v>0</v>
      </c>
      <c r="M101" s="39"/>
    </row>
    <row r="102" spans="1:13" ht="19.899999999999999" customHeight="1">
      <c r="A102" s="90"/>
      <c r="B102" s="90"/>
      <c r="C102" s="90"/>
      <c r="D102" s="16" t="s">
        <v>193</v>
      </c>
      <c r="E102" s="20">
        <f t="shared" si="20"/>
        <v>227233.16500000001</v>
      </c>
      <c r="F102" s="15">
        <f t="shared" si="20"/>
        <v>33988.729999999996</v>
      </c>
      <c r="G102" s="15">
        <f t="shared" si="20"/>
        <v>29453.834999999999</v>
      </c>
      <c r="H102" s="15">
        <f t="shared" si="20"/>
        <v>23790.6</v>
      </c>
      <c r="I102" s="15">
        <f t="shared" si="20"/>
        <v>35000</v>
      </c>
      <c r="J102" s="15">
        <f t="shared" si="20"/>
        <v>30000</v>
      </c>
      <c r="K102" s="15">
        <f t="shared" si="20"/>
        <v>40000</v>
      </c>
      <c r="L102" s="15">
        <f t="shared" si="20"/>
        <v>35000</v>
      </c>
      <c r="M102" s="39"/>
    </row>
    <row r="103" spans="1:13" ht="14.65" hidden="1" customHeight="1">
      <c r="A103" s="90" t="s">
        <v>83</v>
      </c>
      <c r="B103" s="90" t="s">
        <v>29</v>
      </c>
      <c r="C103" s="90" t="s">
        <v>60</v>
      </c>
      <c r="D103" s="16" t="s">
        <v>3</v>
      </c>
      <c r="E103" s="20">
        <f>F103+G103+H103+I103+J103+K103+L103</f>
        <v>64656.729999999996</v>
      </c>
      <c r="F103" s="20">
        <f t="shared" ref="F103:L103" si="22">F104+F105+F106+F107+F108</f>
        <v>8656.73</v>
      </c>
      <c r="G103" s="20">
        <f t="shared" si="22"/>
        <v>15000</v>
      </c>
      <c r="H103" s="20">
        <f t="shared" si="22"/>
        <v>5000</v>
      </c>
      <c r="I103" s="20">
        <f t="shared" si="22"/>
        <v>5000</v>
      </c>
      <c r="J103" s="15">
        <f t="shared" si="22"/>
        <v>11000</v>
      </c>
      <c r="K103" s="20">
        <f t="shared" si="22"/>
        <v>7000</v>
      </c>
      <c r="L103" s="20">
        <f t="shared" si="22"/>
        <v>13000</v>
      </c>
      <c r="M103" s="39"/>
    </row>
    <row r="104" spans="1:13" ht="14.65" hidden="1" customHeight="1">
      <c r="A104" s="90"/>
      <c r="B104" s="90"/>
      <c r="C104" s="90"/>
      <c r="D104" s="16" t="s">
        <v>13</v>
      </c>
      <c r="E104" s="15">
        <f t="shared" ref="E104:E145" si="23">F104+G104+H104+I104+J104+K104+L104</f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39"/>
    </row>
    <row r="105" spans="1:13" ht="14.65" hidden="1" customHeight="1">
      <c r="A105" s="90"/>
      <c r="B105" s="90"/>
      <c r="C105" s="90"/>
      <c r="D105" s="16" t="s">
        <v>14</v>
      </c>
      <c r="E105" s="15">
        <f t="shared" si="23"/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39"/>
    </row>
    <row r="106" spans="1:13" ht="14.65" hidden="1" customHeight="1">
      <c r="A106" s="90"/>
      <c r="B106" s="90"/>
      <c r="C106" s="90"/>
      <c r="D106" s="16" t="s">
        <v>15</v>
      </c>
      <c r="E106" s="15">
        <f t="shared" si="23"/>
        <v>12721.165000000001</v>
      </c>
      <c r="F106" s="15">
        <v>0</v>
      </c>
      <c r="G106" s="15">
        <f>11200+1521.165</f>
        <v>12721.165000000001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39"/>
    </row>
    <row r="107" spans="1:13" ht="29.1" hidden="1" customHeight="1">
      <c r="A107" s="90"/>
      <c r="B107" s="90"/>
      <c r="C107" s="90"/>
      <c r="D107" s="16" t="s">
        <v>81</v>
      </c>
      <c r="E107" s="15">
        <f t="shared" si="23"/>
        <v>0</v>
      </c>
      <c r="F107" s="15">
        <f t="shared" ref="F107:L107" si="24">F106+F105</f>
        <v>0</v>
      </c>
      <c r="G107" s="15">
        <v>0</v>
      </c>
      <c r="H107" s="15">
        <f t="shared" si="24"/>
        <v>0</v>
      </c>
      <c r="I107" s="15">
        <f t="shared" si="24"/>
        <v>0</v>
      </c>
      <c r="J107" s="15">
        <f t="shared" si="24"/>
        <v>0</v>
      </c>
      <c r="K107" s="15">
        <f t="shared" si="24"/>
        <v>0</v>
      </c>
      <c r="L107" s="15">
        <f t="shared" si="24"/>
        <v>0</v>
      </c>
      <c r="M107" s="39"/>
    </row>
    <row r="108" spans="1:13" ht="14.65" hidden="1" customHeight="1">
      <c r="A108" s="90"/>
      <c r="B108" s="90"/>
      <c r="C108" s="90"/>
      <c r="D108" s="16" t="s">
        <v>193</v>
      </c>
      <c r="E108" s="15">
        <f t="shared" si="23"/>
        <v>51935.565000000002</v>
      </c>
      <c r="F108" s="17">
        <v>8656.73</v>
      </c>
      <c r="G108" s="17">
        <f>15000-G106</f>
        <v>2278.8349999999991</v>
      </c>
      <c r="H108" s="17">
        <v>5000</v>
      </c>
      <c r="I108" s="17">
        <v>5000</v>
      </c>
      <c r="J108" s="15">
        <v>11000</v>
      </c>
      <c r="K108" s="17">
        <v>7000</v>
      </c>
      <c r="L108" s="17">
        <v>13000</v>
      </c>
      <c r="M108" s="39"/>
    </row>
    <row r="109" spans="1:13" ht="14.65" hidden="1" customHeight="1">
      <c r="A109" s="90" t="s">
        <v>84</v>
      </c>
      <c r="B109" s="90" t="s">
        <v>23</v>
      </c>
      <c r="C109" s="90" t="s">
        <v>36</v>
      </c>
      <c r="D109" s="16" t="s">
        <v>3</v>
      </c>
      <c r="E109" s="20">
        <f>F109+G109+H109+I109+J109+K109+L109</f>
        <v>103000</v>
      </c>
      <c r="F109" s="20">
        <f t="shared" ref="F109:L109" si="25">F110+F111+F112+F113+F114</f>
        <v>13000</v>
      </c>
      <c r="G109" s="20">
        <f t="shared" si="25"/>
        <v>10000</v>
      </c>
      <c r="H109" s="20">
        <f t="shared" si="25"/>
        <v>15000</v>
      </c>
      <c r="I109" s="20">
        <f t="shared" si="25"/>
        <v>15000</v>
      </c>
      <c r="J109" s="15">
        <f t="shared" si="25"/>
        <v>15000</v>
      </c>
      <c r="K109" s="20">
        <f t="shared" si="25"/>
        <v>20000</v>
      </c>
      <c r="L109" s="20">
        <f t="shared" si="25"/>
        <v>15000</v>
      </c>
      <c r="M109" s="39"/>
    </row>
    <row r="110" spans="1:13" ht="14.65" hidden="1" customHeight="1">
      <c r="A110" s="90"/>
      <c r="B110" s="90"/>
      <c r="C110" s="90"/>
      <c r="D110" s="16" t="s">
        <v>13</v>
      </c>
      <c r="E110" s="15">
        <f t="shared" si="23"/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39"/>
    </row>
    <row r="111" spans="1:13" ht="14.65" hidden="1" customHeight="1">
      <c r="A111" s="90"/>
      <c r="B111" s="90"/>
      <c r="C111" s="90"/>
      <c r="D111" s="16" t="s">
        <v>14</v>
      </c>
      <c r="E111" s="15">
        <f t="shared" si="23"/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39"/>
    </row>
    <row r="112" spans="1:13" ht="14.65" hidden="1" customHeight="1">
      <c r="A112" s="90"/>
      <c r="B112" s="90"/>
      <c r="C112" s="90"/>
      <c r="D112" s="16" t="s">
        <v>15</v>
      </c>
      <c r="E112" s="15">
        <f t="shared" si="23"/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39"/>
    </row>
    <row r="113" spans="1:13" ht="29.65" hidden="1" customHeight="1">
      <c r="A113" s="90"/>
      <c r="B113" s="90"/>
      <c r="C113" s="90"/>
      <c r="D113" s="16" t="s">
        <v>81</v>
      </c>
      <c r="E113" s="15">
        <f t="shared" si="23"/>
        <v>0</v>
      </c>
      <c r="F113" s="15">
        <f t="shared" ref="F113:L113" si="26">F111+F112</f>
        <v>0</v>
      </c>
      <c r="G113" s="15">
        <f t="shared" si="26"/>
        <v>0</v>
      </c>
      <c r="H113" s="15">
        <f t="shared" si="26"/>
        <v>0</v>
      </c>
      <c r="I113" s="15">
        <f t="shared" si="26"/>
        <v>0</v>
      </c>
      <c r="J113" s="15">
        <f t="shared" si="26"/>
        <v>0</v>
      </c>
      <c r="K113" s="15">
        <f t="shared" si="26"/>
        <v>0</v>
      </c>
      <c r="L113" s="15">
        <f t="shared" si="26"/>
        <v>0</v>
      </c>
      <c r="M113" s="39"/>
    </row>
    <row r="114" spans="1:13" ht="14.65" hidden="1" customHeight="1">
      <c r="A114" s="90"/>
      <c r="B114" s="90"/>
      <c r="C114" s="90"/>
      <c r="D114" s="16" t="s">
        <v>193</v>
      </c>
      <c r="E114" s="15">
        <f t="shared" si="23"/>
        <v>103000</v>
      </c>
      <c r="F114" s="17">
        <v>13000</v>
      </c>
      <c r="G114" s="17">
        <v>10000</v>
      </c>
      <c r="H114" s="17">
        <v>15000</v>
      </c>
      <c r="I114" s="17">
        <v>15000</v>
      </c>
      <c r="J114" s="15">
        <v>15000</v>
      </c>
      <c r="K114" s="17">
        <v>20000</v>
      </c>
      <c r="L114" s="17">
        <v>15000</v>
      </c>
      <c r="M114" s="39"/>
    </row>
    <row r="115" spans="1:13" ht="14.65" hidden="1" customHeight="1">
      <c r="A115" s="90" t="s">
        <v>85</v>
      </c>
      <c r="B115" s="90" t="s">
        <v>24</v>
      </c>
      <c r="C115" s="90" t="s">
        <v>183</v>
      </c>
      <c r="D115" s="16" t="s">
        <v>3</v>
      </c>
      <c r="E115" s="20">
        <f t="shared" si="23"/>
        <v>15790.6</v>
      </c>
      <c r="F115" s="20">
        <f t="shared" ref="F115:L115" si="27">F116+F117+F118+F119+F120</f>
        <v>4000</v>
      </c>
      <c r="G115" s="20">
        <f t="shared" si="27"/>
        <v>4000</v>
      </c>
      <c r="H115" s="20">
        <f t="shared" si="27"/>
        <v>3790.6</v>
      </c>
      <c r="I115" s="20">
        <f t="shared" si="27"/>
        <v>0</v>
      </c>
      <c r="J115" s="15">
        <f t="shared" si="27"/>
        <v>4000</v>
      </c>
      <c r="K115" s="20">
        <f t="shared" si="27"/>
        <v>0</v>
      </c>
      <c r="L115" s="20">
        <f t="shared" si="27"/>
        <v>0</v>
      </c>
      <c r="M115" s="39"/>
    </row>
    <row r="116" spans="1:13" ht="14.65" hidden="1" customHeight="1">
      <c r="A116" s="90"/>
      <c r="B116" s="90"/>
      <c r="C116" s="90"/>
      <c r="D116" s="16" t="s">
        <v>13</v>
      </c>
      <c r="E116" s="15">
        <f t="shared" si="23"/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39"/>
    </row>
    <row r="117" spans="1:13" ht="14.65" hidden="1" customHeight="1">
      <c r="A117" s="90"/>
      <c r="B117" s="90"/>
      <c r="C117" s="90"/>
      <c r="D117" s="16" t="s">
        <v>14</v>
      </c>
      <c r="E117" s="15">
        <f t="shared" si="23"/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39"/>
    </row>
    <row r="118" spans="1:13" ht="14.65" hidden="1" customHeight="1">
      <c r="A118" s="90"/>
      <c r="B118" s="90"/>
      <c r="C118" s="90"/>
      <c r="D118" s="16" t="s">
        <v>15</v>
      </c>
      <c r="E118" s="15">
        <f t="shared" si="23"/>
        <v>1001</v>
      </c>
      <c r="F118" s="15">
        <v>0</v>
      </c>
      <c r="G118" s="15">
        <v>1001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39"/>
    </row>
    <row r="119" spans="1:13" ht="29.65" hidden="1" customHeight="1">
      <c r="A119" s="90"/>
      <c r="B119" s="90"/>
      <c r="C119" s="90"/>
      <c r="D119" s="16" t="s">
        <v>81</v>
      </c>
      <c r="E119" s="15">
        <f t="shared" si="23"/>
        <v>0</v>
      </c>
      <c r="F119" s="15">
        <f t="shared" ref="F119:L119" si="28">F117+F118</f>
        <v>0</v>
      </c>
      <c r="G119" s="15">
        <v>0</v>
      </c>
      <c r="H119" s="15">
        <f t="shared" si="28"/>
        <v>0</v>
      </c>
      <c r="I119" s="15">
        <f t="shared" si="28"/>
        <v>0</v>
      </c>
      <c r="J119" s="15">
        <f t="shared" si="28"/>
        <v>0</v>
      </c>
      <c r="K119" s="15">
        <f t="shared" si="28"/>
        <v>0</v>
      </c>
      <c r="L119" s="15">
        <f t="shared" si="28"/>
        <v>0</v>
      </c>
      <c r="M119" s="39"/>
    </row>
    <row r="120" spans="1:13" ht="14.65" hidden="1" customHeight="1">
      <c r="A120" s="90"/>
      <c r="B120" s="90"/>
      <c r="C120" s="90"/>
      <c r="D120" s="16" t="s">
        <v>193</v>
      </c>
      <c r="E120" s="15">
        <f t="shared" si="23"/>
        <v>14789.6</v>
      </c>
      <c r="F120" s="17">
        <v>4000</v>
      </c>
      <c r="G120" s="17">
        <f>4000-G118</f>
        <v>2999</v>
      </c>
      <c r="H120" s="18">
        <v>3790.6</v>
      </c>
      <c r="I120" s="17">
        <v>0</v>
      </c>
      <c r="J120" s="15">
        <v>4000</v>
      </c>
      <c r="K120" s="17">
        <v>0</v>
      </c>
      <c r="L120" s="17">
        <v>0</v>
      </c>
      <c r="M120" s="39"/>
    </row>
    <row r="121" spans="1:13" ht="14.65" hidden="1" customHeight="1">
      <c r="A121" s="90" t="s">
        <v>86</v>
      </c>
      <c r="B121" s="90" t="s">
        <v>27</v>
      </c>
      <c r="C121" s="90" t="s">
        <v>177</v>
      </c>
      <c r="D121" s="16" t="s">
        <v>3</v>
      </c>
      <c r="E121" s="20">
        <f t="shared" si="23"/>
        <v>53956</v>
      </c>
      <c r="F121" s="20">
        <f t="shared" ref="F121:L121" si="29">F122+F123+F124+F125+F126</f>
        <v>0</v>
      </c>
      <c r="G121" s="20">
        <f t="shared" si="29"/>
        <v>9176</v>
      </c>
      <c r="H121" s="20">
        <f t="shared" si="29"/>
        <v>35780</v>
      </c>
      <c r="I121" s="20">
        <f t="shared" si="29"/>
        <v>6000</v>
      </c>
      <c r="J121" s="15">
        <f t="shared" si="29"/>
        <v>0</v>
      </c>
      <c r="K121" s="20">
        <f t="shared" si="29"/>
        <v>3000</v>
      </c>
      <c r="L121" s="20">
        <f t="shared" si="29"/>
        <v>0</v>
      </c>
      <c r="M121" s="39"/>
    </row>
    <row r="122" spans="1:13" ht="14.65" hidden="1" customHeight="1">
      <c r="A122" s="90"/>
      <c r="B122" s="90"/>
      <c r="C122" s="90"/>
      <c r="D122" s="16" t="s">
        <v>13</v>
      </c>
      <c r="E122" s="15">
        <f t="shared" si="23"/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39"/>
    </row>
    <row r="123" spans="1:13" ht="14.65" hidden="1" customHeight="1">
      <c r="A123" s="90"/>
      <c r="B123" s="90"/>
      <c r="C123" s="90"/>
      <c r="D123" s="16" t="s">
        <v>14</v>
      </c>
      <c r="E123" s="15">
        <f t="shared" si="23"/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39"/>
    </row>
    <row r="124" spans="1:13" ht="14.65" hidden="1" customHeight="1">
      <c r="A124" s="90"/>
      <c r="B124" s="90"/>
      <c r="C124" s="90"/>
      <c r="D124" s="16" t="s">
        <v>15</v>
      </c>
      <c r="E124" s="15">
        <f t="shared" si="23"/>
        <v>35780</v>
      </c>
      <c r="F124" s="15">
        <v>0</v>
      </c>
      <c r="G124" s="15">
        <v>0</v>
      </c>
      <c r="H124" s="15">
        <f>28504+7276</f>
        <v>35780</v>
      </c>
      <c r="I124" s="15">
        <v>0</v>
      </c>
      <c r="J124" s="15">
        <v>0</v>
      </c>
      <c r="K124" s="15">
        <v>0</v>
      </c>
      <c r="L124" s="15">
        <v>0</v>
      </c>
      <c r="M124" s="39"/>
    </row>
    <row r="125" spans="1:13" ht="29.1" hidden="1" customHeight="1">
      <c r="A125" s="90"/>
      <c r="B125" s="90"/>
      <c r="C125" s="90"/>
      <c r="D125" s="16" t="s">
        <v>81</v>
      </c>
      <c r="E125" s="15">
        <f t="shared" si="23"/>
        <v>0</v>
      </c>
      <c r="F125" s="15">
        <f t="shared" ref="F125:L125" si="30">F123+F124</f>
        <v>0</v>
      </c>
      <c r="G125" s="15">
        <f t="shared" si="30"/>
        <v>0</v>
      </c>
      <c r="H125" s="15">
        <v>0</v>
      </c>
      <c r="I125" s="15">
        <f t="shared" si="30"/>
        <v>0</v>
      </c>
      <c r="J125" s="15">
        <f t="shared" si="30"/>
        <v>0</v>
      </c>
      <c r="K125" s="15">
        <f t="shared" si="30"/>
        <v>0</v>
      </c>
      <c r="L125" s="15">
        <f t="shared" si="30"/>
        <v>0</v>
      </c>
      <c r="M125" s="39"/>
    </row>
    <row r="126" spans="1:13" ht="14.65" hidden="1" customHeight="1">
      <c r="A126" s="90"/>
      <c r="B126" s="90"/>
      <c r="C126" s="90"/>
      <c r="D126" s="16" t="s">
        <v>193</v>
      </c>
      <c r="E126" s="15">
        <f t="shared" si="23"/>
        <v>18176</v>
      </c>
      <c r="F126" s="17">
        <v>0</v>
      </c>
      <c r="G126" s="17">
        <v>9176</v>
      </c>
      <c r="H126" s="15">
        <v>0</v>
      </c>
      <c r="I126" s="17">
        <v>6000</v>
      </c>
      <c r="J126" s="15">
        <v>0</v>
      </c>
      <c r="K126" s="17">
        <v>3000</v>
      </c>
      <c r="L126" s="15">
        <v>0</v>
      </c>
      <c r="M126" s="39"/>
    </row>
    <row r="127" spans="1:13" ht="14.65" hidden="1" customHeight="1">
      <c r="A127" s="90" t="s">
        <v>87</v>
      </c>
      <c r="B127" s="90" t="s">
        <v>28</v>
      </c>
      <c r="C127" s="90" t="s">
        <v>178</v>
      </c>
      <c r="D127" s="16" t="s">
        <v>3</v>
      </c>
      <c r="E127" s="20">
        <f t="shared" si="23"/>
        <v>13115</v>
      </c>
      <c r="F127" s="20">
        <f t="shared" ref="F127:L127" si="31">F128+F129+F130+F131+F132</f>
        <v>4000</v>
      </c>
      <c r="G127" s="20">
        <f t="shared" si="31"/>
        <v>0</v>
      </c>
      <c r="H127" s="20">
        <f t="shared" si="31"/>
        <v>5115</v>
      </c>
      <c r="I127" s="20">
        <f t="shared" si="31"/>
        <v>4000</v>
      </c>
      <c r="J127" s="15">
        <f t="shared" si="31"/>
        <v>0</v>
      </c>
      <c r="K127" s="20">
        <f t="shared" si="31"/>
        <v>0</v>
      </c>
      <c r="L127" s="20">
        <f t="shared" si="31"/>
        <v>0</v>
      </c>
      <c r="M127" s="39"/>
    </row>
    <row r="128" spans="1:13" ht="14.65" hidden="1" customHeight="1">
      <c r="A128" s="90"/>
      <c r="B128" s="90"/>
      <c r="C128" s="90"/>
      <c r="D128" s="16" t="s">
        <v>13</v>
      </c>
      <c r="E128" s="15">
        <f t="shared" si="23"/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39"/>
    </row>
    <row r="129" spans="1:13" ht="14.65" hidden="1" customHeight="1">
      <c r="A129" s="90"/>
      <c r="B129" s="90"/>
      <c r="C129" s="90"/>
      <c r="D129" s="16" t="s">
        <v>14</v>
      </c>
      <c r="E129" s="15">
        <f t="shared" si="23"/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39"/>
    </row>
    <row r="130" spans="1:13" ht="14.65" hidden="1" customHeight="1">
      <c r="A130" s="90"/>
      <c r="B130" s="90"/>
      <c r="C130" s="90"/>
      <c r="D130" s="16" t="s">
        <v>15</v>
      </c>
      <c r="E130" s="15">
        <f t="shared" si="23"/>
        <v>5115</v>
      </c>
      <c r="F130" s="15">
        <v>0</v>
      </c>
      <c r="G130" s="15">
        <v>0</v>
      </c>
      <c r="H130" s="15">
        <v>5115</v>
      </c>
      <c r="I130" s="15">
        <v>0</v>
      </c>
      <c r="J130" s="15">
        <v>0</v>
      </c>
      <c r="K130" s="15">
        <v>0</v>
      </c>
      <c r="L130" s="15">
        <v>0</v>
      </c>
      <c r="M130" s="39"/>
    </row>
    <row r="131" spans="1:13" ht="29.1" hidden="1" customHeight="1">
      <c r="A131" s="90"/>
      <c r="B131" s="90"/>
      <c r="C131" s="90"/>
      <c r="D131" s="16" t="s">
        <v>81</v>
      </c>
      <c r="E131" s="15">
        <f t="shared" si="23"/>
        <v>0</v>
      </c>
      <c r="F131" s="15">
        <f t="shared" ref="F131:L131" si="32">F129+F130</f>
        <v>0</v>
      </c>
      <c r="G131" s="15">
        <f t="shared" si="32"/>
        <v>0</v>
      </c>
      <c r="H131" s="15">
        <v>0</v>
      </c>
      <c r="I131" s="15">
        <f t="shared" si="32"/>
        <v>0</v>
      </c>
      <c r="J131" s="15">
        <f t="shared" si="32"/>
        <v>0</v>
      </c>
      <c r="K131" s="15">
        <f t="shared" si="32"/>
        <v>0</v>
      </c>
      <c r="L131" s="15">
        <f t="shared" si="32"/>
        <v>0</v>
      </c>
      <c r="M131" s="39"/>
    </row>
    <row r="132" spans="1:13" ht="14.65" hidden="1" customHeight="1">
      <c r="A132" s="90"/>
      <c r="B132" s="90"/>
      <c r="C132" s="90"/>
      <c r="D132" s="16" t="s">
        <v>193</v>
      </c>
      <c r="E132" s="15">
        <f t="shared" si="23"/>
        <v>8000</v>
      </c>
      <c r="F132" s="17">
        <v>4000</v>
      </c>
      <c r="G132" s="17">
        <v>0</v>
      </c>
      <c r="H132" s="17">
        <v>0</v>
      </c>
      <c r="I132" s="17">
        <v>4000</v>
      </c>
      <c r="J132" s="15">
        <v>0</v>
      </c>
      <c r="K132" s="17">
        <v>0</v>
      </c>
      <c r="L132" s="17">
        <v>0</v>
      </c>
      <c r="M132" s="39"/>
    </row>
    <row r="133" spans="1:13" ht="14.65" hidden="1" customHeight="1">
      <c r="A133" s="90" t="s">
        <v>88</v>
      </c>
      <c r="B133" s="90" t="s">
        <v>25</v>
      </c>
      <c r="C133" s="90" t="s">
        <v>41</v>
      </c>
      <c r="D133" s="16" t="s">
        <v>3</v>
      </c>
      <c r="E133" s="20">
        <f>F133+G133+H133+I133+J133+K133+L133</f>
        <v>45934</v>
      </c>
      <c r="F133" s="20">
        <f t="shared" ref="F133:L133" si="33">F134+F135+F136+F137+F138</f>
        <v>4332</v>
      </c>
      <c r="G133" s="20">
        <f t="shared" si="33"/>
        <v>5000</v>
      </c>
      <c r="H133" s="20">
        <f t="shared" si="33"/>
        <v>14602</v>
      </c>
      <c r="I133" s="20">
        <f t="shared" si="33"/>
        <v>5000</v>
      </c>
      <c r="J133" s="15">
        <f t="shared" si="33"/>
        <v>0</v>
      </c>
      <c r="K133" s="20">
        <f t="shared" si="33"/>
        <v>10000</v>
      </c>
      <c r="L133" s="20">
        <f t="shared" si="33"/>
        <v>7000</v>
      </c>
      <c r="M133" s="39"/>
    </row>
    <row r="134" spans="1:13" ht="14.65" hidden="1" customHeight="1">
      <c r="A134" s="90"/>
      <c r="B134" s="90"/>
      <c r="C134" s="90"/>
      <c r="D134" s="16" t="s">
        <v>13</v>
      </c>
      <c r="E134" s="15">
        <f t="shared" si="23"/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39"/>
    </row>
    <row r="135" spans="1:13" ht="14.65" hidden="1" customHeight="1">
      <c r="A135" s="90"/>
      <c r="B135" s="90"/>
      <c r="C135" s="90"/>
      <c r="D135" s="16" t="s">
        <v>14</v>
      </c>
      <c r="E135" s="15">
        <f t="shared" si="23"/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39"/>
    </row>
    <row r="136" spans="1:13" ht="14.65" hidden="1" customHeight="1">
      <c r="A136" s="90"/>
      <c r="B136" s="90"/>
      <c r="C136" s="90"/>
      <c r="D136" s="16" t="s">
        <v>15</v>
      </c>
      <c r="E136" s="15">
        <f t="shared" si="23"/>
        <v>14602</v>
      </c>
      <c r="F136" s="15">
        <v>0</v>
      </c>
      <c r="G136" s="15">
        <v>0</v>
      </c>
      <c r="H136" s="15">
        <v>14602</v>
      </c>
      <c r="I136" s="15">
        <v>0</v>
      </c>
      <c r="J136" s="15">
        <v>0</v>
      </c>
      <c r="K136" s="15">
        <v>0</v>
      </c>
      <c r="L136" s="15">
        <v>0</v>
      </c>
      <c r="M136" s="39"/>
    </row>
    <row r="137" spans="1:13" ht="29.1" hidden="1" customHeight="1">
      <c r="A137" s="90"/>
      <c r="B137" s="90"/>
      <c r="C137" s="90"/>
      <c r="D137" s="16" t="s">
        <v>81</v>
      </c>
      <c r="E137" s="15">
        <f t="shared" si="23"/>
        <v>0</v>
      </c>
      <c r="F137" s="15">
        <f t="shared" ref="F137:L137" si="34">F135+F136</f>
        <v>0</v>
      </c>
      <c r="G137" s="15">
        <f t="shared" si="34"/>
        <v>0</v>
      </c>
      <c r="H137" s="15">
        <v>0</v>
      </c>
      <c r="I137" s="15">
        <f t="shared" si="34"/>
        <v>0</v>
      </c>
      <c r="J137" s="15">
        <f t="shared" si="34"/>
        <v>0</v>
      </c>
      <c r="K137" s="15">
        <f t="shared" si="34"/>
        <v>0</v>
      </c>
      <c r="L137" s="15">
        <f t="shared" si="34"/>
        <v>0</v>
      </c>
      <c r="M137" s="39"/>
    </row>
    <row r="138" spans="1:13" ht="14.65" hidden="1" customHeight="1">
      <c r="A138" s="90"/>
      <c r="B138" s="90"/>
      <c r="C138" s="90"/>
      <c r="D138" s="16" t="s">
        <v>193</v>
      </c>
      <c r="E138" s="15">
        <f t="shared" si="23"/>
        <v>31332</v>
      </c>
      <c r="F138" s="17">
        <v>4332</v>
      </c>
      <c r="G138" s="17">
        <v>5000</v>
      </c>
      <c r="H138" s="17">
        <v>0</v>
      </c>
      <c r="I138" s="17">
        <v>5000</v>
      </c>
      <c r="J138" s="15">
        <v>0</v>
      </c>
      <c r="K138" s="17">
        <v>10000</v>
      </c>
      <c r="L138" s="17">
        <v>7000</v>
      </c>
      <c r="M138" s="39"/>
    </row>
    <row r="139" spans="1:13" ht="14.65" hidden="1" customHeight="1">
      <c r="A139" s="90" t="s">
        <v>89</v>
      </c>
      <c r="B139" s="90" t="s">
        <v>201</v>
      </c>
      <c r="C139" s="90" t="s">
        <v>180</v>
      </c>
      <c r="D139" s="16" t="s">
        <v>3</v>
      </c>
      <c r="E139" s="20">
        <f t="shared" si="23"/>
        <v>4381</v>
      </c>
      <c r="F139" s="20">
        <f t="shared" ref="F139:L139" si="35">F140+F141+F142+F143+F144</f>
        <v>0</v>
      </c>
      <c r="G139" s="20">
        <f t="shared" si="35"/>
        <v>0</v>
      </c>
      <c r="H139" s="20">
        <f t="shared" si="35"/>
        <v>4381</v>
      </c>
      <c r="I139" s="20">
        <f t="shared" si="35"/>
        <v>0</v>
      </c>
      <c r="J139" s="15">
        <f t="shared" si="35"/>
        <v>0</v>
      </c>
      <c r="K139" s="20">
        <f t="shared" si="35"/>
        <v>0</v>
      </c>
      <c r="L139" s="20">
        <f t="shared" si="35"/>
        <v>0</v>
      </c>
      <c r="M139" s="39"/>
    </row>
    <row r="140" spans="1:13" ht="14.65" hidden="1" customHeight="1">
      <c r="A140" s="90"/>
      <c r="B140" s="90"/>
      <c r="C140" s="90"/>
      <c r="D140" s="16" t="s">
        <v>13</v>
      </c>
      <c r="E140" s="15">
        <f t="shared" si="23"/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39"/>
    </row>
    <row r="141" spans="1:13" ht="14.65" hidden="1" customHeight="1">
      <c r="A141" s="90"/>
      <c r="B141" s="90"/>
      <c r="C141" s="90"/>
      <c r="D141" s="16" t="s">
        <v>14</v>
      </c>
      <c r="E141" s="15">
        <f t="shared" si="23"/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39"/>
    </row>
    <row r="142" spans="1:13" ht="14.65" hidden="1" customHeight="1">
      <c r="A142" s="90"/>
      <c r="B142" s="90"/>
      <c r="C142" s="90"/>
      <c r="D142" s="16" t="s">
        <v>15</v>
      </c>
      <c r="E142" s="15">
        <f t="shared" si="23"/>
        <v>4381</v>
      </c>
      <c r="F142" s="15">
        <v>0</v>
      </c>
      <c r="G142" s="15">
        <v>0</v>
      </c>
      <c r="H142" s="15">
        <v>4381</v>
      </c>
      <c r="I142" s="15">
        <v>0</v>
      </c>
      <c r="J142" s="15">
        <v>0</v>
      </c>
      <c r="K142" s="15">
        <v>0</v>
      </c>
      <c r="L142" s="15">
        <v>0</v>
      </c>
      <c r="M142" s="39"/>
    </row>
    <row r="143" spans="1:13" ht="29.1" hidden="1" customHeight="1">
      <c r="A143" s="90"/>
      <c r="B143" s="90"/>
      <c r="C143" s="90"/>
      <c r="D143" s="16" t="s">
        <v>81</v>
      </c>
      <c r="E143" s="15">
        <f t="shared" si="23"/>
        <v>0</v>
      </c>
      <c r="F143" s="15">
        <f t="shared" ref="F143:L143" si="36">F141+F142</f>
        <v>0</v>
      </c>
      <c r="G143" s="15">
        <f t="shared" si="36"/>
        <v>0</v>
      </c>
      <c r="H143" s="15">
        <v>0</v>
      </c>
      <c r="I143" s="15">
        <f t="shared" si="36"/>
        <v>0</v>
      </c>
      <c r="J143" s="15">
        <f t="shared" si="36"/>
        <v>0</v>
      </c>
      <c r="K143" s="15">
        <f t="shared" si="36"/>
        <v>0</v>
      </c>
      <c r="L143" s="15">
        <f t="shared" si="36"/>
        <v>0</v>
      </c>
      <c r="M143" s="39"/>
    </row>
    <row r="144" spans="1:13" ht="14.65" hidden="1" customHeight="1">
      <c r="A144" s="90"/>
      <c r="B144" s="90"/>
      <c r="C144" s="90"/>
      <c r="D144" s="16" t="s">
        <v>193</v>
      </c>
      <c r="E144" s="15">
        <f t="shared" si="23"/>
        <v>0</v>
      </c>
      <c r="F144" s="15">
        <v>0</v>
      </c>
      <c r="G144" s="15">
        <v>0</v>
      </c>
      <c r="H144" s="47">
        <v>0</v>
      </c>
      <c r="I144" s="15">
        <v>0</v>
      </c>
      <c r="J144" s="15">
        <v>0</v>
      </c>
      <c r="K144" s="15">
        <v>0</v>
      </c>
      <c r="L144" s="15">
        <v>0</v>
      </c>
      <c r="M144" s="39"/>
    </row>
    <row r="145" spans="1:13" ht="14.65" hidden="1" customHeight="1">
      <c r="A145" s="90" t="s">
        <v>90</v>
      </c>
      <c r="B145" s="90" t="s">
        <v>26</v>
      </c>
      <c r="C145" s="90" t="s">
        <v>179</v>
      </c>
      <c r="D145" s="16" t="s">
        <v>3</v>
      </c>
      <c r="E145" s="20">
        <f t="shared" si="23"/>
        <v>0</v>
      </c>
      <c r="F145" s="20">
        <f t="shared" ref="F145:L145" si="37">F146+F147+F148+F149+F150</f>
        <v>0</v>
      </c>
      <c r="G145" s="20">
        <f t="shared" si="37"/>
        <v>0</v>
      </c>
      <c r="H145" s="20">
        <f t="shared" si="37"/>
        <v>0</v>
      </c>
      <c r="I145" s="20">
        <f t="shared" si="37"/>
        <v>0</v>
      </c>
      <c r="J145" s="15">
        <f t="shared" si="37"/>
        <v>0</v>
      </c>
      <c r="K145" s="20">
        <f t="shared" si="37"/>
        <v>0</v>
      </c>
      <c r="L145" s="20">
        <f t="shared" si="37"/>
        <v>0</v>
      </c>
      <c r="M145" s="39"/>
    </row>
    <row r="146" spans="1:13" ht="14.65" hidden="1" customHeight="1">
      <c r="A146" s="90"/>
      <c r="B146" s="90"/>
      <c r="C146" s="90"/>
      <c r="D146" s="16" t="s">
        <v>13</v>
      </c>
      <c r="E146" s="15">
        <f>F146+G146+H146+I146+J146+K146+L146</f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39"/>
    </row>
    <row r="147" spans="1:13" ht="14.65" hidden="1" customHeight="1">
      <c r="A147" s="90"/>
      <c r="B147" s="90"/>
      <c r="C147" s="90"/>
      <c r="D147" s="16" t="s">
        <v>14</v>
      </c>
      <c r="E147" s="15">
        <f t="shared" ref="E147:E157" si="38">F147+G147+H147+I147+J147+K147+L147</f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39"/>
    </row>
    <row r="148" spans="1:13" ht="14.65" hidden="1" customHeight="1">
      <c r="A148" s="90"/>
      <c r="B148" s="90"/>
      <c r="C148" s="90"/>
      <c r="D148" s="16" t="s">
        <v>15</v>
      </c>
      <c r="E148" s="15">
        <f t="shared" si="38"/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39"/>
    </row>
    <row r="149" spans="1:13" ht="29.1" hidden="1" customHeight="1">
      <c r="A149" s="90"/>
      <c r="B149" s="90"/>
      <c r="C149" s="90"/>
      <c r="D149" s="16" t="s">
        <v>81</v>
      </c>
      <c r="E149" s="15">
        <f t="shared" si="38"/>
        <v>0</v>
      </c>
      <c r="F149" s="15">
        <f t="shared" ref="F149:L149" si="39">F148+F147</f>
        <v>0</v>
      </c>
      <c r="G149" s="15">
        <f t="shared" si="39"/>
        <v>0</v>
      </c>
      <c r="H149" s="15">
        <f t="shared" si="39"/>
        <v>0</v>
      </c>
      <c r="I149" s="15">
        <f t="shared" si="39"/>
        <v>0</v>
      </c>
      <c r="J149" s="15">
        <f t="shared" si="39"/>
        <v>0</v>
      </c>
      <c r="K149" s="15">
        <f t="shared" si="39"/>
        <v>0</v>
      </c>
      <c r="L149" s="15">
        <f t="shared" si="39"/>
        <v>0</v>
      </c>
      <c r="M149" s="39"/>
    </row>
    <row r="150" spans="1:13" ht="14.65" hidden="1" customHeight="1">
      <c r="A150" s="90"/>
      <c r="B150" s="90"/>
      <c r="C150" s="90"/>
      <c r="D150" s="16" t="s">
        <v>193</v>
      </c>
      <c r="E150" s="15">
        <f t="shared" si="38"/>
        <v>0</v>
      </c>
      <c r="F150" s="17">
        <v>0</v>
      </c>
      <c r="G150" s="17">
        <v>0</v>
      </c>
      <c r="H150" s="17">
        <v>0</v>
      </c>
      <c r="I150" s="17">
        <v>0</v>
      </c>
      <c r="J150" s="15">
        <v>0</v>
      </c>
      <c r="K150" s="17">
        <v>0</v>
      </c>
      <c r="L150" s="17">
        <v>0</v>
      </c>
      <c r="M150" s="39"/>
    </row>
    <row r="151" spans="1:13" ht="14.65" customHeight="1">
      <c r="A151" s="95" t="s">
        <v>92</v>
      </c>
      <c r="B151" s="95" t="s">
        <v>222</v>
      </c>
      <c r="C151" s="95" t="s">
        <v>59</v>
      </c>
      <c r="D151" s="16" t="s">
        <v>3</v>
      </c>
      <c r="E151" s="20">
        <f>F151+G151+H151+I151+J151+K151+L151</f>
        <v>1500</v>
      </c>
      <c r="F151" s="19">
        <v>0</v>
      </c>
      <c r="G151" s="19">
        <v>0</v>
      </c>
      <c r="H151" s="19">
        <f>H152+H153+H154+H155+H156</f>
        <v>1500</v>
      </c>
      <c r="I151" s="19">
        <v>0</v>
      </c>
      <c r="J151" s="20">
        <v>0</v>
      </c>
      <c r="K151" s="19">
        <v>0</v>
      </c>
      <c r="L151" s="19">
        <v>0</v>
      </c>
      <c r="M151" s="39"/>
    </row>
    <row r="152" spans="1:13" ht="14.65" customHeight="1">
      <c r="A152" s="96"/>
      <c r="B152" s="96"/>
      <c r="C152" s="96"/>
      <c r="D152" s="16" t="s">
        <v>13</v>
      </c>
      <c r="E152" s="20">
        <f t="shared" ref="E152:E156" si="40">F152+G152+H152+I152+J152+K152+L152</f>
        <v>0</v>
      </c>
      <c r="F152" s="17">
        <v>0</v>
      </c>
      <c r="G152" s="17">
        <v>0</v>
      </c>
      <c r="H152" s="17">
        <v>0</v>
      </c>
      <c r="I152" s="17">
        <v>0</v>
      </c>
      <c r="J152" s="15">
        <v>0</v>
      </c>
      <c r="K152" s="17">
        <v>0</v>
      </c>
      <c r="L152" s="17">
        <v>0</v>
      </c>
      <c r="M152" s="39"/>
    </row>
    <row r="153" spans="1:13" ht="14.65" customHeight="1">
      <c r="A153" s="96"/>
      <c r="B153" s="96"/>
      <c r="C153" s="96"/>
      <c r="D153" s="16" t="s">
        <v>14</v>
      </c>
      <c r="E153" s="20">
        <f t="shared" si="40"/>
        <v>0</v>
      </c>
      <c r="F153" s="17">
        <v>0</v>
      </c>
      <c r="G153" s="17">
        <v>0</v>
      </c>
      <c r="H153" s="17">
        <v>0</v>
      </c>
      <c r="I153" s="17">
        <v>0</v>
      </c>
      <c r="J153" s="15">
        <v>0</v>
      </c>
      <c r="K153" s="17">
        <v>0</v>
      </c>
      <c r="L153" s="17">
        <v>0</v>
      </c>
      <c r="M153" s="39"/>
    </row>
    <row r="154" spans="1:13" ht="14.65" customHeight="1">
      <c r="A154" s="96"/>
      <c r="B154" s="96"/>
      <c r="C154" s="96"/>
      <c r="D154" s="16" t="s">
        <v>15</v>
      </c>
      <c r="E154" s="20">
        <f t="shared" si="40"/>
        <v>1500</v>
      </c>
      <c r="F154" s="17">
        <v>0</v>
      </c>
      <c r="G154" s="17">
        <v>0</v>
      </c>
      <c r="H154" s="17">
        <v>1500</v>
      </c>
      <c r="I154" s="17">
        <v>0</v>
      </c>
      <c r="J154" s="15">
        <v>0</v>
      </c>
      <c r="K154" s="17">
        <v>0</v>
      </c>
      <c r="L154" s="17">
        <v>0</v>
      </c>
      <c r="M154" s="39"/>
    </row>
    <row r="155" spans="1:13" ht="25.5">
      <c r="A155" s="96"/>
      <c r="B155" s="96"/>
      <c r="C155" s="96"/>
      <c r="D155" s="16" t="s">
        <v>81</v>
      </c>
      <c r="E155" s="20">
        <f t="shared" si="40"/>
        <v>0</v>
      </c>
      <c r="F155" s="17">
        <v>0</v>
      </c>
      <c r="G155" s="17">
        <v>0</v>
      </c>
      <c r="H155" s="17">
        <v>0</v>
      </c>
      <c r="I155" s="17">
        <v>0</v>
      </c>
      <c r="J155" s="15">
        <v>0</v>
      </c>
      <c r="K155" s="17">
        <v>0</v>
      </c>
      <c r="L155" s="17">
        <v>0</v>
      </c>
      <c r="M155" s="39"/>
    </row>
    <row r="156" spans="1:13" ht="14.65" customHeight="1">
      <c r="A156" s="97"/>
      <c r="B156" s="97"/>
      <c r="C156" s="97"/>
      <c r="D156" s="16" t="s">
        <v>193</v>
      </c>
      <c r="E156" s="20">
        <f t="shared" si="40"/>
        <v>0</v>
      </c>
      <c r="F156" s="17">
        <v>0</v>
      </c>
      <c r="G156" s="17">
        <v>0</v>
      </c>
      <c r="H156" s="17">
        <v>0</v>
      </c>
      <c r="I156" s="17">
        <v>0</v>
      </c>
      <c r="J156" s="15">
        <v>0</v>
      </c>
      <c r="K156" s="17">
        <v>0</v>
      </c>
      <c r="L156" s="17">
        <v>0</v>
      </c>
      <c r="M156" s="39"/>
    </row>
    <row r="157" spans="1:13" ht="14.65" customHeight="1">
      <c r="A157" s="90"/>
      <c r="B157" s="90" t="s">
        <v>33</v>
      </c>
      <c r="C157" s="90" t="s">
        <v>32</v>
      </c>
      <c r="D157" s="16" t="s">
        <v>3</v>
      </c>
      <c r="E157" s="20">
        <f t="shared" si="38"/>
        <v>6962552.1787</v>
      </c>
      <c r="F157" s="20">
        <f t="shared" ref="F157:L157" si="41">F158+F159+F160+F161+F162</f>
        <v>1170207.03945</v>
      </c>
      <c r="G157" s="20">
        <f t="shared" si="41"/>
        <v>1574612.13925</v>
      </c>
      <c r="H157" s="20">
        <f t="shared" si="41"/>
        <v>937733</v>
      </c>
      <c r="I157" s="20">
        <f t="shared" si="41"/>
        <v>820000</v>
      </c>
      <c r="J157" s="15">
        <f t="shared" si="41"/>
        <v>820000</v>
      </c>
      <c r="K157" s="20">
        <f t="shared" si="41"/>
        <v>820000</v>
      </c>
      <c r="L157" s="20">
        <f t="shared" si="41"/>
        <v>820000</v>
      </c>
      <c r="M157" s="39"/>
    </row>
    <row r="158" spans="1:13" ht="14.65" customHeight="1">
      <c r="A158" s="90"/>
      <c r="B158" s="90"/>
      <c r="C158" s="90"/>
      <c r="D158" s="16" t="s">
        <v>13</v>
      </c>
      <c r="E158" s="15">
        <f>F158+G158+H158+I158+J158+K158+L158</f>
        <v>0</v>
      </c>
      <c r="F158" s="15">
        <f t="shared" ref="F158:L162" si="42">F80+F98</f>
        <v>0</v>
      </c>
      <c r="G158" s="15">
        <f t="shared" si="42"/>
        <v>0</v>
      </c>
      <c r="H158" s="15">
        <f t="shared" si="42"/>
        <v>0</v>
      </c>
      <c r="I158" s="15">
        <f t="shared" si="42"/>
        <v>0</v>
      </c>
      <c r="J158" s="15">
        <f t="shared" si="42"/>
        <v>0</v>
      </c>
      <c r="K158" s="15">
        <f t="shared" si="42"/>
        <v>0</v>
      </c>
      <c r="L158" s="15">
        <f t="shared" si="42"/>
        <v>0</v>
      </c>
      <c r="M158" s="39"/>
    </row>
    <row r="159" spans="1:13" ht="14.65" customHeight="1">
      <c r="A159" s="90"/>
      <c r="B159" s="90"/>
      <c r="C159" s="90"/>
      <c r="D159" s="16" t="s">
        <v>14</v>
      </c>
      <c r="E159" s="15">
        <f t="shared" ref="E159:E162" si="43">F159+G159+H159+I159+J159+K159+L159</f>
        <v>1183114.05</v>
      </c>
      <c r="F159" s="15">
        <f t="shared" si="42"/>
        <v>344699</v>
      </c>
      <c r="G159" s="15">
        <f t="shared" si="42"/>
        <v>361846.3</v>
      </c>
      <c r="H159" s="15">
        <f t="shared" si="42"/>
        <v>455947.85000000003</v>
      </c>
      <c r="I159" s="15">
        <f t="shared" si="42"/>
        <v>20620.900000000001</v>
      </c>
      <c r="J159" s="15">
        <f t="shared" si="42"/>
        <v>0</v>
      </c>
      <c r="K159" s="15">
        <f t="shared" si="42"/>
        <v>0</v>
      </c>
      <c r="L159" s="15">
        <f t="shared" si="42"/>
        <v>0</v>
      </c>
      <c r="M159" s="39"/>
    </row>
    <row r="160" spans="1:13" ht="14.65" customHeight="1">
      <c r="A160" s="90"/>
      <c r="B160" s="90"/>
      <c r="C160" s="90"/>
      <c r="D160" s="16" t="s">
        <v>15</v>
      </c>
      <c r="E160" s="15">
        <f t="shared" si="43"/>
        <v>414583.60003000003</v>
      </c>
      <c r="F160" s="15">
        <f t="shared" si="42"/>
        <v>12800.470799999999</v>
      </c>
      <c r="G160" s="15">
        <f t="shared" si="42"/>
        <v>136635.89527000001</v>
      </c>
      <c r="H160" s="15">
        <f t="shared" si="42"/>
        <v>262856.02285000001</v>
      </c>
      <c r="I160" s="15">
        <f t="shared" si="42"/>
        <v>2291.2111100000002</v>
      </c>
      <c r="J160" s="15">
        <f t="shared" si="42"/>
        <v>0</v>
      </c>
      <c r="K160" s="15">
        <f t="shared" si="42"/>
        <v>0</v>
      </c>
      <c r="L160" s="15">
        <f t="shared" si="42"/>
        <v>0</v>
      </c>
      <c r="M160" s="39"/>
    </row>
    <row r="161" spans="1:13" ht="30" customHeight="1">
      <c r="A161" s="90"/>
      <c r="B161" s="90"/>
      <c r="C161" s="90"/>
      <c r="D161" s="16" t="s">
        <v>81</v>
      </c>
      <c r="E161" s="15">
        <f t="shared" si="43"/>
        <v>805757.26832000003</v>
      </c>
      <c r="F161" s="15">
        <f t="shared" si="42"/>
        <v>348875.03944999998</v>
      </c>
      <c r="G161" s="15">
        <f t="shared" si="42"/>
        <v>456882.22886999999</v>
      </c>
      <c r="H161" s="15">
        <f t="shared" si="42"/>
        <v>0</v>
      </c>
      <c r="I161" s="15">
        <f t="shared" si="42"/>
        <v>0</v>
      </c>
      <c r="J161" s="15">
        <f t="shared" si="42"/>
        <v>0</v>
      </c>
      <c r="K161" s="15">
        <f t="shared" si="42"/>
        <v>0</v>
      </c>
      <c r="L161" s="15">
        <f t="shared" si="42"/>
        <v>0</v>
      </c>
      <c r="M161" s="39"/>
    </row>
    <row r="162" spans="1:13" ht="14.65" customHeight="1">
      <c r="A162" s="90"/>
      <c r="B162" s="90"/>
      <c r="C162" s="90"/>
      <c r="D162" s="16" t="s">
        <v>193</v>
      </c>
      <c r="E162" s="15">
        <f t="shared" si="43"/>
        <v>4559097.2603500001</v>
      </c>
      <c r="F162" s="15">
        <f t="shared" si="42"/>
        <v>463832.52919999999</v>
      </c>
      <c r="G162" s="15">
        <f t="shared" si="42"/>
        <v>619247.71510999999</v>
      </c>
      <c r="H162" s="15">
        <f t="shared" si="42"/>
        <v>218929.12714999999</v>
      </c>
      <c r="I162" s="15">
        <f t="shared" si="42"/>
        <v>797087.88888999994</v>
      </c>
      <c r="J162" s="15">
        <f t="shared" si="42"/>
        <v>820000</v>
      </c>
      <c r="K162" s="15">
        <f t="shared" si="42"/>
        <v>820000</v>
      </c>
      <c r="L162" s="15">
        <f t="shared" si="42"/>
        <v>820000</v>
      </c>
      <c r="M162" s="39"/>
    </row>
    <row r="163" spans="1:13" ht="14.65" customHeight="1">
      <c r="A163" s="98" t="s">
        <v>34</v>
      </c>
      <c r="B163" s="99"/>
      <c r="C163" s="100"/>
      <c r="D163" s="16" t="s">
        <v>3</v>
      </c>
      <c r="E163" s="20">
        <f>E151+E97+E79</f>
        <v>6964052.1787</v>
      </c>
      <c r="F163" s="20">
        <f t="shared" ref="F163:L163" si="44">F151+F97+F79</f>
        <v>1170207.03945</v>
      </c>
      <c r="G163" s="20">
        <f t="shared" si="44"/>
        <v>1574612.13925</v>
      </c>
      <c r="H163" s="20">
        <f t="shared" si="44"/>
        <v>939233</v>
      </c>
      <c r="I163" s="20">
        <f t="shared" si="44"/>
        <v>820000</v>
      </c>
      <c r="J163" s="20">
        <f t="shared" si="44"/>
        <v>820000</v>
      </c>
      <c r="K163" s="20">
        <f t="shared" si="44"/>
        <v>820000</v>
      </c>
      <c r="L163" s="20">
        <f t="shared" si="44"/>
        <v>820000</v>
      </c>
      <c r="M163" s="39"/>
    </row>
    <row r="164" spans="1:13" ht="14.65" customHeight="1">
      <c r="A164" s="101"/>
      <c r="B164" s="102"/>
      <c r="C164" s="103"/>
      <c r="D164" s="16" t="s">
        <v>13</v>
      </c>
      <c r="E164" s="20">
        <f t="shared" ref="E164:L168" si="45">E152+E98+E80</f>
        <v>0</v>
      </c>
      <c r="F164" s="15">
        <f t="shared" si="45"/>
        <v>0</v>
      </c>
      <c r="G164" s="15">
        <f t="shared" si="45"/>
        <v>0</v>
      </c>
      <c r="H164" s="15">
        <f t="shared" si="45"/>
        <v>0</v>
      </c>
      <c r="I164" s="15">
        <f t="shared" si="45"/>
        <v>0</v>
      </c>
      <c r="J164" s="15">
        <f t="shared" si="45"/>
        <v>0</v>
      </c>
      <c r="K164" s="15">
        <f t="shared" si="45"/>
        <v>0</v>
      </c>
      <c r="L164" s="15">
        <f t="shared" si="45"/>
        <v>0</v>
      </c>
      <c r="M164" s="39"/>
    </row>
    <row r="165" spans="1:13" ht="14.65" customHeight="1">
      <c r="A165" s="101"/>
      <c r="B165" s="102"/>
      <c r="C165" s="103"/>
      <c r="D165" s="16" t="s">
        <v>14</v>
      </c>
      <c r="E165" s="20">
        <f t="shared" si="45"/>
        <v>1183114.05</v>
      </c>
      <c r="F165" s="15">
        <f t="shared" si="45"/>
        <v>344699</v>
      </c>
      <c r="G165" s="15">
        <f t="shared" si="45"/>
        <v>361846.3</v>
      </c>
      <c r="H165" s="15">
        <f t="shared" si="45"/>
        <v>455947.85000000003</v>
      </c>
      <c r="I165" s="15">
        <f t="shared" si="45"/>
        <v>20620.900000000001</v>
      </c>
      <c r="J165" s="15">
        <f t="shared" si="45"/>
        <v>0</v>
      </c>
      <c r="K165" s="15">
        <f t="shared" si="45"/>
        <v>0</v>
      </c>
      <c r="L165" s="15">
        <f t="shared" si="45"/>
        <v>0</v>
      </c>
      <c r="M165" s="39"/>
    </row>
    <row r="166" spans="1:13" ht="21" customHeight="1">
      <c r="A166" s="101"/>
      <c r="B166" s="102"/>
      <c r="C166" s="103"/>
      <c r="D166" s="16" t="s">
        <v>15</v>
      </c>
      <c r="E166" s="20">
        <f t="shared" si="45"/>
        <v>416083.60002999997</v>
      </c>
      <c r="F166" s="15">
        <f t="shared" si="45"/>
        <v>12800.470799999999</v>
      </c>
      <c r="G166" s="15">
        <f t="shared" si="45"/>
        <v>136635.89527000001</v>
      </c>
      <c r="H166" s="15">
        <f t="shared" si="45"/>
        <v>264356.02285000001</v>
      </c>
      <c r="I166" s="15">
        <f t="shared" si="45"/>
        <v>2291.2111100000002</v>
      </c>
      <c r="J166" s="15">
        <f t="shared" si="45"/>
        <v>0</v>
      </c>
      <c r="K166" s="15">
        <f t="shared" si="45"/>
        <v>0</v>
      </c>
      <c r="L166" s="15">
        <f t="shared" si="45"/>
        <v>0</v>
      </c>
      <c r="M166" s="41"/>
    </row>
    <row r="167" spans="1:13" ht="27.6" customHeight="1">
      <c r="A167" s="101"/>
      <c r="B167" s="102"/>
      <c r="C167" s="103"/>
      <c r="D167" s="16" t="s">
        <v>81</v>
      </c>
      <c r="E167" s="20">
        <f t="shared" si="45"/>
        <v>805757.26832000003</v>
      </c>
      <c r="F167" s="15">
        <f t="shared" si="45"/>
        <v>348875.03944999998</v>
      </c>
      <c r="G167" s="15">
        <f t="shared" si="45"/>
        <v>456882.22886999999</v>
      </c>
      <c r="H167" s="15">
        <f t="shared" si="45"/>
        <v>0</v>
      </c>
      <c r="I167" s="15">
        <f t="shared" si="45"/>
        <v>0</v>
      </c>
      <c r="J167" s="15">
        <f t="shared" si="45"/>
        <v>0</v>
      </c>
      <c r="K167" s="15">
        <f t="shared" si="45"/>
        <v>0</v>
      </c>
      <c r="L167" s="15">
        <f t="shared" si="45"/>
        <v>0</v>
      </c>
      <c r="M167" s="41"/>
    </row>
    <row r="168" spans="1:13" ht="33" customHeight="1">
      <c r="A168" s="104"/>
      <c r="B168" s="105"/>
      <c r="C168" s="106"/>
      <c r="D168" s="16" t="s">
        <v>193</v>
      </c>
      <c r="E168" s="20">
        <f t="shared" si="45"/>
        <v>4559097.2603500001</v>
      </c>
      <c r="F168" s="15">
        <f t="shared" si="45"/>
        <v>463832.52919999999</v>
      </c>
      <c r="G168" s="15">
        <f t="shared" si="45"/>
        <v>619247.71510999999</v>
      </c>
      <c r="H168" s="15">
        <f t="shared" si="45"/>
        <v>218929.12714999999</v>
      </c>
      <c r="I168" s="15">
        <f t="shared" si="45"/>
        <v>797087.88888999994</v>
      </c>
      <c r="J168" s="15">
        <f t="shared" si="45"/>
        <v>820000</v>
      </c>
      <c r="K168" s="15">
        <f t="shared" si="45"/>
        <v>820000</v>
      </c>
      <c r="L168" s="15">
        <f t="shared" si="45"/>
        <v>820000</v>
      </c>
      <c r="M168" s="41"/>
    </row>
    <row r="169" spans="1:13">
      <c r="A169" s="89" t="s">
        <v>35</v>
      </c>
      <c r="B169" s="89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39"/>
    </row>
    <row r="170" spans="1:13">
      <c r="A170" s="89" t="s">
        <v>185</v>
      </c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39"/>
    </row>
    <row r="171" spans="1:13">
      <c r="A171" s="89" t="s">
        <v>63</v>
      </c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39"/>
    </row>
    <row r="172" spans="1:13">
      <c r="A172" s="95" t="s">
        <v>95</v>
      </c>
      <c r="B172" s="132" t="s">
        <v>207</v>
      </c>
      <c r="C172" s="109"/>
      <c r="D172" s="16" t="s">
        <v>3</v>
      </c>
      <c r="E172" s="79">
        <f>F172+G172+H172+I172+J172+K172+L172</f>
        <v>1602941.5908900001</v>
      </c>
      <c r="F172" s="79">
        <f>F173+F174+F175+F176+F177</f>
        <v>56082.95</v>
      </c>
      <c r="G172" s="79">
        <f t="shared" ref="G172:L172" si="46">G173+G174+G175+G176+G177</f>
        <v>287357.34458999999</v>
      </c>
      <c r="H172" s="79">
        <f t="shared" si="46"/>
        <v>281290.25630000001</v>
      </c>
      <c r="I172" s="79">
        <f t="shared" si="46"/>
        <v>257740.26</v>
      </c>
      <c r="J172" s="79">
        <f t="shared" si="46"/>
        <v>243490.26</v>
      </c>
      <c r="K172" s="79">
        <f t="shared" si="46"/>
        <v>243490.26</v>
      </c>
      <c r="L172" s="79">
        <f t="shared" si="46"/>
        <v>233490.26</v>
      </c>
      <c r="M172" s="39"/>
    </row>
    <row r="173" spans="1:13">
      <c r="A173" s="107"/>
      <c r="B173" s="133"/>
      <c r="C173" s="107"/>
      <c r="D173" s="16" t="s">
        <v>13</v>
      </c>
      <c r="E173" s="79">
        <f t="shared" ref="E173:E177" si="47">F173+G173+H173+I173+J173+K173+L173</f>
        <v>0</v>
      </c>
      <c r="F173" s="74">
        <v>0</v>
      </c>
      <c r="G173" s="74">
        <v>0</v>
      </c>
      <c r="H173" s="74">
        <v>0</v>
      </c>
      <c r="I173" s="74">
        <v>0</v>
      </c>
      <c r="J173" s="74">
        <v>0</v>
      </c>
      <c r="K173" s="74">
        <v>0</v>
      </c>
      <c r="L173" s="74">
        <v>0</v>
      </c>
      <c r="M173" s="39"/>
    </row>
    <row r="174" spans="1:13" ht="25.5" customHeight="1">
      <c r="A174" s="107"/>
      <c r="B174" s="133"/>
      <c r="C174" s="107"/>
      <c r="D174" s="16" t="s">
        <v>14</v>
      </c>
      <c r="E174" s="79">
        <f t="shared" si="47"/>
        <v>174634.60920000001</v>
      </c>
      <c r="F174" s="74">
        <v>0</v>
      </c>
      <c r="G174" s="74">
        <v>27910.774590000001</v>
      </c>
      <c r="H174" s="87">
        <v>146723.83460999999</v>
      </c>
      <c r="I174" s="74">
        <v>0</v>
      </c>
      <c r="J174" s="74">
        <v>0</v>
      </c>
      <c r="K174" s="74">
        <v>0</v>
      </c>
      <c r="L174" s="74">
        <v>0</v>
      </c>
      <c r="M174" s="39"/>
    </row>
    <row r="175" spans="1:13" ht="29.1" customHeight="1">
      <c r="A175" s="107"/>
      <c r="B175" s="133"/>
      <c r="C175" s="107"/>
      <c r="D175" s="16" t="s">
        <v>203</v>
      </c>
      <c r="E175" s="79">
        <f t="shared" si="47"/>
        <v>50838.909500000002</v>
      </c>
      <c r="F175" s="74">
        <v>0</v>
      </c>
      <c r="G175" s="74">
        <v>3101.1878700000002</v>
      </c>
      <c r="H175" s="87">
        <f>27827.39835+19910.32328</f>
        <v>47737.72163</v>
      </c>
      <c r="I175" s="74">
        <v>0</v>
      </c>
      <c r="J175" s="74">
        <v>0</v>
      </c>
      <c r="K175" s="74">
        <v>0</v>
      </c>
      <c r="L175" s="74">
        <v>0</v>
      </c>
      <c r="M175" s="39"/>
    </row>
    <row r="176" spans="1:13" ht="39" customHeight="1">
      <c r="A176" s="107"/>
      <c r="B176" s="133"/>
      <c r="C176" s="107"/>
      <c r="D176" s="16" t="s">
        <v>81</v>
      </c>
      <c r="E176" s="79">
        <f t="shared" si="47"/>
        <v>0</v>
      </c>
      <c r="F176" s="74">
        <v>0</v>
      </c>
      <c r="G176" s="74">
        <v>0</v>
      </c>
      <c r="H176" s="87">
        <v>0</v>
      </c>
      <c r="I176" s="74">
        <v>0</v>
      </c>
      <c r="J176" s="74">
        <v>0</v>
      </c>
      <c r="K176" s="74">
        <v>0</v>
      </c>
      <c r="L176" s="74">
        <v>0</v>
      </c>
      <c r="M176" s="39"/>
    </row>
    <row r="177" spans="1:13" ht="45.95" customHeight="1">
      <c r="A177" s="108"/>
      <c r="B177" s="134"/>
      <c r="C177" s="108"/>
      <c r="D177" s="16" t="s">
        <v>193</v>
      </c>
      <c r="E177" s="79">
        <f t="shared" si="47"/>
        <v>1377468.07219</v>
      </c>
      <c r="F177" s="74">
        <v>56082.95</v>
      </c>
      <c r="G177" s="74">
        <v>256345.38213000001</v>
      </c>
      <c r="H177" s="87">
        <v>86828.700060000003</v>
      </c>
      <c r="I177" s="74">
        <v>257740.26</v>
      </c>
      <c r="J177" s="74">
        <v>243490.26</v>
      </c>
      <c r="K177" s="74">
        <v>243490.26</v>
      </c>
      <c r="L177" s="74">
        <v>233490.26</v>
      </c>
      <c r="M177" s="39"/>
    </row>
    <row r="178" spans="1:13" s="38" customFormat="1" ht="14.65" customHeight="1">
      <c r="A178" s="90" t="s">
        <v>208</v>
      </c>
      <c r="B178" s="90" t="s">
        <v>224</v>
      </c>
      <c r="C178" s="90" t="s">
        <v>59</v>
      </c>
      <c r="D178" s="16" t="s">
        <v>3</v>
      </c>
      <c r="E178" s="20">
        <f>F178+G178+H178+I178+J178+K178+L178</f>
        <v>72802.50791</v>
      </c>
      <c r="F178" s="20">
        <f>F179+F180+F181+F182+F183</f>
        <v>1059.1199999999999</v>
      </c>
      <c r="G178" s="20">
        <f t="shared" ref="G178:L178" si="48">G179+G180+G181+G182+G183</f>
        <v>13076.42541</v>
      </c>
      <c r="H178" s="20">
        <f t="shared" si="48"/>
        <v>13472.282500000001</v>
      </c>
      <c r="I178" s="20">
        <f t="shared" si="48"/>
        <v>11298.67</v>
      </c>
      <c r="J178" s="20">
        <f t="shared" si="48"/>
        <v>11298.67</v>
      </c>
      <c r="K178" s="20">
        <f t="shared" si="48"/>
        <v>11298.67</v>
      </c>
      <c r="L178" s="20">
        <f t="shared" si="48"/>
        <v>11298.67</v>
      </c>
      <c r="M178" s="39"/>
    </row>
    <row r="179" spans="1:13" s="38" customFormat="1">
      <c r="A179" s="90"/>
      <c r="B179" s="90"/>
      <c r="C179" s="90"/>
      <c r="D179" s="16" t="s">
        <v>13</v>
      </c>
      <c r="E179" s="20">
        <f t="shared" ref="E179:E183" si="49">F179+G179+H179+I179+J179+K179+L179</f>
        <v>0</v>
      </c>
      <c r="F179" s="74">
        <v>0</v>
      </c>
      <c r="G179" s="74">
        <v>0</v>
      </c>
      <c r="H179" s="87">
        <v>0</v>
      </c>
      <c r="I179" s="74">
        <v>0</v>
      </c>
      <c r="J179" s="74">
        <v>0</v>
      </c>
      <c r="K179" s="74">
        <v>0</v>
      </c>
      <c r="L179" s="74">
        <v>0</v>
      </c>
      <c r="M179" s="39"/>
    </row>
    <row r="180" spans="1:13" s="38" customFormat="1" ht="14.45" customHeight="1">
      <c r="A180" s="90"/>
      <c r="B180" s="90"/>
      <c r="C180" s="90"/>
      <c r="D180" s="16" t="s">
        <v>14</v>
      </c>
      <c r="E180" s="20">
        <f t="shared" si="49"/>
        <v>6787.4512700000005</v>
      </c>
      <c r="F180" s="74">
        <v>0</v>
      </c>
      <c r="G180" s="74">
        <v>416.02541000000002</v>
      </c>
      <c r="H180" s="87">
        <v>6371.4258600000003</v>
      </c>
      <c r="I180" s="74">
        <v>0</v>
      </c>
      <c r="J180" s="74">
        <v>0</v>
      </c>
      <c r="K180" s="74">
        <v>0</v>
      </c>
      <c r="L180" s="74">
        <v>0</v>
      </c>
      <c r="M180" s="39"/>
    </row>
    <row r="181" spans="1:13" s="38" customFormat="1" ht="14.45" customHeight="1">
      <c r="A181" s="90"/>
      <c r="B181" s="90"/>
      <c r="C181" s="90"/>
      <c r="D181" s="16" t="s">
        <v>15</v>
      </c>
      <c r="E181" s="20">
        <f t="shared" si="49"/>
        <v>3129.2197499999997</v>
      </c>
      <c r="F181" s="74">
        <v>0</v>
      </c>
      <c r="G181" s="74">
        <v>46.225050000000003</v>
      </c>
      <c r="H181" s="87">
        <f>2288.037+794.9577</f>
        <v>3082.9946999999997</v>
      </c>
      <c r="I181" s="74">
        <v>0</v>
      </c>
      <c r="J181" s="74">
        <v>0</v>
      </c>
      <c r="K181" s="74">
        <v>0</v>
      </c>
      <c r="L181" s="74">
        <v>0</v>
      </c>
      <c r="M181" s="39"/>
    </row>
    <row r="182" spans="1:13" s="38" customFormat="1" ht="29.1" customHeight="1">
      <c r="A182" s="90"/>
      <c r="B182" s="90"/>
      <c r="C182" s="90"/>
      <c r="D182" s="16" t="s">
        <v>81</v>
      </c>
      <c r="E182" s="20">
        <f t="shared" si="49"/>
        <v>0</v>
      </c>
      <c r="F182" s="74">
        <v>0</v>
      </c>
      <c r="G182" s="74">
        <v>0</v>
      </c>
      <c r="H182" s="87">
        <v>0</v>
      </c>
      <c r="I182" s="74">
        <v>0</v>
      </c>
      <c r="J182" s="74">
        <v>0</v>
      </c>
      <c r="K182" s="74">
        <v>0</v>
      </c>
      <c r="L182" s="74">
        <v>0</v>
      </c>
      <c r="M182" s="39"/>
    </row>
    <row r="183" spans="1:13" s="38" customFormat="1" ht="14.65" customHeight="1">
      <c r="A183" s="90"/>
      <c r="B183" s="90"/>
      <c r="C183" s="90"/>
      <c r="D183" s="16" t="s">
        <v>193</v>
      </c>
      <c r="E183" s="20">
        <f t="shared" si="49"/>
        <v>62885.836889999991</v>
      </c>
      <c r="F183" s="74">
        <v>1059.1199999999999</v>
      </c>
      <c r="G183" s="74">
        <v>12614.174950000001</v>
      </c>
      <c r="H183" s="87">
        <v>4017.8619399999998</v>
      </c>
      <c r="I183" s="74">
        <v>11298.67</v>
      </c>
      <c r="J183" s="74">
        <v>11298.67</v>
      </c>
      <c r="K183" s="74">
        <v>11298.67</v>
      </c>
      <c r="L183" s="74">
        <v>11298.67</v>
      </c>
      <c r="M183" s="39"/>
    </row>
    <row r="184" spans="1:13" s="38" customFormat="1" ht="14.65" customHeight="1">
      <c r="A184" s="90"/>
      <c r="B184" s="90" t="s">
        <v>37</v>
      </c>
      <c r="C184" s="90" t="s">
        <v>61</v>
      </c>
      <c r="D184" s="16" t="s">
        <v>3</v>
      </c>
      <c r="E184" s="20">
        <f>E172+E178</f>
        <v>1675744.0988</v>
      </c>
      <c r="F184" s="20">
        <f t="shared" ref="F184:L184" si="50">F172+F178</f>
        <v>57142.07</v>
      </c>
      <c r="G184" s="20">
        <f t="shared" si="50"/>
        <v>300433.77</v>
      </c>
      <c r="H184" s="20">
        <f t="shared" si="50"/>
        <v>294762.53879999998</v>
      </c>
      <c r="I184" s="20">
        <f t="shared" si="50"/>
        <v>269038.93</v>
      </c>
      <c r="J184" s="20">
        <f t="shared" si="50"/>
        <v>254788.93000000002</v>
      </c>
      <c r="K184" s="20">
        <f t="shared" si="50"/>
        <v>254788.93000000002</v>
      </c>
      <c r="L184" s="20">
        <f t="shared" si="50"/>
        <v>244788.93000000002</v>
      </c>
      <c r="M184" s="39"/>
    </row>
    <row r="185" spans="1:13" s="38" customFormat="1" ht="14.65" customHeight="1">
      <c r="A185" s="90"/>
      <c r="B185" s="90"/>
      <c r="C185" s="90"/>
      <c r="D185" s="16" t="s">
        <v>13</v>
      </c>
      <c r="E185" s="20">
        <f t="shared" ref="E185:L189" si="51">E173+E179</f>
        <v>0</v>
      </c>
      <c r="F185" s="15">
        <f t="shared" si="51"/>
        <v>0</v>
      </c>
      <c r="G185" s="15">
        <f t="shared" si="51"/>
        <v>0</v>
      </c>
      <c r="H185" s="15">
        <f t="shared" si="51"/>
        <v>0</v>
      </c>
      <c r="I185" s="15">
        <f t="shared" si="51"/>
        <v>0</v>
      </c>
      <c r="J185" s="15">
        <f t="shared" si="51"/>
        <v>0</v>
      </c>
      <c r="K185" s="15">
        <f t="shared" si="51"/>
        <v>0</v>
      </c>
      <c r="L185" s="15">
        <f t="shared" si="51"/>
        <v>0</v>
      </c>
      <c r="M185" s="39"/>
    </row>
    <row r="186" spans="1:13" s="38" customFormat="1" ht="14.65" customHeight="1">
      <c r="A186" s="90"/>
      <c r="B186" s="90"/>
      <c r="C186" s="90"/>
      <c r="D186" s="16" t="s">
        <v>14</v>
      </c>
      <c r="E186" s="20">
        <f t="shared" si="51"/>
        <v>181422.06047</v>
      </c>
      <c r="F186" s="15">
        <f t="shared" si="51"/>
        <v>0</v>
      </c>
      <c r="G186" s="15">
        <f t="shared" si="51"/>
        <v>28326.799999999999</v>
      </c>
      <c r="H186" s="15">
        <f t="shared" si="51"/>
        <v>153095.26046999998</v>
      </c>
      <c r="I186" s="15">
        <f t="shared" si="51"/>
        <v>0</v>
      </c>
      <c r="J186" s="15">
        <f t="shared" si="51"/>
        <v>0</v>
      </c>
      <c r="K186" s="15">
        <f t="shared" si="51"/>
        <v>0</v>
      </c>
      <c r="L186" s="15">
        <f t="shared" si="51"/>
        <v>0</v>
      </c>
      <c r="M186" s="39"/>
    </row>
    <row r="187" spans="1:13" s="38" customFormat="1" ht="14.65" customHeight="1">
      <c r="A187" s="90"/>
      <c r="B187" s="90"/>
      <c r="C187" s="90"/>
      <c r="D187" s="16" t="s">
        <v>15</v>
      </c>
      <c r="E187" s="20">
        <f t="shared" si="51"/>
        <v>53968.129249999998</v>
      </c>
      <c r="F187" s="15">
        <f t="shared" si="51"/>
        <v>0</v>
      </c>
      <c r="G187" s="15">
        <f t="shared" si="51"/>
        <v>3147.4129200000002</v>
      </c>
      <c r="H187" s="15">
        <f t="shared" si="51"/>
        <v>50820.716330000003</v>
      </c>
      <c r="I187" s="15">
        <f t="shared" si="51"/>
        <v>0</v>
      </c>
      <c r="J187" s="15">
        <f t="shared" si="51"/>
        <v>0</v>
      </c>
      <c r="K187" s="15">
        <f t="shared" si="51"/>
        <v>0</v>
      </c>
      <c r="L187" s="15">
        <f t="shared" si="51"/>
        <v>0</v>
      </c>
      <c r="M187" s="39"/>
    </row>
    <row r="188" spans="1:13" s="38" customFormat="1" ht="29.1" customHeight="1">
      <c r="A188" s="90"/>
      <c r="B188" s="90"/>
      <c r="C188" s="90"/>
      <c r="D188" s="16" t="s">
        <v>81</v>
      </c>
      <c r="E188" s="20">
        <f t="shared" si="51"/>
        <v>0</v>
      </c>
      <c r="F188" s="15">
        <f t="shared" si="51"/>
        <v>0</v>
      </c>
      <c r="G188" s="15">
        <f t="shared" si="51"/>
        <v>0</v>
      </c>
      <c r="H188" s="15">
        <f t="shared" si="51"/>
        <v>0</v>
      </c>
      <c r="I188" s="15">
        <f t="shared" si="51"/>
        <v>0</v>
      </c>
      <c r="J188" s="15">
        <f t="shared" si="51"/>
        <v>0</v>
      </c>
      <c r="K188" s="15">
        <f t="shared" si="51"/>
        <v>0</v>
      </c>
      <c r="L188" s="15">
        <f t="shared" si="51"/>
        <v>0</v>
      </c>
      <c r="M188" s="39"/>
    </row>
    <row r="189" spans="1:13" s="38" customFormat="1" ht="14.65" customHeight="1">
      <c r="A189" s="90"/>
      <c r="B189" s="90"/>
      <c r="C189" s="90"/>
      <c r="D189" s="16" t="s">
        <v>193</v>
      </c>
      <c r="E189" s="20">
        <f t="shared" si="51"/>
        <v>1440353.9090799999</v>
      </c>
      <c r="F189" s="15">
        <f t="shared" si="51"/>
        <v>57142.07</v>
      </c>
      <c r="G189" s="15">
        <f t="shared" si="51"/>
        <v>268959.55708</v>
      </c>
      <c r="H189" s="15">
        <f t="shared" si="51"/>
        <v>90846.562000000005</v>
      </c>
      <c r="I189" s="15">
        <f t="shared" si="51"/>
        <v>269038.93</v>
      </c>
      <c r="J189" s="15">
        <f t="shared" si="51"/>
        <v>254788.93000000002</v>
      </c>
      <c r="K189" s="15">
        <f t="shared" si="51"/>
        <v>254788.93000000002</v>
      </c>
      <c r="L189" s="15">
        <f t="shared" si="51"/>
        <v>244788.93000000002</v>
      </c>
      <c r="M189" s="39"/>
    </row>
    <row r="190" spans="1:13" s="38" customFormat="1" ht="14.1" customHeight="1">
      <c r="A190" s="98" t="s">
        <v>38</v>
      </c>
      <c r="B190" s="99"/>
      <c r="C190" s="100"/>
      <c r="D190" s="16" t="s">
        <v>3</v>
      </c>
      <c r="E190" s="20">
        <f>E184</f>
        <v>1675744.0988</v>
      </c>
      <c r="F190" s="20">
        <f t="shared" ref="F190:L190" si="52">F184</f>
        <v>57142.07</v>
      </c>
      <c r="G190" s="20">
        <f t="shared" si="52"/>
        <v>300433.77</v>
      </c>
      <c r="H190" s="20">
        <f t="shared" si="52"/>
        <v>294762.53879999998</v>
      </c>
      <c r="I190" s="20">
        <f t="shared" si="52"/>
        <v>269038.93</v>
      </c>
      <c r="J190" s="20">
        <f t="shared" si="52"/>
        <v>254788.93000000002</v>
      </c>
      <c r="K190" s="20">
        <f t="shared" si="52"/>
        <v>254788.93000000002</v>
      </c>
      <c r="L190" s="20">
        <f t="shared" si="52"/>
        <v>244788.93000000002</v>
      </c>
      <c r="M190" s="39"/>
    </row>
    <row r="191" spans="1:13" s="38" customFormat="1">
      <c r="A191" s="101"/>
      <c r="B191" s="102"/>
      <c r="C191" s="103"/>
      <c r="D191" s="16" t="s">
        <v>13</v>
      </c>
      <c r="E191" s="15">
        <f t="shared" ref="E191:L195" si="53">E185</f>
        <v>0</v>
      </c>
      <c r="F191" s="15">
        <f t="shared" si="53"/>
        <v>0</v>
      </c>
      <c r="G191" s="15">
        <f t="shared" si="53"/>
        <v>0</v>
      </c>
      <c r="H191" s="15">
        <f t="shared" si="53"/>
        <v>0</v>
      </c>
      <c r="I191" s="15">
        <f t="shared" si="53"/>
        <v>0</v>
      </c>
      <c r="J191" s="15">
        <f t="shared" si="53"/>
        <v>0</v>
      </c>
      <c r="K191" s="15">
        <f t="shared" si="53"/>
        <v>0</v>
      </c>
      <c r="L191" s="15">
        <f t="shared" si="53"/>
        <v>0</v>
      </c>
      <c r="M191" s="39"/>
    </row>
    <row r="192" spans="1:13" s="38" customFormat="1">
      <c r="A192" s="101"/>
      <c r="B192" s="102"/>
      <c r="C192" s="103"/>
      <c r="D192" s="16" t="s">
        <v>14</v>
      </c>
      <c r="E192" s="15">
        <f t="shared" si="53"/>
        <v>181422.06047</v>
      </c>
      <c r="F192" s="15">
        <f t="shared" si="53"/>
        <v>0</v>
      </c>
      <c r="G192" s="15">
        <f t="shared" si="53"/>
        <v>28326.799999999999</v>
      </c>
      <c r="H192" s="15">
        <f t="shared" si="53"/>
        <v>153095.26046999998</v>
      </c>
      <c r="I192" s="15">
        <f t="shared" si="53"/>
        <v>0</v>
      </c>
      <c r="J192" s="15">
        <f t="shared" si="53"/>
        <v>0</v>
      </c>
      <c r="K192" s="15">
        <f t="shared" si="53"/>
        <v>0</v>
      </c>
      <c r="L192" s="15">
        <f t="shared" si="53"/>
        <v>0</v>
      </c>
      <c r="M192" s="39"/>
    </row>
    <row r="193" spans="1:13" s="38" customFormat="1">
      <c r="A193" s="101"/>
      <c r="B193" s="102"/>
      <c r="C193" s="103"/>
      <c r="D193" s="16" t="s">
        <v>15</v>
      </c>
      <c r="E193" s="15">
        <f t="shared" si="53"/>
        <v>53968.129249999998</v>
      </c>
      <c r="F193" s="15">
        <f t="shared" si="53"/>
        <v>0</v>
      </c>
      <c r="G193" s="15">
        <f t="shared" si="53"/>
        <v>3147.4129200000002</v>
      </c>
      <c r="H193" s="15">
        <f t="shared" si="53"/>
        <v>50820.716330000003</v>
      </c>
      <c r="I193" s="15">
        <f t="shared" si="53"/>
        <v>0</v>
      </c>
      <c r="J193" s="15">
        <f t="shared" si="53"/>
        <v>0</v>
      </c>
      <c r="K193" s="15">
        <f t="shared" si="53"/>
        <v>0</v>
      </c>
      <c r="L193" s="15">
        <f t="shared" si="53"/>
        <v>0</v>
      </c>
      <c r="M193" s="41"/>
    </row>
    <row r="194" spans="1:13" s="38" customFormat="1" ht="25.5">
      <c r="A194" s="101"/>
      <c r="B194" s="102"/>
      <c r="C194" s="103"/>
      <c r="D194" s="16" t="s">
        <v>81</v>
      </c>
      <c r="E194" s="15">
        <f t="shared" si="53"/>
        <v>0</v>
      </c>
      <c r="F194" s="15">
        <f t="shared" si="53"/>
        <v>0</v>
      </c>
      <c r="G194" s="15">
        <f t="shared" si="53"/>
        <v>0</v>
      </c>
      <c r="H194" s="15">
        <f t="shared" si="53"/>
        <v>0</v>
      </c>
      <c r="I194" s="15">
        <f t="shared" si="53"/>
        <v>0</v>
      </c>
      <c r="J194" s="15">
        <f t="shared" si="53"/>
        <v>0</v>
      </c>
      <c r="K194" s="15">
        <f t="shared" si="53"/>
        <v>0</v>
      </c>
      <c r="L194" s="15">
        <f t="shared" si="53"/>
        <v>0</v>
      </c>
      <c r="M194" s="39"/>
    </row>
    <row r="195" spans="1:13" s="38" customFormat="1">
      <c r="A195" s="104"/>
      <c r="B195" s="105"/>
      <c r="C195" s="106"/>
      <c r="D195" s="16" t="s">
        <v>193</v>
      </c>
      <c r="E195" s="15">
        <f t="shared" si="53"/>
        <v>1440353.9090799999</v>
      </c>
      <c r="F195" s="15">
        <f t="shared" si="53"/>
        <v>57142.07</v>
      </c>
      <c r="G195" s="15">
        <f t="shared" si="53"/>
        <v>268959.55708</v>
      </c>
      <c r="H195" s="15">
        <f t="shared" si="53"/>
        <v>90846.562000000005</v>
      </c>
      <c r="I195" s="15">
        <f t="shared" si="53"/>
        <v>269038.93</v>
      </c>
      <c r="J195" s="15">
        <f t="shared" si="53"/>
        <v>254788.93000000002</v>
      </c>
      <c r="K195" s="15">
        <f t="shared" si="53"/>
        <v>254788.93000000002</v>
      </c>
      <c r="L195" s="15">
        <f t="shared" si="53"/>
        <v>244788.93000000002</v>
      </c>
      <c r="M195" s="39"/>
    </row>
    <row r="196" spans="1:13" s="38" customFormat="1">
      <c r="A196" s="89" t="s">
        <v>39</v>
      </c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39"/>
    </row>
    <row r="197" spans="1:13" s="38" customFormat="1">
      <c r="A197" s="89" t="s">
        <v>186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39"/>
    </row>
    <row r="198" spans="1:13" s="38" customFormat="1">
      <c r="A198" s="89" t="s">
        <v>189</v>
      </c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39"/>
    </row>
    <row r="199" spans="1:13" s="38" customFormat="1" ht="31.9" customHeight="1">
      <c r="A199" s="90" t="s">
        <v>102</v>
      </c>
      <c r="B199" s="90" t="s">
        <v>187</v>
      </c>
      <c r="C199" s="90" t="s">
        <v>54</v>
      </c>
      <c r="D199" s="16" t="s">
        <v>3</v>
      </c>
      <c r="E199" s="20">
        <f t="shared" ref="E199:E211" si="54">F199+G199+H199+I199+J199+K199+L199</f>
        <v>49226.736000000004</v>
      </c>
      <c r="F199" s="20">
        <f t="shared" ref="F199:L199" si="55">F200+F201+F202+F204</f>
        <v>0</v>
      </c>
      <c r="G199" s="20">
        <f t="shared" si="55"/>
        <v>0</v>
      </c>
      <c r="H199" s="20">
        <f>H200+H201+H202+H204</f>
        <v>9226.7360000000008</v>
      </c>
      <c r="I199" s="20">
        <f>I200+I201+I202+I204</f>
        <v>40000</v>
      </c>
      <c r="J199" s="15">
        <f t="shared" si="55"/>
        <v>0</v>
      </c>
      <c r="K199" s="20">
        <f t="shared" si="55"/>
        <v>0</v>
      </c>
      <c r="L199" s="20">
        <f t="shared" si="55"/>
        <v>0</v>
      </c>
      <c r="M199" s="39"/>
    </row>
    <row r="200" spans="1:13" s="38" customFormat="1" ht="28.9" customHeight="1">
      <c r="A200" s="90"/>
      <c r="B200" s="90"/>
      <c r="C200" s="90"/>
      <c r="D200" s="16" t="s">
        <v>13</v>
      </c>
      <c r="E200" s="20">
        <f t="shared" si="54"/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39"/>
    </row>
    <row r="201" spans="1:13" s="38" customFormat="1" ht="25.15" customHeight="1">
      <c r="A201" s="90"/>
      <c r="B201" s="90"/>
      <c r="C201" s="90"/>
      <c r="D201" s="16" t="s">
        <v>14</v>
      </c>
      <c r="E201" s="20">
        <f t="shared" si="54"/>
        <v>8211.5080400000006</v>
      </c>
      <c r="F201" s="15">
        <v>0</v>
      </c>
      <c r="G201" s="15">
        <v>0</v>
      </c>
      <c r="H201" s="15">
        <v>8211.5080400000006</v>
      </c>
      <c r="I201" s="15">
        <v>0</v>
      </c>
      <c r="J201" s="15">
        <v>0</v>
      </c>
      <c r="K201" s="15">
        <v>0</v>
      </c>
      <c r="L201" s="15">
        <v>0</v>
      </c>
      <c r="M201" s="39"/>
    </row>
    <row r="202" spans="1:13" s="38" customFormat="1" ht="27.6" customHeight="1">
      <c r="A202" s="90"/>
      <c r="B202" s="90"/>
      <c r="C202" s="90"/>
      <c r="D202" s="16" t="s">
        <v>15</v>
      </c>
      <c r="E202" s="20">
        <f t="shared" si="54"/>
        <v>1015.2279600000001</v>
      </c>
      <c r="F202" s="15">
        <v>0</v>
      </c>
      <c r="G202" s="15">
        <v>0</v>
      </c>
      <c r="H202" s="15">
        <v>1015.2279600000001</v>
      </c>
      <c r="I202" s="15">
        <v>0</v>
      </c>
      <c r="J202" s="15">
        <v>0</v>
      </c>
      <c r="K202" s="15">
        <v>0</v>
      </c>
      <c r="L202" s="15">
        <v>0</v>
      </c>
      <c r="M202" s="39"/>
    </row>
    <row r="203" spans="1:13" s="38" customFormat="1" ht="27.6" customHeight="1">
      <c r="A203" s="90"/>
      <c r="B203" s="90"/>
      <c r="C203" s="90"/>
      <c r="D203" s="16" t="s">
        <v>81</v>
      </c>
      <c r="E203" s="20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39"/>
    </row>
    <row r="204" spans="1:13" s="38" customFormat="1" ht="34.15" customHeight="1">
      <c r="A204" s="90"/>
      <c r="B204" s="90"/>
      <c r="C204" s="90"/>
      <c r="D204" s="16" t="s">
        <v>193</v>
      </c>
      <c r="E204" s="20">
        <f t="shared" si="54"/>
        <v>40000</v>
      </c>
      <c r="F204" s="15">
        <v>0</v>
      </c>
      <c r="G204" s="15">
        <v>0</v>
      </c>
      <c r="H204" s="15">
        <v>0</v>
      </c>
      <c r="I204" s="15">
        <v>40000</v>
      </c>
      <c r="J204" s="15">
        <v>0</v>
      </c>
      <c r="K204" s="15">
        <v>0</v>
      </c>
      <c r="L204" s="15">
        <v>0</v>
      </c>
      <c r="M204" s="39"/>
    </row>
    <row r="205" spans="1:13" s="38" customFormat="1">
      <c r="A205" s="90" t="s">
        <v>209</v>
      </c>
      <c r="B205" s="90" t="s">
        <v>188</v>
      </c>
      <c r="C205" s="90" t="s">
        <v>41</v>
      </c>
      <c r="D205" s="16" t="s">
        <v>3</v>
      </c>
      <c r="E205" s="20">
        <f t="shared" si="54"/>
        <v>2061.5639999999999</v>
      </c>
      <c r="F205" s="20">
        <f t="shared" ref="F205:L205" si="56">F206+F207+F208+F210</f>
        <v>0</v>
      </c>
      <c r="G205" s="20">
        <f t="shared" si="56"/>
        <v>0</v>
      </c>
      <c r="H205" s="20">
        <f>H206+H207+H208+H210</f>
        <v>61.564</v>
      </c>
      <c r="I205" s="20">
        <f t="shared" si="56"/>
        <v>2000</v>
      </c>
      <c r="J205" s="15">
        <f t="shared" si="56"/>
        <v>0</v>
      </c>
      <c r="K205" s="20">
        <f t="shared" si="56"/>
        <v>0</v>
      </c>
      <c r="L205" s="20">
        <f t="shared" si="56"/>
        <v>0</v>
      </c>
      <c r="M205" s="39"/>
    </row>
    <row r="206" spans="1:13" s="38" customFormat="1">
      <c r="A206" s="90"/>
      <c r="B206" s="90"/>
      <c r="C206" s="90"/>
      <c r="D206" s="16" t="s">
        <v>13</v>
      </c>
      <c r="E206" s="20">
        <f t="shared" si="54"/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39"/>
    </row>
    <row r="207" spans="1:13" s="38" customFormat="1">
      <c r="A207" s="90"/>
      <c r="B207" s="90"/>
      <c r="C207" s="90"/>
      <c r="D207" s="16" t="s">
        <v>14</v>
      </c>
      <c r="E207" s="20">
        <f t="shared" si="54"/>
        <v>54.791960000000003</v>
      </c>
      <c r="F207" s="15">
        <v>0</v>
      </c>
      <c r="G207" s="15">
        <v>0</v>
      </c>
      <c r="H207" s="15">
        <v>54.791960000000003</v>
      </c>
      <c r="I207" s="15">
        <v>0</v>
      </c>
      <c r="J207" s="15">
        <v>0</v>
      </c>
      <c r="K207" s="15">
        <v>0</v>
      </c>
      <c r="L207" s="15">
        <v>0</v>
      </c>
      <c r="M207" s="39"/>
    </row>
    <row r="208" spans="1:13" s="38" customFormat="1">
      <c r="A208" s="90"/>
      <c r="B208" s="90"/>
      <c r="C208" s="90"/>
      <c r="D208" s="16" t="s">
        <v>15</v>
      </c>
      <c r="E208" s="20">
        <f t="shared" si="54"/>
        <v>6.7720399999999996</v>
      </c>
      <c r="F208" s="15">
        <v>0</v>
      </c>
      <c r="G208" s="15">
        <v>0</v>
      </c>
      <c r="H208" s="15">
        <v>6.7720399999999996</v>
      </c>
      <c r="I208" s="15">
        <v>0</v>
      </c>
      <c r="J208" s="15">
        <v>0</v>
      </c>
      <c r="K208" s="15">
        <v>0</v>
      </c>
      <c r="L208" s="15">
        <v>0</v>
      </c>
      <c r="M208" s="39"/>
    </row>
    <row r="209" spans="1:13" s="38" customFormat="1" ht="25.5">
      <c r="A209" s="90"/>
      <c r="B209" s="90"/>
      <c r="C209" s="90"/>
      <c r="D209" s="16" t="s">
        <v>81</v>
      </c>
      <c r="E209" s="20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39"/>
    </row>
    <row r="210" spans="1:13" s="38" customFormat="1">
      <c r="A210" s="90"/>
      <c r="B210" s="90"/>
      <c r="C210" s="90"/>
      <c r="D210" s="16" t="s">
        <v>193</v>
      </c>
      <c r="E210" s="20">
        <f t="shared" si="54"/>
        <v>2000</v>
      </c>
      <c r="F210" s="15">
        <v>0</v>
      </c>
      <c r="G210" s="15">
        <v>0</v>
      </c>
      <c r="H210" s="15">
        <v>0</v>
      </c>
      <c r="I210" s="15">
        <v>2000</v>
      </c>
      <c r="J210" s="15">
        <v>0</v>
      </c>
      <c r="K210" s="15">
        <v>0</v>
      </c>
      <c r="L210" s="15">
        <v>0</v>
      </c>
      <c r="M210" s="39"/>
    </row>
    <row r="211" spans="1:13" s="38" customFormat="1">
      <c r="A211" s="90"/>
      <c r="B211" s="90" t="s">
        <v>37</v>
      </c>
      <c r="C211" s="90" t="s">
        <v>55</v>
      </c>
      <c r="D211" s="16" t="s">
        <v>3</v>
      </c>
      <c r="E211" s="20">
        <f t="shared" si="54"/>
        <v>51288.3</v>
      </c>
      <c r="F211" s="20">
        <f t="shared" ref="F211:L211" si="57">F212+F213+F214+F216</f>
        <v>0</v>
      </c>
      <c r="G211" s="20">
        <f t="shared" si="57"/>
        <v>0</v>
      </c>
      <c r="H211" s="20">
        <f>H212+H213+H214+H216</f>
        <v>9288.3000000000011</v>
      </c>
      <c r="I211" s="20">
        <f t="shared" si="57"/>
        <v>42000</v>
      </c>
      <c r="J211" s="15">
        <f t="shared" si="57"/>
        <v>0</v>
      </c>
      <c r="K211" s="20">
        <f t="shared" si="57"/>
        <v>0</v>
      </c>
      <c r="L211" s="20">
        <f t="shared" si="57"/>
        <v>0</v>
      </c>
      <c r="M211" s="39"/>
    </row>
    <row r="212" spans="1:13" s="38" customFormat="1">
      <c r="A212" s="90"/>
      <c r="B212" s="90"/>
      <c r="C212" s="90"/>
      <c r="D212" s="16" t="s">
        <v>13</v>
      </c>
      <c r="E212" s="20">
        <f>E206+E200</f>
        <v>0</v>
      </c>
      <c r="F212" s="15">
        <f t="shared" ref="F212:L214" si="58">F206+F200</f>
        <v>0</v>
      </c>
      <c r="G212" s="15">
        <f t="shared" si="58"/>
        <v>0</v>
      </c>
      <c r="H212" s="15">
        <f t="shared" si="58"/>
        <v>0</v>
      </c>
      <c r="I212" s="15">
        <f t="shared" si="58"/>
        <v>0</v>
      </c>
      <c r="J212" s="15">
        <f t="shared" si="58"/>
        <v>0</v>
      </c>
      <c r="K212" s="15">
        <f t="shared" si="58"/>
        <v>0</v>
      </c>
      <c r="L212" s="15">
        <f t="shared" si="58"/>
        <v>0</v>
      </c>
      <c r="M212" s="39"/>
    </row>
    <row r="213" spans="1:13" s="38" customFormat="1">
      <c r="A213" s="90"/>
      <c r="B213" s="90"/>
      <c r="C213" s="90"/>
      <c r="D213" s="16" t="s">
        <v>14</v>
      </c>
      <c r="E213" s="20">
        <f>E207+E201</f>
        <v>8266.3000000000011</v>
      </c>
      <c r="F213" s="15">
        <f t="shared" si="58"/>
        <v>0</v>
      </c>
      <c r="G213" s="15">
        <f t="shared" si="58"/>
        <v>0</v>
      </c>
      <c r="H213" s="15">
        <f t="shared" si="58"/>
        <v>8266.3000000000011</v>
      </c>
      <c r="I213" s="15">
        <f t="shared" si="58"/>
        <v>0</v>
      </c>
      <c r="J213" s="15">
        <f t="shared" si="58"/>
        <v>0</v>
      </c>
      <c r="K213" s="15">
        <f t="shared" si="58"/>
        <v>0</v>
      </c>
      <c r="L213" s="15">
        <f t="shared" si="58"/>
        <v>0</v>
      </c>
      <c r="M213" s="39"/>
    </row>
    <row r="214" spans="1:13" s="38" customFormat="1">
      <c r="A214" s="90"/>
      <c r="B214" s="90"/>
      <c r="C214" s="90"/>
      <c r="D214" s="16" t="s">
        <v>15</v>
      </c>
      <c r="E214" s="20">
        <f>E208+E202</f>
        <v>1022</v>
      </c>
      <c r="F214" s="15">
        <f t="shared" si="58"/>
        <v>0</v>
      </c>
      <c r="G214" s="15">
        <f t="shared" si="58"/>
        <v>0</v>
      </c>
      <c r="H214" s="15">
        <f t="shared" si="58"/>
        <v>1022</v>
      </c>
      <c r="I214" s="15">
        <f t="shared" si="58"/>
        <v>0</v>
      </c>
      <c r="J214" s="15">
        <f t="shared" si="58"/>
        <v>0</v>
      </c>
      <c r="K214" s="15">
        <f t="shared" si="58"/>
        <v>0</v>
      </c>
      <c r="L214" s="15">
        <f t="shared" si="58"/>
        <v>0</v>
      </c>
      <c r="M214" s="39"/>
    </row>
    <row r="215" spans="1:13" s="38" customFormat="1" ht="25.5">
      <c r="A215" s="90"/>
      <c r="B215" s="90"/>
      <c r="C215" s="90"/>
      <c r="D215" s="16" t="s">
        <v>81</v>
      </c>
      <c r="E215" s="20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39"/>
    </row>
    <row r="216" spans="1:13" s="38" customFormat="1">
      <c r="A216" s="90"/>
      <c r="B216" s="90"/>
      <c r="C216" s="90"/>
      <c r="D216" s="16" t="s">
        <v>193</v>
      </c>
      <c r="E216" s="20">
        <f>E210+E204</f>
        <v>42000</v>
      </c>
      <c r="F216" s="15">
        <f t="shared" ref="F216:L216" si="59">F210+F204</f>
        <v>0</v>
      </c>
      <c r="G216" s="15">
        <f t="shared" si="59"/>
        <v>0</v>
      </c>
      <c r="H216" s="15">
        <f>H210+H204</f>
        <v>0</v>
      </c>
      <c r="I216" s="15">
        <f t="shared" si="59"/>
        <v>42000</v>
      </c>
      <c r="J216" s="15">
        <f t="shared" si="59"/>
        <v>0</v>
      </c>
      <c r="K216" s="15">
        <f t="shared" si="59"/>
        <v>0</v>
      </c>
      <c r="L216" s="15">
        <f t="shared" si="59"/>
        <v>0</v>
      </c>
      <c r="M216" s="39"/>
    </row>
    <row r="217" spans="1:13" s="38" customFormat="1" ht="14.1" customHeight="1">
      <c r="A217" s="98" t="s">
        <v>40</v>
      </c>
      <c r="B217" s="99"/>
      <c r="C217" s="100"/>
      <c r="D217" s="16" t="s">
        <v>3</v>
      </c>
      <c r="E217" s="20">
        <f>F217+G217+H217+I217+J217+K217+L217</f>
        <v>51288.3</v>
      </c>
      <c r="F217" s="20">
        <f t="shared" ref="F217:L217" si="60">F218+F219+F220+F222</f>
        <v>0</v>
      </c>
      <c r="G217" s="20">
        <f t="shared" si="60"/>
        <v>0</v>
      </c>
      <c r="H217" s="20">
        <f>H218+H219+H220+H222</f>
        <v>9288.3000000000011</v>
      </c>
      <c r="I217" s="20">
        <f t="shared" si="60"/>
        <v>42000</v>
      </c>
      <c r="J217" s="15">
        <f t="shared" si="60"/>
        <v>0</v>
      </c>
      <c r="K217" s="20">
        <f t="shared" si="60"/>
        <v>0</v>
      </c>
      <c r="L217" s="20">
        <f t="shared" si="60"/>
        <v>0</v>
      </c>
      <c r="M217" s="39"/>
    </row>
    <row r="218" spans="1:13" s="38" customFormat="1">
      <c r="A218" s="101"/>
      <c r="B218" s="102"/>
      <c r="C218" s="103"/>
      <c r="D218" s="16" t="s">
        <v>13</v>
      </c>
      <c r="E218" s="20">
        <f>E212</f>
        <v>0</v>
      </c>
      <c r="F218" s="15">
        <f t="shared" ref="F218:L218" si="61">F212</f>
        <v>0</v>
      </c>
      <c r="G218" s="15">
        <f t="shared" si="61"/>
        <v>0</v>
      </c>
      <c r="H218" s="15">
        <f t="shared" si="61"/>
        <v>0</v>
      </c>
      <c r="I218" s="15">
        <f t="shared" si="61"/>
        <v>0</v>
      </c>
      <c r="J218" s="15">
        <f t="shared" si="61"/>
        <v>0</v>
      </c>
      <c r="K218" s="15">
        <f t="shared" si="61"/>
        <v>0</v>
      </c>
      <c r="L218" s="15">
        <f t="shared" si="61"/>
        <v>0</v>
      </c>
      <c r="M218" s="39"/>
    </row>
    <row r="219" spans="1:13" s="38" customFormat="1">
      <c r="A219" s="101"/>
      <c r="B219" s="102"/>
      <c r="C219" s="103"/>
      <c r="D219" s="16" t="s">
        <v>14</v>
      </c>
      <c r="E219" s="20">
        <f t="shared" ref="E219:L222" si="62">E213</f>
        <v>8266.3000000000011</v>
      </c>
      <c r="F219" s="15">
        <f t="shared" si="62"/>
        <v>0</v>
      </c>
      <c r="G219" s="15">
        <f t="shared" si="62"/>
        <v>0</v>
      </c>
      <c r="H219" s="15">
        <f t="shared" si="62"/>
        <v>8266.3000000000011</v>
      </c>
      <c r="I219" s="15">
        <f t="shared" si="62"/>
        <v>0</v>
      </c>
      <c r="J219" s="15">
        <f t="shared" si="62"/>
        <v>0</v>
      </c>
      <c r="K219" s="15">
        <f t="shared" si="62"/>
        <v>0</v>
      </c>
      <c r="L219" s="15">
        <f t="shared" si="62"/>
        <v>0</v>
      </c>
      <c r="M219" s="39"/>
    </row>
    <row r="220" spans="1:13" s="38" customFormat="1">
      <c r="A220" s="101"/>
      <c r="B220" s="102"/>
      <c r="C220" s="103"/>
      <c r="D220" s="16" t="s">
        <v>15</v>
      </c>
      <c r="E220" s="20">
        <f t="shared" si="62"/>
        <v>1022</v>
      </c>
      <c r="F220" s="15">
        <f t="shared" si="62"/>
        <v>0</v>
      </c>
      <c r="G220" s="15">
        <f t="shared" si="62"/>
        <v>0</v>
      </c>
      <c r="H220" s="15">
        <f t="shared" si="62"/>
        <v>1022</v>
      </c>
      <c r="I220" s="15">
        <f t="shared" si="62"/>
        <v>0</v>
      </c>
      <c r="J220" s="15">
        <f t="shared" si="62"/>
        <v>0</v>
      </c>
      <c r="K220" s="15">
        <f t="shared" si="62"/>
        <v>0</v>
      </c>
      <c r="L220" s="15">
        <f t="shared" si="62"/>
        <v>0</v>
      </c>
      <c r="M220" s="39"/>
    </row>
    <row r="221" spans="1:13" s="38" customFormat="1" ht="25.5">
      <c r="A221" s="101"/>
      <c r="B221" s="102"/>
      <c r="C221" s="103"/>
      <c r="D221" s="16" t="s">
        <v>81</v>
      </c>
      <c r="E221" s="20">
        <f t="shared" si="62"/>
        <v>0</v>
      </c>
      <c r="F221" s="15">
        <f t="shared" si="62"/>
        <v>0</v>
      </c>
      <c r="G221" s="15">
        <f t="shared" si="62"/>
        <v>0</v>
      </c>
      <c r="H221" s="15">
        <f t="shared" si="62"/>
        <v>0</v>
      </c>
      <c r="I221" s="15">
        <f t="shared" si="62"/>
        <v>0</v>
      </c>
      <c r="J221" s="15">
        <f t="shared" si="62"/>
        <v>0</v>
      </c>
      <c r="K221" s="15">
        <f t="shared" si="62"/>
        <v>0</v>
      </c>
      <c r="L221" s="15">
        <f t="shared" si="62"/>
        <v>0</v>
      </c>
      <c r="M221" s="39"/>
    </row>
    <row r="222" spans="1:13" s="38" customFormat="1">
      <c r="A222" s="104"/>
      <c r="B222" s="105"/>
      <c r="C222" s="106"/>
      <c r="D222" s="16" t="s">
        <v>193</v>
      </c>
      <c r="E222" s="20">
        <f t="shared" si="62"/>
        <v>42000</v>
      </c>
      <c r="F222" s="15">
        <f t="shared" si="62"/>
        <v>0</v>
      </c>
      <c r="G222" s="15">
        <f t="shared" si="62"/>
        <v>0</v>
      </c>
      <c r="H222" s="15">
        <f t="shared" si="62"/>
        <v>0</v>
      </c>
      <c r="I222" s="15">
        <f t="shared" si="62"/>
        <v>42000</v>
      </c>
      <c r="J222" s="15">
        <f t="shared" si="62"/>
        <v>0</v>
      </c>
      <c r="K222" s="15">
        <f t="shared" si="62"/>
        <v>0</v>
      </c>
      <c r="L222" s="15">
        <f t="shared" si="62"/>
        <v>0</v>
      </c>
      <c r="M222" s="39"/>
    </row>
    <row r="223" spans="1:13" s="38" customFormat="1">
      <c r="A223" s="89" t="s">
        <v>39</v>
      </c>
      <c r="B223" s="110"/>
      <c r="C223" s="110"/>
      <c r="D223" s="110"/>
      <c r="E223" s="110"/>
      <c r="F223" s="110"/>
      <c r="G223" s="110"/>
      <c r="H223" s="110"/>
      <c r="I223" s="110"/>
      <c r="J223" s="110"/>
      <c r="K223" s="110"/>
      <c r="L223" s="110"/>
      <c r="M223" s="39"/>
    </row>
    <row r="224" spans="1:13" s="38" customFormat="1" ht="25.5" customHeight="1">
      <c r="A224" s="89" t="s">
        <v>56</v>
      </c>
      <c r="B224" s="110"/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39"/>
    </row>
    <row r="225" spans="1:13" s="38" customFormat="1" ht="30" customHeight="1">
      <c r="A225" s="89" t="s">
        <v>64</v>
      </c>
      <c r="B225" s="110"/>
      <c r="C225" s="110"/>
      <c r="D225" s="110"/>
      <c r="E225" s="110"/>
      <c r="F225" s="110"/>
      <c r="G225" s="110"/>
      <c r="H225" s="110"/>
      <c r="I225" s="110"/>
      <c r="J225" s="110"/>
      <c r="K225" s="110"/>
      <c r="L225" s="110"/>
      <c r="M225" s="39"/>
    </row>
    <row r="226" spans="1:13" s="38" customFormat="1">
      <c r="A226" s="90" t="s">
        <v>210</v>
      </c>
      <c r="B226" s="90" t="s">
        <v>200</v>
      </c>
      <c r="C226" s="90" t="s">
        <v>32</v>
      </c>
      <c r="D226" s="16" t="s">
        <v>3</v>
      </c>
      <c r="E226" s="20">
        <f t="shared" ref="E226:E232" si="63">F226+G226+H226+I226+J226+K226+L226</f>
        <v>177645.69379999998</v>
      </c>
      <c r="F226" s="20">
        <f t="shared" ref="F226:L226" si="64">F227+F228+F229+F231</f>
        <v>12495.926000000001</v>
      </c>
      <c r="G226" s="20">
        <f t="shared" si="64"/>
        <v>10432.432999999999</v>
      </c>
      <c r="H226" s="20">
        <f t="shared" si="64"/>
        <v>7625.22</v>
      </c>
      <c r="I226" s="20">
        <f t="shared" si="64"/>
        <v>147092.11479999998</v>
      </c>
      <c r="J226" s="15">
        <f t="shared" si="64"/>
        <v>0</v>
      </c>
      <c r="K226" s="20">
        <f t="shared" si="64"/>
        <v>0</v>
      </c>
      <c r="L226" s="20">
        <f t="shared" si="64"/>
        <v>0</v>
      </c>
      <c r="M226" s="39"/>
    </row>
    <row r="227" spans="1:13" s="38" customFormat="1">
      <c r="A227" s="90"/>
      <c r="B227" s="90"/>
      <c r="C227" s="90"/>
      <c r="D227" s="16" t="s">
        <v>13</v>
      </c>
      <c r="E227" s="20">
        <f t="shared" si="63"/>
        <v>53303.27003</v>
      </c>
      <c r="F227" s="15">
        <v>12485.502</v>
      </c>
      <c r="G227" s="15">
        <f>14093.82-3708.9-741.78+77.10803</f>
        <v>9720.2480299999988</v>
      </c>
      <c r="H227" s="15">
        <v>7596.72</v>
      </c>
      <c r="I227" s="15">
        <v>23500.799999999999</v>
      </c>
      <c r="J227" s="15">
        <v>0</v>
      </c>
      <c r="K227" s="15">
        <v>0</v>
      </c>
      <c r="L227" s="15">
        <v>0</v>
      </c>
      <c r="M227" s="39"/>
    </row>
    <row r="228" spans="1:13" s="38" customFormat="1">
      <c r="A228" s="90"/>
      <c r="B228" s="90"/>
      <c r="C228" s="90"/>
      <c r="D228" s="16" t="s">
        <v>14</v>
      </c>
      <c r="E228" s="20">
        <f t="shared" si="63"/>
        <v>1122.66552</v>
      </c>
      <c r="F228" s="15">
        <v>10.423999999999999</v>
      </c>
      <c r="G228" s="15">
        <f>662.81752+10.424</f>
        <v>673.24151999999992</v>
      </c>
      <c r="H228" s="15">
        <f>28.5</f>
        <v>28.5</v>
      </c>
      <c r="I228" s="15">
        <v>410.5</v>
      </c>
      <c r="J228" s="15">
        <v>0</v>
      </c>
      <c r="K228" s="15">
        <v>0</v>
      </c>
      <c r="L228" s="15">
        <v>0</v>
      </c>
      <c r="M228" s="39"/>
    </row>
    <row r="229" spans="1:13" s="38" customFormat="1">
      <c r="A229" s="90"/>
      <c r="B229" s="90"/>
      <c r="C229" s="90"/>
      <c r="D229" s="16" t="s">
        <v>15</v>
      </c>
      <c r="E229" s="20">
        <f t="shared" si="63"/>
        <v>38.943449999999999</v>
      </c>
      <c r="F229" s="15">
        <v>0</v>
      </c>
      <c r="G229" s="15">
        <f>38.556+0.38745</f>
        <v>38.943449999999999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39"/>
    </row>
    <row r="230" spans="1:13" s="38" customFormat="1" ht="25.5">
      <c r="A230" s="90"/>
      <c r="B230" s="90"/>
      <c r="C230" s="90"/>
      <c r="D230" s="16" t="s">
        <v>81</v>
      </c>
      <c r="E230" s="20">
        <f t="shared" si="63"/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39"/>
    </row>
    <row r="231" spans="1:13" s="38" customFormat="1">
      <c r="A231" s="90"/>
      <c r="B231" s="90"/>
      <c r="C231" s="90"/>
      <c r="D231" s="16" t="s">
        <v>193</v>
      </c>
      <c r="E231" s="20">
        <f t="shared" si="63"/>
        <v>123180.81479999999</v>
      </c>
      <c r="F231" s="18">
        <v>0</v>
      </c>
      <c r="G231" s="18">
        <v>0</v>
      </c>
      <c r="H231" s="15">
        <v>0</v>
      </c>
      <c r="I231" s="15">
        <v>123180.81479999999</v>
      </c>
      <c r="J231" s="15">
        <v>0</v>
      </c>
      <c r="K231" s="15">
        <v>0</v>
      </c>
      <c r="L231" s="15">
        <v>0</v>
      </c>
      <c r="M231" s="39"/>
    </row>
    <row r="232" spans="1:13" s="38" customFormat="1">
      <c r="A232" s="90"/>
      <c r="B232" s="90" t="s">
        <v>37</v>
      </c>
      <c r="C232" s="90" t="s">
        <v>53</v>
      </c>
      <c r="D232" s="16" t="s">
        <v>3</v>
      </c>
      <c r="E232" s="20">
        <f t="shared" si="63"/>
        <v>177645.69379999998</v>
      </c>
      <c r="F232" s="20">
        <f t="shared" ref="F232:L232" si="65">F233+F234+F235+F237</f>
        <v>12495.926000000001</v>
      </c>
      <c r="G232" s="20">
        <f t="shared" si="65"/>
        <v>10432.432999999999</v>
      </c>
      <c r="H232" s="20">
        <f t="shared" si="65"/>
        <v>7625.22</v>
      </c>
      <c r="I232" s="20">
        <f>I233+I234+I235+I231</f>
        <v>147092.11479999998</v>
      </c>
      <c r="J232" s="15">
        <v>0</v>
      </c>
      <c r="K232" s="20">
        <f t="shared" si="65"/>
        <v>0</v>
      </c>
      <c r="L232" s="20">
        <f t="shared" si="65"/>
        <v>0</v>
      </c>
      <c r="M232" s="39"/>
    </row>
    <row r="233" spans="1:13" s="38" customFormat="1">
      <c r="A233" s="90"/>
      <c r="B233" s="90"/>
      <c r="C233" s="90"/>
      <c r="D233" s="16" t="s">
        <v>13</v>
      </c>
      <c r="E233" s="20">
        <f>E227</f>
        <v>53303.27003</v>
      </c>
      <c r="F233" s="15">
        <f t="shared" ref="F233:L233" si="66">F227</f>
        <v>12485.502</v>
      </c>
      <c r="G233" s="15">
        <f t="shared" si="66"/>
        <v>9720.2480299999988</v>
      </c>
      <c r="H233" s="15">
        <f t="shared" si="66"/>
        <v>7596.72</v>
      </c>
      <c r="I233" s="15">
        <f t="shared" si="66"/>
        <v>23500.799999999999</v>
      </c>
      <c r="J233" s="15">
        <f t="shared" si="66"/>
        <v>0</v>
      </c>
      <c r="K233" s="15">
        <f t="shared" si="66"/>
        <v>0</v>
      </c>
      <c r="L233" s="15">
        <f t="shared" si="66"/>
        <v>0</v>
      </c>
      <c r="M233" s="39"/>
    </row>
    <row r="234" spans="1:13" s="38" customFormat="1">
      <c r="A234" s="90"/>
      <c r="B234" s="90"/>
      <c r="C234" s="90"/>
      <c r="D234" s="16" t="s">
        <v>14</v>
      </c>
      <c r="E234" s="20">
        <f t="shared" ref="E234:L241" si="67">E228</f>
        <v>1122.66552</v>
      </c>
      <c r="F234" s="15">
        <f t="shared" si="67"/>
        <v>10.423999999999999</v>
      </c>
      <c r="G234" s="15">
        <f t="shared" si="67"/>
        <v>673.24151999999992</v>
      </c>
      <c r="H234" s="15">
        <f t="shared" si="67"/>
        <v>28.5</v>
      </c>
      <c r="I234" s="15">
        <f t="shared" si="67"/>
        <v>410.5</v>
      </c>
      <c r="J234" s="15">
        <f t="shared" si="67"/>
        <v>0</v>
      </c>
      <c r="K234" s="15">
        <f t="shared" si="67"/>
        <v>0</v>
      </c>
      <c r="L234" s="15">
        <f t="shared" si="67"/>
        <v>0</v>
      </c>
      <c r="M234" s="39"/>
    </row>
    <row r="235" spans="1:13" s="38" customFormat="1">
      <c r="A235" s="90"/>
      <c r="B235" s="90"/>
      <c r="C235" s="90"/>
      <c r="D235" s="16" t="s">
        <v>15</v>
      </c>
      <c r="E235" s="20">
        <f t="shared" si="67"/>
        <v>38.943449999999999</v>
      </c>
      <c r="F235" s="15">
        <f t="shared" si="67"/>
        <v>0</v>
      </c>
      <c r="G235" s="15">
        <f t="shared" si="67"/>
        <v>38.943449999999999</v>
      </c>
      <c r="H235" s="15">
        <f t="shared" si="67"/>
        <v>0</v>
      </c>
      <c r="I235" s="15">
        <f t="shared" si="67"/>
        <v>0</v>
      </c>
      <c r="J235" s="15">
        <f t="shared" si="67"/>
        <v>0</v>
      </c>
      <c r="K235" s="15">
        <f t="shared" si="67"/>
        <v>0</v>
      </c>
      <c r="L235" s="15">
        <f t="shared" si="67"/>
        <v>0</v>
      </c>
      <c r="M235" s="39"/>
    </row>
    <row r="236" spans="1:13" s="38" customFormat="1" ht="25.5">
      <c r="A236" s="90"/>
      <c r="B236" s="90"/>
      <c r="C236" s="90"/>
      <c r="D236" s="16" t="s">
        <v>81</v>
      </c>
      <c r="E236" s="20">
        <f t="shared" si="67"/>
        <v>0</v>
      </c>
      <c r="F236" s="15">
        <f t="shared" si="67"/>
        <v>0</v>
      </c>
      <c r="G236" s="15">
        <f t="shared" si="67"/>
        <v>0</v>
      </c>
      <c r="H236" s="15">
        <f t="shared" si="67"/>
        <v>0</v>
      </c>
      <c r="I236" s="15">
        <f t="shared" si="67"/>
        <v>0</v>
      </c>
      <c r="J236" s="15">
        <f t="shared" si="67"/>
        <v>0</v>
      </c>
      <c r="K236" s="15">
        <f t="shared" si="67"/>
        <v>0</v>
      </c>
      <c r="L236" s="15">
        <f t="shared" si="67"/>
        <v>0</v>
      </c>
      <c r="M236" s="39"/>
    </row>
    <row r="237" spans="1:13" s="38" customFormat="1">
      <c r="A237" s="90"/>
      <c r="B237" s="90"/>
      <c r="C237" s="90"/>
      <c r="D237" s="16" t="s">
        <v>193</v>
      </c>
      <c r="E237" s="20">
        <f t="shared" si="67"/>
        <v>123180.81479999999</v>
      </c>
      <c r="F237" s="15">
        <f t="shared" si="67"/>
        <v>0</v>
      </c>
      <c r="G237" s="15">
        <f t="shared" si="67"/>
        <v>0</v>
      </c>
      <c r="H237" s="50"/>
      <c r="I237" s="15">
        <f t="shared" si="67"/>
        <v>123180.81479999999</v>
      </c>
      <c r="J237" s="15" t="s">
        <v>203</v>
      </c>
      <c r="K237" s="15">
        <f t="shared" si="67"/>
        <v>0</v>
      </c>
      <c r="L237" s="15">
        <f t="shared" si="67"/>
        <v>0</v>
      </c>
      <c r="M237" s="39"/>
    </row>
    <row r="238" spans="1:13" s="38" customFormat="1" ht="14.1" customHeight="1">
      <c r="A238" s="98" t="s">
        <v>42</v>
      </c>
      <c r="B238" s="99"/>
      <c r="C238" s="100"/>
      <c r="D238" s="16" t="s">
        <v>3</v>
      </c>
      <c r="E238" s="20">
        <f>E232</f>
        <v>177645.69379999998</v>
      </c>
      <c r="F238" s="20">
        <f t="shared" si="67"/>
        <v>12495.926000000001</v>
      </c>
      <c r="G238" s="20">
        <f t="shared" si="67"/>
        <v>10432.432999999999</v>
      </c>
      <c r="H238" s="46">
        <f t="shared" si="67"/>
        <v>7625.22</v>
      </c>
      <c r="I238" s="20">
        <f t="shared" si="67"/>
        <v>147092.11479999998</v>
      </c>
      <c r="J238" s="15">
        <v>0</v>
      </c>
      <c r="K238" s="20">
        <f t="shared" si="67"/>
        <v>0</v>
      </c>
      <c r="L238" s="20">
        <f t="shared" si="67"/>
        <v>0</v>
      </c>
      <c r="M238" s="39"/>
    </row>
    <row r="239" spans="1:13" s="38" customFormat="1">
      <c r="A239" s="101"/>
      <c r="B239" s="102"/>
      <c r="C239" s="103"/>
      <c r="D239" s="16" t="s">
        <v>13</v>
      </c>
      <c r="E239" s="20">
        <f>E233</f>
        <v>53303.27003</v>
      </c>
      <c r="F239" s="15">
        <f t="shared" si="67"/>
        <v>12485.502</v>
      </c>
      <c r="G239" s="15">
        <f t="shared" si="67"/>
        <v>9720.2480299999988</v>
      </c>
      <c r="H239" s="15">
        <f t="shared" si="67"/>
        <v>7596.72</v>
      </c>
      <c r="I239" s="15">
        <f t="shared" si="67"/>
        <v>23500.799999999999</v>
      </c>
      <c r="J239" s="15">
        <f t="shared" si="67"/>
        <v>0</v>
      </c>
      <c r="K239" s="15">
        <f t="shared" si="67"/>
        <v>0</v>
      </c>
      <c r="L239" s="15">
        <f t="shared" si="67"/>
        <v>0</v>
      </c>
      <c r="M239" s="41"/>
    </row>
    <row r="240" spans="1:13" s="38" customFormat="1">
      <c r="A240" s="101"/>
      <c r="B240" s="102"/>
      <c r="C240" s="103"/>
      <c r="D240" s="16" t="s">
        <v>14</v>
      </c>
      <c r="E240" s="20">
        <f>E234</f>
        <v>1122.66552</v>
      </c>
      <c r="F240" s="15">
        <f t="shared" si="67"/>
        <v>10.423999999999999</v>
      </c>
      <c r="G240" s="15">
        <f t="shared" si="67"/>
        <v>673.24151999999992</v>
      </c>
      <c r="H240" s="15">
        <f t="shared" si="67"/>
        <v>28.5</v>
      </c>
      <c r="I240" s="15">
        <f t="shared" si="67"/>
        <v>410.5</v>
      </c>
      <c r="J240" s="15">
        <f t="shared" si="67"/>
        <v>0</v>
      </c>
      <c r="K240" s="15">
        <f t="shared" si="67"/>
        <v>0</v>
      </c>
      <c r="L240" s="15">
        <f t="shared" si="67"/>
        <v>0</v>
      </c>
      <c r="M240" s="39"/>
    </row>
    <row r="241" spans="1:13" s="38" customFormat="1">
      <c r="A241" s="101"/>
      <c r="B241" s="102"/>
      <c r="C241" s="103"/>
      <c r="D241" s="16" t="s">
        <v>15</v>
      </c>
      <c r="E241" s="20">
        <f>E235</f>
        <v>38.943449999999999</v>
      </c>
      <c r="F241" s="15">
        <f t="shared" si="67"/>
        <v>0</v>
      </c>
      <c r="G241" s="15">
        <f t="shared" si="67"/>
        <v>38.943449999999999</v>
      </c>
      <c r="H241" s="15">
        <f t="shared" si="67"/>
        <v>0</v>
      </c>
      <c r="I241" s="15">
        <f t="shared" si="67"/>
        <v>0</v>
      </c>
      <c r="J241" s="15">
        <f t="shared" si="67"/>
        <v>0</v>
      </c>
      <c r="K241" s="15">
        <f t="shared" si="67"/>
        <v>0</v>
      </c>
      <c r="L241" s="15">
        <f t="shared" si="67"/>
        <v>0</v>
      </c>
      <c r="M241" s="39"/>
    </row>
    <row r="242" spans="1:13" s="38" customFormat="1" ht="25.5">
      <c r="A242" s="101"/>
      <c r="B242" s="102"/>
      <c r="C242" s="103"/>
      <c r="D242" s="16" t="s">
        <v>81</v>
      </c>
      <c r="E242" s="20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39"/>
    </row>
    <row r="243" spans="1:13" s="38" customFormat="1">
      <c r="A243" s="104"/>
      <c r="B243" s="105"/>
      <c r="C243" s="106"/>
      <c r="D243" s="16" t="s">
        <v>193</v>
      </c>
      <c r="E243" s="20">
        <f t="shared" ref="E243:L243" si="68">E237</f>
        <v>123180.81479999999</v>
      </c>
      <c r="F243" s="15">
        <f t="shared" si="68"/>
        <v>0</v>
      </c>
      <c r="G243" s="15">
        <f t="shared" si="68"/>
        <v>0</v>
      </c>
      <c r="H243" s="50">
        <f t="shared" si="68"/>
        <v>0</v>
      </c>
      <c r="I243" s="15">
        <f>I231</f>
        <v>123180.81479999999</v>
      </c>
      <c r="J243" s="15">
        <v>0</v>
      </c>
      <c r="K243" s="15">
        <f t="shared" si="68"/>
        <v>0</v>
      </c>
      <c r="L243" s="15">
        <f t="shared" si="68"/>
        <v>0</v>
      </c>
      <c r="M243" s="39"/>
    </row>
    <row r="244" spans="1:13" s="38" customFormat="1" ht="19.5" customHeight="1">
      <c r="A244" s="111" t="s">
        <v>223</v>
      </c>
      <c r="B244" s="90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39"/>
    </row>
    <row r="245" spans="1:13" s="38" customFormat="1" ht="18" customHeight="1">
      <c r="A245" s="89" t="s">
        <v>65</v>
      </c>
      <c r="B245" s="90"/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39"/>
    </row>
    <row r="246" spans="1:13" s="38" customFormat="1" ht="20.25" customHeight="1">
      <c r="A246" s="89" t="s">
        <v>66</v>
      </c>
      <c r="B246" s="90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39"/>
    </row>
    <row r="247" spans="1:13" s="38" customFormat="1" ht="18" customHeight="1">
      <c r="A247" s="90" t="s">
        <v>211</v>
      </c>
      <c r="B247" s="90" t="s">
        <v>67</v>
      </c>
      <c r="C247" s="90" t="s">
        <v>205</v>
      </c>
      <c r="D247" s="16" t="s">
        <v>3</v>
      </c>
      <c r="E247" s="34">
        <f>E253+E259+E265+E271+E277+E283+E289+E295+E301</f>
        <v>284850.92415000004</v>
      </c>
      <c r="F247" s="34">
        <f t="shared" ref="F247:G249" si="69">F253+F259+F265+F271+F277+F283+F289</f>
        <v>44762.897130000005</v>
      </c>
      <c r="G247" s="34">
        <f t="shared" si="69"/>
        <v>18877.209329999998</v>
      </c>
      <c r="H247" s="34">
        <f>H248+H249+H250+H251+H252</f>
        <v>85343.699800000002</v>
      </c>
      <c r="I247" s="34">
        <f t="shared" ref="I247:L250" si="70">I253+I259+I265+I271+I277+I283+I289</f>
        <v>78667.117890000009</v>
      </c>
      <c r="J247" s="15">
        <f t="shared" si="70"/>
        <v>0</v>
      </c>
      <c r="K247" s="34">
        <f t="shared" si="70"/>
        <v>28600</v>
      </c>
      <c r="L247" s="20">
        <f t="shared" si="70"/>
        <v>28600</v>
      </c>
      <c r="M247" s="39"/>
    </row>
    <row r="248" spans="1:13" s="38" customFormat="1" ht="18" customHeight="1">
      <c r="A248" s="90"/>
      <c r="B248" s="90"/>
      <c r="C248" s="90"/>
      <c r="D248" s="16" t="s">
        <v>13</v>
      </c>
      <c r="E248" s="34">
        <f>E254+E260+E266+E272+E278+E284+E290</f>
        <v>0</v>
      </c>
      <c r="F248" s="35">
        <f t="shared" si="69"/>
        <v>0</v>
      </c>
      <c r="G248" s="35">
        <f t="shared" si="69"/>
        <v>0</v>
      </c>
      <c r="H248" s="35">
        <f>H254+H260+H266+H272+H278+H284+H290</f>
        <v>0</v>
      </c>
      <c r="I248" s="35">
        <f t="shared" si="70"/>
        <v>0</v>
      </c>
      <c r="J248" s="15">
        <f t="shared" si="70"/>
        <v>0</v>
      </c>
      <c r="K248" s="35">
        <f t="shared" si="70"/>
        <v>0</v>
      </c>
      <c r="L248" s="15">
        <f t="shared" si="70"/>
        <v>0</v>
      </c>
      <c r="M248" s="39"/>
    </row>
    <row r="249" spans="1:13" s="38" customFormat="1" ht="21.75" customHeight="1">
      <c r="A249" s="90"/>
      <c r="B249" s="90"/>
      <c r="C249" s="90"/>
      <c r="D249" s="16" t="s">
        <v>14</v>
      </c>
      <c r="E249" s="34">
        <f>E255+E261+E267+E273+E279+E285+E291</f>
        <v>79395.100000000006</v>
      </c>
      <c r="F249" s="35">
        <f t="shared" si="69"/>
        <v>40286</v>
      </c>
      <c r="G249" s="35">
        <f t="shared" si="69"/>
        <v>9987</v>
      </c>
      <c r="H249" s="35">
        <f>H255+H261+H267+H273+H279+H285+H291</f>
        <v>18772.099999999999</v>
      </c>
      <c r="I249" s="35">
        <f t="shared" si="70"/>
        <v>10350</v>
      </c>
      <c r="J249" s="15">
        <f t="shared" si="70"/>
        <v>0</v>
      </c>
      <c r="K249" s="35">
        <f t="shared" si="70"/>
        <v>0</v>
      </c>
      <c r="L249" s="15">
        <f t="shared" si="70"/>
        <v>0</v>
      </c>
      <c r="M249" s="39"/>
    </row>
    <row r="250" spans="1:13" s="38" customFormat="1" ht="21.75" customHeight="1">
      <c r="A250" s="90"/>
      <c r="B250" s="90"/>
      <c r="C250" s="90"/>
      <c r="D250" s="16" t="s">
        <v>15</v>
      </c>
      <c r="E250" s="34">
        <f>E256+E262+E268+E274+E280+E286+E292+E298+E304</f>
        <v>33954.784149999999</v>
      </c>
      <c r="F250" s="35">
        <f>F256+F262+F268+F274+F280+F286+F292</f>
        <v>4476.8971300000003</v>
      </c>
      <c r="G250" s="35">
        <f>G256+G262+G268+G274+G280+G286+G292+G298+G304</f>
        <v>8890.2093299999997</v>
      </c>
      <c r="H250" s="35">
        <f>H256+H262+H268+H274+H280+H286+H292+H298+H304</f>
        <v>12595.799800000001</v>
      </c>
      <c r="I250" s="35">
        <f t="shared" si="70"/>
        <v>7991.8778899999998</v>
      </c>
      <c r="J250" s="15">
        <f t="shared" si="70"/>
        <v>0</v>
      </c>
      <c r="K250" s="35">
        <f t="shared" si="70"/>
        <v>0</v>
      </c>
      <c r="L250" s="15">
        <f t="shared" si="70"/>
        <v>0</v>
      </c>
      <c r="M250" s="44"/>
    </row>
    <row r="251" spans="1:13" s="38" customFormat="1" ht="27" customHeight="1">
      <c r="A251" s="90"/>
      <c r="B251" s="90"/>
      <c r="C251" s="90"/>
      <c r="D251" s="16" t="s">
        <v>81</v>
      </c>
      <c r="E251" s="34">
        <v>0</v>
      </c>
      <c r="F251" s="35">
        <v>0</v>
      </c>
      <c r="G251" s="35">
        <v>0</v>
      </c>
      <c r="H251" s="35">
        <v>0</v>
      </c>
      <c r="I251" s="35">
        <v>0</v>
      </c>
      <c r="J251" s="15">
        <v>0</v>
      </c>
      <c r="K251" s="35">
        <v>0</v>
      </c>
      <c r="L251" s="15">
        <v>0</v>
      </c>
      <c r="M251" s="39"/>
    </row>
    <row r="252" spans="1:13" s="38" customFormat="1" ht="27" customHeight="1">
      <c r="A252" s="90"/>
      <c r="B252" s="90"/>
      <c r="C252" s="90"/>
      <c r="D252" s="16" t="s">
        <v>193</v>
      </c>
      <c r="E252" s="35">
        <f t="shared" ref="E252:J252" si="71">E258+E264+E270+E276+E282+E288+E294</f>
        <v>171501.04</v>
      </c>
      <c r="F252" s="35">
        <f t="shared" si="71"/>
        <v>0</v>
      </c>
      <c r="G252" s="35">
        <f t="shared" si="71"/>
        <v>0</v>
      </c>
      <c r="H252" s="35">
        <f t="shared" si="71"/>
        <v>53975.8</v>
      </c>
      <c r="I252" s="35">
        <f t="shared" si="71"/>
        <v>60325.240000000005</v>
      </c>
      <c r="J252" s="15">
        <f t="shared" si="71"/>
        <v>0</v>
      </c>
      <c r="K252" s="35">
        <f>K258+K264+K270+K276+K288+K294</f>
        <v>28600</v>
      </c>
      <c r="L252" s="15">
        <f>L258+L264+L270+L276+L288+L294</f>
        <v>28600</v>
      </c>
      <c r="M252" s="39"/>
    </row>
    <row r="253" spans="1:13" s="38" customFormat="1" ht="20.25" customHeight="1">
      <c r="A253" s="90" t="s">
        <v>212</v>
      </c>
      <c r="B253" s="90" t="s">
        <v>69</v>
      </c>
      <c r="C253" s="90" t="s">
        <v>205</v>
      </c>
      <c r="D253" s="16" t="s">
        <v>3</v>
      </c>
      <c r="E253" s="59">
        <f t="shared" ref="E253:E259" si="72">F253+G253+H253+I253+J253+K253+L253</f>
        <v>118180.52</v>
      </c>
      <c r="F253" s="49">
        <f t="shared" ref="F253:L253" si="73">F254+F255+F256+F258</f>
        <v>5449.42</v>
      </c>
      <c r="G253" s="49">
        <f t="shared" si="73"/>
        <v>482</v>
      </c>
      <c r="H253" s="49">
        <f t="shared" si="73"/>
        <v>56173.3</v>
      </c>
      <c r="I253" s="49">
        <f t="shared" si="73"/>
        <v>56075.8</v>
      </c>
      <c r="J253" s="15">
        <f t="shared" si="73"/>
        <v>0</v>
      </c>
      <c r="K253" s="49">
        <f t="shared" si="73"/>
        <v>0</v>
      </c>
      <c r="L253" s="60">
        <f t="shared" si="73"/>
        <v>0</v>
      </c>
      <c r="M253" s="39"/>
    </row>
    <row r="254" spans="1:13" s="38" customFormat="1">
      <c r="A254" s="90"/>
      <c r="B254" s="90"/>
      <c r="C254" s="90"/>
      <c r="D254" s="16" t="s">
        <v>13</v>
      </c>
      <c r="E254" s="61">
        <f t="shared" si="72"/>
        <v>0</v>
      </c>
      <c r="F254" s="33">
        <v>0</v>
      </c>
      <c r="G254" s="33">
        <v>0</v>
      </c>
      <c r="H254" s="33">
        <v>0</v>
      </c>
      <c r="I254" s="33">
        <v>0</v>
      </c>
      <c r="J254" s="15">
        <v>0</v>
      </c>
      <c r="K254" s="33">
        <v>0</v>
      </c>
      <c r="L254" s="62">
        <v>0</v>
      </c>
      <c r="M254" s="39"/>
    </row>
    <row r="255" spans="1:13" s="38" customFormat="1" ht="18" customHeight="1">
      <c r="A255" s="90"/>
      <c r="B255" s="90"/>
      <c r="C255" s="90"/>
      <c r="D255" s="16" t="s">
        <v>14</v>
      </c>
      <c r="E255" s="61">
        <f t="shared" si="72"/>
        <v>5789</v>
      </c>
      <c r="F255" s="33">
        <v>4854</v>
      </c>
      <c r="G255" s="33">
        <v>434</v>
      </c>
      <c r="H255" s="33">
        <f>1758-1758</f>
        <v>0</v>
      </c>
      <c r="I255" s="33">
        <v>501</v>
      </c>
      <c r="J255" s="15">
        <v>0</v>
      </c>
      <c r="K255" s="33">
        <v>0</v>
      </c>
      <c r="L255" s="62">
        <v>0</v>
      </c>
      <c r="M255" s="39"/>
    </row>
    <row r="256" spans="1:13" s="38" customFormat="1" ht="18.75" customHeight="1">
      <c r="A256" s="90"/>
      <c r="B256" s="90"/>
      <c r="C256" s="90"/>
      <c r="D256" s="16" t="s">
        <v>15</v>
      </c>
      <c r="E256" s="61">
        <f t="shared" si="72"/>
        <v>2965.92</v>
      </c>
      <c r="F256" s="33">
        <v>595.41999999999996</v>
      </c>
      <c r="G256" s="33">
        <v>48</v>
      </c>
      <c r="H256" s="33">
        <f>439.5+1758</f>
        <v>2197.5</v>
      </c>
      <c r="I256" s="33">
        <v>125</v>
      </c>
      <c r="J256" s="15">
        <v>0</v>
      </c>
      <c r="K256" s="33">
        <v>0</v>
      </c>
      <c r="L256" s="62">
        <v>0</v>
      </c>
      <c r="M256" s="39"/>
    </row>
    <row r="257" spans="1:13" s="38" customFormat="1" ht="27.6" customHeight="1">
      <c r="A257" s="90"/>
      <c r="B257" s="90"/>
      <c r="C257" s="90"/>
      <c r="D257" s="16" t="s">
        <v>81</v>
      </c>
      <c r="E257" s="35">
        <v>0</v>
      </c>
      <c r="F257" s="31">
        <v>0</v>
      </c>
      <c r="G257" s="31">
        <v>0</v>
      </c>
      <c r="H257" s="31">
        <v>0</v>
      </c>
      <c r="I257" s="31">
        <v>0</v>
      </c>
      <c r="J257" s="15">
        <v>0</v>
      </c>
      <c r="K257" s="31">
        <v>0</v>
      </c>
      <c r="L257" s="36">
        <v>0</v>
      </c>
      <c r="M257" s="39"/>
    </row>
    <row r="258" spans="1:13" s="38" customFormat="1" ht="24" customHeight="1">
      <c r="A258" s="90"/>
      <c r="B258" s="90"/>
      <c r="C258" s="90"/>
      <c r="D258" s="16" t="s">
        <v>193</v>
      </c>
      <c r="E258" s="35">
        <f t="shared" si="72"/>
        <v>109425.60000000001</v>
      </c>
      <c r="F258" s="31">
        <v>0</v>
      </c>
      <c r="G258" s="31">
        <v>0</v>
      </c>
      <c r="H258" s="31">
        <v>53975.8</v>
      </c>
      <c r="I258" s="31">
        <v>55449.8</v>
      </c>
      <c r="J258" s="15">
        <v>0</v>
      </c>
      <c r="K258" s="31">
        <v>0</v>
      </c>
      <c r="L258" s="36">
        <v>0</v>
      </c>
      <c r="M258" s="39"/>
    </row>
    <row r="259" spans="1:13" s="38" customFormat="1" ht="13.9" customHeight="1">
      <c r="A259" s="90" t="s">
        <v>213</v>
      </c>
      <c r="B259" s="90" t="s">
        <v>73</v>
      </c>
      <c r="C259" s="90" t="s">
        <v>205</v>
      </c>
      <c r="D259" s="16" t="s">
        <v>3</v>
      </c>
      <c r="E259" s="34">
        <f t="shared" si="72"/>
        <v>8981.1</v>
      </c>
      <c r="F259" s="49">
        <f>F260+F261+F262+F264</f>
        <v>8981.1</v>
      </c>
      <c r="G259" s="49">
        <v>0</v>
      </c>
      <c r="H259" s="49">
        <v>0</v>
      </c>
      <c r="I259" s="49">
        <v>0</v>
      </c>
      <c r="J259" s="15">
        <v>0</v>
      </c>
      <c r="K259" s="49">
        <v>0</v>
      </c>
      <c r="L259" s="60">
        <v>0</v>
      </c>
      <c r="M259" s="39"/>
    </row>
    <row r="260" spans="1:13" s="38" customFormat="1">
      <c r="A260" s="90"/>
      <c r="B260" s="90"/>
      <c r="C260" s="90"/>
      <c r="D260" s="16" t="s">
        <v>13</v>
      </c>
      <c r="E260" s="35">
        <v>0</v>
      </c>
      <c r="F260" s="33">
        <v>0</v>
      </c>
      <c r="G260" s="33">
        <v>0</v>
      </c>
      <c r="H260" s="33">
        <v>0</v>
      </c>
      <c r="I260" s="33">
        <v>0</v>
      </c>
      <c r="J260" s="15">
        <v>0</v>
      </c>
      <c r="K260" s="33">
        <v>0</v>
      </c>
      <c r="L260" s="62">
        <v>0</v>
      </c>
      <c r="M260" s="39"/>
    </row>
    <row r="261" spans="1:13" s="38" customFormat="1">
      <c r="A261" s="90"/>
      <c r="B261" s="90"/>
      <c r="C261" s="90"/>
      <c r="D261" s="16" t="s">
        <v>14</v>
      </c>
      <c r="E261" s="35">
        <f>F261</f>
        <v>8083</v>
      </c>
      <c r="F261" s="33">
        <v>8083</v>
      </c>
      <c r="G261" s="33">
        <v>0</v>
      </c>
      <c r="H261" s="33">
        <v>0</v>
      </c>
      <c r="I261" s="33">
        <v>0</v>
      </c>
      <c r="J261" s="15">
        <v>0</v>
      </c>
      <c r="K261" s="33">
        <v>0</v>
      </c>
      <c r="L261" s="62">
        <v>0</v>
      </c>
      <c r="M261" s="39"/>
    </row>
    <row r="262" spans="1:13" s="38" customFormat="1">
      <c r="A262" s="90"/>
      <c r="B262" s="90"/>
      <c r="C262" s="90"/>
      <c r="D262" s="16" t="s">
        <v>15</v>
      </c>
      <c r="E262" s="35">
        <f>F262</f>
        <v>898.1</v>
      </c>
      <c r="F262" s="33">
        <v>898.1</v>
      </c>
      <c r="G262" s="33">
        <v>0</v>
      </c>
      <c r="H262" s="33">
        <v>0</v>
      </c>
      <c r="I262" s="33">
        <v>0</v>
      </c>
      <c r="J262" s="15">
        <v>0</v>
      </c>
      <c r="K262" s="33">
        <v>0</v>
      </c>
      <c r="L262" s="62">
        <v>0</v>
      </c>
      <c r="M262" s="39"/>
    </row>
    <row r="263" spans="1:13" s="38" customFormat="1" ht="25.5">
      <c r="A263" s="90"/>
      <c r="B263" s="90"/>
      <c r="C263" s="90"/>
      <c r="D263" s="16" t="s">
        <v>81</v>
      </c>
      <c r="E263" s="35">
        <v>0</v>
      </c>
      <c r="F263" s="31">
        <v>0</v>
      </c>
      <c r="G263" s="31">
        <v>0</v>
      </c>
      <c r="H263" s="31">
        <v>0</v>
      </c>
      <c r="I263" s="31">
        <v>0</v>
      </c>
      <c r="J263" s="15">
        <v>0</v>
      </c>
      <c r="K263" s="31">
        <v>0</v>
      </c>
      <c r="L263" s="36">
        <v>0</v>
      </c>
      <c r="M263" s="39"/>
    </row>
    <row r="264" spans="1:13" s="38" customFormat="1">
      <c r="A264" s="90"/>
      <c r="B264" s="90"/>
      <c r="C264" s="90"/>
      <c r="D264" s="16" t="s">
        <v>193</v>
      </c>
      <c r="E264" s="35">
        <f>F264</f>
        <v>0</v>
      </c>
      <c r="F264" s="33">
        <v>0</v>
      </c>
      <c r="G264" s="33">
        <v>0</v>
      </c>
      <c r="H264" s="33">
        <v>0</v>
      </c>
      <c r="I264" s="33">
        <v>0</v>
      </c>
      <c r="J264" s="15">
        <v>0</v>
      </c>
      <c r="K264" s="33">
        <v>0</v>
      </c>
      <c r="L264" s="62">
        <v>0</v>
      </c>
      <c r="M264" s="39"/>
    </row>
    <row r="265" spans="1:13" s="38" customFormat="1" ht="33.6" customHeight="1">
      <c r="A265" s="90" t="s">
        <v>214</v>
      </c>
      <c r="B265" s="90" t="s">
        <v>71</v>
      </c>
      <c r="C265" s="90" t="s">
        <v>205</v>
      </c>
      <c r="D265" s="16" t="s">
        <v>3</v>
      </c>
      <c r="E265" s="34">
        <f>E266+E267+E268+E270</f>
        <v>24380.339</v>
      </c>
      <c r="F265" s="32">
        <f>F266+F267+F268+F270</f>
        <v>24026</v>
      </c>
      <c r="G265" s="32">
        <f>G266+G267+G268+G270</f>
        <v>354.33899999999994</v>
      </c>
      <c r="H265" s="32">
        <f>H266+H267+H268+H270</f>
        <v>0</v>
      </c>
      <c r="I265" s="32">
        <v>0</v>
      </c>
      <c r="J265" s="15">
        <v>0</v>
      </c>
      <c r="K265" s="32">
        <v>0</v>
      </c>
      <c r="L265" s="28">
        <v>0</v>
      </c>
      <c r="M265" s="39"/>
    </row>
    <row r="266" spans="1:13" s="38" customFormat="1" ht="33.6" customHeight="1">
      <c r="A266" s="90"/>
      <c r="B266" s="90"/>
      <c r="C266" s="90"/>
      <c r="D266" s="16" t="s">
        <v>13</v>
      </c>
      <c r="E266" s="35">
        <f t="shared" ref="E266:E276" si="74">F266+G266+H266</f>
        <v>0</v>
      </c>
      <c r="F266" s="31">
        <v>0</v>
      </c>
      <c r="G266" s="31">
        <v>0</v>
      </c>
      <c r="H266" s="31">
        <v>0</v>
      </c>
      <c r="I266" s="31">
        <v>0</v>
      </c>
      <c r="J266" s="15">
        <v>0</v>
      </c>
      <c r="K266" s="31">
        <v>0</v>
      </c>
      <c r="L266" s="36">
        <v>0</v>
      </c>
      <c r="M266" s="39"/>
    </row>
    <row r="267" spans="1:13" s="38" customFormat="1" ht="39" customHeight="1">
      <c r="A267" s="90"/>
      <c r="B267" s="90"/>
      <c r="C267" s="90"/>
      <c r="D267" s="16" t="s">
        <v>14</v>
      </c>
      <c r="E267" s="35">
        <f t="shared" si="74"/>
        <v>21674</v>
      </c>
      <c r="F267" s="31">
        <v>21674</v>
      </c>
      <c r="G267" s="31">
        <f>9553-9553</f>
        <v>0</v>
      </c>
      <c r="H267" s="31">
        <v>0</v>
      </c>
      <c r="I267" s="31">
        <v>0</v>
      </c>
      <c r="J267" s="15">
        <v>0</v>
      </c>
      <c r="K267" s="31">
        <v>0</v>
      </c>
      <c r="L267" s="36">
        <v>0</v>
      </c>
      <c r="M267" s="39"/>
    </row>
    <row r="268" spans="1:13" s="38" customFormat="1" ht="30" customHeight="1">
      <c r="A268" s="90"/>
      <c r="B268" s="90"/>
      <c r="C268" s="90"/>
      <c r="D268" s="16" t="s">
        <v>15</v>
      </c>
      <c r="E268" s="35">
        <f t="shared" si="74"/>
        <v>2706.3389999999999</v>
      </c>
      <c r="F268" s="31">
        <v>2352</v>
      </c>
      <c r="G268" s="31">
        <f>1415.339-1061</f>
        <v>354.33899999999994</v>
      </c>
      <c r="H268" s="31">
        <v>0</v>
      </c>
      <c r="I268" s="31">
        <v>0</v>
      </c>
      <c r="J268" s="15">
        <v>0</v>
      </c>
      <c r="K268" s="31">
        <v>0</v>
      </c>
      <c r="L268" s="36">
        <v>0</v>
      </c>
      <c r="M268" s="39"/>
    </row>
    <row r="269" spans="1:13" s="38" customFormat="1" ht="30" customHeight="1">
      <c r="A269" s="90"/>
      <c r="B269" s="90"/>
      <c r="C269" s="90"/>
      <c r="D269" s="16" t="s">
        <v>81</v>
      </c>
      <c r="E269" s="35">
        <v>0</v>
      </c>
      <c r="F269" s="31">
        <v>0</v>
      </c>
      <c r="G269" s="31">
        <v>0</v>
      </c>
      <c r="H269" s="31">
        <v>0</v>
      </c>
      <c r="I269" s="31">
        <v>0</v>
      </c>
      <c r="J269" s="15">
        <v>0</v>
      </c>
      <c r="K269" s="31">
        <v>0</v>
      </c>
      <c r="L269" s="36">
        <v>0</v>
      </c>
      <c r="M269" s="39"/>
    </row>
    <row r="270" spans="1:13" s="38" customFormat="1" ht="27" customHeight="1">
      <c r="A270" s="90"/>
      <c r="B270" s="90"/>
      <c r="C270" s="90"/>
      <c r="D270" s="16" t="s">
        <v>193</v>
      </c>
      <c r="E270" s="35">
        <f t="shared" si="74"/>
        <v>0</v>
      </c>
      <c r="F270" s="31">
        <v>0</v>
      </c>
      <c r="G270" s="31">
        <v>0</v>
      </c>
      <c r="H270" s="31">
        <v>0</v>
      </c>
      <c r="I270" s="31">
        <v>0</v>
      </c>
      <c r="J270" s="15">
        <v>0</v>
      </c>
      <c r="K270" s="31">
        <v>0</v>
      </c>
      <c r="L270" s="36">
        <v>0</v>
      </c>
      <c r="M270" s="39"/>
    </row>
    <row r="271" spans="1:13" s="38" customFormat="1" ht="24" customHeight="1">
      <c r="A271" s="90" t="s">
        <v>215</v>
      </c>
      <c r="B271" s="90" t="s">
        <v>72</v>
      </c>
      <c r="C271" s="90" t="s">
        <v>205</v>
      </c>
      <c r="D271" s="16" t="s">
        <v>3</v>
      </c>
      <c r="E271" s="34">
        <f>F271+G271+H271+I271+J271+K271+L271</f>
        <v>6306.3771299999999</v>
      </c>
      <c r="F271" s="32">
        <f>F272+F273+F274+F276</f>
        <v>6306.3771299999999</v>
      </c>
      <c r="G271" s="32">
        <f>G272+G273+G274+G276</f>
        <v>0</v>
      </c>
      <c r="H271" s="32">
        <f>H272+H273+H274+H276</f>
        <v>0</v>
      </c>
      <c r="I271" s="32">
        <f>SUM(I272:I276)</f>
        <v>0</v>
      </c>
      <c r="J271" s="15">
        <f>SUM(J272:J276)</f>
        <v>0</v>
      </c>
      <c r="K271" s="32">
        <v>0</v>
      </c>
      <c r="L271" s="28">
        <v>0</v>
      </c>
      <c r="M271" s="39"/>
    </row>
    <row r="272" spans="1:13" s="38" customFormat="1" ht="22.5" customHeight="1">
      <c r="A272" s="90"/>
      <c r="B272" s="90"/>
      <c r="C272" s="90"/>
      <c r="D272" s="16" t="s">
        <v>13</v>
      </c>
      <c r="E272" s="35">
        <f t="shared" si="74"/>
        <v>0</v>
      </c>
      <c r="F272" s="31">
        <v>0</v>
      </c>
      <c r="G272" s="31">
        <v>0</v>
      </c>
      <c r="H272" s="31">
        <v>0</v>
      </c>
      <c r="I272" s="31">
        <v>0</v>
      </c>
      <c r="J272" s="15">
        <v>0</v>
      </c>
      <c r="K272" s="31">
        <v>0</v>
      </c>
      <c r="L272" s="36">
        <v>0</v>
      </c>
      <c r="M272" s="39"/>
    </row>
    <row r="273" spans="1:13" s="38" customFormat="1" ht="21.75" customHeight="1">
      <c r="A273" s="90"/>
      <c r="B273" s="90"/>
      <c r="C273" s="90"/>
      <c r="D273" s="16" t="s">
        <v>14</v>
      </c>
      <c r="E273" s="35">
        <f>F273+G273+H273+I273+J273+K273+L273</f>
        <v>5675</v>
      </c>
      <c r="F273" s="31">
        <v>5675</v>
      </c>
      <c r="G273" s="31">
        <v>0</v>
      </c>
      <c r="H273" s="31">
        <v>0</v>
      </c>
      <c r="I273" s="31">
        <v>0</v>
      </c>
      <c r="J273" s="15">
        <v>0</v>
      </c>
      <c r="K273" s="31">
        <v>0</v>
      </c>
      <c r="L273" s="36">
        <v>0</v>
      </c>
      <c r="M273" s="39"/>
    </row>
    <row r="274" spans="1:13" s="38" customFormat="1" ht="23.25" customHeight="1">
      <c r="A274" s="90"/>
      <c r="B274" s="90"/>
      <c r="C274" s="90"/>
      <c r="D274" s="16" t="s">
        <v>15</v>
      </c>
      <c r="E274" s="35">
        <f>F274+G274+H274+I274+J274+K274+L274</f>
        <v>631.37712999999997</v>
      </c>
      <c r="F274" s="31">
        <v>631.37712999999997</v>
      </c>
      <c r="G274" s="31">
        <v>0</v>
      </c>
      <c r="H274" s="31">
        <v>0</v>
      </c>
      <c r="I274" s="31">
        <v>0</v>
      </c>
      <c r="J274" s="15">
        <v>0</v>
      </c>
      <c r="K274" s="31">
        <v>0</v>
      </c>
      <c r="L274" s="36">
        <v>0</v>
      </c>
      <c r="M274" s="39"/>
    </row>
    <row r="275" spans="1:13" s="38" customFormat="1" ht="31.15" customHeight="1">
      <c r="A275" s="90"/>
      <c r="B275" s="90"/>
      <c r="C275" s="90"/>
      <c r="D275" s="16" t="s">
        <v>81</v>
      </c>
      <c r="E275" s="35">
        <v>0</v>
      </c>
      <c r="F275" s="31">
        <v>0</v>
      </c>
      <c r="G275" s="31">
        <v>0</v>
      </c>
      <c r="H275" s="31">
        <v>0</v>
      </c>
      <c r="I275" s="31">
        <v>0</v>
      </c>
      <c r="J275" s="15">
        <v>0</v>
      </c>
      <c r="K275" s="31">
        <v>0</v>
      </c>
      <c r="L275" s="36">
        <v>0</v>
      </c>
      <c r="M275" s="39"/>
    </row>
    <row r="276" spans="1:13" s="38" customFormat="1" ht="27.6" customHeight="1">
      <c r="A276" s="90"/>
      <c r="B276" s="90"/>
      <c r="C276" s="90"/>
      <c r="D276" s="16" t="s">
        <v>193</v>
      </c>
      <c r="E276" s="35">
        <f t="shared" si="74"/>
        <v>0</v>
      </c>
      <c r="F276" s="31">
        <v>0</v>
      </c>
      <c r="G276" s="31">
        <v>0</v>
      </c>
      <c r="H276" s="31">
        <v>0</v>
      </c>
      <c r="I276" s="31">
        <v>0</v>
      </c>
      <c r="J276" s="15">
        <v>0</v>
      </c>
      <c r="K276" s="31">
        <v>0</v>
      </c>
      <c r="L276" s="36">
        <v>0</v>
      </c>
      <c r="M276" s="39"/>
    </row>
    <row r="277" spans="1:13" s="38" customFormat="1" ht="24.75" customHeight="1">
      <c r="A277" s="90" t="s">
        <v>216</v>
      </c>
      <c r="B277" s="90" t="s">
        <v>76</v>
      </c>
      <c r="C277" s="90" t="s">
        <v>205</v>
      </c>
      <c r="D277" s="16" t="s">
        <v>3</v>
      </c>
      <c r="E277" s="34">
        <f t="shared" ref="E277:L277" si="75">E278+E279+E280+E282</f>
        <v>60713.058219999999</v>
      </c>
      <c r="F277" s="32">
        <f t="shared" si="75"/>
        <v>0</v>
      </c>
      <c r="G277" s="32">
        <f t="shared" si="75"/>
        <v>18040.870329999998</v>
      </c>
      <c r="H277" s="32">
        <f t="shared" si="75"/>
        <v>24956.309999999998</v>
      </c>
      <c r="I277" s="32">
        <f t="shared" si="75"/>
        <v>17715.87789</v>
      </c>
      <c r="J277" s="15">
        <f t="shared" si="75"/>
        <v>0</v>
      </c>
      <c r="K277" s="32">
        <f t="shared" si="75"/>
        <v>0</v>
      </c>
      <c r="L277" s="28">
        <f t="shared" si="75"/>
        <v>0</v>
      </c>
      <c r="M277" s="39"/>
    </row>
    <row r="278" spans="1:13" s="38" customFormat="1" ht="24.75" customHeight="1">
      <c r="A278" s="90"/>
      <c r="B278" s="90"/>
      <c r="C278" s="90"/>
      <c r="D278" s="16" t="s">
        <v>13</v>
      </c>
      <c r="E278" s="35">
        <f>F278+G278+H278+I278+J278+K278+L278</f>
        <v>0</v>
      </c>
      <c r="F278" s="31">
        <v>0</v>
      </c>
      <c r="G278" s="31">
        <v>0</v>
      </c>
      <c r="H278" s="31">
        <v>0</v>
      </c>
      <c r="I278" s="31">
        <v>0</v>
      </c>
      <c r="J278" s="15">
        <v>0</v>
      </c>
      <c r="K278" s="31">
        <v>0</v>
      </c>
      <c r="L278" s="36">
        <v>0</v>
      </c>
      <c r="M278" s="39"/>
    </row>
    <row r="279" spans="1:13" s="38" customFormat="1" ht="24.75" customHeight="1">
      <c r="A279" s="90"/>
      <c r="B279" s="90"/>
      <c r="C279" s="90"/>
      <c r="D279" s="16" t="s">
        <v>14</v>
      </c>
      <c r="E279" s="35">
        <f>F279+G279+H279+I279+J279+K279+L279</f>
        <v>38174.1</v>
      </c>
      <c r="F279" s="31">
        <v>0</v>
      </c>
      <c r="G279" s="31">
        <f>363-363+9553</f>
        <v>9553</v>
      </c>
      <c r="H279" s="31">
        <f>17014.1+1758</f>
        <v>18772.099999999999</v>
      </c>
      <c r="I279" s="31">
        <v>9849</v>
      </c>
      <c r="J279" s="15">
        <v>0</v>
      </c>
      <c r="K279" s="31">
        <v>0</v>
      </c>
      <c r="L279" s="36">
        <v>0</v>
      </c>
      <c r="M279" s="39"/>
    </row>
    <row r="280" spans="1:13" s="38" customFormat="1" ht="24.75" customHeight="1">
      <c r="A280" s="90"/>
      <c r="B280" s="90"/>
      <c r="C280" s="90"/>
      <c r="D280" s="16" t="s">
        <v>15</v>
      </c>
      <c r="E280" s="35">
        <f>F280+G280+H280+I280+J280+K280+L280</f>
        <v>22538.95822</v>
      </c>
      <c r="F280" s="31">
        <v>0</v>
      </c>
      <c r="G280" s="31">
        <f>12214.29111-4787.42078+1061</f>
        <v>8487.8703299999997</v>
      </c>
      <c r="H280" s="31">
        <f>6150.95689+1791.25311-1758</f>
        <v>6184.2100000000009</v>
      </c>
      <c r="I280" s="31">
        <v>7866.8778899999998</v>
      </c>
      <c r="J280" s="15">
        <v>0</v>
      </c>
      <c r="K280" s="31">
        <v>0</v>
      </c>
      <c r="L280" s="36">
        <v>0</v>
      </c>
      <c r="M280" s="39"/>
    </row>
    <row r="281" spans="1:13" s="38" customFormat="1" ht="29.65" customHeight="1">
      <c r="A281" s="90"/>
      <c r="B281" s="90"/>
      <c r="C281" s="90"/>
      <c r="D281" s="16" t="s">
        <v>81</v>
      </c>
      <c r="E281" s="35">
        <v>0</v>
      </c>
      <c r="F281" s="31">
        <v>0</v>
      </c>
      <c r="G281" s="31">
        <v>0</v>
      </c>
      <c r="H281" s="31">
        <v>0</v>
      </c>
      <c r="I281" s="31">
        <v>0</v>
      </c>
      <c r="J281" s="15">
        <v>0</v>
      </c>
      <c r="K281" s="31">
        <v>0</v>
      </c>
      <c r="L281" s="36">
        <v>0</v>
      </c>
      <c r="M281" s="39"/>
    </row>
    <row r="282" spans="1:13" s="38" customFormat="1" ht="33.6" customHeight="1">
      <c r="A282" s="90"/>
      <c r="B282" s="90"/>
      <c r="C282" s="90"/>
      <c r="D282" s="16" t="s">
        <v>193</v>
      </c>
      <c r="E282" s="35">
        <f>F282+G282+H282+I282+J282+K282+L282</f>
        <v>0</v>
      </c>
      <c r="F282" s="31">
        <v>0</v>
      </c>
      <c r="G282" s="31">
        <v>0</v>
      </c>
      <c r="H282" s="31">
        <v>0</v>
      </c>
      <c r="I282" s="31">
        <v>0</v>
      </c>
      <c r="J282" s="15">
        <v>0</v>
      </c>
      <c r="K282" s="31">
        <v>0</v>
      </c>
      <c r="L282" s="36">
        <v>0</v>
      </c>
      <c r="M282" s="39"/>
    </row>
    <row r="283" spans="1:13" s="38" customFormat="1" ht="22.15" customHeight="1">
      <c r="A283" s="90" t="s">
        <v>217</v>
      </c>
      <c r="B283" s="90" t="s">
        <v>80</v>
      </c>
      <c r="C283" s="90" t="s">
        <v>205</v>
      </c>
      <c r="D283" s="16" t="s">
        <v>3</v>
      </c>
      <c r="E283" s="34">
        <f>F283+G283+H283+I283+J283+K283+L283</f>
        <v>34075.440000000002</v>
      </c>
      <c r="F283" s="32">
        <f>F284+F285+F286+F287+F288</f>
        <v>0</v>
      </c>
      <c r="G283" s="32">
        <f t="shared" ref="G283:L283" si="76">G284+G285+G286+G288</f>
        <v>0</v>
      </c>
      <c r="H283" s="32">
        <f t="shared" si="76"/>
        <v>0</v>
      </c>
      <c r="I283" s="32">
        <f t="shared" si="76"/>
        <v>4875.4399999999996</v>
      </c>
      <c r="J283" s="15">
        <f t="shared" si="76"/>
        <v>0</v>
      </c>
      <c r="K283" s="32">
        <f t="shared" si="76"/>
        <v>14600</v>
      </c>
      <c r="L283" s="28">
        <f t="shared" si="76"/>
        <v>14600</v>
      </c>
      <c r="M283" s="39"/>
    </row>
    <row r="284" spans="1:13" s="38" customFormat="1" ht="22.15" customHeight="1">
      <c r="A284" s="90"/>
      <c r="B284" s="90"/>
      <c r="C284" s="90"/>
      <c r="D284" s="16" t="s">
        <v>13</v>
      </c>
      <c r="E284" s="35">
        <f t="shared" ref="E284:E306" si="77">F284+G284+H284+I284+J284+K284+L284</f>
        <v>0</v>
      </c>
      <c r="F284" s="31">
        <v>0</v>
      </c>
      <c r="G284" s="31">
        <v>0</v>
      </c>
      <c r="H284" s="31">
        <v>0</v>
      </c>
      <c r="I284" s="31">
        <v>0</v>
      </c>
      <c r="J284" s="15">
        <v>0</v>
      </c>
      <c r="K284" s="31">
        <v>0</v>
      </c>
      <c r="L284" s="36">
        <v>0</v>
      </c>
      <c r="M284" s="39"/>
    </row>
    <row r="285" spans="1:13" s="38" customFormat="1" ht="22.15" customHeight="1">
      <c r="A285" s="90"/>
      <c r="B285" s="90"/>
      <c r="C285" s="90"/>
      <c r="D285" s="16" t="s">
        <v>14</v>
      </c>
      <c r="E285" s="35">
        <f t="shared" si="77"/>
        <v>0</v>
      </c>
      <c r="F285" s="31">
        <v>0</v>
      </c>
      <c r="G285" s="31">
        <v>0</v>
      </c>
      <c r="H285" s="31">
        <v>0</v>
      </c>
      <c r="I285" s="31">
        <v>0</v>
      </c>
      <c r="J285" s="15">
        <v>0</v>
      </c>
      <c r="K285" s="31">
        <v>0</v>
      </c>
      <c r="L285" s="36">
        <v>0</v>
      </c>
      <c r="M285" s="39"/>
    </row>
    <row r="286" spans="1:13" s="38" customFormat="1" ht="22.15" customHeight="1">
      <c r="A286" s="90"/>
      <c r="B286" s="90"/>
      <c r="C286" s="90"/>
      <c r="D286" s="16" t="s">
        <v>15</v>
      </c>
      <c r="E286" s="35">
        <f t="shared" si="77"/>
        <v>0</v>
      </c>
      <c r="F286" s="31">
        <v>0</v>
      </c>
      <c r="G286" s="31">
        <v>0</v>
      </c>
      <c r="H286" s="31">
        <v>0</v>
      </c>
      <c r="I286" s="31">
        <v>0</v>
      </c>
      <c r="J286" s="15">
        <v>0</v>
      </c>
      <c r="K286" s="31">
        <v>0</v>
      </c>
      <c r="L286" s="36">
        <v>0</v>
      </c>
      <c r="M286" s="39"/>
    </row>
    <row r="287" spans="1:13" ht="29.65" customHeight="1">
      <c r="A287" s="90"/>
      <c r="B287" s="90"/>
      <c r="C287" s="90"/>
      <c r="D287" s="16" t="s">
        <v>81</v>
      </c>
      <c r="E287" s="35">
        <v>0</v>
      </c>
      <c r="F287" s="31">
        <v>0</v>
      </c>
      <c r="G287" s="31">
        <v>0</v>
      </c>
      <c r="H287" s="31">
        <v>0</v>
      </c>
      <c r="I287" s="31">
        <v>0</v>
      </c>
      <c r="J287" s="15">
        <v>0</v>
      </c>
      <c r="K287" s="31">
        <v>0</v>
      </c>
      <c r="L287" s="36">
        <v>0</v>
      </c>
      <c r="M287" s="39"/>
    </row>
    <row r="288" spans="1:13" ht="22.15" customHeight="1">
      <c r="A288" s="90"/>
      <c r="B288" s="90"/>
      <c r="C288" s="90"/>
      <c r="D288" s="16" t="s">
        <v>193</v>
      </c>
      <c r="E288" s="35">
        <f t="shared" si="77"/>
        <v>34075.440000000002</v>
      </c>
      <c r="F288" s="31">
        <v>0</v>
      </c>
      <c r="G288" s="31">
        <v>0</v>
      </c>
      <c r="H288" s="31">
        <v>0</v>
      </c>
      <c r="I288" s="31">
        <v>4875.4399999999996</v>
      </c>
      <c r="J288" s="15">
        <v>0</v>
      </c>
      <c r="K288" s="31">
        <v>14600</v>
      </c>
      <c r="L288" s="36">
        <v>14600</v>
      </c>
      <c r="M288" s="39"/>
    </row>
    <row r="289" spans="1:13" ht="22.15" customHeight="1">
      <c r="A289" s="90" t="s">
        <v>218</v>
      </c>
      <c r="B289" s="90" t="s">
        <v>139</v>
      </c>
      <c r="C289" s="90" t="s">
        <v>205</v>
      </c>
      <c r="D289" s="16" t="s">
        <v>3</v>
      </c>
      <c r="E289" s="34">
        <f t="shared" si="77"/>
        <v>28000</v>
      </c>
      <c r="F289" s="32">
        <f>F290+F291+F292+F294</f>
        <v>0</v>
      </c>
      <c r="G289" s="32">
        <f t="shared" ref="G289:L289" si="78">G290+G291+G292+G294</f>
        <v>0</v>
      </c>
      <c r="H289" s="32">
        <f t="shared" si="78"/>
        <v>0</v>
      </c>
      <c r="I289" s="32">
        <f t="shared" si="78"/>
        <v>0</v>
      </c>
      <c r="J289" s="15">
        <f t="shared" si="78"/>
        <v>0</v>
      </c>
      <c r="K289" s="32">
        <f t="shared" si="78"/>
        <v>14000</v>
      </c>
      <c r="L289" s="28">
        <f t="shared" si="78"/>
        <v>14000</v>
      </c>
      <c r="M289" s="39"/>
    </row>
    <row r="290" spans="1:13" ht="22.15" customHeight="1">
      <c r="A290" s="90"/>
      <c r="B290" s="90"/>
      <c r="C290" s="90"/>
      <c r="D290" s="16" t="s">
        <v>13</v>
      </c>
      <c r="E290" s="35">
        <f t="shared" si="77"/>
        <v>0</v>
      </c>
      <c r="F290" s="31">
        <v>0</v>
      </c>
      <c r="G290" s="31">
        <v>0</v>
      </c>
      <c r="H290" s="31">
        <v>0</v>
      </c>
      <c r="I290" s="31">
        <v>0</v>
      </c>
      <c r="J290" s="15">
        <v>0</v>
      </c>
      <c r="K290" s="31">
        <v>0</v>
      </c>
      <c r="L290" s="36">
        <v>0</v>
      </c>
      <c r="M290" s="39"/>
    </row>
    <row r="291" spans="1:13" ht="22.15" customHeight="1">
      <c r="A291" s="90"/>
      <c r="B291" s="90"/>
      <c r="C291" s="90"/>
      <c r="D291" s="16" t="s">
        <v>14</v>
      </c>
      <c r="E291" s="35">
        <f t="shared" si="77"/>
        <v>0</v>
      </c>
      <c r="F291" s="31">
        <v>0</v>
      </c>
      <c r="G291" s="31">
        <v>0</v>
      </c>
      <c r="H291" s="31">
        <v>0</v>
      </c>
      <c r="I291" s="31">
        <v>0</v>
      </c>
      <c r="J291" s="15">
        <v>0</v>
      </c>
      <c r="K291" s="31">
        <v>0</v>
      </c>
      <c r="L291" s="36">
        <v>0</v>
      </c>
      <c r="M291" s="39"/>
    </row>
    <row r="292" spans="1:13" ht="22.15" customHeight="1">
      <c r="A292" s="90"/>
      <c r="B292" s="90"/>
      <c r="C292" s="90"/>
      <c r="D292" s="16" t="s">
        <v>15</v>
      </c>
      <c r="E292" s="35">
        <f t="shared" si="77"/>
        <v>0</v>
      </c>
      <c r="F292" s="31">
        <v>0</v>
      </c>
      <c r="G292" s="31">
        <v>0</v>
      </c>
      <c r="H292" s="31">
        <v>0</v>
      </c>
      <c r="I292" s="31">
        <v>0</v>
      </c>
      <c r="J292" s="15">
        <v>0</v>
      </c>
      <c r="K292" s="31">
        <v>0</v>
      </c>
      <c r="L292" s="36">
        <v>0</v>
      </c>
      <c r="M292" s="39"/>
    </row>
    <row r="293" spans="1:13" ht="31.5" customHeight="1">
      <c r="A293" s="90"/>
      <c r="B293" s="90"/>
      <c r="C293" s="90"/>
      <c r="D293" s="16" t="s">
        <v>81</v>
      </c>
      <c r="E293" s="35">
        <v>0</v>
      </c>
      <c r="F293" s="31">
        <v>0</v>
      </c>
      <c r="G293" s="31">
        <v>0</v>
      </c>
      <c r="H293" s="31">
        <v>0</v>
      </c>
      <c r="I293" s="31">
        <v>0</v>
      </c>
      <c r="J293" s="15">
        <v>0</v>
      </c>
      <c r="K293" s="31">
        <v>0</v>
      </c>
      <c r="L293" s="36">
        <v>0</v>
      </c>
      <c r="M293" s="39"/>
    </row>
    <row r="294" spans="1:13" ht="30" customHeight="1">
      <c r="A294" s="90"/>
      <c r="B294" s="90"/>
      <c r="C294" s="90"/>
      <c r="D294" s="16" t="s">
        <v>193</v>
      </c>
      <c r="E294" s="35">
        <f t="shared" si="77"/>
        <v>28000</v>
      </c>
      <c r="F294" s="31">
        <v>0</v>
      </c>
      <c r="G294" s="31">
        <v>0</v>
      </c>
      <c r="H294" s="31">
        <v>0</v>
      </c>
      <c r="I294" s="31">
        <v>0</v>
      </c>
      <c r="J294" s="15">
        <v>0</v>
      </c>
      <c r="K294" s="31">
        <v>14000</v>
      </c>
      <c r="L294" s="36">
        <v>14000</v>
      </c>
      <c r="M294" s="39"/>
    </row>
    <row r="295" spans="1:13" ht="30" customHeight="1">
      <c r="A295" s="90" t="s">
        <v>219</v>
      </c>
      <c r="B295" s="90" t="s">
        <v>184</v>
      </c>
      <c r="C295" s="90" t="s">
        <v>205</v>
      </c>
      <c r="D295" s="16" t="s">
        <v>3</v>
      </c>
      <c r="E295" s="35">
        <f t="shared" si="77"/>
        <v>1371.0297999999998</v>
      </c>
      <c r="F295" s="31">
        <f t="shared" ref="F295:L295" si="79">F296+F297+F298+F299+F300</f>
        <v>0</v>
      </c>
      <c r="G295" s="31">
        <f t="shared" si="79"/>
        <v>0</v>
      </c>
      <c r="H295" s="31">
        <f t="shared" si="79"/>
        <v>1371.0297999999998</v>
      </c>
      <c r="I295" s="31">
        <f t="shared" si="79"/>
        <v>0</v>
      </c>
      <c r="J295" s="15">
        <f t="shared" si="79"/>
        <v>0</v>
      </c>
      <c r="K295" s="31">
        <f t="shared" si="79"/>
        <v>0</v>
      </c>
      <c r="L295" s="36">
        <f t="shared" si="79"/>
        <v>0</v>
      </c>
      <c r="M295" s="39"/>
    </row>
    <row r="296" spans="1:13" ht="30" customHeight="1">
      <c r="A296" s="90"/>
      <c r="B296" s="90"/>
      <c r="C296" s="90"/>
      <c r="D296" s="16" t="s">
        <v>13</v>
      </c>
      <c r="E296" s="35">
        <f t="shared" si="77"/>
        <v>0</v>
      </c>
      <c r="F296" s="31">
        <v>0</v>
      </c>
      <c r="G296" s="31">
        <v>0</v>
      </c>
      <c r="H296" s="31">
        <v>0</v>
      </c>
      <c r="I296" s="31">
        <v>0</v>
      </c>
      <c r="J296" s="15">
        <v>0</v>
      </c>
      <c r="K296" s="31">
        <v>0</v>
      </c>
      <c r="L296" s="36">
        <v>0</v>
      </c>
      <c r="M296" s="39"/>
    </row>
    <row r="297" spans="1:13" ht="30" customHeight="1">
      <c r="A297" s="90"/>
      <c r="B297" s="90"/>
      <c r="C297" s="90"/>
      <c r="D297" s="16" t="s">
        <v>14</v>
      </c>
      <c r="E297" s="35">
        <f t="shared" si="77"/>
        <v>0</v>
      </c>
      <c r="F297" s="31">
        <v>0</v>
      </c>
      <c r="G297" s="31">
        <v>0</v>
      </c>
      <c r="H297" s="31">
        <v>0</v>
      </c>
      <c r="I297" s="31">
        <v>0</v>
      </c>
      <c r="J297" s="15">
        <v>0</v>
      </c>
      <c r="K297" s="31">
        <v>0</v>
      </c>
      <c r="L297" s="36">
        <v>0</v>
      </c>
      <c r="M297" s="39"/>
    </row>
    <row r="298" spans="1:13" ht="30" customHeight="1">
      <c r="A298" s="90"/>
      <c r="B298" s="90"/>
      <c r="C298" s="90"/>
      <c r="D298" s="16" t="s">
        <v>15</v>
      </c>
      <c r="E298" s="35">
        <f t="shared" si="77"/>
        <v>1371.0297999999998</v>
      </c>
      <c r="F298" s="31">
        <v>0</v>
      </c>
      <c r="G298" s="31">
        <v>0</v>
      </c>
      <c r="H298" s="31">
        <f>4900-3528.9702</f>
        <v>1371.0297999999998</v>
      </c>
      <c r="I298" s="31">
        <v>0</v>
      </c>
      <c r="J298" s="15">
        <v>0</v>
      </c>
      <c r="K298" s="31">
        <v>0</v>
      </c>
      <c r="L298" s="36">
        <v>0</v>
      </c>
      <c r="M298" s="39"/>
    </row>
    <row r="299" spans="1:13" ht="30" customHeight="1">
      <c r="A299" s="90"/>
      <c r="B299" s="90"/>
      <c r="C299" s="90"/>
      <c r="D299" s="16" t="s">
        <v>81</v>
      </c>
      <c r="E299" s="35">
        <f t="shared" si="77"/>
        <v>0</v>
      </c>
      <c r="F299" s="35">
        <v>0</v>
      </c>
      <c r="G299" s="35">
        <v>0</v>
      </c>
      <c r="H299" s="35">
        <v>0</v>
      </c>
      <c r="I299" s="35">
        <v>0</v>
      </c>
      <c r="J299" s="15">
        <v>0</v>
      </c>
      <c r="K299" s="35">
        <v>0</v>
      </c>
      <c r="L299" s="37">
        <v>0</v>
      </c>
      <c r="M299" s="39"/>
    </row>
    <row r="300" spans="1:13" ht="30" customHeight="1">
      <c r="A300" s="90"/>
      <c r="B300" s="90"/>
      <c r="C300" s="90"/>
      <c r="D300" s="16" t="s">
        <v>193</v>
      </c>
      <c r="E300" s="35">
        <f t="shared" si="77"/>
        <v>0</v>
      </c>
      <c r="F300" s="31">
        <v>0</v>
      </c>
      <c r="G300" s="31">
        <v>0</v>
      </c>
      <c r="H300" s="31">
        <v>0</v>
      </c>
      <c r="I300" s="31">
        <v>0</v>
      </c>
      <c r="J300" s="15">
        <v>0</v>
      </c>
      <c r="K300" s="31">
        <v>0</v>
      </c>
      <c r="L300" s="36">
        <v>0</v>
      </c>
      <c r="M300" s="39"/>
    </row>
    <row r="301" spans="1:13" ht="30" customHeight="1">
      <c r="A301" s="90" t="s">
        <v>220</v>
      </c>
      <c r="B301" s="95" t="s">
        <v>204</v>
      </c>
      <c r="C301" s="90" t="s">
        <v>205</v>
      </c>
      <c r="D301" s="16" t="s">
        <v>3</v>
      </c>
      <c r="E301" s="35">
        <f t="shared" si="77"/>
        <v>2843.06</v>
      </c>
      <c r="F301" s="31">
        <f t="shared" ref="F301:L301" si="80">F302+F303+F304+F305+F306</f>
        <v>0</v>
      </c>
      <c r="G301" s="31">
        <f t="shared" si="80"/>
        <v>0</v>
      </c>
      <c r="H301" s="31">
        <f t="shared" si="80"/>
        <v>2843.06</v>
      </c>
      <c r="I301" s="31">
        <f t="shared" si="80"/>
        <v>0</v>
      </c>
      <c r="J301" s="15">
        <f t="shared" si="80"/>
        <v>0</v>
      </c>
      <c r="K301" s="31">
        <f t="shared" si="80"/>
        <v>0</v>
      </c>
      <c r="L301" s="36">
        <f t="shared" si="80"/>
        <v>0</v>
      </c>
      <c r="M301" s="39"/>
    </row>
    <row r="302" spans="1:13" ht="30" customHeight="1">
      <c r="A302" s="90"/>
      <c r="B302" s="96"/>
      <c r="C302" s="90"/>
      <c r="D302" s="16" t="s">
        <v>13</v>
      </c>
      <c r="E302" s="35">
        <f t="shared" si="77"/>
        <v>0</v>
      </c>
      <c r="F302" s="31">
        <v>0</v>
      </c>
      <c r="G302" s="31">
        <v>0</v>
      </c>
      <c r="H302" s="31">
        <v>0</v>
      </c>
      <c r="I302" s="31">
        <v>0</v>
      </c>
      <c r="J302" s="15">
        <v>0</v>
      </c>
      <c r="K302" s="31">
        <v>0</v>
      </c>
      <c r="L302" s="36">
        <v>0</v>
      </c>
      <c r="M302" s="39"/>
    </row>
    <row r="303" spans="1:13" ht="30" customHeight="1">
      <c r="A303" s="90"/>
      <c r="B303" s="96"/>
      <c r="C303" s="90"/>
      <c r="D303" s="16" t="s">
        <v>14</v>
      </c>
      <c r="E303" s="35">
        <f t="shared" si="77"/>
        <v>0</v>
      </c>
      <c r="F303" s="31">
        <v>0</v>
      </c>
      <c r="G303" s="31">
        <v>0</v>
      </c>
      <c r="H303" s="31">
        <v>0</v>
      </c>
      <c r="I303" s="31">
        <v>0</v>
      </c>
      <c r="J303" s="15">
        <v>0</v>
      </c>
      <c r="K303" s="31">
        <v>0</v>
      </c>
      <c r="L303" s="36">
        <v>0</v>
      </c>
      <c r="M303" s="39"/>
    </row>
    <row r="304" spans="1:13" ht="30" customHeight="1">
      <c r="A304" s="90"/>
      <c r="B304" s="96"/>
      <c r="C304" s="90"/>
      <c r="D304" s="16" t="s">
        <v>15</v>
      </c>
      <c r="E304" s="35">
        <f t="shared" si="77"/>
        <v>2843.06</v>
      </c>
      <c r="F304" s="31">
        <v>0</v>
      </c>
      <c r="G304" s="31">
        <v>0</v>
      </c>
      <c r="H304" s="31">
        <v>2843.06</v>
      </c>
      <c r="I304" s="31">
        <v>0</v>
      </c>
      <c r="J304" s="15">
        <v>0</v>
      </c>
      <c r="K304" s="31">
        <v>0</v>
      </c>
      <c r="L304" s="36">
        <v>0</v>
      </c>
      <c r="M304" s="39"/>
    </row>
    <row r="305" spans="1:13" ht="30" customHeight="1">
      <c r="A305" s="90"/>
      <c r="B305" s="96"/>
      <c r="C305" s="90"/>
      <c r="D305" s="16" t="s">
        <v>81</v>
      </c>
      <c r="E305" s="35">
        <f t="shared" si="77"/>
        <v>0</v>
      </c>
      <c r="F305" s="31">
        <v>0</v>
      </c>
      <c r="G305" s="31">
        <v>0</v>
      </c>
      <c r="H305" s="31">
        <v>0</v>
      </c>
      <c r="I305" s="31">
        <v>0</v>
      </c>
      <c r="J305" s="15">
        <v>0</v>
      </c>
      <c r="K305" s="31">
        <v>0</v>
      </c>
      <c r="L305" s="36">
        <v>0</v>
      </c>
      <c r="M305" s="39"/>
    </row>
    <row r="306" spans="1:13" ht="30" customHeight="1">
      <c r="A306" s="90"/>
      <c r="B306" s="97"/>
      <c r="C306" s="90"/>
      <c r="D306" s="16" t="s">
        <v>193</v>
      </c>
      <c r="E306" s="35">
        <f t="shared" si="77"/>
        <v>0</v>
      </c>
      <c r="F306" s="31">
        <v>0</v>
      </c>
      <c r="G306" s="31">
        <v>0</v>
      </c>
      <c r="H306" s="31">
        <v>0</v>
      </c>
      <c r="I306" s="31">
        <v>0</v>
      </c>
      <c r="J306" s="15">
        <v>0</v>
      </c>
      <c r="K306" s="31">
        <v>0</v>
      </c>
      <c r="L306" s="36">
        <v>0</v>
      </c>
      <c r="M306" s="39"/>
    </row>
    <row r="307" spans="1:13" ht="27" customHeight="1">
      <c r="A307" s="90"/>
      <c r="B307" s="112" t="s">
        <v>37</v>
      </c>
      <c r="C307" s="90" t="s">
        <v>68</v>
      </c>
      <c r="D307" s="16" t="s">
        <v>3</v>
      </c>
      <c r="E307" s="20">
        <f t="shared" ref="E307:L312" si="81">E247</f>
        <v>284850.92415000004</v>
      </c>
      <c r="F307" s="21">
        <f t="shared" si="81"/>
        <v>44762.897130000005</v>
      </c>
      <c r="G307" s="21">
        <f t="shared" si="81"/>
        <v>18877.209329999998</v>
      </c>
      <c r="H307" s="21">
        <f t="shared" si="81"/>
        <v>85343.699800000002</v>
      </c>
      <c r="I307" s="21">
        <f t="shared" si="81"/>
        <v>78667.117890000009</v>
      </c>
      <c r="J307" s="15">
        <f t="shared" si="81"/>
        <v>0</v>
      </c>
      <c r="K307" s="21">
        <f t="shared" si="81"/>
        <v>28600</v>
      </c>
      <c r="L307" s="21">
        <f t="shared" si="81"/>
        <v>28600</v>
      </c>
      <c r="M307" s="39"/>
    </row>
    <row r="308" spans="1:13" ht="27" customHeight="1">
      <c r="A308" s="90"/>
      <c r="B308" s="112"/>
      <c r="C308" s="90"/>
      <c r="D308" s="16" t="s">
        <v>13</v>
      </c>
      <c r="E308" s="15">
        <f t="shared" si="81"/>
        <v>0</v>
      </c>
      <c r="F308" s="18">
        <f t="shared" si="81"/>
        <v>0</v>
      </c>
      <c r="G308" s="18">
        <f t="shared" si="81"/>
        <v>0</v>
      </c>
      <c r="H308" s="18">
        <f t="shared" si="81"/>
        <v>0</v>
      </c>
      <c r="I308" s="18">
        <f t="shared" si="81"/>
        <v>0</v>
      </c>
      <c r="J308" s="15">
        <f t="shared" si="81"/>
        <v>0</v>
      </c>
      <c r="K308" s="18">
        <f t="shared" si="81"/>
        <v>0</v>
      </c>
      <c r="L308" s="18">
        <f t="shared" si="81"/>
        <v>0</v>
      </c>
      <c r="M308" s="39"/>
    </row>
    <row r="309" spans="1:13" ht="27" customHeight="1">
      <c r="A309" s="90"/>
      <c r="B309" s="112"/>
      <c r="C309" s="90"/>
      <c r="D309" s="16" t="s">
        <v>14</v>
      </c>
      <c r="E309" s="15">
        <f t="shared" si="81"/>
        <v>79395.100000000006</v>
      </c>
      <c r="F309" s="18">
        <f t="shared" si="81"/>
        <v>40286</v>
      </c>
      <c r="G309" s="18">
        <f t="shared" si="81"/>
        <v>9987</v>
      </c>
      <c r="H309" s="18">
        <f t="shared" si="81"/>
        <v>18772.099999999999</v>
      </c>
      <c r="I309" s="18">
        <f t="shared" si="81"/>
        <v>10350</v>
      </c>
      <c r="J309" s="15">
        <f t="shared" si="81"/>
        <v>0</v>
      </c>
      <c r="K309" s="18">
        <f t="shared" si="81"/>
        <v>0</v>
      </c>
      <c r="L309" s="18">
        <f t="shared" si="81"/>
        <v>0</v>
      </c>
      <c r="M309" s="39"/>
    </row>
    <row r="310" spans="1:13" ht="27" customHeight="1">
      <c r="A310" s="90"/>
      <c r="B310" s="112"/>
      <c r="C310" s="90"/>
      <c r="D310" s="16" t="s">
        <v>15</v>
      </c>
      <c r="E310" s="15">
        <f t="shared" si="81"/>
        <v>33954.784149999999</v>
      </c>
      <c r="F310" s="18">
        <f t="shared" si="81"/>
        <v>4476.8971300000003</v>
      </c>
      <c r="G310" s="18">
        <f t="shared" si="81"/>
        <v>8890.2093299999997</v>
      </c>
      <c r="H310" s="18">
        <f t="shared" si="81"/>
        <v>12595.799800000001</v>
      </c>
      <c r="I310" s="18">
        <f t="shared" si="81"/>
        <v>7991.8778899999998</v>
      </c>
      <c r="J310" s="15">
        <f t="shared" si="81"/>
        <v>0</v>
      </c>
      <c r="K310" s="18">
        <f t="shared" si="81"/>
        <v>0</v>
      </c>
      <c r="L310" s="18">
        <f t="shared" si="81"/>
        <v>0</v>
      </c>
      <c r="M310" s="39"/>
    </row>
    <row r="311" spans="1:13" ht="27" customHeight="1">
      <c r="A311" s="90"/>
      <c r="B311" s="112"/>
      <c r="C311" s="90"/>
      <c r="D311" s="16" t="s">
        <v>81</v>
      </c>
      <c r="E311" s="15">
        <f t="shared" si="81"/>
        <v>0</v>
      </c>
      <c r="F311" s="18">
        <f t="shared" si="81"/>
        <v>0</v>
      </c>
      <c r="G311" s="18">
        <f t="shared" si="81"/>
        <v>0</v>
      </c>
      <c r="H311" s="18">
        <f t="shared" si="81"/>
        <v>0</v>
      </c>
      <c r="I311" s="18">
        <f t="shared" si="81"/>
        <v>0</v>
      </c>
      <c r="J311" s="15">
        <f t="shared" si="81"/>
        <v>0</v>
      </c>
      <c r="K311" s="18">
        <f t="shared" si="81"/>
        <v>0</v>
      </c>
      <c r="L311" s="18">
        <f t="shared" si="81"/>
        <v>0</v>
      </c>
      <c r="M311" s="39"/>
    </row>
    <row r="312" spans="1:13" ht="27" customHeight="1">
      <c r="A312" s="90"/>
      <c r="B312" s="112"/>
      <c r="C312" s="90"/>
      <c r="D312" s="16" t="s">
        <v>193</v>
      </c>
      <c r="E312" s="15">
        <f t="shared" si="81"/>
        <v>171501.04</v>
      </c>
      <c r="F312" s="18">
        <f t="shared" si="81"/>
        <v>0</v>
      </c>
      <c r="G312" s="18">
        <f t="shared" si="81"/>
        <v>0</v>
      </c>
      <c r="H312" s="18">
        <f t="shared" si="81"/>
        <v>53975.8</v>
      </c>
      <c r="I312" s="18">
        <f t="shared" si="81"/>
        <v>60325.240000000005</v>
      </c>
      <c r="J312" s="15">
        <f t="shared" si="81"/>
        <v>0</v>
      </c>
      <c r="K312" s="18">
        <f t="shared" si="81"/>
        <v>28600</v>
      </c>
      <c r="L312" s="18">
        <f t="shared" si="81"/>
        <v>28600</v>
      </c>
      <c r="M312" s="39"/>
    </row>
    <row r="313" spans="1:13" ht="27" customHeight="1">
      <c r="A313" s="89" t="s">
        <v>104</v>
      </c>
      <c r="B313" s="90"/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39"/>
    </row>
    <row r="314" spans="1:13" ht="27" customHeight="1">
      <c r="A314" s="112" t="s">
        <v>221</v>
      </c>
      <c r="B314" s="90" t="s">
        <v>105</v>
      </c>
      <c r="C314" s="90" t="s">
        <v>68</v>
      </c>
      <c r="D314" s="16" t="s">
        <v>3</v>
      </c>
      <c r="E314" s="79">
        <f>F314+G314+H314+I314+J314+K314+L314</f>
        <v>309597.47408000001</v>
      </c>
      <c r="F314" s="79">
        <f t="shared" ref="F314:L319" si="82">F320+F326+F332+F338+F344+F350+F356+F362+F368+F374+F380+F386+F392+F398+F404+F410+F416+F422+F428+F434+F440+F446+F452+F458+F464+F470+F476+F482+F488+F494+F500</f>
        <v>0</v>
      </c>
      <c r="G314" s="79">
        <f t="shared" si="82"/>
        <v>0</v>
      </c>
      <c r="H314" s="79">
        <f>H315+H316+H317+H318+H319</f>
        <v>11395.66408</v>
      </c>
      <c r="I314" s="79">
        <f>I319</f>
        <v>72586.137499999997</v>
      </c>
      <c r="J314" s="15">
        <f>J319</f>
        <v>151513.9425</v>
      </c>
      <c r="K314" s="79">
        <f>K319</f>
        <v>50291.147499999999</v>
      </c>
      <c r="L314" s="79">
        <f>L319</f>
        <v>23810.5825</v>
      </c>
      <c r="M314" s="39"/>
    </row>
    <row r="315" spans="1:13" ht="27" customHeight="1">
      <c r="A315" s="112"/>
      <c r="B315" s="90"/>
      <c r="C315" s="90"/>
      <c r="D315" s="16" t="s">
        <v>13</v>
      </c>
      <c r="E315" s="74">
        <f t="shared" ref="E315:E319" si="83">F315+G315+H315+I315+J315+K315+L315</f>
        <v>0</v>
      </c>
      <c r="F315" s="74">
        <f t="shared" si="82"/>
        <v>0</v>
      </c>
      <c r="G315" s="74">
        <f t="shared" si="82"/>
        <v>0</v>
      </c>
      <c r="H315" s="74">
        <f t="shared" si="82"/>
        <v>0</v>
      </c>
      <c r="I315" s="74">
        <f t="shared" si="82"/>
        <v>0</v>
      </c>
      <c r="J315" s="15">
        <f t="shared" si="82"/>
        <v>0</v>
      </c>
      <c r="K315" s="74">
        <f t="shared" si="82"/>
        <v>0</v>
      </c>
      <c r="L315" s="74">
        <f t="shared" si="82"/>
        <v>0</v>
      </c>
      <c r="M315" s="39"/>
    </row>
    <row r="316" spans="1:13" ht="27" customHeight="1">
      <c r="A316" s="112"/>
      <c r="B316" s="90"/>
      <c r="C316" s="90"/>
      <c r="D316" s="16" t="s">
        <v>14</v>
      </c>
      <c r="E316" s="74">
        <f t="shared" si="83"/>
        <v>818.28359999999998</v>
      </c>
      <c r="F316" s="74">
        <f t="shared" si="82"/>
        <v>0</v>
      </c>
      <c r="G316" s="74">
        <f t="shared" si="82"/>
        <v>0</v>
      </c>
      <c r="H316" s="35">
        <v>818.28359999999998</v>
      </c>
      <c r="I316" s="74">
        <f t="shared" si="82"/>
        <v>0</v>
      </c>
      <c r="J316" s="15">
        <f t="shared" si="82"/>
        <v>0</v>
      </c>
      <c r="K316" s="74">
        <f t="shared" si="82"/>
        <v>0</v>
      </c>
      <c r="L316" s="74">
        <f t="shared" si="82"/>
        <v>0</v>
      </c>
      <c r="M316" s="39"/>
    </row>
    <row r="317" spans="1:13" ht="27" customHeight="1">
      <c r="A317" s="112"/>
      <c r="B317" s="90"/>
      <c r="C317" s="90"/>
      <c r="D317" s="16" t="s">
        <v>15</v>
      </c>
      <c r="E317" s="74">
        <f t="shared" si="83"/>
        <v>10577.38048</v>
      </c>
      <c r="F317" s="74">
        <f t="shared" si="82"/>
        <v>0</v>
      </c>
      <c r="G317" s="74">
        <f t="shared" si="82"/>
        <v>0</v>
      </c>
      <c r="H317" s="35">
        <v>10577.38048</v>
      </c>
      <c r="I317" s="74">
        <f t="shared" si="82"/>
        <v>0</v>
      </c>
      <c r="J317" s="15">
        <f t="shared" si="82"/>
        <v>0</v>
      </c>
      <c r="K317" s="74">
        <f t="shared" si="82"/>
        <v>0</v>
      </c>
      <c r="L317" s="74">
        <f t="shared" si="82"/>
        <v>0</v>
      </c>
      <c r="M317" s="39"/>
    </row>
    <row r="318" spans="1:13" ht="27" customHeight="1">
      <c r="A318" s="112"/>
      <c r="B318" s="90"/>
      <c r="C318" s="90"/>
      <c r="D318" s="16" t="s">
        <v>81</v>
      </c>
      <c r="E318" s="74">
        <f t="shared" si="83"/>
        <v>0</v>
      </c>
      <c r="F318" s="74">
        <f t="shared" si="82"/>
        <v>0</v>
      </c>
      <c r="G318" s="74">
        <f t="shared" si="82"/>
        <v>0</v>
      </c>
      <c r="H318" s="29">
        <f t="shared" si="82"/>
        <v>0</v>
      </c>
      <c r="I318" s="74">
        <f t="shared" si="82"/>
        <v>0</v>
      </c>
      <c r="J318" s="15">
        <f t="shared" si="82"/>
        <v>0</v>
      </c>
      <c r="K318" s="74">
        <f t="shared" si="82"/>
        <v>0</v>
      </c>
      <c r="L318" s="74">
        <f t="shared" si="82"/>
        <v>0</v>
      </c>
      <c r="M318" s="39"/>
    </row>
    <row r="319" spans="1:13" s="38" customFormat="1" ht="27" customHeight="1">
      <c r="A319" s="112"/>
      <c r="B319" s="90"/>
      <c r="C319" s="90"/>
      <c r="D319" s="16" t="s">
        <v>193</v>
      </c>
      <c r="E319" s="74">
        <f t="shared" si="83"/>
        <v>298201.81000000006</v>
      </c>
      <c r="F319" s="74">
        <f t="shared" si="82"/>
        <v>0</v>
      </c>
      <c r="G319" s="74">
        <f t="shared" si="82"/>
        <v>0</v>
      </c>
      <c r="H319" s="74">
        <v>0</v>
      </c>
      <c r="I319" s="74">
        <v>72586.137499999997</v>
      </c>
      <c r="J319" s="15">
        <v>151513.9425</v>
      </c>
      <c r="K319" s="74">
        <v>50291.147499999999</v>
      </c>
      <c r="L319" s="74">
        <v>23810.5825</v>
      </c>
      <c r="M319" s="39"/>
    </row>
    <row r="320" spans="1:13" s="38" customFormat="1" ht="14.1" hidden="1" customHeight="1">
      <c r="A320" s="90" t="s">
        <v>140</v>
      </c>
      <c r="B320" s="90" t="s">
        <v>141</v>
      </c>
      <c r="C320" s="90"/>
      <c r="D320" s="16" t="s">
        <v>3</v>
      </c>
      <c r="E320" s="20">
        <f t="shared" ref="E320:L320" si="84">SUM(E321:E325)</f>
        <v>5533.3</v>
      </c>
      <c r="F320" s="20">
        <f t="shared" si="84"/>
        <v>0</v>
      </c>
      <c r="G320" s="20">
        <f t="shared" si="84"/>
        <v>0</v>
      </c>
      <c r="H320" s="20">
        <f t="shared" si="84"/>
        <v>0</v>
      </c>
      <c r="I320" s="20">
        <f t="shared" si="84"/>
        <v>0</v>
      </c>
      <c r="J320" s="15">
        <f t="shared" si="84"/>
        <v>553.33000000000004</v>
      </c>
      <c r="K320" s="20">
        <f t="shared" si="84"/>
        <v>4979.97</v>
      </c>
      <c r="L320" s="20">
        <f t="shared" si="84"/>
        <v>0</v>
      </c>
      <c r="M320" s="39"/>
    </row>
    <row r="321" spans="1:13" s="38" customFormat="1" ht="13.9" hidden="1" customHeight="1">
      <c r="A321" s="90"/>
      <c r="B321" s="90"/>
      <c r="C321" s="90"/>
      <c r="D321" s="16" t="s">
        <v>13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39"/>
    </row>
    <row r="322" spans="1:13" s="38" customFormat="1" ht="13.9" hidden="1" customHeight="1">
      <c r="A322" s="90"/>
      <c r="B322" s="90"/>
      <c r="C322" s="90"/>
      <c r="D322" s="16" t="s">
        <v>14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39"/>
    </row>
    <row r="323" spans="1:13" s="38" customFormat="1" ht="13.9" hidden="1" customHeight="1">
      <c r="A323" s="90"/>
      <c r="B323" s="90"/>
      <c r="C323" s="90"/>
      <c r="D323" s="16" t="s">
        <v>15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39"/>
    </row>
    <row r="324" spans="1:13" s="38" customFormat="1" ht="34.5" hidden="1" customHeight="1">
      <c r="A324" s="90"/>
      <c r="B324" s="90"/>
      <c r="C324" s="90"/>
      <c r="D324" s="16" t="s">
        <v>81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39"/>
    </row>
    <row r="325" spans="1:13" s="38" customFormat="1" ht="114" hidden="1" customHeight="1">
      <c r="A325" s="90"/>
      <c r="B325" s="90"/>
      <c r="C325" s="90"/>
      <c r="D325" s="16" t="s">
        <v>193</v>
      </c>
      <c r="E325" s="15">
        <f>F325+G325+H325+I325+J325+K325+L325</f>
        <v>5533.3</v>
      </c>
      <c r="F325" s="15">
        <v>0</v>
      </c>
      <c r="G325" s="15">
        <v>0</v>
      </c>
      <c r="H325" s="15">
        <v>0</v>
      </c>
      <c r="I325" s="18">
        <v>0</v>
      </c>
      <c r="J325" s="15">
        <v>553.33000000000004</v>
      </c>
      <c r="K325" s="15">
        <v>4979.97</v>
      </c>
      <c r="L325" s="15">
        <v>0</v>
      </c>
      <c r="M325" s="39"/>
    </row>
    <row r="326" spans="1:13" s="38" customFormat="1" ht="14.1" hidden="1" customHeight="1">
      <c r="A326" s="90" t="s">
        <v>142</v>
      </c>
      <c r="B326" s="90" t="s">
        <v>143</v>
      </c>
      <c r="C326" s="90"/>
      <c r="D326" s="16" t="s">
        <v>3</v>
      </c>
      <c r="E326" s="20">
        <f t="shared" ref="E326:L326" si="85">SUM(E327:E331)</f>
        <v>5547.5</v>
      </c>
      <c r="F326" s="20">
        <f t="shared" si="85"/>
        <v>0</v>
      </c>
      <c r="G326" s="20">
        <f t="shared" si="85"/>
        <v>0</v>
      </c>
      <c r="H326" s="20">
        <f t="shared" si="85"/>
        <v>554.75</v>
      </c>
      <c r="I326" s="20">
        <f t="shared" si="85"/>
        <v>4992.75</v>
      </c>
      <c r="J326" s="15">
        <f t="shared" si="85"/>
        <v>0</v>
      </c>
      <c r="K326" s="20">
        <f t="shared" si="85"/>
        <v>0</v>
      </c>
      <c r="L326" s="20">
        <f t="shared" si="85"/>
        <v>0</v>
      </c>
      <c r="M326" s="39"/>
    </row>
    <row r="327" spans="1:13" s="38" customFormat="1" ht="13.9" hidden="1" customHeight="1">
      <c r="A327" s="90"/>
      <c r="B327" s="90"/>
      <c r="C327" s="90"/>
      <c r="D327" s="16" t="s">
        <v>13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39"/>
    </row>
    <row r="328" spans="1:13" s="38" customFormat="1" ht="13.9" hidden="1" customHeight="1">
      <c r="A328" s="90"/>
      <c r="B328" s="90"/>
      <c r="C328" s="90"/>
      <c r="D328" s="16" t="s">
        <v>14</v>
      </c>
      <c r="E328" s="15">
        <f>H328+I328+J328+K328+L328</f>
        <v>549.20249999999999</v>
      </c>
      <c r="F328" s="15">
        <v>0</v>
      </c>
      <c r="G328" s="15">
        <v>0</v>
      </c>
      <c r="H328" s="15">
        <v>549.20249999999999</v>
      </c>
      <c r="I328" s="15">
        <v>0</v>
      </c>
      <c r="J328" s="15">
        <v>0</v>
      </c>
      <c r="K328" s="15">
        <v>0</v>
      </c>
      <c r="L328" s="15">
        <v>0</v>
      </c>
      <c r="M328" s="39"/>
    </row>
    <row r="329" spans="1:13" s="38" customFormat="1" ht="13.9" hidden="1" customHeight="1">
      <c r="A329" s="90"/>
      <c r="B329" s="90"/>
      <c r="C329" s="90"/>
      <c r="D329" s="16" t="s">
        <v>15</v>
      </c>
      <c r="E329" s="15">
        <f>H329+I329+J329+K329+L329</f>
        <v>5.5475000000000003</v>
      </c>
      <c r="F329" s="15">
        <v>0</v>
      </c>
      <c r="G329" s="15">
        <v>0</v>
      </c>
      <c r="H329" s="15">
        <v>5.5475000000000003</v>
      </c>
      <c r="I329" s="15">
        <v>0</v>
      </c>
      <c r="J329" s="15">
        <v>0</v>
      </c>
      <c r="K329" s="15">
        <v>0</v>
      </c>
      <c r="L329" s="15">
        <v>0</v>
      </c>
      <c r="M329" s="39"/>
    </row>
    <row r="330" spans="1:13" s="38" customFormat="1" ht="26.45" hidden="1" customHeight="1">
      <c r="A330" s="90"/>
      <c r="B330" s="90"/>
      <c r="C330" s="90"/>
      <c r="D330" s="16" t="s">
        <v>81</v>
      </c>
      <c r="E330" s="15">
        <v>0</v>
      </c>
      <c r="F330" s="15">
        <v>0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5">
        <v>0</v>
      </c>
      <c r="M330" s="39"/>
    </row>
    <row r="331" spans="1:13" s="38" customFormat="1" ht="48.75" hidden="1" customHeight="1">
      <c r="A331" s="90"/>
      <c r="B331" s="90"/>
      <c r="C331" s="90"/>
      <c r="D331" s="16" t="s">
        <v>193</v>
      </c>
      <c r="E331" s="15">
        <f>F331+G331+H331+I331+J331+K331+L331</f>
        <v>4992.75</v>
      </c>
      <c r="F331" s="15">
        <v>0</v>
      </c>
      <c r="G331" s="15">
        <v>0</v>
      </c>
      <c r="H331" s="18">
        <v>0</v>
      </c>
      <c r="I331" s="15">
        <v>4992.75</v>
      </c>
      <c r="J331" s="15">
        <v>0</v>
      </c>
      <c r="K331" s="15">
        <v>0</v>
      </c>
      <c r="L331" s="15">
        <v>0</v>
      </c>
      <c r="M331" s="39"/>
    </row>
    <row r="332" spans="1:13" s="38" customFormat="1" ht="14.1" hidden="1" customHeight="1">
      <c r="A332" s="90" t="s">
        <v>106</v>
      </c>
      <c r="B332" s="90" t="s">
        <v>144</v>
      </c>
      <c r="C332" s="90"/>
      <c r="D332" s="16" t="s">
        <v>3</v>
      </c>
      <c r="E332" s="20">
        <f t="shared" ref="E332:L332" si="86">SUM(E333:E337)</f>
        <v>5807.9</v>
      </c>
      <c r="F332" s="20">
        <f t="shared" si="86"/>
        <v>0</v>
      </c>
      <c r="G332" s="20">
        <f t="shared" si="86"/>
        <v>0</v>
      </c>
      <c r="H332" s="20">
        <f t="shared" si="86"/>
        <v>0</v>
      </c>
      <c r="I332" s="20">
        <f t="shared" si="86"/>
        <v>0</v>
      </c>
      <c r="J332" s="15">
        <f t="shared" si="86"/>
        <v>580.79</v>
      </c>
      <c r="K332" s="20">
        <f t="shared" si="86"/>
        <v>5227.1099999999997</v>
      </c>
      <c r="L332" s="20">
        <f t="shared" si="86"/>
        <v>0</v>
      </c>
      <c r="M332" s="39"/>
    </row>
    <row r="333" spans="1:13" s="38" customFormat="1" ht="13.9" hidden="1" customHeight="1">
      <c r="A333" s="90"/>
      <c r="B333" s="90"/>
      <c r="C333" s="90"/>
      <c r="D333" s="16" t="s">
        <v>13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39"/>
    </row>
    <row r="334" spans="1:13" s="38" customFormat="1" ht="13.9" hidden="1" customHeight="1">
      <c r="A334" s="90"/>
      <c r="B334" s="90"/>
      <c r="C334" s="90"/>
      <c r="D334" s="16" t="s">
        <v>14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39"/>
    </row>
    <row r="335" spans="1:13" s="38" customFormat="1" ht="13.9" hidden="1" customHeight="1">
      <c r="A335" s="90"/>
      <c r="B335" s="90"/>
      <c r="C335" s="90"/>
      <c r="D335" s="16" t="s">
        <v>15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39"/>
    </row>
    <row r="336" spans="1:13" s="38" customFormat="1" ht="26.45" hidden="1" customHeight="1">
      <c r="A336" s="90"/>
      <c r="B336" s="90"/>
      <c r="C336" s="90"/>
      <c r="D336" s="16" t="s">
        <v>81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39"/>
    </row>
    <row r="337" spans="1:13" s="38" customFormat="1" ht="115.15" hidden="1" customHeight="1">
      <c r="A337" s="90"/>
      <c r="B337" s="90"/>
      <c r="C337" s="90"/>
      <c r="D337" s="16" t="s">
        <v>193</v>
      </c>
      <c r="E337" s="15">
        <f>F337+G337+H337+I337+J337+K337+L337</f>
        <v>5807.9</v>
      </c>
      <c r="F337" s="15">
        <v>0</v>
      </c>
      <c r="G337" s="15">
        <v>0</v>
      </c>
      <c r="H337" s="15">
        <v>0</v>
      </c>
      <c r="I337" s="18">
        <v>0</v>
      </c>
      <c r="J337" s="15">
        <v>580.79</v>
      </c>
      <c r="K337" s="15">
        <v>5227.1099999999997</v>
      </c>
      <c r="L337" s="15">
        <v>0</v>
      </c>
      <c r="M337" s="39"/>
    </row>
    <row r="338" spans="1:13" s="38" customFormat="1" ht="14.1" hidden="1" customHeight="1">
      <c r="A338" s="90" t="s">
        <v>145</v>
      </c>
      <c r="B338" s="90" t="s">
        <v>146</v>
      </c>
      <c r="C338" s="90"/>
      <c r="D338" s="16" t="s">
        <v>3</v>
      </c>
      <c r="E338" s="20">
        <f t="shared" ref="E338:L338" si="87">SUM(E339:E343)</f>
        <v>5476.5</v>
      </c>
      <c r="F338" s="20">
        <f t="shared" si="87"/>
        <v>0</v>
      </c>
      <c r="G338" s="20">
        <f t="shared" si="87"/>
        <v>0</v>
      </c>
      <c r="H338" s="20">
        <f t="shared" si="87"/>
        <v>547.65</v>
      </c>
      <c r="I338" s="20">
        <f t="shared" si="87"/>
        <v>4928.8500000000004</v>
      </c>
      <c r="J338" s="15">
        <f t="shared" si="87"/>
        <v>0</v>
      </c>
      <c r="K338" s="20">
        <f t="shared" si="87"/>
        <v>0</v>
      </c>
      <c r="L338" s="20">
        <f t="shared" si="87"/>
        <v>0</v>
      </c>
      <c r="M338" s="39"/>
    </row>
    <row r="339" spans="1:13" s="38" customFormat="1" ht="13.9" hidden="1" customHeight="1">
      <c r="A339" s="90"/>
      <c r="B339" s="90"/>
      <c r="C339" s="90"/>
      <c r="D339" s="16" t="s">
        <v>13</v>
      </c>
      <c r="E339" s="15">
        <v>0</v>
      </c>
      <c r="F339" s="15">
        <v>0</v>
      </c>
      <c r="G339" s="15">
        <v>0</v>
      </c>
      <c r="H339" s="18">
        <v>0</v>
      </c>
      <c r="I339" s="18">
        <v>0</v>
      </c>
      <c r="J339" s="15">
        <v>0</v>
      </c>
      <c r="K339" s="18">
        <v>0</v>
      </c>
      <c r="L339" s="18">
        <v>0</v>
      </c>
      <c r="M339" s="39"/>
    </row>
    <row r="340" spans="1:13" s="38" customFormat="1" ht="13.9" hidden="1" customHeight="1">
      <c r="A340" s="90"/>
      <c r="B340" s="90"/>
      <c r="C340" s="90"/>
      <c r="D340" s="16" t="s">
        <v>14</v>
      </c>
      <c r="E340" s="15">
        <f>H340+I340+J340+K340+L340</f>
        <v>542.17349999999999</v>
      </c>
      <c r="F340" s="15">
        <v>0</v>
      </c>
      <c r="G340" s="15">
        <v>0</v>
      </c>
      <c r="H340" s="18">
        <v>542.17349999999999</v>
      </c>
      <c r="I340" s="18">
        <v>0</v>
      </c>
      <c r="J340" s="15">
        <v>0</v>
      </c>
      <c r="K340" s="18">
        <v>0</v>
      </c>
      <c r="L340" s="18">
        <v>0</v>
      </c>
      <c r="M340" s="39"/>
    </row>
    <row r="341" spans="1:13" s="38" customFormat="1" ht="13.9" hidden="1" customHeight="1">
      <c r="A341" s="90"/>
      <c r="B341" s="90"/>
      <c r="C341" s="90"/>
      <c r="D341" s="16" t="s">
        <v>15</v>
      </c>
      <c r="E341" s="15">
        <f>H341+I341+J341+K341+L341</f>
        <v>5.4764999999999997</v>
      </c>
      <c r="F341" s="15">
        <v>0</v>
      </c>
      <c r="G341" s="15">
        <v>0</v>
      </c>
      <c r="H341" s="18">
        <v>5.4764999999999997</v>
      </c>
      <c r="I341" s="18">
        <v>0</v>
      </c>
      <c r="J341" s="15">
        <v>0</v>
      </c>
      <c r="K341" s="18">
        <v>0</v>
      </c>
      <c r="L341" s="18">
        <v>0</v>
      </c>
      <c r="M341" s="39"/>
    </row>
    <row r="342" spans="1:13" s="38" customFormat="1" ht="26.45" hidden="1" customHeight="1">
      <c r="A342" s="90"/>
      <c r="B342" s="90"/>
      <c r="C342" s="90"/>
      <c r="D342" s="16" t="s">
        <v>81</v>
      </c>
      <c r="E342" s="15">
        <v>0</v>
      </c>
      <c r="F342" s="15">
        <v>0</v>
      </c>
      <c r="G342" s="15">
        <v>0</v>
      </c>
      <c r="H342" s="18">
        <v>0</v>
      </c>
      <c r="I342" s="18">
        <v>0</v>
      </c>
      <c r="J342" s="15">
        <v>0</v>
      </c>
      <c r="K342" s="18">
        <v>0</v>
      </c>
      <c r="L342" s="18">
        <v>0</v>
      </c>
      <c r="M342" s="39"/>
    </row>
    <row r="343" spans="1:13" s="38" customFormat="1" ht="43.9" hidden="1" customHeight="1">
      <c r="A343" s="90"/>
      <c r="B343" s="90"/>
      <c r="C343" s="90"/>
      <c r="D343" s="16" t="s">
        <v>193</v>
      </c>
      <c r="E343" s="15">
        <f>F343+G343+H343+I343+J343+K343+L343</f>
        <v>4928.8500000000004</v>
      </c>
      <c r="F343" s="15">
        <v>0</v>
      </c>
      <c r="G343" s="15">
        <v>0</v>
      </c>
      <c r="H343" s="18">
        <v>0</v>
      </c>
      <c r="I343" s="18">
        <v>4928.8500000000004</v>
      </c>
      <c r="J343" s="15">
        <v>0</v>
      </c>
      <c r="K343" s="18">
        <v>0</v>
      </c>
      <c r="L343" s="18">
        <v>0</v>
      </c>
      <c r="M343" s="39"/>
    </row>
    <row r="344" spans="1:13" s="38" customFormat="1" ht="14.1" hidden="1" customHeight="1">
      <c r="A344" s="90" t="s">
        <v>147</v>
      </c>
      <c r="B344" s="90" t="s">
        <v>107</v>
      </c>
      <c r="C344" s="90"/>
      <c r="D344" s="16" t="s">
        <v>3</v>
      </c>
      <c r="E344" s="20">
        <f t="shared" ref="E344:L344" si="88">SUM(E345:E349)</f>
        <v>16849.3</v>
      </c>
      <c r="F344" s="20">
        <f t="shared" si="88"/>
        <v>0</v>
      </c>
      <c r="G344" s="20">
        <f t="shared" si="88"/>
        <v>0</v>
      </c>
      <c r="H344" s="20">
        <f t="shared" si="88"/>
        <v>1684.93</v>
      </c>
      <c r="I344" s="20">
        <f t="shared" si="88"/>
        <v>15164.37</v>
      </c>
      <c r="J344" s="15">
        <f t="shared" si="88"/>
        <v>0</v>
      </c>
      <c r="K344" s="20">
        <f t="shared" si="88"/>
        <v>0</v>
      </c>
      <c r="L344" s="20">
        <f t="shared" si="88"/>
        <v>0</v>
      </c>
      <c r="M344" s="39"/>
    </row>
    <row r="345" spans="1:13" s="38" customFormat="1" ht="13.9" hidden="1" customHeight="1">
      <c r="A345" s="90"/>
      <c r="B345" s="90"/>
      <c r="C345" s="90"/>
      <c r="D345" s="16" t="s">
        <v>13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39"/>
    </row>
    <row r="346" spans="1:13" s="38" customFormat="1" ht="13.9" hidden="1" customHeight="1">
      <c r="A346" s="90"/>
      <c r="B346" s="90"/>
      <c r="C346" s="90"/>
      <c r="D346" s="16" t="s">
        <v>14</v>
      </c>
      <c r="E346" s="15">
        <f>H346+I346+J346+K346+L346</f>
        <v>1668.0807</v>
      </c>
      <c r="F346" s="15">
        <v>0</v>
      </c>
      <c r="G346" s="15">
        <v>0</v>
      </c>
      <c r="H346" s="15">
        <v>1668.0807</v>
      </c>
      <c r="I346" s="15">
        <v>0</v>
      </c>
      <c r="J346" s="15">
        <v>0</v>
      </c>
      <c r="K346" s="15">
        <v>0</v>
      </c>
      <c r="L346" s="15">
        <v>0</v>
      </c>
      <c r="M346" s="39"/>
    </row>
    <row r="347" spans="1:13" s="38" customFormat="1" ht="13.9" hidden="1" customHeight="1">
      <c r="A347" s="90"/>
      <c r="B347" s="90"/>
      <c r="C347" s="90"/>
      <c r="D347" s="16" t="s">
        <v>15</v>
      </c>
      <c r="E347" s="15">
        <f>H347+I347+J347+K347+L347</f>
        <v>16.849299999999999</v>
      </c>
      <c r="F347" s="15">
        <v>0</v>
      </c>
      <c r="G347" s="15">
        <v>0</v>
      </c>
      <c r="H347" s="15">
        <v>16.849299999999999</v>
      </c>
      <c r="I347" s="15">
        <v>0</v>
      </c>
      <c r="J347" s="15">
        <v>0</v>
      </c>
      <c r="K347" s="15">
        <v>0</v>
      </c>
      <c r="L347" s="15">
        <v>0</v>
      </c>
      <c r="M347" s="39"/>
    </row>
    <row r="348" spans="1:13" s="38" customFormat="1" ht="26.45" hidden="1" customHeight="1">
      <c r="A348" s="90"/>
      <c r="B348" s="90"/>
      <c r="C348" s="90"/>
      <c r="D348" s="16" t="s">
        <v>81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39"/>
    </row>
    <row r="349" spans="1:13" s="38" customFormat="1" ht="41.65" hidden="1" customHeight="1">
      <c r="A349" s="90"/>
      <c r="B349" s="90"/>
      <c r="C349" s="90"/>
      <c r="D349" s="16" t="s">
        <v>193</v>
      </c>
      <c r="E349" s="15">
        <f>F349+G349+H349+I349+J349+K349+L349</f>
        <v>15164.37</v>
      </c>
      <c r="F349" s="15">
        <v>0</v>
      </c>
      <c r="G349" s="15">
        <v>0</v>
      </c>
      <c r="H349" s="18">
        <v>0</v>
      </c>
      <c r="I349" s="15">
        <v>15164.37</v>
      </c>
      <c r="J349" s="15">
        <v>0</v>
      </c>
      <c r="K349" s="15">
        <v>0</v>
      </c>
      <c r="L349" s="15">
        <v>0</v>
      </c>
      <c r="M349" s="39"/>
    </row>
    <row r="350" spans="1:13" s="38" customFormat="1" ht="14.1" hidden="1" customHeight="1">
      <c r="A350" s="90" t="s">
        <v>148</v>
      </c>
      <c r="B350" s="90" t="s">
        <v>149</v>
      </c>
      <c r="C350" s="90"/>
      <c r="D350" s="16" t="s">
        <v>3</v>
      </c>
      <c r="E350" s="20">
        <f t="shared" ref="E350:L350" si="89">SUM(E351:E355)</f>
        <v>5504.9</v>
      </c>
      <c r="F350" s="20">
        <f t="shared" si="89"/>
        <v>0</v>
      </c>
      <c r="G350" s="20">
        <f t="shared" si="89"/>
        <v>0</v>
      </c>
      <c r="H350" s="20">
        <f t="shared" si="89"/>
        <v>0</v>
      </c>
      <c r="I350" s="20">
        <f t="shared" si="89"/>
        <v>0</v>
      </c>
      <c r="J350" s="15">
        <f t="shared" si="89"/>
        <v>550.49</v>
      </c>
      <c r="K350" s="20">
        <f t="shared" si="89"/>
        <v>4954.41</v>
      </c>
      <c r="L350" s="20">
        <f t="shared" si="89"/>
        <v>0</v>
      </c>
      <c r="M350" s="39"/>
    </row>
    <row r="351" spans="1:13" s="38" customFormat="1" ht="13.9" hidden="1" customHeight="1">
      <c r="A351" s="90"/>
      <c r="B351" s="90"/>
      <c r="C351" s="90"/>
      <c r="D351" s="16" t="s">
        <v>13</v>
      </c>
      <c r="E351" s="15">
        <v>0</v>
      </c>
      <c r="F351" s="15">
        <v>0</v>
      </c>
      <c r="G351" s="15">
        <v>0</v>
      </c>
      <c r="H351" s="18">
        <v>0</v>
      </c>
      <c r="I351" s="18">
        <v>0</v>
      </c>
      <c r="J351" s="15">
        <v>0</v>
      </c>
      <c r="K351" s="18">
        <v>0</v>
      </c>
      <c r="L351" s="18">
        <v>0</v>
      </c>
      <c r="M351" s="39"/>
    </row>
    <row r="352" spans="1:13" s="38" customFormat="1" ht="13.9" hidden="1" customHeight="1">
      <c r="A352" s="90"/>
      <c r="B352" s="90"/>
      <c r="C352" s="90"/>
      <c r="D352" s="16" t="s">
        <v>14</v>
      </c>
      <c r="E352" s="15">
        <v>0</v>
      </c>
      <c r="F352" s="15">
        <v>0</v>
      </c>
      <c r="G352" s="15">
        <v>0</v>
      </c>
      <c r="H352" s="18">
        <v>0</v>
      </c>
      <c r="I352" s="18">
        <v>0</v>
      </c>
      <c r="J352" s="15">
        <v>0</v>
      </c>
      <c r="K352" s="18">
        <v>0</v>
      </c>
      <c r="L352" s="18">
        <v>0</v>
      </c>
      <c r="M352" s="39"/>
    </row>
    <row r="353" spans="1:13" s="38" customFormat="1" ht="13.9" hidden="1" customHeight="1">
      <c r="A353" s="90"/>
      <c r="B353" s="90"/>
      <c r="C353" s="90"/>
      <c r="D353" s="16" t="s">
        <v>15</v>
      </c>
      <c r="E353" s="15">
        <v>0</v>
      </c>
      <c r="F353" s="15">
        <v>0</v>
      </c>
      <c r="G353" s="15">
        <v>0</v>
      </c>
      <c r="H353" s="18">
        <v>0</v>
      </c>
      <c r="I353" s="18">
        <v>0</v>
      </c>
      <c r="J353" s="15">
        <v>0</v>
      </c>
      <c r="K353" s="18">
        <v>0</v>
      </c>
      <c r="L353" s="18">
        <v>0</v>
      </c>
      <c r="M353" s="39"/>
    </row>
    <row r="354" spans="1:13" s="38" customFormat="1" ht="26.45" hidden="1" customHeight="1">
      <c r="A354" s="90"/>
      <c r="B354" s="90"/>
      <c r="C354" s="90"/>
      <c r="D354" s="16" t="s">
        <v>81</v>
      </c>
      <c r="E354" s="15">
        <v>0</v>
      </c>
      <c r="F354" s="15">
        <v>0</v>
      </c>
      <c r="G354" s="15">
        <v>0</v>
      </c>
      <c r="H354" s="18">
        <v>0</v>
      </c>
      <c r="I354" s="18">
        <v>0</v>
      </c>
      <c r="J354" s="15">
        <v>0</v>
      </c>
      <c r="K354" s="18">
        <v>0</v>
      </c>
      <c r="L354" s="18">
        <v>0</v>
      </c>
      <c r="M354" s="39"/>
    </row>
    <row r="355" spans="1:13" s="38" customFormat="1" ht="50.65" hidden="1" customHeight="1">
      <c r="A355" s="90"/>
      <c r="B355" s="90"/>
      <c r="C355" s="90"/>
      <c r="D355" s="16" t="s">
        <v>193</v>
      </c>
      <c r="E355" s="15">
        <f>F355+G355+H355+I355+J355+K355+L355</f>
        <v>5504.9</v>
      </c>
      <c r="F355" s="15">
        <v>0</v>
      </c>
      <c r="G355" s="15">
        <v>0</v>
      </c>
      <c r="H355" s="18">
        <v>0</v>
      </c>
      <c r="I355" s="18">
        <v>0</v>
      </c>
      <c r="J355" s="15">
        <v>550.49</v>
      </c>
      <c r="K355" s="18">
        <v>4954.41</v>
      </c>
      <c r="L355" s="18">
        <v>0</v>
      </c>
      <c r="M355" s="39"/>
    </row>
    <row r="356" spans="1:13" s="38" customFormat="1" ht="14.1" hidden="1" customHeight="1">
      <c r="A356" s="90" t="s">
        <v>150</v>
      </c>
      <c r="B356" s="90" t="s">
        <v>151</v>
      </c>
      <c r="C356" s="90"/>
      <c r="D356" s="16" t="s">
        <v>3</v>
      </c>
      <c r="E356" s="20">
        <f t="shared" ref="E356:L356" si="90">SUM(E357:E361)</f>
        <v>17052.5</v>
      </c>
      <c r="F356" s="20">
        <f t="shared" si="90"/>
        <v>0</v>
      </c>
      <c r="G356" s="20">
        <f t="shared" si="90"/>
        <v>0</v>
      </c>
      <c r="H356" s="20">
        <f t="shared" si="90"/>
        <v>0</v>
      </c>
      <c r="I356" s="20">
        <f t="shared" si="90"/>
        <v>0</v>
      </c>
      <c r="J356" s="15">
        <f t="shared" si="90"/>
        <v>1705.25</v>
      </c>
      <c r="K356" s="20">
        <f t="shared" si="90"/>
        <v>15347.25</v>
      </c>
      <c r="L356" s="20">
        <f t="shared" si="90"/>
        <v>0</v>
      </c>
      <c r="M356" s="39"/>
    </row>
    <row r="357" spans="1:13" s="38" customFormat="1" ht="13.9" hidden="1" customHeight="1">
      <c r="A357" s="90"/>
      <c r="B357" s="90"/>
      <c r="C357" s="90"/>
      <c r="D357" s="16" t="s">
        <v>13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39"/>
    </row>
    <row r="358" spans="1:13" s="38" customFormat="1" ht="13.9" hidden="1" customHeight="1">
      <c r="A358" s="90"/>
      <c r="B358" s="90"/>
      <c r="C358" s="90"/>
      <c r="D358" s="16" t="s">
        <v>14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39"/>
    </row>
    <row r="359" spans="1:13" s="38" customFormat="1" ht="13.9" hidden="1" customHeight="1">
      <c r="A359" s="90"/>
      <c r="B359" s="90"/>
      <c r="C359" s="90"/>
      <c r="D359" s="16" t="s">
        <v>15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39"/>
    </row>
    <row r="360" spans="1:13" s="38" customFormat="1" ht="26.45" hidden="1" customHeight="1">
      <c r="A360" s="90"/>
      <c r="B360" s="90"/>
      <c r="C360" s="90"/>
      <c r="D360" s="16" t="s">
        <v>81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39"/>
    </row>
    <row r="361" spans="1:13" s="38" customFormat="1" ht="26.65" hidden="1" customHeight="1">
      <c r="A361" s="90"/>
      <c r="B361" s="90"/>
      <c r="C361" s="90"/>
      <c r="D361" s="16" t="s">
        <v>193</v>
      </c>
      <c r="E361" s="15">
        <f>F361+G361+H361+I361+J361+K361+L361</f>
        <v>17052.5</v>
      </c>
      <c r="F361" s="15">
        <v>0</v>
      </c>
      <c r="G361" s="15">
        <v>0</v>
      </c>
      <c r="H361" s="15">
        <v>0</v>
      </c>
      <c r="I361" s="15">
        <v>0</v>
      </c>
      <c r="J361" s="15">
        <v>1705.25</v>
      </c>
      <c r="K361" s="15">
        <v>15347.25</v>
      </c>
      <c r="L361" s="15">
        <v>0</v>
      </c>
      <c r="M361" s="39"/>
    </row>
    <row r="362" spans="1:13" s="38" customFormat="1" ht="14.1" hidden="1" customHeight="1">
      <c r="A362" s="90" t="s">
        <v>108</v>
      </c>
      <c r="B362" s="90" t="s">
        <v>152</v>
      </c>
      <c r="C362" s="90"/>
      <c r="D362" s="16" t="s">
        <v>3</v>
      </c>
      <c r="E362" s="20">
        <f t="shared" ref="E362:L362" si="91">SUM(E363:E367)</f>
        <v>5628.5</v>
      </c>
      <c r="F362" s="20">
        <f t="shared" si="91"/>
        <v>0</v>
      </c>
      <c r="G362" s="20">
        <f t="shared" si="91"/>
        <v>0</v>
      </c>
      <c r="H362" s="20">
        <f t="shared" si="91"/>
        <v>562.85</v>
      </c>
      <c r="I362" s="20">
        <f t="shared" si="91"/>
        <v>5065.6499999999996</v>
      </c>
      <c r="J362" s="15">
        <f t="shared" si="91"/>
        <v>0</v>
      </c>
      <c r="K362" s="20">
        <f t="shared" si="91"/>
        <v>0</v>
      </c>
      <c r="L362" s="20">
        <f t="shared" si="91"/>
        <v>0</v>
      </c>
      <c r="M362" s="39"/>
    </row>
    <row r="363" spans="1:13" s="38" customFormat="1" ht="13.9" hidden="1" customHeight="1">
      <c r="A363" s="90"/>
      <c r="B363" s="90"/>
      <c r="C363" s="90"/>
      <c r="D363" s="16" t="s">
        <v>13</v>
      </c>
      <c r="E363" s="15">
        <v>0</v>
      </c>
      <c r="F363" s="15">
        <v>0</v>
      </c>
      <c r="G363" s="15">
        <v>0</v>
      </c>
      <c r="H363" s="18">
        <v>0</v>
      </c>
      <c r="I363" s="18">
        <v>0</v>
      </c>
      <c r="J363" s="15">
        <v>0</v>
      </c>
      <c r="K363" s="18">
        <v>0</v>
      </c>
      <c r="L363" s="18">
        <v>0</v>
      </c>
      <c r="M363" s="39"/>
    </row>
    <row r="364" spans="1:13" s="38" customFormat="1" ht="13.9" hidden="1" customHeight="1">
      <c r="A364" s="90"/>
      <c r="B364" s="90"/>
      <c r="C364" s="90"/>
      <c r="D364" s="16" t="s">
        <v>14</v>
      </c>
      <c r="E364" s="15">
        <f>H364+I364+J364+K364+L364</f>
        <v>557.22149999999999</v>
      </c>
      <c r="F364" s="15">
        <v>0</v>
      </c>
      <c r="G364" s="15">
        <v>0</v>
      </c>
      <c r="H364" s="18">
        <v>557.22149999999999</v>
      </c>
      <c r="I364" s="18">
        <v>0</v>
      </c>
      <c r="J364" s="15">
        <v>0</v>
      </c>
      <c r="K364" s="18">
        <v>0</v>
      </c>
      <c r="L364" s="18">
        <v>0</v>
      </c>
      <c r="M364" s="39"/>
    </row>
    <row r="365" spans="1:13" s="38" customFormat="1" ht="27" hidden="1" customHeight="1">
      <c r="A365" s="90"/>
      <c r="B365" s="90"/>
      <c r="C365" s="90"/>
      <c r="D365" s="16" t="s">
        <v>15</v>
      </c>
      <c r="E365" s="15">
        <f>H365+I365+J365+K365+L365</f>
        <v>5.6284999999999998</v>
      </c>
      <c r="F365" s="15">
        <v>0</v>
      </c>
      <c r="G365" s="15">
        <v>0</v>
      </c>
      <c r="H365" s="18">
        <v>5.6284999999999998</v>
      </c>
      <c r="I365" s="18">
        <v>0</v>
      </c>
      <c r="J365" s="15">
        <v>0</v>
      </c>
      <c r="K365" s="18">
        <v>0</v>
      </c>
      <c r="L365" s="18">
        <v>0</v>
      </c>
      <c r="M365" s="39"/>
    </row>
    <row r="366" spans="1:13" s="38" customFormat="1" ht="26.45" hidden="1" customHeight="1">
      <c r="A366" s="90"/>
      <c r="B366" s="90"/>
      <c r="C366" s="90"/>
      <c r="D366" s="16" t="s">
        <v>81</v>
      </c>
      <c r="E366" s="15">
        <v>0</v>
      </c>
      <c r="F366" s="15">
        <v>0</v>
      </c>
      <c r="G366" s="15">
        <v>0</v>
      </c>
      <c r="H366" s="18">
        <v>0</v>
      </c>
      <c r="I366" s="18">
        <v>0</v>
      </c>
      <c r="J366" s="15">
        <v>0</v>
      </c>
      <c r="K366" s="18">
        <v>0</v>
      </c>
      <c r="L366" s="18">
        <v>0</v>
      </c>
      <c r="M366" s="39"/>
    </row>
    <row r="367" spans="1:13" s="38" customFormat="1" ht="13.9" hidden="1" customHeight="1">
      <c r="A367" s="90"/>
      <c r="B367" s="90"/>
      <c r="C367" s="90"/>
      <c r="D367" s="16" t="s">
        <v>193</v>
      </c>
      <c r="E367" s="15">
        <f>F367+G367+H367+I367+J367+K367+L367</f>
        <v>5065.6499999999996</v>
      </c>
      <c r="F367" s="15">
        <v>0</v>
      </c>
      <c r="G367" s="15">
        <v>0</v>
      </c>
      <c r="H367" s="18">
        <v>0</v>
      </c>
      <c r="I367" s="18">
        <v>5065.6499999999996</v>
      </c>
      <c r="J367" s="15">
        <v>0</v>
      </c>
      <c r="K367" s="18">
        <v>0</v>
      </c>
      <c r="L367" s="18">
        <v>0</v>
      </c>
      <c r="M367" s="39"/>
    </row>
    <row r="368" spans="1:13" s="38" customFormat="1" ht="14.1" hidden="1" customHeight="1">
      <c r="A368" s="90" t="s">
        <v>109</v>
      </c>
      <c r="B368" s="90" t="s">
        <v>153</v>
      </c>
      <c r="C368" s="90"/>
      <c r="D368" s="16" t="s">
        <v>3</v>
      </c>
      <c r="E368" s="20">
        <f t="shared" ref="E368:L368" si="92">SUM(E369:E373)</f>
        <v>5514.4</v>
      </c>
      <c r="F368" s="20">
        <f t="shared" si="92"/>
        <v>0</v>
      </c>
      <c r="G368" s="20">
        <f t="shared" si="92"/>
        <v>0</v>
      </c>
      <c r="H368" s="20">
        <f t="shared" si="92"/>
        <v>0</v>
      </c>
      <c r="I368" s="20">
        <f t="shared" si="92"/>
        <v>551.44000000000005</v>
      </c>
      <c r="J368" s="15">
        <f t="shared" si="92"/>
        <v>4962.96</v>
      </c>
      <c r="K368" s="20">
        <f t="shared" si="92"/>
        <v>0</v>
      </c>
      <c r="L368" s="20">
        <f t="shared" si="92"/>
        <v>0</v>
      </c>
      <c r="M368" s="39"/>
    </row>
    <row r="369" spans="1:13" s="38" customFormat="1" ht="13.9" hidden="1" customHeight="1">
      <c r="A369" s="90"/>
      <c r="B369" s="90"/>
      <c r="C369" s="90"/>
      <c r="D369" s="16" t="s">
        <v>13</v>
      </c>
      <c r="E369" s="15">
        <v>0</v>
      </c>
      <c r="F369" s="15">
        <v>0</v>
      </c>
      <c r="G369" s="15">
        <v>0</v>
      </c>
      <c r="H369" s="18">
        <v>0</v>
      </c>
      <c r="I369" s="18">
        <v>0</v>
      </c>
      <c r="J369" s="15">
        <v>0</v>
      </c>
      <c r="K369" s="18">
        <v>0</v>
      </c>
      <c r="L369" s="18">
        <v>0</v>
      </c>
      <c r="M369" s="39"/>
    </row>
    <row r="370" spans="1:13" s="38" customFormat="1" ht="13.9" hidden="1" customHeight="1">
      <c r="A370" s="90"/>
      <c r="B370" s="90"/>
      <c r="C370" s="90"/>
      <c r="D370" s="16" t="s">
        <v>14</v>
      </c>
      <c r="E370" s="15">
        <v>0</v>
      </c>
      <c r="F370" s="15">
        <v>0</v>
      </c>
      <c r="G370" s="15">
        <v>0</v>
      </c>
      <c r="H370" s="18">
        <v>0</v>
      </c>
      <c r="I370" s="18">
        <v>0</v>
      </c>
      <c r="J370" s="15">
        <v>0</v>
      </c>
      <c r="K370" s="18">
        <v>0</v>
      </c>
      <c r="L370" s="18">
        <v>0</v>
      </c>
      <c r="M370" s="39"/>
    </row>
    <row r="371" spans="1:13" s="38" customFormat="1" ht="13.9" hidden="1" customHeight="1">
      <c r="A371" s="90"/>
      <c r="B371" s="90"/>
      <c r="C371" s="90"/>
      <c r="D371" s="16" t="s">
        <v>15</v>
      </c>
      <c r="E371" s="15">
        <v>0</v>
      </c>
      <c r="F371" s="15">
        <v>0</v>
      </c>
      <c r="G371" s="15">
        <v>0</v>
      </c>
      <c r="H371" s="18">
        <v>0</v>
      </c>
      <c r="I371" s="18">
        <v>0</v>
      </c>
      <c r="J371" s="15">
        <v>0</v>
      </c>
      <c r="K371" s="18">
        <v>0</v>
      </c>
      <c r="L371" s="18">
        <v>0</v>
      </c>
      <c r="M371" s="39"/>
    </row>
    <row r="372" spans="1:13" s="38" customFormat="1" ht="26.45" hidden="1" customHeight="1">
      <c r="A372" s="90"/>
      <c r="B372" s="90"/>
      <c r="C372" s="90"/>
      <c r="D372" s="16" t="s">
        <v>81</v>
      </c>
      <c r="E372" s="15">
        <v>0</v>
      </c>
      <c r="F372" s="15">
        <v>0</v>
      </c>
      <c r="G372" s="15">
        <v>0</v>
      </c>
      <c r="H372" s="18">
        <v>0</v>
      </c>
      <c r="I372" s="18">
        <v>0</v>
      </c>
      <c r="J372" s="15">
        <v>0</v>
      </c>
      <c r="K372" s="18">
        <v>0</v>
      </c>
      <c r="L372" s="18">
        <v>0</v>
      </c>
      <c r="M372" s="39"/>
    </row>
    <row r="373" spans="1:13" s="38" customFormat="1" ht="25.5" hidden="1" customHeight="1">
      <c r="A373" s="90"/>
      <c r="B373" s="90"/>
      <c r="C373" s="90"/>
      <c r="D373" s="16" t="s">
        <v>193</v>
      </c>
      <c r="E373" s="15">
        <f>F373+G373+H373+I373+J373+K373+L373</f>
        <v>5514.4</v>
      </c>
      <c r="F373" s="15">
        <v>0</v>
      </c>
      <c r="G373" s="15">
        <v>0</v>
      </c>
      <c r="H373" s="18">
        <v>0</v>
      </c>
      <c r="I373" s="18">
        <v>551.44000000000005</v>
      </c>
      <c r="J373" s="15">
        <v>4962.96</v>
      </c>
      <c r="K373" s="18">
        <v>0</v>
      </c>
      <c r="L373" s="18">
        <v>0</v>
      </c>
      <c r="M373" s="39"/>
    </row>
    <row r="374" spans="1:13" s="38" customFormat="1" ht="14.1" hidden="1" customHeight="1">
      <c r="A374" s="90" t="s">
        <v>110</v>
      </c>
      <c r="B374" s="90" t="s">
        <v>154</v>
      </c>
      <c r="C374" s="90"/>
      <c r="D374" s="16" t="s">
        <v>3</v>
      </c>
      <c r="E374" s="20">
        <f t="shared" ref="E374:L374" si="93">SUM(E375:E379)</f>
        <v>36579.700000000004</v>
      </c>
      <c r="F374" s="20">
        <f t="shared" si="93"/>
        <v>0</v>
      </c>
      <c r="G374" s="20">
        <f t="shared" si="93"/>
        <v>0</v>
      </c>
      <c r="H374" s="20">
        <f t="shared" si="93"/>
        <v>0</v>
      </c>
      <c r="I374" s="20">
        <f t="shared" si="93"/>
        <v>3657.97</v>
      </c>
      <c r="J374" s="15">
        <f t="shared" si="93"/>
        <v>32921.730000000003</v>
      </c>
      <c r="K374" s="20">
        <f t="shared" si="93"/>
        <v>0</v>
      </c>
      <c r="L374" s="20">
        <f t="shared" si="93"/>
        <v>0</v>
      </c>
      <c r="M374" s="39"/>
    </row>
    <row r="375" spans="1:13" s="38" customFormat="1" ht="13.9" hidden="1" customHeight="1">
      <c r="A375" s="90"/>
      <c r="B375" s="90"/>
      <c r="C375" s="90"/>
      <c r="D375" s="16" t="s">
        <v>13</v>
      </c>
      <c r="E375" s="15">
        <v>0</v>
      </c>
      <c r="F375" s="15">
        <v>0</v>
      </c>
      <c r="G375" s="15">
        <v>0</v>
      </c>
      <c r="H375" s="18">
        <v>0</v>
      </c>
      <c r="I375" s="18">
        <v>0</v>
      </c>
      <c r="J375" s="15">
        <v>0</v>
      </c>
      <c r="K375" s="18">
        <v>0</v>
      </c>
      <c r="L375" s="18">
        <v>0</v>
      </c>
      <c r="M375" s="39"/>
    </row>
    <row r="376" spans="1:13" s="38" customFormat="1" ht="13.9" hidden="1" customHeight="1">
      <c r="A376" s="90"/>
      <c r="B376" s="90"/>
      <c r="C376" s="90"/>
      <c r="D376" s="16" t="s">
        <v>14</v>
      </c>
      <c r="E376" s="15">
        <v>0</v>
      </c>
      <c r="F376" s="15">
        <v>0</v>
      </c>
      <c r="G376" s="15">
        <v>0</v>
      </c>
      <c r="H376" s="18">
        <v>0</v>
      </c>
      <c r="I376" s="18">
        <v>0</v>
      </c>
      <c r="J376" s="15">
        <v>0</v>
      </c>
      <c r="K376" s="18">
        <v>0</v>
      </c>
      <c r="L376" s="18">
        <v>0</v>
      </c>
      <c r="M376" s="39"/>
    </row>
    <row r="377" spans="1:13" s="38" customFormat="1" ht="13.9" hidden="1" customHeight="1">
      <c r="A377" s="90"/>
      <c r="B377" s="90"/>
      <c r="C377" s="90"/>
      <c r="D377" s="16" t="s">
        <v>15</v>
      </c>
      <c r="E377" s="15">
        <v>0</v>
      </c>
      <c r="F377" s="15">
        <v>0</v>
      </c>
      <c r="G377" s="15">
        <v>0</v>
      </c>
      <c r="H377" s="18">
        <v>0</v>
      </c>
      <c r="I377" s="18">
        <v>0</v>
      </c>
      <c r="J377" s="15">
        <v>0</v>
      </c>
      <c r="K377" s="18">
        <v>0</v>
      </c>
      <c r="L377" s="18">
        <v>0</v>
      </c>
      <c r="M377" s="39"/>
    </row>
    <row r="378" spans="1:13" s="38" customFormat="1" ht="26.45" hidden="1" customHeight="1">
      <c r="A378" s="90"/>
      <c r="B378" s="90"/>
      <c r="C378" s="90"/>
      <c r="D378" s="16" t="s">
        <v>81</v>
      </c>
      <c r="E378" s="15">
        <v>0</v>
      </c>
      <c r="F378" s="15">
        <v>0</v>
      </c>
      <c r="G378" s="15">
        <v>0</v>
      </c>
      <c r="H378" s="18">
        <v>0</v>
      </c>
      <c r="I378" s="18">
        <v>0</v>
      </c>
      <c r="J378" s="15">
        <v>0</v>
      </c>
      <c r="K378" s="18">
        <v>0</v>
      </c>
      <c r="L378" s="18">
        <v>0</v>
      </c>
      <c r="M378" s="39"/>
    </row>
    <row r="379" spans="1:13" s="38" customFormat="1" ht="39.6" hidden="1" customHeight="1">
      <c r="A379" s="90"/>
      <c r="B379" s="90"/>
      <c r="C379" s="90"/>
      <c r="D379" s="16" t="s">
        <v>193</v>
      </c>
      <c r="E379" s="15">
        <f>F379+G379+H379+I379+J379+K379+L379</f>
        <v>36579.700000000004</v>
      </c>
      <c r="F379" s="15">
        <v>0</v>
      </c>
      <c r="G379" s="15">
        <v>0</v>
      </c>
      <c r="H379" s="18">
        <v>0</v>
      </c>
      <c r="I379" s="18">
        <v>3657.97</v>
      </c>
      <c r="J379" s="15">
        <v>32921.730000000003</v>
      </c>
      <c r="K379" s="18">
        <v>0</v>
      </c>
      <c r="L379" s="18">
        <v>0</v>
      </c>
      <c r="M379" s="39"/>
    </row>
    <row r="380" spans="1:13" s="38" customFormat="1" ht="14.1" hidden="1" customHeight="1">
      <c r="A380" s="90" t="s">
        <v>111</v>
      </c>
      <c r="B380" s="90" t="s">
        <v>155</v>
      </c>
      <c r="C380" s="90"/>
      <c r="D380" s="16" t="s">
        <v>3</v>
      </c>
      <c r="E380" s="20">
        <f t="shared" ref="E380:L380" si="94">SUM(E381:E385)</f>
        <v>5807.6</v>
      </c>
      <c r="F380" s="20">
        <f t="shared" si="94"/>
        <v>0</v>
      </c>
      <c r="G380" s="20">
        <f t="shared" si="94"/>
        <v>0</v>
      </c>
      <c r="H380" s="20">
        <f t="shared" si="94"/>
        <v>0</v>
      </c>
      <c r="I380" s="20">
        <f t="shared" si="94"/>
        <v>580.76</v>
      </c>
      <c r="J380" s="15">
        <f t="shared" si="94"/>
        <v>5226.84</v>
      </c>
      <c r="K380" s="20">
        <f t="shared" si="94"/>
        <v>0</v>
      </c>
      <c r="L380" s="20">
        <f t="shared" si="94"/>
        <v>0</v>
      </c>
      <c r="M380" s="39"/>
    </row>
    <row r="381" spans="1:13" s="38" customFormat="1" ht="13.9" hidden="1" customHeight="1">
      <c r="A381" s="90"/>
      <c r="B381" s="90"/>
      <c r="C381" s="90"/>
      <c r="D381" s="16" t="s">
        <v>13</v>
      </c>
      <c r="E381" s="15">
        <v>0</v>
      </c>
      <c r="F381" s="15">
        <v>0</v>
      </c>
      <c r="G381" s="15">
        <v>0</v>
      </c>
      <c r="H381" s="18">
        <v>0</v>
      </c>
      <c r="I381" s="18">
        <v>0</v>
      </c>
      <c r="J381" s="15">
        <v>0</v>
      </c>
      <c r="K381" s="18">
        <v>0</v>
      </c>
      <c r="L381" s="18">
        <v>0</v>
      </c>
      <c r="M381" s="39"/>
    </row>
    <row r="382" spans="1:13" s="38" customFormat="1" ht="13.9" hidden="1" customHeight="1">
      <c r="A382" s="90"/>
      <c r="B382" s="90"/>
      <c r="C382" s="90"/>
      <c r="D382" s="16" t="s">
        <v>14</v>
      </c>
      <c r="E382" s="15">
        <v>0</v>
      </c>
      <c r="F382" s="15">
        <v>0</v>
      </c>
      <c r="G382" s="15">
        <v>0</v>
      </c>
      <c r="H382" s="18">
        <v>0</v>
      </c>
      <c r="I382" s="18">
        <v>0</v>
      </c>
      <c r="J382" s="15">
        <v>0</v>
      </c>
      <c r="K382" s="18">
        <v>0</v>
      </c>
      <c r="L382" s="18">
        <v>0</v>
      </c>
      <c r="M382" s="39"/>
    </row>
    <row r="383" spans="1:13" s="38" customFormat="1" ht="13.9" hidden="1" customHeight="1">
      <c r="A383" s="90"/>
      <c r="B383" s="90"/>
      <c r="C383" s="90"/>
      <c r="D383" s="16" t="s">
        <v>15</v>
      </c>
      <c r="E383" s="15">
        <v>0</v>
      </c>
      <c r="F383" s="15">
        <v>0</v>
      </c>
      <c r="G383" s="15">
        <v>0</v>
      </c>
      <c r="H383" s="18">
        <v>0</v>
      </c>
      <c r="I383" s="18">
        <v>0</v>
      </c>
      <c r="J383" s="15">
        <v>0</v>
      </c>
      <c r="K383" s="18">
        <v>0</v>
      </c>
      <c r="L383" s="18">
        <v>0</v>
      </c>
      <c r="M383" s="39"/>
    </row>
    <row r="384" spans="1:13" s="38" customFormat="1" ht="26.45" hidden="1" customHeight="1">
      <c r="A384" s="90"/>
      <c r="B384" s="90"/>
      <c r="C384" s="90"/>
      <c r="D384" s="16" t="s">
        <v>81</v>
      </c>
      <c r="E384" s="15">
        <v>0</v>
      </c>
      <c r="F384" s="15">
        <v>0</v>
      </c>
      <c r="G384" s="15">
        <v>0</v>
      </c>
      <c r="H384" s="18">
        <v>0</v>
      </c>
      <c r="I384" s="18">
        <v>0</v>
      </c>
      <c r="J384" s="15">
        <v>0</v>
      </c>
      <c r="K384" s="18">
        <v>0</v>
      </c>
      <c r="L384" s="18">
        <v>0</v>
      </c>
      <c r="M384" s="39"/>
    </row>
    <row r="385" spans="1:13" s="38" customFormat="1" ht="42" hidden="1" customHeight="1">
      <c r="A385" s="90"/>
      <c r="B385" s="90"/>
      <c r="C385" s="90"/>
      <c r="D385" s="16" t="s">
        <v>193</v>
      </c>
      <c r="E385" s="15">
        <f>F385+G385+H385+I385+J385+K385+L385</f>
        <v>5807.6</v>
      </c>
      <c r="F385" s="15">
        <v>0</v>
      </c>
      <c r="G385" s="15">
        <v>0</v>
      </c>
      <c r="H385" s="18">
        <v>0</v>
      </c>
      <c r="I385" s="18">
        <v>580.76</v>
      </c>
      <c r="J385" s="15">
        <v>5226.84</v>
      </c>
      <c r="K385" s="18">
        <v>0</v>
      </c>
      <c r="L385" s="18">
        <v>0</v>
      </c>
      <c r="M385" s="39"/>
    </row>
    <row r="386" spans="1:13" s="38" customFormat="1" ht="14.1" hidden="1" customHeight="1">
      <c r="A386" s="90" t="s">
        <v>156</v>
      </c>
      <c r="B386" s="90" t="s">
        <v>157</v>
      </c>
      <c r="C386" s="90"/>
      <c r="D386" s="16" t="s">
        <v>3</v>
      </c>
      <c r="E386" s="20">
        <f t="shared" ref="E386:L386" si="95">SUM(E387:E391)</f>
        <v>20268.600000000002</v>
      </c>
      <c r="F386" s="20">
        <f t="shared" si="95"/>
        <v>0</v>
      </c>
      <c r="G386" s="20">
        <f t="shared" si="95"/>
        <v>0</v>
      </c>
      <c r="H386" s="22">
        <f t="shared" si="95"/>
        <v>0</v>
      </c>
      <c r="I386" s="20">
        <f t="shared" si="95"/>
        <v>0</v>
      </c>
      <c r="J386" s="15">
        <f t="shared" si="95"/>
        <v>0</v>
      </c>
      <c r="K386" s="20">
        <f t="shared" si="95"/>
        <v>2026.86</v>
      </c>
      <c r="L386" s="20">
        <f t="shared" si="95"/>
        <v>18241.740000000002</v>
      </c>
      <c r="M386" s="39"/>
    </row>
    <row r="387" spans="1:13" s="38" customFormat="1" ht="13.9" hidden="1" customHeight="1">
      <c r="A387" s="90"/>
      <c r="B387" s="90"/>
      <c r="C387" s="90"/>
      <c r="D387" s="16" t="s">
        <v>13</v>
      </c>
      <c r="E387" s="15">
        <v>0</v>
      </c>
      <c r="F387" s="15">
        <v>0</v>
      </c>
      <c r="G387" s="15">
        <v>0</v>
      </c>
      <c r="H387" s="18">
        <v>0</v>
      </c>
      <c r="I387" s="18">
        <v>0</v>
      </c>
      <c r="J387" s="15">
        <v>0</v>
      </c>
      <c r="K387" s="18">
        <v>0</v>
      </c>
      <c r="L387" s="18">
        <v>0</v>
      </c>
      <c r="M387" s="39"/>
    </row>
    <row r="388" spans="1:13" s="38" customFormat="1" ht="13.9" hidden="1" customHeight="1">
      <c r="A388" s="90"/>
      <c r="B388" s="90"/>
      <c r="C388" s="90"/>
      <c r="D388" s="16" t="s">
        <v>14</v>
      </c>
      <c r="E388" s="15">
        <v>0</v>
      </c>
      <c r="F388" s="15">
        <v>0</v>
      </c>
      <c r="G388" s="15">
        <v>0</v>
      </c>
      <c r="H388" s="18">
        <v>0</v>
      </c>
      <c r="I388" s="18">
        <v>0</v>
      </c>
      <c r="J388" s="15">
        <v>0</v>
      </c>
      <c r="K388" s="18">
        <v>0</v>
      </c>
      <c r="L388" s="18">
        <v>0</v>
      </c>
      <c r="M388" s="39"/>
    </row>
    <row r="389" spans="1:13" s="38" customFormat="1" ht="13.9" hidden="1" customHeight="1">
      <c r="A389" s="90"/>
      <c r="B389" s="90"/>
      <c r="C389" s="90"/>
      <c r="D389" s="16" t="s">
        <v>15</v>
      </c>
      <c r="E389" s="15">
        <v>0</v>
      </c>
      <c r="F389" s="15">
        <v>0</v>
      </c>
      <c r="G389" s="15">
        <v>0</v>
      </c>
      <c r="H389" s="18">
        <v>0</v>
      </c>
      <c r="I389" s="18">
        <v>0</v>
      </c>
      <c r="J389" s="15">
        <v>0</v>
      </c>
      <c r="K389" s="18">
        <v>0</v>
      </c>
      <c r="L389" s="18">
        <v>0</v>
      </c>
      <c r="M389" s="39"/>
    </row>
    <row r="390" spans="1:13" s="38" customFormat="1" ht="26.45" hidden="1" customHeight="1">
      <c r="A390" s="90"/>
      <c r="B390" s="90"/>
      <c r="C390" s="90"/>
      <c r="D390" s="16" t="s">
        <v>81</v>
      </c>
      <c r="E390" s="15">
        <v>0</v>
      </c>
      <c r="F390" s="15">
        <v>0</v>
      </c>
      <c r="G390" s="15">
        <v>0</v>
      </c>
      <c r="H390" s="18">
        <v>0</v>
      </c>
      <c r="I390" s="18">
        <v>0</v>
      </c>
      <c r="J390" s="15">
        <v>0</v>
      </c>
      <c r="K390" s="18">
        <v>0</v>
      </c>
      <c r="L390" s="18">
        <v>0</v>
      </c>
      <c r="M390" s="39"/>
    </row>
    <row r="391" spans="1:13" s="38" customFormat="1" ht="13.9" hidden="1" customHeight="1">
      <c r="A391" s="90"/>
      <c r="B391" s="90"/>
      <c r="C391" s="90"/>
      <c r="D391" s="16" t="s">
        <v>193</v>
      </c>
      <c r="E391" s="15">
        <f>F391+G391+H391+I391+J391+K391+L391</f>
        <v>20268.600000000002</v>
      </c>
      <c r="F391" s="15">
        <v>0</v>
      </c>
      <c r="G391" s="15">
        <v>0</v>
      </c>
      <c r="H391" s="18">
        <v>0</v>
      </c>
      <c r="I391" s="18">
        <v>0</v>
      </c>
      <c r="J391" s="15">
        <v>0</v>
      </c>
      <c r="K391" s="18">
        <v>2026.86</v>
      </c>
      <c r="L391" s="18">
        <v>18241.740000000002</v>
      </c>
      <c r="M391" s="39"/>
    </row>
    <row r="392" spans="1:13" s="38" customFormat="1" ht="14.1" hidden="1" customHeight="1">
      <c r="A392" s="90" t="s">
        <v>112</v>
      </c>
      <c r="B392" s="90" t="s">
        <v>158</v>
      </c>
      <c r="C392" s="90"/>
      <c r="D392" s="16" t="s">
        <v>3</v>
      </c>
      <c r="E392" s="20">
        <f t="shared" ref="E392:L392" si="96">SUM(E393:E397)</f>
        <v>18549.019999999997</v>
      </c>
      <c r="F392" s="20">
        <f t="shared" si="96"/>
        <v>0</v>
      </c>
      <c r="G392" s="20">
        <f t="shared" si="96"/>
        <v>0</v>
      </c>
      <c r="H392" s="20">
        <f t="shared" si="96"/>
        <v>1006.67</v>
      </c>
      <c r="I392" s="20">
        <f t="shared" si="96"/>
        <v>17542.349999999999</v>
      </c>
      <c r="J392" s="15">
        <f t="shared" si="96"/>
        <v>0</v>
      </c>
      <c r="K392" s="20">
        <f t="shared" si="96"/>
        <v>0</v>
      </c>
      <c r="L392" s="20">
        <f t="shared" si="96"/>
        <v>0</v>
      </c>
      <c r="M392" s="39"/>
    </row>
    <row r="393" spans="1:13" s="38" customFormat="1" ht="13.9" hidden="1" customHeight="1">
      <c r="A393" s="90"/>
      <c r="B393" s="90"/>
      <c r="C393" s="90"/>
      <c r="D393" s="16" t="s">
        <v>13</v>
      </c>
      <c r="E393" s="15">
        <v>0</v>
      </c>
      <c r="F393" s="15">
        <v>0</v>
      </c>
      <c r="G393" s="15">
        <v>0</v>
      </c>
      <c r="H393" s="18">
        <v>0</v>
      </c>
      <c r="I393" s="18">
        <v>0</v>
      </c>
      <c r="J393" s="15">
        <v>0</v>
      </c>
      <c r="K393" s="18">
        <v>0</v>
      </c>
      <c r="L393" s="18">
        <v>0</v>
      </c>
      <c r="M393" s="39"/>
    </row>
    <row r="394" spans="1:13" s="38" customFormat="1" ht="13.9" hidden="1" customHeight="1">
      <c r="A394" s="90"/>
      <c r="B394" s="90"/>
      <c r="C394" s="90"/>
      <c r="D394" s="16" t="s">
        <v>14</v>
      </c>
      <c r="E394" s="15">
        <v>0</v>
      </c>
      <c r="F394" s="15">
        <v>0</v>
      </c>
      <c r="G394" s="15">
        <v>0</v>
      </c>
      <c r="H394" s="18">
        <v>0</v>
      </c>
      <c r="I394" s="18">
        <v>0</v>
      </c>
      <c r="J394" s="15">
        <v>0</v>
      </c>
      <c r="K394" s="18">
        <v>0</v>
      </c>
      <c r="L394" s="18">
        <v>0</v>
      </c>
      <c r="M394" s="39"/>
    </row>
    <row r="395" spans="1:13" s="38" customFormat="1" ht="13.9" hidden="1" customHeight="1">
      <c r="A395" s="90"/>
      <c r="B395" s="90"/>
      <c r="C395" s="90"/>
      <c r="D395" s="16" t="s">
        <v>15</v>
      </c>
      <c r="E395" s="15">
        <f>SUM(F395:L395)</f>
        <v>1006.67</v>
      </c>
      <c r="F395" s="15">
        <v>0</v>
      </c>
      <c r="G395" s="15">
        <v>0</v>
      </c>
      <c r="H395" s="18">
        <v>1006.67</v>
      </c>
      <c r="I395" s="18">
        <v>0</v>
      </c>
      <c r="J395" s="15">
        <v>0</v>
      </c>
      <c r="K395" s="18">
        <v>0</v>
      </c>
      <c r="L395" s="18">
        <v>0</v>
      </c>
      <c r="M395" s="39"/>
    </row>
    <row r="396" spans="1:13" s="38" customFormat="1" ht="26.45" hidden="1" customHeight="1">
      <c r="A396" s="90"/>
      <c r="B396" s="90"/>
      <c r="C396" s="90"/>
      <c r="D396" s="16" t="s">
        <v>81</v>
      </c>
      <c r="E396" s="15">
        <v>0</v>
      </c>
      <c r="F396" s="15">
        <v>0</v>
      </c>
      <c r="G396" s="15">
        <v>0</v>
      </c>
      <c r="H396" s="18">
        <v>0</v>
      </c>
      <c r="I396" s="18">
        <v>0</v>
      </c>
      <c r="J396" s="15">
        <v>0</v>
      </c>
      <c r="K396" s="18">
        <v>0</v>
      </c>
      <c r="L396" s="18">
        <v>0</v>
      </c>
      <c r="M396" s="39"/>
    </row>
    <row r="397" spans="1:13" s="38" customFormat="1" ht="37.15" hidden="1" customHeight="1">
      <c r="A397" s="90"/>
      <c r="B397" s="90"/>
      <c r="C397" s="90"/>
      <c r="D397" s="16" t="s">
        <v>193</v>
      </c>
      <c r="E397" s="15">
        <f>F397+G397+H397+I397+J397+K397+L397</f>
        <v>17542.349999999999</v>
      </c>
      <c r="F397" s="15">
        <v>0</v>
      </c>
      <c r="G397" s="15">
        <v>0</v>
      </c>
      <c r="H397" s="18">
        <v>0</v>
      </c>
      <c r="I397" s="18">
        <v>17542.349999999999</v>
      </c>
      <c r="J397" s="15">
        <v>0</v>
      </c>
      <c r="K397" s="18">
        <v>0</v>
      </c>
      <c r="L397" s="18">
        <v>0</v>
      </c>
      <c r="M397" s="39"/>
    </row>
    <row r="398" spans="1:13" s="38" customFormat="1" ht="14.1" hidden="1" customHeight="1">
      <c r="A398" s="90" t="s">
        <v>113</v>
      </c>
      <c r="B398" s="90" t="s">
        <v>117</v>
      </c>
      <c r="C398" s="90"/>
      <c r="D398" s="16" t="s">
        <v>3</v>
      </c>
      <c r="E398" s="20">
        <f t="shared" ref="E398:L398" si="97">SUM(E399:E403)</f>
        <v>17425.5</v>
      </c>
      <c r="F398" s="20">
        <f t="shared" si="97"/>
        <v>0</v>
      </c>
      <c r="G398" s="20">
        <f t="shared" si="97"/>
        <v>0</v>
      </c>
      <c r="H398" s="20">
        <f t="shared" si="97"/>
        <v>1742.55</v>
      </c>
      <c r="I398" s="20">
        <f t="shared" si="97"/>
        <v>15682.95</v>
      </c>
      <c r="J398" s="15">
        <f t="shared" si="97"/>
        <v>0</v>
      </c>
      <c r="K398" s="20">
        <f t="shared" si="97"/>
        <v>0</v>
      </c>
      <c r="L398" s="20">
        <f t="shared" si="97"/>
        <v>0</v>
      </c>
      <c r="M398" s="39"/>
    </row>
    <row r="399" spans="1:13" s="38" customFormat="1" ht="13.9" hidden="1" customHeight="1">
      <c r="A399" s="90"/>
      <c r="B399" s="90"/>
      <c r="C399" s="90"/>
      <c r="D399" s="16" t="s">
        <v>13</v>
      </c>
      <c r="E399" s="15">
        <v>0</v>
      </c>
      <c r="F399" s="15">
        <v>0</v>
      </c>
      <c r="G399" s="15">
        <v>0</v>
      </c>
      <c r="H399" s="18">
        <v>0</v>
      </c>
      <c r="I399" s="18">
        <v>0</v>
      </c>
      <c r="J399" s="15">
        <v>0</v>
      </c>
      <c r="K399" s="18">
        <v>0</v>
      </c>
      <c r="L399" s="18">
        <v>0</v>
      </c>
      <c r="M399" s="39"/>
    </row>
    <row r="400" spans="1:13" s="38" customFormat="1" ht="13.9" hidden="1" customHeight="1">
      <c r="A400" s="90"/>
      <c r="B400" s="90"/>
      <c r="C400" s="90"/>
      <c r="D400" s="16" t="s">
        <v>14</v>
      </c>
      <c r="E400" s="15">
        <f>H400+I400+J400+K400+L400</f>
        <v>1725.1244999999999</v>
      </c>
      <c r="F400" s="15">
        <v>0</v>
      </c>
      <c r="G400" s="15">
        <v>0</v>
      </c>
      <c r="H400" s="18">
        <v>1725.1244999999999</v>
      </c>
      <c r="I400" s="18">
        <v>0</v>
      </c>
      <c r="J400" s="15">
        <v>0</v>
      </c>
      <c r="K400" s="18">
        <v>0</v>
      </c>
      <c r="L400" s="18">
        <v>0</v>
      </c>
      <c r="M400" s="39"/>
    </row>
    <row r="401" spans="1:13" s="38" customFormat="1" ht="13.9" hidden="1" customHeight="1">
      <c r="A401" s="90"/>
      <c r="B401" s="90"/>
      <c r="C401" s="90"/>
      <c r="D401" s="16" t="s">
        <v>15</v>
      </c>
      <c r="E401" s="15">
        <f>H401+I401+J401+K401+L401</f>
        <v>17.4255</v>
      </c>
      <c r="F401" s="15">
        <v>0</v>
      </c>
      <c r="G401" s="15">
        <v>0</v>
      </c>
      <c r="H401" s="18">
        <v>17.4255</v>
      </c>
      <c r="I401" s="18">
        <v>0</v>
      </c>
      <c r="J401" s="15">
        <v>0</v>
      </c>
      <c r="K401" s="18">
        <v>0</v>
      </c>
      <c r="L401" s="18">
        <v>0</v>
      </c>
      <c r="M401" s="39"/>
    </row>
    <row r="402" spans="1:13" s="38" customFormat="1" ht="26.45" hidden="1" customHeight="1">
      <c r="A402" s="90"/>
      <c r="B402" s="90"/>
      <c r="C402" s="90"/>
      <c r="D402" s="16" t="s">
        <v>81</v>
      </c>
      <c r="E402" s="15">
        <v>0</v>
      </c>
      <c r="F402" s="15">
        <v>0</v>
      </c>
      <c r="G402" s="15">
        <v>0</v>
      </c>
      <c r="H402" s="18">
        <v>0</v>
      </c>
      <c r="I402" s="18">
        <v>0</v>
      </c>
      <c r="J402" s="15">
        <v>0</v>
      </c>
      <c r="K402" s="18">
        <v>0</v>
      </c>
      <c r="L402" s="18">
        <v>0</v>
      </c>
      <c r="M402" s="39"/>
    </row>
    <row r="403" spans="1:13" s="38" customFormat="1" ht="28.5" hidden="1" customHeight="1">
      <c r="A403" s="90"/>
      <c r="B403" s="90"/>
      <c r="C403" s="90"/>
      <c r="D403" s="16" t="s">
        <v>193</v>
      </c>
      <c r="E403" s="15">
        <f>F403+G403+H403+I403+J403+K403+L403</f>
        <v>15682.95</v>
      </c>
      <c r="F403" s="15">
        <v>0</v>
      </c>
      <c r="G403" s="15">
        <v>0</v>
      </c>
      <c r="H403" s="18">
        <v>0</v>
      </c>
      <c r="I403" s="18">
        <v>15682.95</v>
      </c>
      <c r="J403" s="15">
        <v>0</v>
      </c>
      <c r="K403" s="18">
        <v>0</v>
      </c>
      <c r="L403" s="18">
        <v>0</v>
      </c>
      <c r="M403" s="39"/>
    </row>
    <row r="404" spans="1:13" s="38" customFormat="1" ht="14.1" hidden="1" customHeight="1">
      <c r="A404" s="90" t="s">
        <v>114</v>
      </c>
      <c r="B404" s="90" t="s">
        <v>159</v>
      </c>
      <c r="C404" s="90"/>
      <c r="D404" s="16" t="s">
        <v>3</v>
      </c>
      <c r="E404" s="20">
        <f t="shared" ref="E404:L404" si="98">SUM(E405:E409)</f>
        <v>5501.76</v>
      </c>
      <c r="F404" s="20">
        <f t="shared" si="98"/>
        <v>0</v>
      </c>
      <c r="G404" s="20">
        <f t="shared" si="98"/>
        <v>0</v>
      </c>
      <c r="H404" s="20">
        <f t="shared" si="98"/>
        <v>583.71</v>
      </c>
      <c r="I404" s="20">
        <f t="shared" si="98"/>
        <v>4918.05</v>
      </c>
      <c r="J404" s="15">
        <f t="shared" si="98"/>
        <v>0</v>
      </c>
      <c r="K404" s="20">
        <f t="shared" si="98"/>
        <v>0</v>
      </c>
      <c r="L404" s="20">
        <f t="shared" si="98"/>
        <v>0</v>
      </c>
      <c r="M404" s="39"/>
    </row>
    <row r="405" spans="1:13" s="38" customFormat="1" ht="13.9" hidden="1" customHeight="1">
      <c r="A405" s="90"/>
      <c r="B405" s="90"/>
      <c r="C405" s="90"/>
      <c r="D405" s="16" t="s">
        <v>13</v>
      </c>
      <c r="E405" s="15">
        <v>0</v>
      </c>
      <c r="F405" s="15">
        <v>0</v>
      </c>
      <c r="G405" s="15">
        <v>0</v>
      </c>
      <c r="H405" s="18">
        <v>0</v>
      </c>
      <c r="I405" s="18">
        <v>0</v>
      </c>
      <c r="J405" s="15">
        <v>0</v>
      </c>
      <c r="K405" s="18">
        <v>0</v>
      </c>
      <c r="L405" s="18">
        <v>0</v>
      </c>
      <c r="M405" s="39"/>
    </row>
    <row r="406" spans="1:13" s="38" customFormat="1" ht="13.9" hidden="1" customHeight="1">
      <c r="A406" s="90"/>
      <c r="B406" s="90"/>
      <c r="C406" s="90"/>
      <c r="D406" s="16" t="s">
        <v>14</v>
      </c>
      <c r="E406" s="15">
        <v>0</v>
      </c>
      <c r="F406" s="15">
        <v>0</v>
      </c>
      <c r="G406" s="15">
        <v>0</v>
      </c>
      <c r="H406" s="18">
        <v>0</v>
      </c>
      <c r="I406" s="18">
        <v>0</v>
      </c>
      <c r="J406" s="15">
        <v>0</v>
      </c>
      <c r="K406" s="18">
        <v>0</v>
      </c>
      <c r="L406" s="18">
        <v>0</v>
      </c>
      <c r="M406" s="39"/>
    </row>
    <row r="407" spans="1:13" s="38" customFormat="1" ht="13.9" hidden="1" customHeight="1">
      <c r="A407" s="90"/>
      <c r="B407" s="90"/>
      <c r="C407" s="90"/>
      <c r="D407" s="16" t="s">
        <v>15</v>
      </c>
      <c r="E407" s="15">
        <f>SUM(F407:L407)</f>
        <v>583.71</v>
      </c>
      <c r="F407" s="15">
        <v>0</v>
      </c>
      <c r="G407" s="15">
        <v>0</v>
      </c>
      <c r="H407" s="18">
        <v>583.71</v>
      </c>
      <c r="I407" s="18">
        <v>0</v>
      </c>
      <c r="J407" s="15">
        <v>0</v>
      </c>
      <c r="K407" s="18">
        <v>0</v>
      </c>
      <c r="L407" s="18">
        <v>0</v>
      </c>
      <c r="M407" s="39"/>
    </row>
    <row r="408" spans="1:13" s="38" customFormat="1" ht="26.45" hidden="1" customHeight="1">
      <c r="A408" s="90"/>
      <c r="B408" s="90"/>
      <c r="C408" s="90"/>
      <c r="D408" s="16" t="s">
        <v>81</v>
      </c>
      <c r="E408" s="15">
        <v>0</v>
      </c>
      <c r="F408" s="15">
        <v>0</v>
      </c>
      <c r="G408" s="15">
        <v>0</v>
      </c>
      <c r="H408" s="18">
        <v>0</v>
      </c>
      <c r="I408" s="18">
        <v>0</v>
      </c>
      <c r="J408" s="15">
        <v>0</v>
      </c>
      <c r="K408" s="18">
        <v>0</v>
      </c>
      <c r="L408" s="18">
        <v>0</v>
      </c>
      <c r="M408" s="39"/>
    </row>
    <row r="409" spans="1:13" s="38" customFormat="1" ht="31.5" hidden="1" customHeight="1">
      <c r="A409" s="90"/>
      <c r="B409" s="90"/>
      <c r="C409" s="90"/>
      <c r="D409" s="16" t="s">
        <v>193</v>
      </c>
      <c r="E409" s="15">
        <f>F409+G409+H409+I409+J409+K409+L409</f>
        <v>4918.05</v>
      </c>
      <c r="F409" s="15">
        <v>0</v>
      </c>
      <c r="G409" s="15">
        <v>0</v>
      </c>
      <c r="H409" s="18">
        <v>0</v>
      </c>
      <c r="I409" s="18">
        <v>4918.05</v>
      </c>
      <c r="J409" s="15">
        <v>0</v>
      </c>
      <c r="K409" s="18">
        <v>0</v>
      </c>
      <c r="L409" s="18">
        <v>0</v>
      </c>
      <c r="M409" s="39"/>
    </row>
    <row r="410" spans="1:13" s="38" customFormat="1" ht="14.1" hidden="1" customHeight="1">
      <c r="A410" s="90" t="s">
        <v>115</v>
      </c>
      <c r="B410" s="90" t="s">
        <v>160</v>
      </c>
      <c r="C410" s="90"/>
      <c r="D410" s="16" t="s">
        <v>3</v>
      </c>
      <c r="E410" s="20">
        <f t="shared" ref="E410:L410" si="99">SUM(E411:E415)</f>
        <v>19751.899999999998</v>
      </c>
      <c r="F410" s="20">
        <f t="shared" si="99"/>
        <v>0</v>
      </c>
      <c r="G410" s="20">
        <f t="shared" si="99"/>
        <v>0</v>
      </c>
      <c r="H410" s="20">
        <f t="shared" si="99"/>
        <v>0</v>
      </c>
      <c r="I410" s="20">
        <f t="shared" si="99"/>
        <v>1975.19</v>
      </c>
      <c r="J410" s="15">
        <f t="shared" si="99"/>
        <v>17776.71</v>
      </c>
      <c r="K410" s="20">
        <f t="shared" si="99"/>
        <v>0</v>
      </c>
      <c r="L410" s="20">
        <f t="shared" si="99"/>
        <v>0</v>
      </c>
      <c r="M410" s="39"/>
    </row>
    <row r="411" spans="1:13" s="38" customFormat="1" ht="13.9" hidden="1" customHeight="1">
      <c r="A411" s="90"/>
      <c r="B411" s="90"/>
      <c r="C411" s="90"/>
      <c r="D411" s="16" t="s">
        <v>13</v>
      </c>
      <c r="E411" s="15">
        <v>0</v>
      </c>
      <c r="F411" s="15">
        <v>0</v>
      </c>
      <c r="G411" s="15">
        <v>0</v>
      </c>
      <c r="H411" s="18">
        <v>0</v>
      </c>
      <c r="I411" s="18">
        <v>0</v>
      </c>
      <c r="J411" s="15">
        <v>0</v>
      </c>
      <c r="K411" s="18">
        <v>0</v>
      </c>
      <c r="L411" s="18">
        <v>0</v>
      </c>
      <c r="M411" s="39"/>
    </row>
    <row r="412" spans="1:13" s="38" customFormat="1" ht="13.9" hidden="1" customHeight="1">
      <c r="A412" s="90"/>
      <c r="B412" s="90"/>
      <c r="C412" s="90"/>
      <c r="D412" s="16" t="s">
        <v>14</v>
      </c>
      <c r="E412" s="15">
        <v>0</v>
      </c>
      <c r="F412" s="15">
        <v>0</v>
      </c>
      <c r="G412" s="15">
        <v>0</v>
      </c>
      <c r="H412" s="18">
        <v>0</v>
      </c>
      <c r="I412" s="18">
        <v>0</v>
      </c>
      <c r="J412" s="15">
        <v>0</v>
      </c>
      <c r="K412" s="18">
        <v>0</v>
      </c>
      <c r="L412" s="18">
        <v>0</v>
      </c>
      <c r="M412" s="39"/>
    </row>
    <row r="413" spans="1:13" s="38" customFormat="1" ht="13.9" hidden="1" customHeight="1">
      <c r="A413" s="90"/>
      <c r="B413" s="90"/>
      <c r="C413" s="90"/>
      <c r="D413" s="16" t="s">
        <v>15</v>
      </c>
      <c r="E413" s="15">
        <v>0</v>
      </c>
      <c r="F413" s="15">
        <v>0</v>
      </c>
      <c r="G413" s="15">
        <v>0</v>
      </c>
      <c r="H413" s="18">
        <v>0</v>
      </c>
      <c r="I413" s="18">
        <v>0</v>
      </c>
      <c r="J413" s="15">
        <v>0</v>
      </c>
      <c r="K413" s="18">
        <v>0</v>
      </c>
      <c r="L413" s="18">
        <v>0</v>
      </c>
      <c r="M413" s="39"/>
    </row>
    <row r="414" spans="1:13" s="38" customFormat="1" ht="26.45" hidden="1" customHeight="1">
      <c r="A414" s="90"/>
      <c r="B414" s="90"/>
      <c r="C414" s="90"/>
      <c r="D414" s="16" t="s">
        <v>81</v>
      </c>
      <c r="E414" s="15">
        <v>0</v>
      </c>
      <c r="F414" s="15">
        <v>0</v>
      </c>
      <c r="G414" s="15">
        <v>0</v>
      </c>
      <c r="H414" s="18">
        <v>0</v>
      </c>
      <c r="I414" s="18">
        <v>0</v>
      </c>
      <c r="J414" s="15">
        <v>0</v>
      </c>
      <c r="K414" s="18">
        <v>0</v>
      </c>
      <c r="L414" s="18">
        <v>0</v>
      </c>
      <c r="M414" s="39"/>
    </row>
    <row r="415" spans="1:13" s="38" customFormat="1" ht="42" hidden="1" customHeight="1">
      <c r="A415" s="90"/>
      <c r="B415" s="90"/>
      <c r="C415" s="90"/>
      <c r="D415" s="16" t="s">
        <v>193</v>
      </c>
      <c r="E415" s="15">
        <f>F415+G415+H415+I415+J415+K415+L415</f>
        <v>19751.899999999998</v>
      </c>
      <c r="F415" s="15">
        <v>0</v>
      </c>
      <c r="G415" s="15">
        <v>0</v>
      </c>
      <c r="H415" s="18">
        <v>0</v>
      </c>
      <c r="I415" s="18">
        <v>1975.19</v>
      </c>
      <c r="J415" s="15">
        <v>17776.71</v>
      </c>
      <c r="K415" s="18">
        <v>0</v>
      </c>
      <c r="L415" s="18">
        <v>0</v>
      </c>
      <c r="M415" s="39"/>
    </row>
    <row r="416" spans="1:13" s="38" customFormat="1" ht="14.1" hidden="1" customHeight="1">
      <c r="A416" s="90" t="s">
        <v>116</v>
      </c>
      <c r="B416" s="90" t="s">
        <v>121</v>
      </c>
      <c r="C416" s="90"/>
      <c r="D416" s="16" t="s">
        <v>3</v>
      </c>
      <c r="E416" s="20">
        <f t="shared" ref="E416:L416" si="100">SUM(E417:E421)</f>
        <v>19572.3</v>
      </c>
      <c r="F416" s="20">
        <f t="shared" si="100"/>
        <v>0</v>
      </c>
      <c r="G416" s="20">
        <f t="shared" si="100"/>
        <v>0</v>
      </c>
      <c r="H416" s="20">
        <f t="shared" si="100"/>
        <v>1957.23</v>
      </c>
      <c r="I416" s="20">
        <f t="shared" si="100"/>
        <v>17615.07</v>
      </c>
      <c r="J416" s="15">
        <f t="shared" si="100"/>
        <v>0</v>
      </c>
      <c r="K416" s="20">
        <f t="shared" si="100"/>
        <v>0</v>
      </c>
      <c r="L416" s="20">
        <f t="shared" si="100"/>
        <v>0</v>
      </c>
      <c r="M416" s="39"/>
    </row>
    <row r="417" spans="1:13" s="38" customFormat="1" ht="13.9" hidden="1" customHeight="1">
      <c r="A417" s="90"/>
      <c r="B417" s="90"/>
      <c r="C417" s="90"/>
      <c r="D417" s="16" t="s">
        <v>13</v>
      </c>
      <c r="E417" s="15">
        <v>0</v>
      </c>
      <c r="F417" s="15">
        <v>0</v>
      </c>
      <c r="G417" s="15">
        <v>0</v>
      </c>
      <c r="H417" s="18">
        <v>0</v>
      </c>
      <c r="I417" s="18">
        <v>0</v>
      </c>
      <c r="J417" s="15">
        <v>0</v>
      </c>
      <c r="K417" s="18">
        <v>0</v>
      </c>
      <c r="L417" s="18">
        <v>0</v>
      </c>
      <c r="M417" s="39"/>
    </row>
    <row r="418" spans="1:13" s="38" customFormat="1" ht="13.9" hidden="1" customHeight="1">
      <c r="A418" s="90"/>
      <c r="B418" s="90"/>
      <c r="C418" s="90"/>
      <c r="D418" s="16" t="s">
        <v>14</v>
      </c>
      <c r="E418" s="15">
        <f>H418+I418+J418+K418+L418</f>
        <v>1937.6577</v>
      </c>
      <c r="F418" s="15">
        <v>0</v>
      </c>
      <c r="G418" s="15">
        <v>0</v>
      </c>
      <c r="H418" s="18">
        <v>1937.6577</v>
      </c>
      <c r="I418" s="18">
        <v>0</v>
      </c>
      <c r="J418" s="15">
        <v>0</v>
      </c>
      <c r="K418" s="18">
        <v>0</v>
      </c>
      <c r="L418" s="18">
        <v>0</v>
      </c>
      <c r="M418" s="39"/>
    </row>
    <row r="419" spans="1:13" s="38" customFormat="1" ht="13.9" hidden="1" customHeight="1">
      <c r="A419" s="90"/>
      <c r="B419" s="90"/>
      <c r="C419" s="90"/>
      <c r="D419" s="16" t="s">
        <v>15</v>
      </c>
      <c r="E419" s="15">
        <f>H419+I419+J419+K419+L419</f>
        <v>19.572299999999998</v>
      </c>
      <c r="F419" s="15">
        <v>0</v>
      </c>
      <c r="G419" s="15">
        <v>0</v>
      </c>
      <c r="H419" s="18">
        <v>19.572299999999998</v>
      </c>
      <c r="I419" s="18">
        <v>0</v>
      </c>
      <c r="J419" s="15">
        <v>0</v>
      </c>
      <c r="K419" s="18">
        <v>0</v>
      </c>
      <c r="L419" s="18">
        <v>0</v>
      </c>
      <c r="M419" s="39"/>
    </row>
    <row r="420" spans="1:13" s="38" customFormat="1" ht="26.45" hidden="1" customHeight="1">
      <c r="A420" s="90"/>
      <c r="B420" s="90"/>
      <c r="C420" s="90"/>
      <c r="D420" s="16" t="s">
        <v>81</v>
      </c>
      <c r="E420" s="15">
        <v>0</v>
      </c>
      <c r="F420" s="15">
        <v>0</v>
      </c>
      <c r="G420" s="15">
        <v>0</v>
      </c>
      <c r="H420" s="18">
        <v>0</v>
      </c>
      <c r="I420" s="18">
        <v>0</v>
      </c>
      <c r="J420" s="15">
        <v>0</v>
      </c>
      <c r="K420" s="18">
        <v>0</v>
      </c>
      <c r="L420" s="18">
        <v>0</v>
      </c>
      <c r="M420" s="39"/>
    </row>
    <row r="421" spans="1:13" s="38" customFormat="1" ht="33.6" hidden="1" customHeight="1">
      <c r="A421" s="90"/>
      <c r="B421" s="90"/>
      <c r="C421" s="90"/>
      <c r="D421" s="16" t="s">
        <v>193</v>
      </c>
      <c r="E421" s="15">
        <f>F421+G421+H421+I421+J421+K421+L421</f>
        <v>17615.07</v>
      </c>
      <c r="F421" s="15">
        <v>0</v>
      </c>
      <c r="G421" s="15">
        <v>0</v>
      </c>
      <c r="H421" s="18">
        <v>0</v>
      </c>
      <c r="I421" s="18">
        <v>17615.07</v>
      </c>
      <c r="J421" s="15">
        <v>0</v>
      </c>
      <c r="K421" s="18">
        <v>0</v>
      </c>
      <c r="L421" s="18">
        <v>0</v>
      </c>
      <c r="M421" s="39"/>
    </row>
    <row r="422" spans="1:13" s="38" customFormat="1" ht="14.1" hidden="1" customHeight="1">
      <c r="A422" s="90" t="s">
        <v>118</v>
      </c>
      <c r="B422" s="90" t="s">
        <v>123</v>
      </c>
      <c r="C422" s="90"/>
      <c r="D422" s="16" t="s">
        <v>3</v>
      </c>
      <c r="E422" s="20">
        <f t="shared" ref="E422:L422" si="101">SUM(E423:E427)</f>
        <v>19196.3</v>
      </c>
      <c r="F422" s="20">
        <f t="shared" si="101"/>
        <v>0</v>
      </c>
      <c r="G422" s="20">
        <f t="shared" si="101"/>
        <v>0</v>
      </c>
      <c r="H422" s="20">
        <f t="shared" si="101"/>
        <v>0</v>
      </c>
      <c r="I422" s="20">
        <f t="shared" si="101"/>
        <v>0</v>
      </c>
      <c r="J422" s="15">
        <f t="shared" si="101"/>
        <v>1919.63</v>
      </c>
      <c r="K422" s="20">
        <f t="shared" si="101"/>
        <v>17276.669999999998</v>
      </c>
      <c r="L422" s="20">
        <f t="shared" si="101"/>
        <v>0</v>
      </c>
      <c r="M422" s="39"/>
    </row>
    <row r="423" spans="1:13" s="38" customFormat="1" ht="13.9" hidden="1" customHeight="1">
      <c r="A423" s="90"/>
      <c r="B423" s="90"/>
      <c r="C423" s="90"/>
      <c r="D423" s="16" t="s">
        <v>13</v>
      </c>
      <c r="E423" s="15">
        <v>0</v>
      </c>
      <c r="F423" s="15">
        <v>0</v>
      </c>
      <c r="G423" s="15">
        <v>0</v>
      </c>
      <c r="H423" s="18">
        <v>0</v>
      </c>
      <c r="I423" s="18">
        <v>0</v>
      </c>
      <c r="J423" s="15">
        <v>0</v>
      </c>
      <c r="K423" s="18">
        <v>0</v>
      </c>
      <c r="L423" s="18">
        <v>0</v>
      </c>
      <c r="M423" s="39"/>
    </row>
    <row r="424" spans="1:13" s="38" customFormat="1" ht="13.9" hidden="1" customHeight="1">
      <c r="A424" s="90"/>
      <c r="B424" s="90"/>
      <c r="C424" s="90"/>
      <c r="D424" s="16" t="s">
        <v>14</v>
      </c>
      <c r="E424" s="15">
        <v>0</v>
      </c>
      <c r="F424" s="15">
        <v>0</v>
      </c>
      <c r="G424" s="15">
        <v>0</v>
      </c>
      <c r="H424" s="18">
        <v>0</v>
      </c>
      <c r="I424" s="18">
        <v>0</v>
      </c>
      <c r="J424" s="15">
        <v>0</v>
      </c>
      <c r="K424" s="18">
        <v>0</v>
      </c>
      <c r="L424" s="18">
        <v>0</v>
      </c>
      <c r="M424" s="39"/>
    </row>
    <row r="425" spans="1:13" s="38" customFormat="1" ht="13.9" hidden="1" customHeight="1">
      <c r="A425" s="90"/>
      <c r="B425" s="90"/>
      <c r="C425" s="90"/>
      <c r="D425" s="16" t="s">
        <v>15</v>
      </c>
      <c r="E425" s="15">
        <v>0</v>
      </c>
      <c r="F425" s="15">
        <v>0</v>
      </c>
      <c r="G425" s="15">
        <v>0</v>
      </c>
      <c r="H425" s="18">
        <v>0</v>
      </c>
      <c r="I425" s="18">
        <v>0</v>
      </c>
      <c r="J425" s="15">
        <v>0</v>
      </c>
      <c r="K425" s="18">
        <v>0</v>
      </c>
      <c r="L425" s="18">
        <v>0</v>
      </c>
      <c r="M425" s="39"/>
    </row>
    <row r="426" spans="1:13" s="38" customFormat="1" ht="26.45" hidden="1" customHeight="1">
      <c r="A426" s="90"/>
      <c r="B426" s="90"/>
      <c r="C426" s="90"/>
      <c r="D426" s="16" t="s">
        <v>81</v>
      </c>
      <c r="E426" s="15">
        <v>0</v>
      </c>
      <c r="F426" s="15">
        <v>0</v>
      </c>
      <c r="G426" s="15">
        <v>0</v>
      </c>
      <c r="H426" s="18">
        <v>0</v>
      </c>
      <c r="I426" s="18">
        <v>0</v>
      </c>
      <c r="J426" s="15">
        <v>0</v>
      </c>
      <c r="K426" s="18">
        <v>0</v>
      </c>
      <c r="L426" s="18">
        <v>0</v>
      </c>
      <c r="M426" s="39"/>
    </row>
    <row r="427" spans="1:13" s="38" customFormat="1" ht="31.9" hidden="1" customHeight="1">
      <c r="A427" s="90"/>
      <c r="B427" s="90"/>
      <c r="C427" s="90"/>
      <c r="D427" s="16" t="s">
        <v>193</v>
      </c>
      <c r="E427" s="15">
        <f>F427+G427+H427+I427+J427+K427+L427</f>
        <v>19196.3</v>
      </c>
      <c r="F427" s="15">
        <v>0</v>
      </c>
      <c r="G427" s="15">
        <v>0</v>
      </c>
      <c r="H427" s="18">
        <v>0</v>
      </c>
      <c r="I427" s="18">
        <v>0</v>
      </c>
      <c r="J427" s="15">
        <v>1919.63</v>
      </c>
      <c r="K427" s="18">
        <v>17276.669999999998</v>
      </c>
      <c r="L427" s="18">
        <v>0</v>
      </c>
      <c r="M427" s="39"/>
    </row>
    <row r="428" spans="1:13" s="38" customFormat="1" ht="14.1" hidden="1" customHeight="1">
      <c r="A428" s="90" t="s">
        <v>119</v>
      </c>
      <c r="B428" s="90" t="s">
        <v>161</v>
      </c>
      <c r="C428" s="90"/>
      <c r="D428" s="16" t="s">
        <v>3</v>
      </c>
      <c r="E428" s="20">
        <f t="shared" ref="E428:L428" si="102">SUM(E429:E433)</f>
        <v>20613.899999999998</v>
      </c>
      <c r="F428" s="20">
        <f t="shared" si="102"/>
        <v>0</v>
      </c>
      <c r="G428" s="20">
        <f t="shared" si="102"/>
        <v>0</v>
      </c>
      <c r="H428" s="20">
        <f t="shared" si="102"/>
        <v>0</v>
      </c>
      <c r="I428" s="20">
        <f t="shared" si="102"/>
        <v>2061.39</v>
      </c>
      <c r="J428" s="15">
        <f t="shared" si="102"/>
        <v>18552.509999999998</v>
      </c>
      <c r="K428" s="20">
        <f t="shared" si="102"/>
        <v>0</v>
      </c>
      <c r="L428" s="20">
        <f t="shared" si="102"/>
        <v>0</v>
      </c>
      <c r="M428" s="39"/>
    </row>
    <row r="429" spans="1:13" s="38" customFormat="1" ht="13.9" hidden="1" customHeight="1">
      <c r="A429" s="90"/>
      <c r="B429" s="90"/>
      <c r="C429" s="90"/>
      <c r="D429" s="16" t="s">
        <v>13</v>
      </c>
      <c r="E429" s="15">
        <v>0</v>
      </c>
      <c r="F429" s="15">
        <v>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39"/>
    </row>
    <row r="430" spans="1:13" s="38" customFormat="1" ht="13.9" hidden="1" customHeight="1">
      <c r="A430" s="90"/>
      <c r="B430" s="90"/>
      <c r="C430" s="90"/>
      <c r="D430" s="16" t="s">
        <v>14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0</v>
      </c>
      <c r="M430" s="39"/>
    </row>
    <row r="431" spans="1:13" s="38" customFormat="1" ht="13.9" hidden="1" customHeight="1">
      <c r="A431" s="90"/>
      <c r="B431" s="90"/>
      <c r="C431" s="90"/>
      <c r="D431" s="16" t="s">
        <v>15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39"/>
    </row>
    <row r="432" spans="1:13" s="38" customFormat="1" ht="26.45" hidden="1" customHeight="1">
      <c r="A432" s="90"/>
      <c r="B432" s="90"/>
      <c r="C432" s="90"/>
      <c r="D432" s="16" t="s">
        <v>81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39"/>
    </row>
    <row r="433" spans="1:13" s="38" customFormat="1" ht="34.15" hidden="1" customHeight="1">
      <c r="A433" s="90"/>
      <c r="B433" s="90"/>
      <c r="C433" s="90"/>
      <c r="D433" s="16" t="s">
        <v>193</v>
      </c>
      <c r="E433" s="15">
        <f>F433+G433+H433+I433+J433+K433+L433</f>
        <v>20613.899999999998</v>
      </c>
      <c r="F433" s="15">
        <v>0</v>
      </c>
      <c r="G433" s="15">
        <v>0</v>
      </c>
      <c r="H433" s="18">
        <v>0</v>
      </c>
      <c r="I433" s="18">
        <v>2061.39</v>
      </c>
      <c r="J433" s="15">
        <v>18552.509999999998</v>
      </c>
      <c r="K433" s="18">
        <v>0</v>
      </c>
      <c r="L433" s="18">
        <v>0</v>
      </c>
      <c r="M433" s="39"/>
    </row>
    <row r="434" spans="1:13" s="38" customFormat="1" ht="14.1" hidden="1" customHeight="1">
      <c r="A434" s="90" t="s">
        <v>120</v>
      </c>
      <c r="B434" s="90" t="s">
        <v>162</v>
      </c>
      <c r="C434" s="90"/>
      <c r="D434" s="16" t="s">
        <v>3</v>
      </c>
      <c r="E434" s="20">
        <f t="shared" ref="E434:L434" si="103">SUM(E435:E439)</f>
        <v>19739.900000000001</v>
      </c>
      <c r="F434" s="20">
        <f t="shared" si="103"/>
        <v>0</v>
      </c>
      <c r="G434" s="20">
        <f t="shared" si="103"/>
        <v>0</v>
      </c>
      <c r="H434" s="20">
        <f t="shared" si="103"/>
        <v>1973.99</v>
      </c>
      <c r="I434" s="20">
        <f t="shared" si="103"/>
        <v>17765.91</v>
      </c>
      <c r="J434" s="15">
        <f t="shared" si="103"/>
        <v>0</v>
      </c>
      <c r="K434" s="20">
        <f t="shared" si="103"/>
        <v>0</v>
      </c>
      <c r="L434" s="20">
        <f t="shared" si="103"/>
        <v>0</v>
      </c>
      <c r="M434" s="39"/>
    </row>
    <row r="435" spans="1:13" s="38" customFormat="1" ht="13.9" hidden="1" customHeight="1">
      <c r="A435" s="90"/>
      <c r="B435" s="90"/>
      <c r="C435" s="90"/>
      <c r="D435" s="16" t="s">
        <v>13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39"/>
    </row>
    <row r="436" spans="1:13" s="38" customFormat="1" ht="13.9" hidden="1" customHeight="1">
      <c r="A436" s="90"/>
      <c r="B436" s="90"/>
      <c r="C436" s="90"/>
      <c r="D436" s="16" t="s">
        <v>14</v>
      </c>
      <c r="E436" s="15">
        <f>H436+I436+J436+K436+L436</f>
        <v>1954.2501</v>
      </c>
      <c r="F436" s="15">
        <v>0</v>
      </c>
      <c r="G436" s="15">
        <v>0</v>
      </c>
      <c r="H436" s="15">
        <v>1954.2501</v>
      </c>
      <c r="I436" s="15">
        <v>0</v>
      </c>
      <c r="J436" s="15">
        <v>0</v>
      </c>
      <c r="K436" s="15">
        <v>0</v>
      </c>
      <c r="L436" s="15">
        <v>0</v>
      </c>
      <c r="M436" s="39"/>
    </row>
    <row r="437" spans="1:13" s="38" customFormat="1" ht="13.9" hidden="1" customHeight="1">
      <c r="A437" s="90"/>
      <c r="B437" s="90"/>
      <c r="C437" s="90"/>
      <c r="D437" s="16" t="s">
        <v>15</v>
      </c>
      <c r="E437" s="15">
        <f>H437+I437+J437+K437+L437</f>
        <v>19.739899999999999</v>
      </c>
      <c r="F437" s="15">
        <v>0</v>
      </c>
      <c r="G437" s="15">
        <v>0</v>
      </c>
      <c r="H437" s="15">
        <v>19.739899999999999</v>
      </c>
      <c r="I437" s="15">
        <v>0</v>
      </c>
      <c r="J437" s="15">
        <v>0</v>
      </c>
      <c r="K437" s="15">
        <v>0</v>
      </c>
      <c r="L437" s="15">
        <v>0</v>
      </c>
      <c r="M437" s="39"/>
    </row>
    <row r="438" spans="1:13" s="38" customFormat="1" ht="26.45" hidden="1" customHeight="1">
      <c r="A438" s="90"/>
      <c r="B438" s="90"/>
      <c r="C438" s="90"/>
      <c r="D438" s="16" t="s">
        <v>81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0</v>
      </c>
      <c r="M438" s="39"/>
    </row>
    <row r="439" spans="1:13" s="38" customFormat="1" ht="29.25" hidden="1" customHeight="1">
      <c r="A439" s="90"/>
      <c r="B439" s="90"/>
      <c r="C439" s="90"/>
      <c r="D439" s="16" t="s">
        <v>193</v>
      </c>
      <c r="E439" s="15">
        <f>F439+G439+H439+I439+J439+K439+L439</f>
        <v>17765.91</v>
      </c>
      <c r="F439" s="15">
        <v>0</v>
      </c>
      <c r="G439" s="15">
        <v>0</v>
      </c>
      <c r="H439" s="18">
        <v>0</v>
      </c>
      <c r="I439" s="15">
        <v>17765.91</v>
      </c>
      <c r="J439" s="15">
        <v>0</v>
      </c>
      <c r="K439" s="15">
        <v>0</v>
      </c>
      <c r="L439" s="15">
        <v>0</v>
      </c>
      <c r="M439" s="39"/>
    </row>
    <row r="440" spans="1:13" s="38" customFormat="1" ht="14.1" hidden="1" customHeight="1">
      <c r="A440" s="90" t="s">
        <v>122</v>
      </c>
      <c r="B440" s="90" t="s">
        <v>163</v>
      </c>
      <c r="C440" s="90"/>
      <c r="D440" s="16" t="s">
        <v>3</v>
      </c>
      <c r="E440" s="20">
        <f t="shared" ref="E440:L440" si="104">SUM(E441:E445)</f>
        <v>5634.96</v>
      </c>
      <c r="F440" s="20">
        <f t="shared" si="104"/>
        <v>0</v>
      </c>
      <c r="G440" s="20">
        <f t="shared" si="104"/>
        <v>0</v>
      </c>
      <c r="H440" s="21">
        <f t="shared" si="104"/>
        <v>597.03</v>
      </c>
      <c r="I440" s="20">
        <f t="shared" si="104"/>
        <v>5037.93</v>
      </c>
      <c r="J440" s="15">
        <f t="shared" si="104"/>
        <v>0</v>
      </c>
      <c r="K440" s="20">
        <f t="shared" si="104"/>
        <v>0</v>
      </c>
      <c r="L440" s="20">
        <f t="shared" si="104"/>
        <v>0</v>
      </c>
      <c r="M440" s="39"/>
    </row>
    <row r="441" spans="1:13" s="38" customFormat="1" ht="13.9" hidden="1" customHeight="1">
      <c r="A441" s="90"/>
      <c r="B441" s="90"/>
      <c r="C441" s="90"/>
      <c r="D441" s="16" t="s">
        <v>13</v>
      </c>
      <c r="E441" s="15">
        <f>SUM(F441:L441)</f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39"/>
    </row>
    <row r="442" spans="1:13" s="38" customFormat="1" ht="13.9" hidden="1" customHeight="1">
      <c r="A442" s="90"/>
      <c r="B442" s="90"/>
      <c r="C442" s="90"/>
      <c r="D442" s="16" t="s">
        <v>14</v>
      </c>
      <c r="E442" s="15">
        <f>SUM(F442:L442)</f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39"/>
    </row>
    <row r="443" spans="1:13" s="38" customFormat="1" ht="13.9" hidden="1" customHeight="1">
      <c r="A443" s="90"/>
      <c r="B443" s="90"/>
      <c r="C443" s="90"/>
      <c r="D443" s="16" t="s">
        <v>15</v>
      </c>
      <c r="E443" s="15">
        <f>SUM(F443:L443)</f>
        <v>597.03</v>
      </c>
      <c r="F443" s="15">
        <v>0</v>
      </c>
      <c r="G443" s="15">
        <v>0</v>
      </c>
      <c r="H443" s="15">
        <v>597.03</v>
      </c>
      <c r="I443" s="15">
        <v>0</v>
      </c>
      <c r="J443" s="15">
        <v>0</v>
      </c>
      <c r="K443" s="15">
        <v>0</v>
      </c>
      <c r="L443" s="15">
        <v>0</v>
      </c>
      <c r="M443" s="39"/>
    </row>
    <row r="444" spans="1:13" s="38" customFormat="1" ht="26.45" hidden="1" customHeight="1">
      <c r="A444" s="90"/>
      <c r="B444" s="90"/>
      <c r="C444" s="90"/>
      <c r="D444" s="16" t="s">
        <v>81</v>
      </c>
      <c r="E444" s="15">
        <f>SUM(F444:L444)</f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39"/>
    </row>
    <row r="445" spans="1:13" s="38" customFormat="1" ht="24.75" hidden="1" customHeight="1">
      <c r="A445" s="90"/>
      <c r="B445" s="90"/>
      <c r="C445" s="90"/>
      <c r="D445" s="16" t="s">
        <v>193</v>
      </c>
      <c r="E445" s="15">
        <f>SUM(F445:L445)</f>
        <v>5037.93</v>
      </c>
      <c r="F445" s="15">
        <v>0</v>
      </c>
      <c r="G445" s="15">
        <v>0</v>
      </c>
      <c r="H445" s="18">
        <v>0</v>
      </c>
      <c r="I445" s="15">
        <v>5037.93</v>
      </c>
      <c r="J445" s="15">
        <v>0</v>
      </c>
      <c r="K445" s="15">
        <v>0</v>
      </c>
      <c r="L445" s="15">
        <v>0</v>
      </c>
      <c r="M445" s="39"/>
    </row>
    <row r="446" spans="1:13" s="38" customFormat="1" ht="14.1" hidden="1" customHeight="1">
      <c r="A446" s="90" t="s">
        <v>124</v>
      </c>
      <c r="B446" s="90" t="s">
        <v>164</v>
      </c>
      <c r="C446" s="90"/>
      <c r="D446" s="16" t="s">
        <v>3</v>
      </c>
      <c r="E446" s="20">
        <f t="shared" ref="E446:L446" si="105">SUM(E447:E451)</f>
        <v>5530.9000000000005</v>
      </c>
      <c r="F446" s="20">
        <f t="shared" si="105"/>
        <v>0</v>
      </c>
      <c r="G446" s="20">
        <f t="shared" si="105"/>
        <v>0</v>
      </c>
      <c r="H446" s="20">
        <f t="shared" si="105"/>
        <v>553.08999999999992</v>
      </c>
      <c r="I446" s="20">
        <f t="shared" si="105"/>
        <v>4977.8100000000004</v>
      </c>
      <c r="J446" s="15">
        <f t="shared" si="105"/>
        <v>0</v>
      </c>
      <c r="K446" s="20">
        <f t="shared" si="105"/>
        <v>0</v>
      </c>
      <c r="L446" s="20">
        <f t="shared" si="105"/>
        <v>0</v>
      </c>
      <c r="M446" s="39"/>
    </row>
    <row r="447" spans="1:13" s="38" customFormat="1" ht="13.9" hidden="1" customHeight="1">
      <c r="A447" s="90"/>
      <c r="B447" s="90"/>
      <c r="C447" s="90"/>
      <c r="D447" s="16" t="s">
        <v>13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39"/>
    </row>
    <row r="448" spans="1:13" s="38" customFormat="1" ht="13.9" hidden="1" customHeight="1">
      <c r="A448" s="90"/>
      <c r="B448" s="90"/>
      <c r="C448" s="90"/>
      <c r="D448" s="16" t="s">
        <v>14</v>
      </c>
      <c r="E448" s="15">
        <f>H448+I448+J448+K448+L448</f>
        <v>547.55909999999994</v>
      </c>
      <c r="F448" s="15">
        <v>0</v>
      </c>
      <c r="G448" s="15">
        <v>0</v>
      </c>
      <c r="H448" s="15">
        <v>547.55909999999994</v>
      </c>
      <c r="I448" s="15">
        <v>0</v>
      </c>
      <c r="J448" s="15">
        <v>0</v>
      </c>
      <c r="K448" s="15">
        <v>0</v>
      </c>
      <c r="L448" s="15">
        <v>0</v>
      </c>
      <c r="M448" s="39"/>
    </row>
    <row r="449" spans="1:13" s="38" customFormat="1" ht="13.9" hidden="1" customHeight="1">
      <c r="A449" s="90"/>
      <c r="B449" s="90"/>
      <c r="C449" s="90"/>
      <c r="D449" s="16" t="s">
        <v>15</v>
      </c>
      <c r="E449" s="15">
        <f>H449+I449+J449+K449+L449</f>
        <v>5.5308999999999999</v>
      </c>
      <c r="F449" s="15">
        <v>0</v>
      </c>
      <c r="G449" s="15">
        <v>0</v>
      </c>
      <c r="H449" s="15">
        <v>5.5308999999999999</v>
      </c>
      <c r="I449" s="15">
        <v>0</v>
      </c>
      <c r="J449" s="15">
        <v>0</v>
      </c>
      <c r="K449" s="15">
        <v>0</v>
      </c>
      <c r="L449" s="15">
        <v>0</v>
      </c>
      <c r="M449" s="39"/>
    </row>
    <row r="450" spans="1:13" s="38" customFormat="1" ht="26.45" hidden="1" customHeight="1">
      <c r="A450" s="90"/>
      <c r="B450" s="90"/>
      <c r="C450" s="90"/>
      <c r="D450" s="16" t="s">
        <v>81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39"/>
    </row>
    <row r="451" spans="1:13" s="38" customFormat="1" ht="30" hidden="1" customHeight="1">
      <c r="A451" s="90"/>
      <c r="B451" s="90"/>
      <c r="C451" s="90"/>
      <c r="D451" s="16" t="s">
        <v>193</v>
      </c>
      <c r="E451" s="15">
        <f>F451+G451+H451+I451+J451+K451+L451</f>
        <v>4977.8100000000004</v>
      </c>
      <c r="F451" s="15">
        <v>0</v>
      </c>
      <c r="G451" s="15">
        <v>0</v>
      </c>
      <c r="H451" s="18">
        <v>0</v>
      </c>
      <c r="I451" s="15">
        <v>4977.8100000000004</v>
      </c>
      <c r="J451" s="15">
        <v>0</v>
      </c>
      <c r="K451" s="15">
        <v>0</v>
      </c>
      <c r="L451" s="15">
        <v>0</v>
      </c>
      <c r="M451" s="39"/>
    </row>
    <row r="452" spans="1:13" s="38" customFormat="1" ht="14.1" hidden="1" customHeight="1">
      <c r="A452" s="90" t="s">
        <v>125</v>
      </c>
      <c r="B452" s="90" t="s">
        <v>128</v>
      </c>
      <c r="C452" s="90"/>
      <c r="D452" s="16" t="s">
        <v>3</v>
      </c>
      <c r="E452" s="20">
        <f t="shared" ref="E452:L458" si="106">SUM(E453:E457)</f>
        <v>19094.7</v>
      </c>
      <c r="F452" s="20">
        <f t="shared" si="106"/>
        <v>0</v>
      </c>
      <c r="G452" s="20">
        <f t="shared" si="106"/>
        <v>0</v>
      </c>
      <c r="H452" s="20">
        <f t="shared" si="106"/>
        <v>1909.47</v>
      </c>
      <c r="I452" s="20">
        <f t="shared" si="106"/>
        <v>17185.23</v>
      </c>
      <c r="J452" s="15">
        <f t="shared" si="106"/>
        <v>0</v>
      </c>
      <c r="K452" s="20">
        <f t="shared" si="106"/>
        <v>0</v>
      </c>
      <c r="L452" s="20">
        <f t="shared" si="106"/>
        <v>0</v>
      </c>
      <c r="M452" s="39"/>
    </row>
    <row r="453" spans="1:13" s="38" customFormat="1" ht="13.9" hidden="1" customHeight="1">
      <c r="A453" s="90"/>
      <c r="B453" s="90"/>
      <c r="C453" s="90"/>
      <c r="D453" s="16" t="s">
        <v>13</v>
      </c>
      <c r="E453" s="15">
        <v>0</v>
      </c>
      <c r="F453" s="15">
        <f t="shared" si="106"/>
        <v>0</v>
      </c>
      <c r="G453" s="15">
        <f t="shared" si="106"/>
        <v>0</v>
      </c>
      <c r="H453" s="15">
        <v>0</v>
      </c>
      <c r="I453" s="15">
        <v>0</v>
      </c>
      <c r="J453" s="15">
        <v>0</v>
      </c>
      <c r="K453" s="15">
        <f t="shared" si="106"/>
        <v>0</v>
      </c>
      <c r="L453" s="15">
        <f t="shared" si="106"/>
        <v>0</v>
      </c>
      <c r="M453" s="39"/>
    </row>
    <row r="454" spans="1:13" s="38" customFormat="1" ht="13.9" hidden="1" customHeight="1">
      <c r="A454" s="90"/>
      <c r="B454" s="90"/>
      <c r="C454" s="90"/>
      <c r="D454" s="16" t="s">
        <v>14</v>
      </c>
      <c r="E454" s="15">
        <f>H454+I454+J454+K454+L454</f>
        <v>1890.3752999999999</v>
      </c>
      <c r="F454" s="15">
        <f t="shared" si="106"/>
        <v>0</v>
      </c>
      <c r="G454" s="15">
        <f t="shared" si="106"/>
        <v>0</v>
      </c>
      <c r="H454" s="15">
        <v>1890.3752999999999</v>
      </c>
      <c r="I454" s="15">
        <v>0</v>
      </c>
      <c r="J454" s="15">
        <v>0</v>
      </c>
      <c r="K454" s="15">
        <f t="shared" si="106"/>
        <v>0</v>
      </c>
      <c r="L454" s="15">
        <f t="shared" si="106"/>
        <v>0</v>
      </c>
      <c r="M454" s="39"/>
    </row>
    <row r="455" spans="1:13" s="38" customFormat="1" ht="13.9" hidden="1" customHeight="1">
      <c r="A455" s="90"/>
      <c r="B455" s="90"/>
      <c r="C455" s="90"/>
      <c r="D455" s="16" t="s">
        <v>15</v>
      </c>
      <c r="E455" s="15">
        <f>H455+I455+J455+K455+L455</f>
        <v>19.0947</v>
      </c>
      <c r="F455" s="15">
        <f t="shared" si="106"/>
        <v>0</v>
      </c>
      <c r="G455" s="15">
        <f t="shared" si="106"/>
        <v>0</v>
      </c>
      <c r="H455" s="15">
        <v>19.0947</v>
      </c>
      <c r="I455" s="15">
        <v>0</v>
      </c>
      <c r="J455" s="15">
        <v>0</v>
      </c>
      <c r="K455" s="15">
        <f t="shared" si="106"/>
        <v>0</v>
      </c>
      <c r="L455" s="15">
        <f t="shared" si="106"/>
        <v>0</v>
      </c>
      <c r="M455" s="39"/>
    </row>
    <row r="456" spans="1:13" s="38" customFormat="1" ht="26.45" hidden="1" customHeight="1">
      <c r="A456" s="90"/>
      <c r="B456" s="90"/>
      <c r="C456" s="90"/>
      <c r="D456" s="16" t="s">
        <v>81</v>
      </c>
      <c r="E456" s="15">
        <v>0</v>
      </c>
      <c r="F456" s="15">
        <f t="shared" si="106"/>
        <v>0</v>
      </c>
      <c r="G456" s="15">
        <f t="shared" si="106"/>
        <v>0</v>
      </c>
      <c r="H456" s="15">
        <v>0</v>
      </c>
      <c r="I456" s="15">
        <v>0</v>
      </c>
      <c r="J456" s="15">
        <v>0</v>
      </c>
      <c r="K456" s="15">
        <f t="shared" si="106"/>
        <v>0</v>
      </c>
      <c r="L456" s="15">
        <f t="shared" si="106"/>
        <v>0</v>
      </c>
      <c r="M456" s="39"/>
    </row>
    <row r="457" spans="1:13" s="38" customFormat="1" ht="27.6" hidden="1" customHeight="1">
      <c r="A457" s="90"/>
      <c r="B457" s="90"/>
      <c r="C457" s="90"/>
      <c r="D457" s="16" t="s">
        <v>193</v>
      </c>
      <c r="E457" s="15">
        <f>F457+G457+H457+I457+J457+K457+L457</f>
        <v>17185.23</v>
      </c>
      <c r="F457" s="15">
        <f t="shared" si="106"/>
        <v>0</v>
      </c>
      <c r="G457" s="15">
        <f t="shared" si="106"/>
        <v>0</v>
      </c>
      <c r="H457" s="18">
        <v>0</v>
      </c>
      <c r="I457" s="15">
        <v>17185.23</v>
      </c>
      <c r="J457" s="15">
        <v>0</v>
      </c>
      <c r="K457" s="15">
        <f t="shared" si="106"/>
        <v>0</v>
      </c>
      <c r="L457" s="15">
        <f t="shared" si="106"/>
        <v>0</v>
      </c>
      <c r="M457" s="39"/>
    </row>
    <row r="458" spans="1:13" s="38" customFormat="1" ht="14.1" hidden="1" customHeight="1">
      <c r="A458" s="90" t="s">
        <v>126</v>
      </c>
      <c r="B458" s="90" t="s">
        <v>165</v>
      </c>
      <c r="C458" s="90"/>
      <c r="D458" s="16" t="s">
        <v>3</v>
      </c>
      <c r="E458" s="20">
        <f>SUM(E459:E463)</f>
        <v>5464.2</v>
      </c>
      <c r="F458" s="20">
        <f t="shared" si="106"/>
        <v>0</v>
      </c>
      <c r="G458" s="20">
        <f t="shared" si="106"/>
        <v>0</v>
      </c>
      <c r="H458" s="20">
        <f>SUM(H459:H463)</f>
        <v>0</v>
      </c>
      <c r="I458" s="20">
        <f>SUM(I459:I463)</f>
        <v>546.41999999999996</v>
      </c>
      <c r="J458" s="15">
        <f>SUM(J459:J463)</f>
        <v>4917.78</v>
      </c>
      <c r="K458" s="20">
        <f t="shared" si="106"/>
        <v>0</v>
      </c>
      <c r="L458" s="20">
        <f t="shared" si="106"/>
        <v>0</v>
      </c>
      <c r="M458" s="39"/>
    </row>
    <row r="459" spans="1:13" s="38" customFormat="1" ht="13.9" hidden="1" customHeight="1">
      <c r="A459" s="90"/>
      <c r="B459" s="90"/>
      <c r="C459" s="90"/>
      <c r="D459" s="16" t="s">
        <v>13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39"/>
    </row>
    <row r="460" spans="1:13" s="38" customFormat="1" ht="13.9" hidden="1" customHeight="1">
      <c r="A460" s="90"/>
      <c r="B460" s="90"/>
      <c r="C460" s="90"/>
      <c r="D460" s="16" t="s">
        <v>14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39"/>
    </row>
    <row r="461" spans="1:13" s="38" customFormat="1" ht="13.9" hidden="1" customHeight="1">
      <c r="A461" s="90"/>
      <c r="B461" s="90"/>
      <c r="C461" s="90"/>
      <c r="D461" s="16" t="s">
        <v>15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0</v>
      </c>
      <c r="M461" s="39"/>
    </row>
    <row r="462" spans="1:13" s="38" customFormat="1" ht="26.45" hidden="1" customHeight="1">
      <c r="A462" s="90"/>
      <c r="B462" s="90"/>
      <c r="C462" s="90"/>
      <c r="D462" s="16" t="s">
        <v>81</v>
      </c>
      <c r="E462" s="15">
        <v>0</v>
      </c>
      <c r="F462" s="15">
        <v>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39"/>
    </row>
    <row r="463" spans="1:13" s="38" customFormat="1" ht="33.6" hidden="1" customHeight="1">
      <c r="A463" s="90"/>
      <c r="B463" s="90"/>
      <c r="C463" s="90"/>
      <c r="D463" s="16" t="s">
        <v>193</v>
      </c>
      <c r="E463" s="15">
        <f>F463+G463+H463+I463+J463+K463+L463</f>
        <v>5464.2</v>
      </c>
      <c r="F463" s="15">
        <v>0</v>
      </c>
      <c r="G463" s="15">
        <v>0</v>
      </c>
      <c r="H463" s="18">
        <v>0</v>
      </c>
      <c r="I463" s="15">
        <v>546.41999999999996</v>
      </c>
      <c r="J463" s="15">
        <v>4917.78</v>
      </c>
      <c r="K463" s="15">
        <v>0</v>
      </c>
      <c r="L463" s="15">
        <v>0</v>
      </c>
      <c r="M463" s="39"/>
    </row>
    <row r="464" spans="1:13" s="38" customFormat="1" ht="14.1" hidden="1" customHeight="1">
      <c r="A464" s="90" t="s">
        <v>127</v>
      </c>
      <c r="B464" s="90" t="s">
        <v>131</v>
      </c>
      <c r="C464" s="90"/>
      <c r="D464" s="16" t="s">
        <v>3</v>
      </c>
      <c r="E464" s="20">
        <f t="shared" ref="E464:L464" si="107">SUM(E465:E469)</f>
        <v>18687.5</v>
      </c>
      <c r="F464" s="20">
        <f t="shared" si="107"/>
        <v>0</v>
      </c>
      <c r="G464" s="20">
        <f t="shared" si="107"/>
        <v>0</v>
      </c>
      <c r="H464" s="20">
        <f t="shared" si="107"/>
        <v>0</v>
      </c>
      <c r="I464" s="20">
        <f t="shared" si="107"/>
        <v>1868.75</v>
      </c>
      <c r="J464" s="15">
        <f t="shared" si="107"/>
        <v>16818.75</v>
      </c>
      <c r="K464" s="20">
        <f t="shared" si="107"/>
        <v>0</v>
      </c>
      <c r="L464" s="20">
        <f t="shared" si="107"/>
        <v>0</v>
      </c>
      <c r="M464" s="39"/>
    </row>
    <row r="465" spans="1:13" s="38" customFormat="1" ht="13.9" hidden="1" customHeight="1">
      <c r="A465" s="90"/>
      <c r="B465" s="90"/>
      <c r="C465" s="90"/>
      <c r="D465" s="16" t="s">
        <v>13</v>
      </c>
      <c r="E465" s="15">
        <v>0</v>
      </c>
      <c r="F465" s="15">
        <v>0</v>
      </c>
      <c r="G465" s="15">
        <v>0</v>
      </c>
      <c r="H465" s="18">
        <v>0</v>
      </c>
      <c r="I465" s="18">
        <v>0</v>
      </c>
      <c r="J465" s="15">
        <v>0</v>
      </c>
      <c r="K465" s="18">
        <v>0</v>
      </c>
      <c r="L465" s="18">
        <v>0</v>
      </c>
      <c r="M465" s="39"/>
    </row>
    <row r="466" spans="1:13" s="38" customFormat="1" ht="13.9" hidden="1" customHeight="1">
      <c r="A466" s="90"/>
      <c r="B466" s="90"/>
      <c r="C466" s="90"/>
      <c r="D466" s="16" t="s">
        <v>14</v>
      </c>
      <c r="E466" s="15">
        <v>0</v>
      </c>
      <c r="F466" s="15">
        <v>0</v>
      </c>
      <c r="G466" s="15">
        <v>0</v>
      </c>
      <c r="H466" s="18">
        <v>0</v>
      </c>
      <c r="I466" s="18">
        <v>0</v>
      </c>
      <c r="J466" s="15">
        <v>0</v>
      </c>
      <c r="K466" s="18">
        <v>0</v>
      </c>
      <c r="L466" s="18">
        <v>0</v>
      </c>
      <c r="M466" s="39"/>
    </row>
    <row r="467" spans="1:13" s="38" customFormat="1" ht="13.9" hidden="1" customHeight="1">
      <c r="A467" s="90"/>
      <c r="B467" s="90"/>
      <c r="C467" s="90"/>
      <c r="D467" s="16" t="s">
        <v>15</v>
      </c>
      <c r="E467" s="15">
        <v>0</v>
      </c>
      <c r="F467" s="15">
        <v>0</v>
      </c>
      <c r="G467" s="15">
        <v>0</v>
      </c>
      <c r="H467" s="18">
        <v>0</v>
      </c>
      <c r="I467" s="18">
        <v>0</v>
      </c>
      <c r="J467" s="15">
        <v>0</v>
      </c>
      <c r="K467" s="18">
        <v>0</v>
      </c>
      <c r="L467" s="18">
        <v>0</v>
      </c>
      <c r="M467" s="39"/>
    </row>
    <row r="468" spans="1:13" s="38" customFormat="1" ht="26.45" hidden="1" customHeight="1">
      <c r="A468" s="90"/>
      <c r="B468" s="90"/>
      <c r="C468" s="90"/>
      <c r="D468" s="16" t="s">
        <v>81</v>
      </c>
      <c r="E468" s="15">
        <v>0</v>
      </c>
      <c r="F468" s="15">
        <v>0</v>
      </c>
      <c r="G468" s="15">
        <v>0</v>
      </c>
      <c r="H468" s="18">
        <v>0</v>
      </c>
      <c r="I468" s="18">
        <v>0</v>
      </c>
      <c r="J468" s="15">
        <v>0</v>
      </c>
      <c r="K468" s="18">
        <v>0</v>
      </c>
      <c r="L468" s="18">
        <v>0</v>
      </c>
      <c r="M468" s="39"/>
    </row>
    <row r="469" spans="1:13" s="38" customFormat="1" ht="28.15" hidden="1" customHeight="1">
      <c r="A469" s="90"/>
      <c r="B469" s="90"/>
      <c r="C469" s="90"/>
      <c r="D469" s="16" t="s">
        <v>193</v>
      </c>
      <c r="E469" s="15">
        <f>F469+G469+H469+I469+J469+K469+L469</f>
        <v>18687.5</v>
      </c>
      <c r="F469" s="15">
        <v>0</v>
      </c>
      <c r="G469" s="15">
        <v>0</v>
      </c>
      <c r="H469" s="18">
        <v>0</v>
      </c>
      <c r="I469" s="18">
        <v>1868.75</v>
      </c>
      <c r="J469" s="15">
        <v>16818.75</v>
      </c>
      <c r="K469" s="18">
        <v>0</v>
      </c>
      <c r="L469" s="18">
        <v>0</v>
      </c>
      <c r="M469" s="39"/>
    </row>
    <row r="470" spans="1:13" s="38" customFormat="1" ht="14.1" hidden="1" customHeight="1">
      <c r="A470" s="90" t="s">
        <v>129</v>
      </c>
      <c r="B470" s="90" t="s">
        <v>133</v>
      </c>
      <c r="C470" s="90"/>
      <c r="D470" s="16" t="s">
        <v>3</v>
      </c>
      <c r="E470" s="20">
        <f t="shared" ref="E470:L470" si="108">SUM(E471:E475)</f>
        <v>29178.400000000001</v>
      </c>
      <c r="F470" s="20">
        <f t="shared" si="108"/>
        <v>0</v>
      </c>
      <c r="G470" s="20">
        <f t="shared" si="108"/>
        <v>0</v>
      </c>
      <c r="H470" s="20">
        <f t="shared" si="108"/>
        <v>2917.8399999999997</v>
      </c>
      <c r="I470" s="20">
        <f t="shared" si="108"/>
        <v>26260.560000000001</v>
      </c>
      <c r="J470" s="15">
        <f t="shared" si="108"/>
        <v>0</v>
      </c>
      <c r="K470" s="20">
        <f t="shared" si="108"/>
        <v>0</v>
      </c>
      <c r="L470" s="20">
        <f t="shared" si="108"/>
        <v>0</v>
      </c>
      <c r="M470" s="39"/>
    </row>
    <row r="471" spans="1:13" s="38" customFormat="1" ht="13.9" hidden="1" customHeight="1">
      <c r="A471" s="90"/>
      <c r="B471" s="90"/>
      <c r="C471" s="90"/>
      <c r="D471" s="16" t="s">
        <v>13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39"/>
    </row>
    <row r="472" spans="1:13" s="38" customFormat="1" ht="13.9" hidden="1" customHeight="1">
      <c r="A472" s="90"/>
      <c r="B472" s="90"/>
      <c r="C472" s="90"/>
      <c r="D472" s="16" t="s">
        <v>14</v>
      </c>
      <c r="E472" s="15">
        <f>H472+I472+J472+K472+L472</f>
        <v>2888.6615999999999</v>
      </c>
      <c r="F472" s="15">
        <v>0</v>
      </c>
      <c r="G472" s="15">
        <v>0</v>
      </c>
      <c r="H472" s="15">
        <v>2888.6615999999999</v>
      </c>
      <c r="I472" s="15">
        <v>0</v>
      </c>
      <c r="J472" s="15">
        <v>0</v>
      </c>
      <c r="K472" s="15">
        <v>0</v>
      </c>
      <c r="L472" s="15">
        <v>0</v>
      </c>
      <c r="M472" s="39"/>
    </row>
    <row r="473" spans="1:13" s="38" customFormat="1" ht="13.9" hidden="1" customHeight="1">
      <c r="A473" s="90"/>
      <c r="B473" s="90"/>
      <c r="C473" s="90"/>
      <c r="D473" s="16" t="s">
        <v>15</v>
      </c>
      <c r="E473" s="15">
        <f>H473+I473+J473+K473+L473</f>
        <v>29.1784</v>
      </c>
      <c r="F473" s="15">
        <v>0</v>
      </c>
      <c r="G473" s="15">
        <v>0</v>
      </c>
      <c r="H473" s="15">
        <v>29.1784</v>
      </c>
      <c r="I473" s="15">
        <v>0</v>
      </c>
      <c r="J473" s="15">
        <v>0</v>
      </c>
      <c r="K473" s="15">
        <v>0</v>
      </c>
      <c r="L473" s="15">
        <v>0</v>
      </c>
      <c r="M473" s="39"/>
    </row>
    <row r="474" spans="1:13" s="38" customFormat="1" ht="26.45" hidden="1" customHeight="1">
      <c r="A474" s="90"/>
      <c r="B474" s="90"/>
      <c r="C474" s="90"/>
      <c r="D474" s="16" t="s">
        <v>81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0</v>
      </c>
      <c r="K474" s="15">
        <v>0</v>
      </c>
      <c r="L474" s="15">
        <v>0</v>
      </c>
      <c r="M474" s="39"/>
    </row>
    <row r="475" spans="1:13" s="38" customFormat="1" ht="32.25" hidden="1" customHeight="1">
      <c r="A475" s="90"/>
      <c r="B475" s="90"/>
      <c r="C475" s="90"/>
      <c r="D475" s="16" t="s">
        <v>193</v>
      </c>
      <c r="E475" s="15">
        <f>F475+G475+H475+I475+J475+K475+L475</f>
        <v>26260.560000000001</v>
      </c>
      <c r="F475" s="15">
        <v>0</v>
      </c>
      <c r="G475" s="15">
        <v>0</v>
      </c>
      <c r="H475" s="18">
        <v>0</v>
      </c>
      <c r="I475" s="15">
        <v>26260.560000000001</v>
      </c>
      <c r="J475" s="15">
        <v>0</v>
      </c>
      <c r="K475" s="15">
        <v>0</v>
      </c>
      <c r="L475" s="15">
        <v>0</v>
      </c>
      <c r="M475" s="39"/>
    </row>
    <row r="476" spans="1:13" s="38" customFormat="1" ht="14.1" hidden="1" customHeight="1">
      <c r="A476" s="90" t="s">
        <v>130</v>
      </c>
      <c r="B476" s="90" t="s">
        <v>166</v>
      </c>
      <c r="C476" s="90"/>
      <c r="D476" s="16" t="s">
        <v>3</v>
      </c>
      <c r="E476" s="20">
        <f t="shared" ref="E476:L476" si="109">SUM(E477:E481)</f>
        <v>5454.7</v>
      </c>
      <c r="F476" s="20">
        <f t="shared" si="109"/>
        <v>0</v>
      </c>
      <c r="G476" s="20">
        <f t="shared" si="109"/>
        <v>0</v>
      </c>
      <c r="H476" s="20">
        <f t="shared" si="109"/>
        <v>545.47</v>
      </c>
      <c r="I476" s="20">
        <f t="shared" si="109"/>
        <v>4909.2299999999996</v>
      </c>
      <c r="J476" s="15">
        <f t="shared" si="109"/>
        <v>0</v>
      </c>
      <c r="K476" s="20">
        <f t="shared" si="109"/>
        <v>0</v>
      </c>
      <c r="L476" s="20">
        <f t="shared" si="109"/>
        <v>0</v>
      </c>
      <c r="M476" s="39"/>
    </row>
    <row r="477" spans="1:13" s="38" customFormat="1" ht="13.9" hidden="1" customHeight="1">
      <c r="A477" s="90"/>
      <c r="B477" s="90"/>
      <c r="C477" s="90"/>
      <c r="D477" s="16" t="s">
        <v>13</v>
      </c>
      <c r="E477" s="15">
        <v>0</v>
      </c>
      <c r="F477" s="15">
        <v>0</v>
      </c>
      <c r="G477" s="15">
        <v>0</v>
      </c>
      <c r="H477" s="15">
        <v>0</v>
      </c>
      <c r="I477" s="15">
        <v>0</v>
      </c>
      <c r="J477" s="15">
        <v>0</v>
      </c>
      <c r="K477" s="15">
        <v>0</v>
      </c>
      <c r="L477" s="15">
        <v>0</v>
      </c>
      <c r="M477" s="39"/>
    </row>
    <row r="478" spans="1:13" s="38" customFormat="1" ht="13.9" hidden="1" customHeight="1">
      <c r="A478" s="90"/>
      <c r="B478" s="90"/>
      <c r="C478" s="90"/>
      <c r="D478" s="16" t="s">
        <v>14</v>
      </c>
      <c r="E478" s="15">
        <f>H478+I478+J478+K478+L478</f>
        <v>540.01530000000002</v>
      </c>
      <c r="F478" s="15">
        <v>0</v>
      </c>
      <c r="G478" s="15">
        <v>0</v>
      </c>
      <c r="H478" s="15">
        <v>540.01530000000002</v>
      </c>
      <c r="I478" s="15">
        <v>0</v>
      </c>
      <c r="J478" s="15">
        <v>0</v>
      </c>
      <c r="K478" s="15">
        <v>0</v>
      </c>
      <c r="L478" s="15">
        <v>0</v>
      </c>
      <c r="M478" s="39"/>
    </row>
    <row r="479" spans="1:13" s="38" customFormat="1" ht="13.9" hidden="1" customHeight="1">
      <c r="A479" s="90"/>
      <c r="B479" s="90"/>
      <c r="C479" s="90"/>
      <c r="D479" s="16" t="s">
        <v>15</v>
      </c>
      <c r="E479" s="15">
        <f>H479+I479+J479+K479+L479</f>
        <v>5.4546999999999999</v>
      </c>
      <c r="F479" s="15">
        <v>0</v>
      </c>
      <c r="G479" s="15">
        <v>0</v>
      </c>
      <c r="H479" s="15">
        <v>5.4546999999999999</v>
      </c>
      <c r="I479" s="15">
        <v>0</v>
      </c>
      <c r="J479" s="15">
        <v>0</v>
      </c>
      <c r="K479" s="15">
        <v>0</v>
      </c>
      <c r="L479" s="15">
        <v>0</v>
      </c>
      <c r="M479" s="39"/>
    </row>
    <row r="480" spans="1:13" s="38" customFormat="1" ht="26.45" hidden="1" customHeight="1">
      <c r="A480" s="90"/>
      <c r="B480" s="90"/>
      <c r="C480" s="90"/>
      <c r="D480" s="16" t="s">
        <v>81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39"/>
    </row>
    <row r="481" spans="1:13" s="38" customFormat="1" ht="38.65" hidden="1" customHeight="1">
      <c r="A481" s="90"/>
      <c r="B481" s="90"/>
      <c r="C481" s="90"/>
      <c r="D481" s="16" t="s">
        <v>193</v>
      </c>
      <c r="E481" s="15">
        <f>F481+G481+H481+I481+J481+K481+L481</f>
        <v>4909.2299999999996</v>
      </c>
      <c r="F481" s="15">
        <v>0</v>
      </c>
      <c r="G481" s="15">
        <v>0</v>
      </c>
      <c r="H481" s="18">
        <v>0</v>
      </c>
      <c r="I481" s="15">
        <v>4909.2299999999996</v>
      </c>
      <c r="J481" s="15">
        <v>0</v>
      </c>
      <c r="K481" s="15">
        <v>0</v>
      </c>
      <c r="L481" s="15">
        <v>0</v>
      </c>
      <c r="M481" s="39"/>
    </row>
    <row r="482" spans="1:13" s="38" customFormat="1" ht="15" hidden="1" customHeight="1">
      <c r="A482" s="90" t="s">
        <v>132</v>
      </c>
      <c r="B482" s="90" t="s">
        <v>167</v>
      </c>
      <c r="C482" s="90"/>
      <c r="D482" s="16" t="s">
        <v>3</v>
      </c>
      <c r="E482" s="20">
        <f t="shared" ref="E482:L482" si="110">SUM(E483:E487)</f>
        <v>5449</v>
      </c>
      <c r="F482" s="20">
        <f t="shared" si="110"/>
        <v>0</v>
      </c>
      <c r="G482" s="20">
        <f t="shared" si="110"/>
        <v>0</v>
      </c>
      <c r="H482" s="20">
        <f t="shared" si="110"/>
        <v>544.9</v>
      </c>
      <c r="I482" s="20">
        <f t="shared" si="110"/>
        <v>4904.1000000000004</v>
      </c>
      <c r="J482" s="15">
        <f t="shared" si="110"/>
        <v>0</v>
      </c>
      <c r="K482" s="20">
        <f t="shared" si="110"/>
        <v>0</v>
      </c>
      <c r="L482" s="20">
        <f t="shared" si="110"/>
        <v>0</v>
      </c>
      <c r="M482" s="39"/>
    </row>
    <row r="483" spans="1:13" s="38" customFormat="1" ht="13.9" hidden="1" customHeight="1">
      <c r="A483" s="90"/>
      <c r="B483" s="90"/>
      <c r="C483" s="90"/>
      <c r="D483" s="16" t="s">
        <v>13</v>
      </c>
      <c r="E483" s="15">
        <v>0</v>
      </c>
      <c r="F483" s="15">
        <v>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0</v>
      </c>
      <c r="M483" s="39"/>
    </row>
    <row r="484" spans="1:13" s="38" customFormat="1" ht="13.9" hidden="1" customHeight="1">
      <c r="A484" s="90"/>
      <c r="B484" s="90"/>
      <c r="C484" s="90"/>
      <c r="D484" s="16" t="s">
        <v>14</v>
      </c>
      <c r="E484" s="15">
        <f>H484+I484+J484+K484+L484</f>
        <v>539.45100000000002</v>
      </c>
      <c r="F484" s="15">
        <v>0</v>
      </c>
      <c r="G484" s="15">
        <v>0</v>
      </c>
      <c r="H484" s="15">
        <v>539.45100000000002</v>
      </c>
      <c r="I484" s="15">
        <v>0</v>
      </c>
      <c r="J484" s="15">
        <v>0</v>
      </c>
      <c r="K484" s="15">
        <v>0</v>
      </c>
      <c r="L484" s="15">
        <v>0</v>
      </c>
      <c r="M484" s="39"/>
    </row>
    <row r="485" spans="1:13" s="38" customFormat="1" ht="19.899999999999999" hidden="1" customHeight="1">
      <c r="A485" s="90"/>
      <c r="B485" s="90"/>
      <c r="C485" s="90"/>
      <c r="D485" s="16" t="s">
        <v>15</v>
      </c>
      <c r="E485" s="15">
        <f>H485+I485+J485+K485+L485</f>
        <v>5.4489999999999998</v>
      </c>
      <c r="F485" s="15">
        <v>0</v>
      </c>
      <c r="G485" s="15">
        <v>0</v>
      </c>
      <c r="H485" s="15">
        <v>5.4489999999999998</v>
      </c>
      <c r="I485" s="15">
        <v>0</v>
      </c>
      <c r="J485" s="15">
        <v>0</v>
      </c>
      <c r="K485" s="15">
        <v>0</v>
      </c>
      <c r="L485" s="15">
        <v>0</v>
      </c>
      <c r="M485" s="40"/>
    </row>
    <row r="486" spans="1:13" s="38" customFormat="1" ht="27" hidden="1" customHeight="1">
      <c r="A486" s="90"/>
      <c r="B486" s="90"/>
      <c r="C486" s="90"/>
      <c r="D486" s="16" t="s">
        <v>81</v>
      </c>
      <c r="E486" s="15">
        <v>0</v>
      </c>
      <c r="F486" s="15">
        <v>0</v>
      </c>
      <c r="G486" s="15">
        <v>0</v>
      </c>
      <c r="H486" s="15">
        <v>0</v>
      </c>
      <c r="I486" s="15">
        <v>0</v>
      </c>
      <c r="J486" s="15">
        <v>0</v>
      </c>
      <c r="K486" s="15">
        <v>0</v>
      </c>
      <c r="L486" s="15">
        <v>0</v>
      </c>
      <c r="M486" s="40"/>
    </row>
    <row r="487" spans="1:13" s="38" customFormat="1" ht="33" hidden="1" customHeight="1">
      <c r="A487" s="90"/>
      <c r="B487" s="90"/>
      <c r="C487" s="90"/>
      <c r="D487" s="16" t="s">
        <v>193</v>
      </c>
      <c r="E487" s="15">
        <f>F487+G487+H487+I487+J487+K487+L487</f>
        <v>4904.1000000000004</v>
      </c>
      <c r="F487" s="15">
        <v>0</v>
      </c>
      <c r="G487" s="15">
        <v>0</v>
      </c>
      <c r="H487" s="18">
        <v>0</v>
      </c>
      <c r="I487" s="15">
        <v>4904.1000000000004</v>
      </c>
      <c r="J487" s="15">
        <v>0</v>
      </c>
      <c r="K487" s="15">
        <v>0</v>
      </c>
      <c r="L487" s="15">
        <v>0</v>
      </c>
      <c r="M487" s="39"/>
    </row>
    <row r="488" spans="1:13" s="38" customFormat="1" ht="14.1" hidden="1" customHeight="1">
      <c r="A488" s="94" t="s">
        <v>134</v>
      </c>
      <c r="B488" s="90" t="s">
        <v>137</v>
      </c>
      <c r="C488" s="90"/>
      <c r="D488" s="16" t="s">
        <v>3</v>
      </c>
      <c r="E488" s="20">
        <f t="shared" ref="E488:L488" si="111">SUM(E489:E493)</f>
        <v>18642.3</v>
      </c>
      <c r="F488" s="20">
        <f t="shared" si="111"/>
        <v>0</v>
      </c>
      <c r="G488" s="20">
        <f t="shared" si="111"/>
        <v>0</v>
      </c>
      <c r="H488" s="20">
        <f t="shared" si="111"/>
        <v>1864.23</v>
      </c>
      <c r="I488" s="20">
        <f t="shared" si="111"/>
        <v>16778.07</v>
      </c>
      <c r="J488" s="15">
        <f t="shared" si="111"/>
        <v>0</v>
      </c>
      <c r="K488" s="20">
        <f t="shared" si="111"/>
        <v>0</v>
      </c>
      <c r="L488" s="20">
        <f t="shared" si="111"/>
        <v>0</v>
      </c>
      <c r="M488" s="39"/>
    </row>
    <row r="489" spans="1:13" s="38" customFormat="1" ht="13.9" hidden="1" customHeight="1">
      <c r="A489" s="94"/>
      <c r="B489" s="90"/>
      <c r="C489" s="90"/>
      <c r="D489" s="16" t="s">
        <v>13</v>
      </c>
      <c r="E489" s="15">
        <v>0</v>
      </c>
      <c r="F489" s="15">
        <v>0</v>
      </c>
      <c r="G489" s="15">
        <v>0</v>
      </c>
      <c r="H489" s="15">
        <v>0</v>
      </c>
      <c r="I489" s="15">
        <v>0</v>
      </c>
      <c r="J489" s="15">
        <v>0</v>
      </c>
      <c r="K489" s="15">
        <v>0</v>
      </c>
      <c r="L489" s="15">
        <v>0</v>
      </c>
      <c r="M489" s="39"/>
    </row>
    <row r="490" spans="1:13" s="38" customFormat="1" ht="13.9" hidden="1" customHeight="1">
      <c r="A490" s="94"/>
      <c r="B490" s="90"/>
      <c r="C490" s="90"/>
      <c r="D490" s="16" t="s">
        <v>14</v>
      </c>
      <c r="E490" s="15">
        <f>H490+I490+J490+K490+L490</f>
        <v>1845.5877</v>
      </c>
      <c r="F490" s="15">
        <v>0</v>
      </c>
      <c r="G490" s="15">
        <v>0</v>
      </c>
      <c r="H490" s="15">
        <v>1845.5877</v>
      </c>
      <c r="I490" s="15">
        <v>0</v>
      </c>
      <c r="J490" s="15">
        <v>0</v>
      </c>
      <c r="K490" s="15">
        <v>0</v>
      </c>
      <c r="L490" s="15">
        <v>0</v>
      </c>
      <c r="M490" s="39"/>
    </row>
    <row r="491" spans="1:13" s="38" customFormat="1" ht="13.9" hidden="1" customHeight="1">
      <c r="A491" s="94"/>
      <c r="B491" s="90"/>
      <c r="C491" s="90"/>
      <c r="D491" s="16" t="s">
        <v>15</v>
      </c>
      <c r="E491" s="15">
        <f>H491+I491+J491+K491+L491</f>
        <v>18.642299999999999</v>
      </c>
      <c r="F491" s="15">
        <v>0</v>
      </c>
      <c r="G491" s="15">
        <v>0</v>
      </c>
      <c r="H491" s="15">
        <v>18.642299999999999</v>
      </c>
      <c r="I491" s="15">
        <v>0</v>
      </c>
      <c r="J491" s="15">
        <v>0</v>
      </c>
      <c r="K491" s="15">
        <v>0</v>
      </c>
      <c r="L491" s="15">
        <v>0</v>
      </c>
      <c r="M491" s="39"/>
    </row>
    <row r="492" spans="1:13" s="38" customFormat="1" ht="26.45" hidden="1" customHeight="1">
      <c r="A492" s="94"/>
      <c r="B492" s="90"/>
      <c r="C492" s="90"/>
      <c r="D492" s="16" t="s">
        <v>81</v>
      </c>
      <c r="E492" s="15">
        <v>0</v>
      </c>
      <c r="F492" s="15">
        <v>0</v>
      </c>
      <c r="G492" s="15">
        <v>0</v>
      </c>
      <c r="H492" s="15">
        <v>0</v>
      </c>
      <c r="I492" s="15">
        <v>0</v>
      </c>
      <c r="J492" s="15">
        <v>0</v>
      </c>
      <c r="K492" s="15">
        <v>0</v>
      </c>
      <c r="L492" s="15">
        <v>0</v>
      </c>
      <c r="M492" s="39"/>
    </row>
    <row r="493" spans="1:13" s="38" customFormat="1" ht="29.1" hidden="1" customHeight="1">
      <c r="A493" s="94"/>
      <c r="B493" s="90"/>
      <c r="C493" s="90"/>
      <c r="D493" s="16" t="s">
        <v>193</v>
      </c>
      <c r="E493" s="15">
        <f>F493+G493+H493+I493+J493+K493+L493</f>
        <v>16778.07</v>
      </c>
      <c r="F493" s="15">
        <v>0</v>
      </c>
      <c r="G493" s="15">
        <v>0</v>
      </c>
      <c r="H493" s="18">
        <v>0</v>
      </c>
      <c r="I493" s="15">
        <v>16778.07</v>
      </c>
      <c r="J493" s="15">
        <v>0</v>
      </c>
      <c r="K493" s="15">
        <v>0</v>
      </c>
      <c r="L493" s="15">
        <v>0</v>
      </c>
      <c r="M493" s="39"/>
    </row>
    <row r="494" spans="1:13" s="38" customFormat="1" ht="25.5" hidden="1" customHeight="1">
      <c r="A494" s="94" t="s">
        <v>135</v>
      </c>
      <c r="B494" s="90" t="s">
        <v>168</v>
      </c>
      <c r="C494" s="90"/>
      <c r="D494" s="16" t="s">
        <v>3</v>
      </c>
      <c r="E494" s="20">
        <f t="shared" ref="E494:L494" si="112">SUM(E495:E499)</f>
        <v>21261</v>
      </c>
      <c r="F494" s="20">
        <f t="shared" si="112"/>
        <v>0</v>
      </c>
      <c r="G494" s="20">
        <f t="shared" si="112"/>
        <v>0</v>
      </c>
      <c r="H494" s="20">
        <f t="shared" si="112"/>
        <v>0</v>
      </c>
      <c r="I494" s="20">
        <f t="shared" si="112"/>
        <v>2126.1</v>
      </c>
      <c r="J494" s="15">
        <f t="shared" si="112"/>
        <v>19134.900000000001</v>
      </c>
      <c r="K494" s="20">
        <f t="shared" si="112"/>
        <v>0</v>
      </c>
      <c r="L494" s="20">
        <f t="shared" si="112"/>
        <v>0</v>
      </c>
      <c r="M494" s="39"/>
    </row>
    <row r="495" spans="1:13" s="38" customFormat="1" ht="21.75" hidden="1" customHeight="1">
      <c r="A495" s="94"/>
      <c r="B495" s="90"/>
      <c r="C495" s="90"/>
      <c r="D495" s="16" t="s">
        <v>13</v>
      </c>
      <c r="E495" s="15">
        <v>0</v>
      </c>
      <c r="F495" s="15">
        <v>0</v>
      </c>
      <c r="G495" s="15">
        <v>0</v>
      </c>
      <c r="H495" s="15">
        <v>0</v>
      </c>
      <c r="I495" s="15">
        <v>0</v>
      </c>
      <c r="J495" s="15">
        <v>0</v>
      </c>
      <c r="K495" s="15">
        <v>0</v>
      </c>
      <c r="L495" s="15">
        <v>0</v>
      </c>
      <c r="M495" s="39"/>
    </row>
    <row r="496" spans="1:13" s="38" customFormat="1" ht="27" hidden="1" customHeight="1">
      <c r="A496" s="94"/>
      <c r="B496" s="90"/>
      <c r="C496" s="90"/>
      <c r="D496" s="16" t="s">
        <v>14</v>
      </c>
      <c r="E496" s="15">
        <v>0</v>
      </c>
      <c r="F496" s="15">
        <v>0</v>
      </c>
      <c r="G496" s="15">
        <v>0</v>
      </c>
      <c r="H496" s="15">
        <v>0</v>
      </c>
      <c r="I496" s="15">
        <v>0</v>
      </c>
      <c r="J496" s="15">
        <v>0</v>
      </c>
      <c r="K496" s="15">
        <v>0</v>
      </c>
      <c r="L496" s="15">
        <v>0</v>
      </c>
      <c r="M496" s="39"/>
    </row>
    <row r="497" spans="1:13" s="38" customFormat="1" ht="19.899999999999999" hidden="1" customHeight="1">
      <c r="A497" s="94"/>
      <c r="B497" s="90"/>
      <c r="C497" s="90"/>
      <c r="D497" s="16" t="s">
        <v>15</v>
      </c>
      <c r="E497" s="15">
        <v>0</v>
      </c>
      <c r="F497" s="15">
        <v>0</v>
      </c>
      <c r="G497" s="15">
        <v>0</v>
      </c>
      <c r="H497" s="15">
        <v>0</v>
      </c>
      <c r="I497" s="15">
        <v>0</v>
      </c>
      <c r="J497" s="15">
        <v>0</v>
      </c>
      <c r="K497" s="15">
        <v>0</v>
      </c>
      <c r="L497" s="15">
        <v>0</v>
      </c>
      <c r="M497" s="40"/>
    </row>
    <row r="498" spans="1:13" s="38" customFormat="1" ht="27.6" hidden="1" customHeight="1">
      <c r="A498" s="94"/>
      <c r="B498" s="90"/>
      <c r="C498" s="90"/>
      <c r="D498" s="16" t="s">
        <v>81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0</v>
      </c>
      <c r="K498" s="15">
        <v>0</v>
      </c>
      <c r="L498" s="15">
        <v>0</v>
      </c>
      <c r="M498" s="40"/>
    </row>
    <row r="499" spans="1:13" s="38" customFormat="1" ht="21" hidden="1" customHeight="1">
      <c r="A499" s="94"/>
      <c r="B499" s="90"/>
      <c r="C499" s="90"/>
      <c r="D499" s="16" t="s">
        <v>193</v>
      </c>
      <c r="E499" s="15">
        <f>F499+G499+H499+I499+J499+K499+L499</f>
        <v>21261</v>
      </c>
      <c r="F499" s="15">
        <v>0</v>
      </c>
      <c r="G499" s="15">
        <v>0</v>
      </c>
      <c r="H499" s="18">
        <v>0</v>
      </c>
      <c r="I499" s="18">
        <v>2126.1</v>
      </c>
      <c r="J499" s="15">
        <v>19134.900000000001</v>
      </c>
      <c r="K499" s="18">
        <v>0</v>
      </c>
      <c r="L499" s="18">
        <v>0</v>
      </c>
      <c r="M499" s="39"/>
    </row>
    <row r="500" spans="1:13" s="38" customFormat="1" ht="14.1" hidden="1" customHeight="1">
      <c r="A500" s="90" t="s">
        <v>136</v>
      </c>
      <c r="B500" s="90" t="s">
        <v>138</v>
      </c>
      <c r="C500" s="90"/>
      <c r="D500" s="16" t="s">
        <v>3</v>
      </c>
      <c r="E500" s="20">
        <f>E501+E502+E503+E504+E505</f>
        <v>24864.5</v>
      </c>
      <c r="F500" s="20">
        <f t="shared" ref="F500:L500" si="113">SUM(F501:F505)</f>
        <v>0</v>
      </c>
      <c r="G500" s="20">
        <f t="shared" si="113"/>
        <v>0</v>
      </c>
      <c r="H500" s="20">
        <f t="shared" si="113"/>
        <v>0</v>
      </c>
      <c r="I500" s="20">
        <f t="shared" si="113"/>
        <v>2486.4499999999998</v>
      </c>
      <c r="J500" s="15">
        <f t="shared" si="113"/>
        <v>22378.05</v>
      </c>
      <c r="K500" s="20">
        <f t="shared" si="113"/>
        <v>0</v>
      </c>
      <c r="L500" s="20">
        <f t="shared" si="113"/>
        <v>0</v>
      </c>
      <c r="M500" s="39"/>
    </row>
    <row r="501" spans="1:13" s="38" customFormat="1" ht="15" hidden="1" customHeight="1">
      <c r="A501" s="90"/>
      <c r="B501" s="90"/>
      <c r="C501" s="90"/>
      <c r="D501" s="16" t="s">
        <v>13</v>
      </c>
      <c r="E501" s="20">
        <f t="shared" ref="E501:E504" si="114">F501+G501+H501+I501+J501+K501+L501</f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0</v>
      </c>
      <c r="K501" s="15">
        <v>0</v>
      </c>
      <c r="L501" s="15">
        <v>0</v>
      </c>
      <c r="M501" s="39"/>
    </row>
    <row r="502" spans="1:13" s="38" customFormat="1" ht="13.9" hidden="1" customHeight="1">
      <c r="A502" s="90"/>
      <c r="B502" s="90"/>
      <c r="C502" s="90"/>
      <c r="D502" s="16" t="s">
        <v>14</v>
      </c>
      <c r="E502" s="20">
        <f t="shared" si="114"/>
        <v>0</v>
      </c>
      <c r="F502" s="15">
        <v>0</v>
      </c>
      <c r="G502" s="15">
        <v>0</v>
      </c>
      <c r="H502" s="15">
        <v>0</v>
      </c>
      <c r="I502" s="15">
        <v>0</v>
      </c>
      <c r="J502" s="15">
        <v>0</v>
      </c>
      <c r="K502" s="15">
        <v>0</v>
      </c>
      <c r="L502" s="15">
        <v>0</v>
      </c>
      <c r="M502" s="39"/>
    </row>
    <row r="503" spans="1:13" s="38" customFormat="1" ht="13.9" hidden="1" customHeight="1">
      <c r="A503" s="90"/>
      <c r="B503" s="90"/>
      <c r="C503" s="90"/>
      <c r="D503" s="16" t="s">
        <v>15</v>
      </c>
      <c r="E503" s="20">
        <f t="shared" si="114"/>
        <v>0</v>
      </c>
      <c r="F503" s="15">
        <v>0</v>
      </c>
      <c r="G503" s="15">
        <v>0</v>
      </c>
      <c r="H503" s="15">
        <v>0</v>
      </c>
      <c r="I503" s="15">
        <v>0</v>
      </c>
      <c r="J503" s="15">
        <v>0</v>
      </c>
      <c r="K503" s="15">
        <v>0</v>
      </c>
      <c r="L503" s="15">
        <v>0</v>
      </c>
      <c r="M503" s="39"/>
    </row>
    <row r="504" spans="1:13" s="38" customFormat="1" ht="26.45" hidden="1" customHeight="1">
      <c r="A504" s="90"/>
      <c r="B504" s="90"/>
      <c r="C504" s="90"/>
      <c r="D504" s="16" t="s">
        <v>81</v>
      </c>
      <c r="E504" s="20">
        <f t="shared" si="114"/>
        <v>0</v>
      </c>
      <c r="F504" s="15">
        <v>0</v>
      </c>
      <c r="G504" s="15">
        <v>0</v>
      </c>
      <c r="H504" s="15">
        <v>0</v>
      </c>
      <c r="I504" s="15">
        <v>0</v>
      </c>
      <c r="J504" s="15">
        <v>0</v>
      </c>
      <c r="K504" s="15">
        <v>0</v>
      </c>
      <c r="L504" s="15">
        <v>0</v>
      </c>
      <c r="M504" s="39"/>
    </row>
    <row r="505" spans="1:13" s="38" customFormat="1" ht="22.5" hidden="1" customHeight="1">
      <c r="A505" s="90"/>
      <c r="B505" s="90"/>
      <c r="C505" s="90"/>
      <c r="D505" s="16" t="s">
        <v>193</v>
      </c>
      <c r="E505" s="20">
        <f>F505+G505+H505+I505+J505+K505+L505</f>
        <v>24864.5</v>
      </c>
      <c r="F505" s="15">
        <v>0</v>
      </c>
      <c r="G505" s="15">
        <v>0</v>
      </c>
      <c r="H505" s="15">
        <v>0</v>
      </c>
      <c r="I505" s="18">
        <v>2486.4499999999998</v>
      </c>
      <c r="J505" s="15">
        <v>22378.05</v>
      </c>
      <c r="K505" s="15">
        <v>0</v>
      </c>
      <c r="L505" s="15">
        <v>0</v>
      </c>
      <c r="M505" s="39"/>
    </row>
    <row r="506" spans="1:13" s="38" customFormat="1" ht="13.9" customHeight="1">
      <c r="A506" s="113"/>
      <c r="B506" s="112" t="s">
        <v>37</v>
      </c>
      <c r="C506" s="90"/>
      <c r="D506" s="23" t="s">
        <v>3</v>
      </c>
      <c r="E506" s="21">
        <f>E314</f>
        <v>309597.47408000001</v>
      </c>
      <c r="F506" s="21">
        <f t="shared" ref="F506:L506" si="115">F314</f>
        <v>0</v>
      </c>
      <c r="G506" s="21">
        <f t="shared" si="115"/>
        <v>0</v>
      </c>
      <c r="H506" s="21">
        <f t="shared" si="115"/>
        <v>11395.66408</v>
      </c>
      <c r="I506" s="21">
        <f t="shared" si="115"/>
        <v>72586.137499999997</v>
      </c>
      <c r="J506" s="15">
        <f t="shared" si="115"/>
        <v>151513.9425</v>
      </c>
      <c r="K506" s="21">
        <f t="shared" si="115"/>
        <v>50291.147499999999</v>
      </c>
      <c r="L506" s="21">
        <f t="shared" si="115"/>
        <v>23810.5825</v>
      </c>
      <c r="M506" s="39"/>
    </row>
    <row r="507" spans="1:13" s="38" customFormat="1" ht="14.1" customHeight="1">
      <c r="A507" s="113"/>
      <c r="B507" s="112"/>
      <c r="C507" s="90"/>
      <c r="D507" s="23" t="s">
        <v>13</v>
      </c>
      <c r="E507" s="18">
        <f t="shared" ref="E507:L511" si="116">E315</f>
        <v>0</v>
      </c>
      <c r="F507" s="18">
        <f t="shared" si="116"/>
        <v>0</v>
      </c>
      <c r="G507" s="18">
        <f t="shared" si="116"/>
        <v>0</v>
      </c>
      <c r="H507" s="18">
        <f t="shared" si="116"/>
        <v>0</v>
      </c>
      <c r="I507" s="18">
        <f t="shared" si="116"/>
        <v>0</v>
      </c>
      <c r="J507" s="15">
        <f t="shared" si="116"/>
        <v>0</v>
      </c>
      <c r="K507" s="18">
        <f t="shared" si="116"/>
        <v>0</v>
      </c>
      <c r="L507" s="18">
        <f t="shared" si="116"/>
        <v>0</v>
      </c>
      <c r="M507" s="39"/>
    </row>
    <row r="508" spans="1:13" s="38" customFormat="1">
      <c r="A508" s="113"/>
      <c r="B508" s="112"/>
      <c r="C508" s="90"/>
      <c r="D508" s="23" t="s">
        <v>14</v>
      </c>
      <c r="E508" s="18">
        <f t="shared" si="116"/>
        <v>818.28359999999998</v>
      </c>
      <c r="F508" s="18">
        <f t="shared" si="116"/>
        <v>0</v>
      </c>
      <c r="G508" s="18">
        <f t="shared" si="116"/>
        <v>0</v>
      </c>
      <c r="H508" s="18">
        <f t="shared" si="116"/>
        <v>818.28359999999998</v>
      </c>
      <c r="I508" s="18">
        <f t="shared" si="116"/>
        <v>0</v>
      </c>
      <c r="J508" s="15">
        <f t="shared" si="116"/>
        <v>0</v>
      </c>
      <c r="K508" s="18">
        <f t="shared" si="116"/>
        <v>0</v>
      </c>
      <c r="L508" s="18">
        <f t="shared" si="116"/>
        <v>0</v>
      </c>
      <c r="M508" s="39"/>
    </row>
    <row r="509" spans="1:13" s="38" customFormat="1">
      <c r="A509" s="113"/>
      <c r="B509" s="112"/>
      <c r="C509" s="90"/>
      <c r="D509" s="23" t="s">
        <v>15</v>
      </c>
      <c r="E509" s="18">
        <f t="shared" si="116"/>
        <v>10577.38048</v>
      </c>
      <c r="F509" s="18">
        <f t="shared" si="116"/>
        <v>0</v>
      </c>
      <c r="G509" s="18">
        <f t="shared" si="116"/>
        <v>0</v>
      </c>
      <c r="H509" s="18">
        <f t="shared" si="116"/>
        <v>10577.38048</v>
      </c>
      <c r="I509" s="18">
        <f t="shared" si="116"/>
        <v>0</v>
      </c>
      <c r="J509" s="15">
        <f t="shared" si="116"/>
        <v>0</v>
      </c>
      <c r="K509" s="18">
        <f t="shared" si="116"/>
        <v>0</v>
      </c>
      <c r="L509" s="18">
        <f t="shared" si="116"/>
        <v>0</v>
      </c>
      <c r="M509" s="39"/>
    </row>
    <row r="510" spans="1:13" s="38" customFormat="1" ht="30">
      <c r="A510" s="113"/>
      <c r="B510" s="112"/>
      <c r="C510" s="90"/>
      <c r="D510" s="24" t="s">
        <v>81</v>
      </c>
      <c r="E510" s="18">
        <f t="shared" si="116"/>
        <v>0</v>
      </c>
      <c r="F510" s="18">
        <f t="shared" si="116"/>
        <v>0</v>
      </c>
      <c r="G510" s="18">
        <f t="shared" si="116"/>
        <v>0</v>
      </c>
      <c r="H510" s="18">
        <f t="shared" si="116"/>
        <v>0</v>
      </c>
      <c r="I510" s="18">
        <f t="shared" si="116"/>
        <v>0</v>
      </c>
      <c r="J510" s="15">
        <f t="shared" si="116"/>
        <v>0</v>
      </c>
      <c r="K510" s="18">
        <f t="shared" si="116"/>
        <v>0</v>
      </c>
      <c r="L510" s="18">
        <f t="shared" si="116"/>
        <v>0</v>
      </c>
      <c r="M510" s="39"/>
    </row>
    <row r="511" spans="1:13" s="38" customFormat="1">
      <c r="A511" s="113"/>
      <c r="B511" s="112"/>
      <c r="C511" s="90"/>
      <c r="D511" s="23" t="s">
        <v>193</v>
      </c>
      <c r="E511" s="18">
        <f t="shared" si="116"/>
        <v>298201.81000000006</v>
      </c>
      <c r="F511" s="18">
        <f t="shared" si="116"/>
        <v>0</v>
      </c>
      <c r="G511" s="18">
        <f t="shared" si="116"/>
        <v>0</v>
      </c>
      <c r="H511" s="18">
        <f t="shared" si="116"/>
        <v>0</v>
      </c>
      <c r="I511" s="18">
        <f t="shared" si="116"/>
        <v>72586.137499999997</v>
      </c>
      <c r="J511" s="15">
        <f t="shared" si="116"/>
        <v>151513.9425</v>
      </c>
      <c r="K511" s="18">
        <f t="shared" si="116"/>
        <v>50291.147499999999</v>
      </c>
      <c r="L511" s="18">
        <f t="shared" si="116"/>
        <v>23810.5825</v>
      </c>
      <c r="M511" s="39"/>
    </row>
    <row r="512" spans="1:13" s="38" customFormat="1">
      <c r="A512" s="113"/>
      <c r="B512" s="114" t="s">
        <v>70</v>
      </c>
      <c r="C512" s="90" t="s">
        <v>169</v>
      </c>
      <c r="D512" s="23" t="s">
        <v>3</v>
      </c>
      <c r="E512" s="21">
        <f>E506+E307</f>
        <v>594448.39823000005</v>
      </c>
      <c r="F512" s="21">
        <f t="shared" ref="F512:L512" si="117">F506+F307</f>
        <v>44762.897130000005</v>
      </c>
      <c r="G512" s="21">
        <f t="shared" si="117"/>
        <v>18877.209329999998</v>
      </c>
      <c r="H512" s="21">
        <f t="shared" si="117"/>
        <v>96739.363880000004</v>
      </c>
      <c r="I512" s="21">
        <f t="shared" si="117"/>
        <v>151253.25539000001</v>
      </c>
      <c r="J512" s="15">
        <f t="shared" si="117"/>
        <v>151513.9425</v>
      </c>
      <c r="K512" s="21">
        <f t="shared" si="117"/>
        <v>78891.147499999992</v>
      </c>
      <c r="L512" s="21">
        <f t="shared" si="117"/>
        <v>52410.582500000004</v>
      </c>
      <c r="M512" s="39"/>
    </row>
    <row r="513" spans="1:13" s="38" customFormat="1" ht="14.1" customHeight="1">
      <c r="A513" s="113"/>
      <c r="B513" s="114"/>
      <c r="C513" s="90"/>
      <c r="D513" s="23" t="s">
        <v>13</v>
      </c>
      <c r="E513" s="18">
        <f t="shared" ref="E513:L517" si="118">E507+E308</f>
        <v>0</v>
      </c>
      <c r="F513" s="18">
        <f t="shared" si="118"/>
        <v>0</v>
      </c>
      <c r="G513" s="18">
        <f t="shared" si="118"/>
        <v>0</v>
      </c>
      <c r="H513" s="18">
        <f t="shared" si="118"/>
        <v>0</v>
      </c>
      <c r="I513" s="18">
        <f t="shared" si="118"/>
        <v>0</v>
      </c>
      <c r="J513" s="15">
        <f t="shared" si="118"/>
        <v>0</v>
      </c>
      <c r="K513" s="18">
        <f t="shared" si="118"/>
        <v>0</v>
      </c>
      <c r="L513" s="18">
        <f t="shared" si="118"/>
        <v>0</v>
      </c>
      <c r="M513" s="39"/>
    </row>
    <row r="514" spans="1:13" s="38" customFormat="1">
      <c r="A514" s="113"/>
      <c r="B514" s="114"/>
      <c r="C514" s="90"/>
      <c r="D514" s="23" t="s">
        <v>14</v>
      </c>
      <c r="E514" s="18">
        <f t="shared" si="118"/>
        <v>80213.383600000001</v>
      </c>
      <c r="F514" s="18">
        <f t="shared" si="118"/>
        <v>40286</v>
      </c>
      <c r="G514" s="18">
        <f t="shared" si="118"/>
        <v>9987</v>
      </c>
      <c r="H514" s="18">
        <f t="shared" si="118"/>
        <v>19590.383599999997</v>
      </c>
      <c r="I514" s="18">
        <f t="shared" si="118"/>
        <v>10350</v>
      </c>
      <c r="J514" s="15">
        <f t="shared" si="118"/>
        <v>0</v>
      </c>
      <c r="K514" s="18">
        <f t="shared" si="118"/>
        <v>0</v>
      </c>
      <c r="L514" s="18">
        <f t="shared" si="118"/>
        <v>0</v>
      </c>
      <c r="M514" s="39"/>
    </row>
    <row r="515" spans="1:13" s="38" customFormat="1">
      <c r="A515" s="113"/>
      <c r="B515" s="114"/>
      <c r="C515" s="90"/>
      <c r="D515" s="23" t="s">
        <v>15</v>
      </c>
      <c r="E515" s="18">
        <f t="shared" si="118"/>
        <v>44532.164629999999</v>
      </c>
      <c r="F515" s="18">
        <f t="shared" si="118"/>
        <v>4476.8971300000003</v>
      </c>
      <c r="G515" s="18">
        <f t="shared" si="118"/>
        <v>8890.2093299999997</v>
      </c>
      <c r="H515" s="18">
        <f t="shared" si="118"/>
        <v>23173.18028</v>
      </c>
      <c r="I515" s="18">
        <f t="shared" si="118"/>
        <v>7991.8778899999998</v>
      </c>
      <c r="J515" s="15">
        <f t="shared" si="118"/>
        <v>0</v>
      </c>
      <c r="K515" s="18">
        <f t="shared" si="118"/>
        <v>0</v>
      </c>
      <c r="L515" s="18">
        <f t="shared" si="118"/>
        <v>0</v>
      </c>
      <c r="M515" s="39"/>
    </row>
    <row r="516" spans="1:13" s="38" customFormat="1" ht="30">
      <c r="A516" s="113"/>
      <c r="B516" s="114"/>
      <c r="C516" s="90"/>
      <c r="D516" s="24" t="s">
        <v>81</v>
      </c>
      <c r="E516" s="18">
        <f t="shared" si="118"/>
        <v>0</v>
      </c>
      <c r="F516" s="18">
        <f t="shared" si="118"/>
        <v>0</v>
      </c>
      <c r="G516" s="18">
        <f t="shared" si="118"/>
        <v>0</v>
      </c>
      <c r="H516" s="18">
        <f t="shared" si="118"/>
        <v>0</v>
      </c>
      <c r="I516" s="18">
        <f t="shared" si="118"/>
        <v>0</v>
      </c>
      <c r="J516" s="15">
        <f t="shared" si="118"/>
        <v>0</v>
      </c>
      <c r="K516" s="18">
        <f t="shared" si="118"/>
        <v>0</v>
      </c>
      <c r="L516" s="18">
        <f t="shared" si="118"/>
        <v>0</v>
      </c>
      <c r="M516" s="44"/>
    </row>
    <row r="517" spans="1:13" s="38" customFormat="1">
      <c r="A517" s="113"/>
      <c r="B517" s="114"/>
      <c r="C517" s="90"/>
      <c r="D517" s="23" t="s">
        <v>193</v>
      </c>
      <c r="E517" s="18">
        <f t="shared" si="118"/>
        <v>469702.85000000009</v>
      </c>
      <c r="F517" s="18">
        <f t="shared" si="118"/>
        <v>0</v>
      </c>
      <c r="G517" s="18">
        <f t="shared" si="118"/>
        <v>0</v>
      </c>
      <c r="H517" s="18">
        <f t="shared" si="118"/>
        <v>53975.8</v>
      </c>
      <c r="I517" s="18">
        <f t="shared" si="118"/>
        <v>132911.3775</v>
      </c>
      <c r="J517" s="15">
        <f t="shared" si="118"/>
        <v>151513.9425</v>
      </c>
      <c r="K517" s="18">
        <f t="shared" si="118"/>
        <v>78891.147499999992</v>
      </c>
      <c r="L517" s="18">
        <f t="shared" si="118"/>
        <v>52410.582500000004</v>
      </c>
      <c r="M517" s="39"/>
    </row>
    <row r="518" spans="1:13" s="38" customFormat="1">
      <c r="A518" s="98" t="s">
        <v>202</v>
      </c>
      <c r="B518" s="99"/>
      <c r="C518" s="100"/>
      <c r="D518" s="25" t="s">
        <v>3</v>
      </c>
      <c r="E518" s="20">
        <f>F518+G518+H518+I518+J518+K518+L518</f>
        <v>9529121.8977499995</v>
      </c>
      <c r="F518" s="20">
        <f t="shared" ref="F518:L523" si="119">F512+F238+F217+F190+F163+F70</f>
        <v>1312310.4373699999</v>
      </c>
      <c r="G518" s="20">
        <f t="shared" si="119"/>
        <v>1908928.3563999999</v>
      </c>
      <c r="H518" s="20">
        <f t="shared" si="119"/>
        <v>1366422.7212899998</v>
      </c>
      <c r="I518" s="20">
        <f t="shared" si="119"/>
        <v>1439760.2501899998</v>
      </c>
      <c r="J518" s="20">
        <f t="shared" si="119"/>
        <v>1230820.5425</v>
      </c>
      <c r="K518" s="20">
        <f t="shared" si="119"/>
        <v>1153680.0775000001</v>
      </c>
      <c r="L518" s="20">
        <f t="shared" si="119"/>
        <v>1117199.5125</v>
      </c>
      <c r="M518" s="39"/>
    </row>
    <row r="519" spans="1:13" s="38" customFormat="1" ht="14.1" customHeight="1">
      <c r="A519" s="101"/>
      <c r="B519" s="102"/>
      <c r="C519" s="103"/>
      <c r="D519" s="25" t="s">
        <v>13</v>
      </c>
      <c r="E519" s="20">
        <f>E513+E239+E218+E191+E164+E71</f>
        <v>53303.27003</v>
      </c>
      <c r="F519" s="20">
        <f t="shared" si="119"/>
        <v>12485.502</v>
      </c>
      <c r="G519" s="20">
        <f t="shared" si="119"/>
        <v>9720.2480299999988</v>
      </c>
      <c r="H519" s="20">
        <f t="shared" si="119"/>
        <v>7596.72</v>
      </c>
      <c r="I519" s="20">
        <f t="shared" si="119"/>
        <v>23500.799999999999</v>
      </c>
      <c r="J519" s="20">
        <f t="shared" si="119"/>
        <v>0</v>
      </c>
      <c r="K519" s="20">
        <f t="shared" si="119"/>
        <v>0</v>
      </c>
      <c r="L519" s="20">
        <f t="shared" si="119"/>
        <v>0</v>
      </c>
      <c r="M519" s="44"/>
    </row>
    <row r="520" spans="1:13" s="38" customFormat="1">
      <c r="A520" s="101"/>
      <c r="B520" s="102"/>
      <c r="C520" s="103"/>
      <c r="D520" s="25" t="s">
        <v>14</v>
      </c>
      <c r="E520" s="20">
        <f>E514+E240+E219+E192+E165+E72</f>
        <v>1460886.35959</v>
      </c>
      <c r="F520" s="20">
        <f t="shared" si="119"/>
        <v>384995.424</v>
      </c>
      <c r="G520" s="20">
        <f t="shared" si="119"/>
        <v>400833.34152000002</v>
      </c>
      <c r="H520" s="20">
        <f t="shared" si="119"/>
        <v>642044.79407000006</v>
      </c>
      <c r="I520" s="20">
        <f t="shared" si="119"/>
        <v>33012.800000000003</v>
      </c>
      <c r="J520" s="20">
        <f t="shared" si="119"/>
        <v>0</v>
      </c>
      <c r="K520" s="20">
        <f t="shared" si="119"/>
        <v>0</v>
      </c>
      <c r="L520" s="20">
        <f t="shared" si="119"/>
        <v>0</v>
      </c>
      <c r="M520" s="44"/>
    </row>
    <row r="521" spans="1:13" s="38" customFormat="1">
      <c r="A521" s="101"/>
      <c r="B521" s="102"/>
      <c r="C521" s="103"/>
      <c r="D521" s="25" t="s">
        <v>15</v>
      </c>
      <c r="E521" s="20">
        <f>E515+E241+E220+E193+E166+E73</f>
        <v>541865.40558000002</v>
      </c>
      <c r="F521" s="20">
        <f t="shared" si="119"/>
        <v>22558.272720000001</v>
      </c>
      <c r="G521" s="20">
        <f t="shared" si="119"/>
        <v>153285.26579</v>
      </c>
      <c r="H521" s="20">
        <f t="shared" si="119"/>
        <v>349010.17807000002</v>
      </c>
      <c r="I521" s="20">
        <f t="shared" si="119"/>
        <v>17011.688999999998</v>
      </c>
      <c r="J521" s="20">
        <f t="shared" si="119"/>
        <v>0</v>
      </c>
      <c r="K521" s="20">
        <f t="shared" si="119"/>
        <v>0</v>
      </c>
      <c r="L521" s="20">
        <f t="shared" si="119"/>
        <v>0</v>
      </c>
      <c r="M521" s="44"/>
    </row>
    <row r="522" spans="1:13" s="38" customFormat="1" ht="25.5">
      <c r="A522" s="101"/>
      <c r="B522" s="102"/>
      <c r="C522" s="103"/>
      <c r="D522" s="25" t="s">
        <v>81</v>
      </c>
      <c r="E522" s="20">
        <f>E516+E242+E221+E194+E167+E74</f>
        <v>805757.26832000003</v>
      </c>
      <c r="F522" s="20">
        <f t="shared" si="119"/>
        <v>348875.03944999998</v>
      </c>
      <c r="G522" s="20">
        <f t="shared" si="119"/>
        <v>456882.22886999999</v>
      </c>
      <c r="H522" s="20">
        <f t="shared" si="119"/>
        <v>0</v>
      </c>
      <c r="I522" s="20">
        <f t="shared" si="119"/>
        <v>0</v>
      </c>
      <c r="J522" s="20">
        <f t="shared" si="119"/>
        <v>0</v>
      </c>
      <c r="K522" s="20">
        <f t="shared" si="119"/>
        <v>0</v>
      </c>
      <c r="L522" s="20">
        <f t="shared" si="119"/>
        <v>0</v>
      </c>
      <c r="M522" s="44"/>
    </row>
    <row r="523" spans="1:13" s="38" customFormat="1" ht="21" customHeight="1">
      <c r="A523" s="104"/>
      <c r="B523" s="105"/>
      <c r="C523" s="106"/>
      <c r="D523" s="25" t="s">
        <v>193</v>
      </c>
      <c r="E523" s="20">
        <f>E517+E243+E222+E195+E168+E75</f>
        <v>6667309.5942299999</v>
      </c>
      <c r="F523" s="20">
        <f t="shared" si="119"/>
        <v>543396.19920000003</v>
      </c>
      <c r="G523" s="20">
        <f t="shared" si="119"/>
        <v>888207.27218999993</v>
      </c>
      <c r="H523" s="20">
        <f t="shared" si="119"/>
        <v>367771.02915000002</v>
      </c>
      <c r="I523" s="20">
        <f t="shared" si="119"/>
        <v>1366234.9611899999</v>
      </c>
      <c r="J523" s="20">
        <f t="shared" si="119"/>
        <v>1230820.5425</v>
      </c>
      <c r="K523" s="20">
        <f t="shared" si="119"/>
        <v>1153680.0775000001</v>
      </c>
      <c r="L523" s="20">
        <f t="shared" si="119"/>
        <v>1117199.5125</v>
      </c>
      <c r="M523" s="39"/>
    </row>
    <row r="524" spans="1:13" s="38" customFormat="1">
      <c r="A524" s="86"/>
      <c r="B524" s="115" t="s">
        <v>52</v>
      </c>
      <c r="C524" s="115"/>
      <c r="D524" s="115"/>
      <c r="E524" s="115"/>
      <c r="F524" s="115"/>
      <c r="G524" s="115"/>
      <c r="H524" s="115"/>
      <c r="I524" s="115"/>
      <c r="J524" s="115"/>
      <c r="K524" s="115"/>
      <c r="L524" s="115"/>
      <c r="M524" s="39"/>
    </row>
    <row r="525" spans="1:13" s="38" customFormat="1" ht="14.1" customHeight="1">
      <c r="A525" s="116" t="s">
        <v>182</v>
      </c>
      <c r="B525" s="117"/>
      <c r="C525" s="95" t="s">
        <v>170</v>
      </c>
      <c r="D525" s="16" t="s">
        <v>3</v>
      </c>
      <c r="E525" s="19">
        <f>E512</f>
        <v>594448.39823000005</v>
      </c>
      <c r="F525" s="19">
        <f t="shared" ref="E525:L530" si="120">F512</f>
        <v>44762.897130000005</v>
      </c>
      <c r="G525" s="19">
        <f t="shared" si="120"/>
        <v>18877.209329999998</v>
      </c>
      <c r="H525" s="19">
        <f t="shared" si="120"/>
        <v>96739.363880000004</v>
      </c>
      <c r="I525" s="19">
        <f t="shared" si="120"/>
        <v>151253.25539000001</v>
      </c>
      <c r="J525" s="19">
        <f t="shared" si="120"/>
        <v>151513.9425</v>
      </c>
      <c r="K525" s="19">
        <f t="shared" si="120"/>
        <v>78891.147499999992</v>
      </c>
      <c r="L525" s="19">
        <f t="shared" si="120"/>
        <v>52410.582500000004</v>
      </c>
      <c r="M525" s="39"/>
    </row>
    <row r="526" spans="1:13" s="38" customFormat="1">
      <c r="A526" s="118"/>
      <c r="B526" s="119"/>
      <c r="C526" s="96"/>
      <c r="D526" s="16" t="s">
        <v>13</v>
      </c>
      <c r="E526" s="17">
        <f>E513</f>
        <v>0</v>
      </c>
      <c r="F526" s="17">
        <f t="shared" si="120"/>
        <v>0</v>
      </c>
      <c r="G526" s="17">
        <f>G513</f>
        <v>0</v>
      </c>
      <c r="H526" s="17">
        <f t="shared" si="120"/>
        <v>0</v>
      </c>
      <c r="I526" s="17">
        <f t="shared" si="120"/>
        <v>0</v>
      </c>
      <c r="J526" s="17">
        <f t="shared" si="120"/>
        <v>0</v>
      </c>
      <c r="K526" s="17">
        <f t="shared" si="120"/>
        <v>0</v>
      </c>
      <c r="L526" s="17">
        <f t="shared" si="120"/>
        <v>0</v>
      </c>
      <c r="M526" s="39"/>
    </row>
    <row r="527" spans="1:13">
      <c r="A527" s="118"/>
      <c r="B527" s="119"/>
      <c r="C527" s="96"/>
      <c r="D527" s="16" t="s">
        <v>14</v>
      </c>
      <c r="E527" s="17">
        <f t="shared" si="120"/>
        <v>80213.383600000001</v>
      </c>
      <c r="F527" s="17">
        <f t="shared" si="120"/>
        <v>40286</v>
      </c>
      <c r="G527" s="17">
        <f t="shared" si="120"/>
        <v>9987</v>
      </c>
      <c r="H527" s="17">
        <f t="shared" si="120"/>
        <v>19590.383599999997</v>
      </c>
      <c r="I527" s="17">
        <f t="shared" si="120"/>
        <v>10350</v>
      </c>
      <c r="J527" s="17">
        <f t="shared" si="120"/>
        <v>0</v>
      </c>
      <c r="K527" s="17">
        <f t="shared" si="120"/>
        <v>0</v>
      </c>
      <c r="L527" s="17">
        <f t="shared" si="120"/>
        <v>0</v>
      </c>
      <c r="M527" s="39"/>
    </row>
    <row r="528" spans="1:13">
      <c r="A528" s="118"/>
      <c r="B528" s="119"/>
      <c r="C528" s="96"/>
      <c r="D528" s="16" t="s">
        <v>15</v>
      </c>
      <c r="E528" s="17">
        <f t="shared" si="120"/>
        <v>44532.164629999999</v>
      </c>
      <c r="F528" s="17">
        <f t="shared" si="120"/>
        <v>4476.8971300000003</v>
      </c>
      <c r="G528" s="17">
        <f t="shared" si="120"/>
        <v>8890.2093299999997</v>
      </c>
      <c r="H528" s="17">
        <f t="shared" si="120"/>
        <v>23173.18028</v>
      </c>
      <c r="I528" s="17">
        <f t="shared" si="120"/>
        <v>7991.8778899999998</v>
      </c>
      <c r="J528" s="17">
        <f t="shared" si="120"/>
        <v>0</v>
      </c>
      <c r="K528" s="17">
        <f t="shared" si="120"/>
        <v>0</v>
      </c>
      <c r="L528" s="17">
        <f t="shared" si="120"/>
        <v>0</v>
      </c>
      <c r="M528" s="39"/>
    </row>
    <row r="529" spans="1:13" ht="25.5">
      <c r="A529" s="118"/>
      <c r="B529" s="119"/>
      <c r="C529" s="96"/>
      <c r="D529" s="16" t="s">
        <v>81</v>
      </c>
      <c r="E529" s="17">
        <f>E516</f>
        <v>0</v>
      </c>
      <c r="F529" s="17">
        <f t="shared" si="120"/>
        <v>0</v>
      </c>
      <c r="G529" s="17">
        <f t="shared" si="120"/>
        <v>0</v>
      </c>
      <c r="H529" s="17">
        <f t="shared" si="120"/>
        <v>0</v>
      </c>
      <c r="I529" s="17">
        <f t="shared" si="120"/>
        <v>0</v>
      </c>
      <c r="J529" s="17">
        <f t="shared" si="120"/>
        <v>0</v>
      </c>
      <c r="K529" s="17">
        <f t="shared" si="120"/>
        <v>0</v>
      </c>
      <c r="L529" s="17">
        <f t="shared" si="120"/>
        <v>0</v>
      </c>
      <c r="M529" s="39"/>
    </row>
    <row r="530" spans="1:13" ht="14.1" customHeight="1">
      <c r="A530" s="120"/>
      <c r="B530" s="121"/>
      <c r="C530" s="96"/>
      <c r="D530" s="16" t="s">
        <v>193</v>
      </c>
      <c r="E530" s="17">
        <f t="shared" si="120"/>
        <v>469702.85000000009</v>
      </c>
      <c r="F530" s="17">
        <f t="shared" si="120"/>
        <v>0</v>
      </c>
      <c r="G530" s="17">
        <f t="shared" si="120"/>
        <v>0</v>
      </c>
      <c r="H530" s="17">
        <f t="shared" si="120"/>
        <v>53975.8</v>
      </c>
      <c r="I530" s="17">
        <f t="shared" si="120"/>
        <v>132911.3775</v>
      </c>
      <c r="J530" s="17">
        <f t="shared" si="120"/>
        <v>151513.9425</v>
      </c>
      <c r="K530" s="17">
        <f t="shared" si="120"/>
        <v>78891.147499999992</v>
      </c>
      <c r="L530" s="17">
        <f t="shared" si="120"/>
        <v>52410.582500000004</v>
      </c>
      <c r="M530" s="39"/>
    </row>
    <row r="531" spans="1:13" ht="14.1" customHeight="1">
      <c r="A531" s="116" t="s">
        <v>181</v>
      </c>
      <c r="B531" s="117"/>
      <c r="C531" s="96"/>
      <c r="D531" s="16" t="s">
        <v>3</v>
      </c>
      <c r="E531" s="20">
        <f>SUM(E532:E536)</f>
        <v>8934673.4995200001</v>
      </c>
      <c r="F531" s="20">
        <f>SUM(F532:F536)</f>
        <v>1267547.54024</v>
      </c>
      <c r="G531" s="20">
        <f t="shared" ref="G531:L531" si="121">SUM(G532:G536)</f>
        <v>1890051.1470699999</v>
      </c>
      <c r="H531" s="20">
        <f t="shared" si="121"/>
        <v>1269683.3574100002</v>
      </c>
      <c r="I531" s="20">
        <f t="shared" si="121"/>
        <v>1288506.9948</v>
      </c>
      <c r="J531" s="20">
        <f t="shared" si="121"/>
        <v>1079306.6000000001</v>
      </c>
      <c r="K531" s="20">
        <f t="shared" si="121"/>
        <v>1074788.9300000002</v>
      </c>
      <c r="L531" s="20">
        <f t="shared" si="121"/>
        <v>1064788.93</v>
      </c>
      <c r="M531" s="39"/>
    </row>
    <row r="532" spans="1:13" ht="14.1" customHeight="1">
      <c r="A532" s="118"/>
      <c r="B532" s="119"/>
      <c r="C532" s="96"/>
      <c r="D532" s="16" t="s">
        <v>13</v>
      </c>
      <c r="E532" s="20">
        <f>SUM(F532:L532)</f>
        <v>53303.27003</v>
      </c>
      <c r="F532" s="17">
        <f>F519-F526</f>
        <v>12485.502</v>
      </c>
      <c r="G532" s="17">
        <f t="shared" ref="G532:L532" si="122">G519-G526</f>
        <v>9720.2480299999988</v>
      </c>
      <c r="H532" s="17">
        <f t="shared" si="122"/>
        <v>7596.72</v>
      </c>
      <c r="I532" s="17">
        <f t="shared" si="122"/>
        <v>23500.799999999999</v>
      </c>
      <c r="J532" s="17">
        <f t="shared" si="122"/>
        <v>0</v>
      </c>
      <c r="K532" s="17">
        <f t="shared" si="122"/>
        <v>0</v>
      </c>
      <c r="L532" s="17">
        <f t="shared" si="122"/>
        <v>0</v>
      </c>
      <c r="M532" s="39"/>
    </row>
    <row r="533" spans="1:13" ht="14.1" customHeight="1">
      <c r="A533" s="118"/>
      <c r="B533" s="119"/>
      <c r="C533" s="96"/>
      <c r="D533" s="16" t="s">
        <v>14</v>
      </c>
      <c r="E533" s="20">
        <f t="shared" ref="E533:E536" si="123">SUM(F533:L533)</f>
        <v>1380672.9759900002</v>
      </c>
      <c r="F533" s="17">
        <f t="shared" ref="F533:L536" si="124">F520-F527</f>
        <v>344709.424</v>
      </c>
      <c r="G533" s="17">
        <f t="shared" si="124"/>
        <v>390846.34152000002</v>
      </c>
      <c r="H533" s="17">
        <f t="shared" si="124"/>
        <v>622454.41047000012</v>
      </c>
      <c r="I533" s="17">
        <f t="shared" si="124"/>
        <v>22662.800000000003</v>
      </c>
      <c r="J533" s="17">
        <f t="shared" si="124"/>
        <v>0</v>
      </c>
      <c r="K533" s="17">
        <f t="shared" si="124"/>
        <v>0</v>
      </c>
      <c r="L533" s="17">
        <f t="shared" si="124"/>
        <v>0</v>
      </c>
      <c r="M533" s="39"/>
    </row>
    <row r="534" spans="1:13" ht="14.1" customHeight="1">
      <c r="A534" s="118"/>
      <c r="B534" s="119"/>
      <c r="C534" s="96"/>
      <c r="D534" s="16" t="s">
        <v>15</v>
      </c>
      <c r="E534" s="20">
        <f t="shared" si="123"/>
        <v>497333.24095000006</v>
      </c>
      <c r="F534" s="17">
        <f t="shared" si="124"/>
        <v>18081.37559</v>
      </c>
      <c r="G534" s="17">
        <f t="shared" si="124"/>
        <v>144395.05645999999</v>
      </c>
      <c r="H534" s="17">
        <f t="shared" si="124"/>
        <v>325836.99779000005</v>
      </c>
      <c r="I534" s="17">
        <f t="shared" si="124"/>
        <v>9019.8111099999987</v>
      </c>
      <c r="J534" s="17">
        <f t="shared" si="124"/>
        <v>0</v>
      </c>
      <c r="K534" s="17">
        <f t="shared" si="124"/>
        <v>0</v>
      </c>
      <c r="L534" s="17">
        <f t="shared" si="124"/>
        <v>0</v>
      </c>
      <c r="M534" s="39"/>
    </row>
    <row r="535" spans="1:13" ht="25.5">
      <c r="A535" s="118"/>
      <c r="B535" s="119"/>
      <c r="C535" s="96"/>
      <c r="D535" s="16" t="s">
        <v>81</v>
      </c>
      <c r="E535" s="20">
        <f t="shared" si="123"/>
        <v>805757.26832000003</v>
      </c>
      <c r="F535" s="17">
        <f t="shared" si="124"/>
        <v>348875.03944999998</v>
      </c>
      <c r="G535" s="17">
        <f t="shared" si="124"/>
        <v>456882.22886999999</v>
      </c>
      <c r="H535" s="17">
        <f t="shared" si="124"/>
        <v>0</v>
      </c>
      <c r="I535" s="17">
        <f t="shared" si="124"/>
        <v>0</v>
      </c>
      <c r="J535" s="17">
        <f t="shared" si="124"/>
        <v>0</v>
      </c>
      <c r="K535" s="17">
        <f t="shared" si="124"/>
        <v>0</v>
      </c>
      <c r="L535" s="17">
        <f t="shared" si="124"/>
        <v>0</v>
      </c>
      <c r="M535" s="39"/>
    </row>
    <row r="536" spans="1:13" ht="14.1" customHeight="1">
      <c r="A536" s="120"/>
      <c r="B536" s="121"/>
      <c r="C536" s="97"/>
      <c r="D536" s="16" t="s">
        <v>193</v>
      </c>
      <c r="E536" s="20">
        <f t="shared" si="123"/>
        <v>6197606.7442300003</v>
      </c>
      <c r="F536" s="17">
        <f t="shared" si="124"/>
        <v>543396.19920000003</v>
      </c>
      <c r="G536" s="17">
        <f t="shared" si="124"/>
        <v>888207.27218999993</v>
      </c>
      <c r="H536" s="17">
        <f t="shared" si="124"/>
        <v>313795.22915000003</v>
      </c>
      <c r="I536" s="17">
        <f t="shared" si="124"/>
        <v>1233323.58369</v>
      </c>
      <c r="J536" s="17">
        <f t="shared" si="124"/>
        <v>1079306.6000000001</v>
      </c>
      <c r="K536" s="17">
        <f t="shared" si="124"/>
        <v>1074788.9300000002</v>
      </c>
      <c r="L536" s="17">
        <f t="shared" si="124"/>
        <v>1064788.93</v>
      </c>
      <c r="M536" s="39"/>
    </row>
    <row r="537" spans="1:13">
      <c r="A537" s="76"/>
      <c r="B537" s="115" t="s">
        <v>52</v>
      </c>
      <c r="C537" s="115"/>
      <c r="D537" s="115"/>
      <c r="E537" s="115"/>
      <c r="F537" s="115"/>
      <c r="G537" s="115"/>
      <c r="H537" s="115"/>
      <c r="I537" s="115"/>
      <c r="J537" s="115"/>
      <c r="K537" s="115"/>
      <c r="L537" s="115"/>
      <c r="M537" s="39"/>
    </row>
    <row r="538" spans="1:13">
      <c r="A538" s="90"/>
      <c r="B538" s="90" t="s">
        <v>54</v>
      </c>
      <c r="C538" s="90" t="s">
        <v>171</v>
      </c>
      <c r="D538" s="16" t="s">
        <v>3</v>
      </c>
      <c r="E538" s="19">
        <f t="shared" ref="E538:E543" si="125">E163+E190+E217+E238</f>
        <v>8868730.2713000011</v>
      </c>
      <c r="F538" s="19">
        <f t="shared" ref="F538:L538" si="126">F163+F190+F217+F238</f>
        <v>1239845.0354500001</v>
      </c>
      <c r="G538" s="19">
        <f t="shared" si="126"/>
        <v>1885478.34225</v>
      </c>
      <c r="H538" s="19">
        <f t="shared" si="126"/>
        <v>1250909.0588</v>
      </c>
      <c r="I538" s="19">
        <f t="shared" si="126"/>
        <v>1278131.0447999998</v>
      </c>
      <c r="J538" s="19">
        <f t="shared" si="126"/>
        <v>1074788.93</v>
      </c>
      <c r="K538" s="19">
        <f t="shared" si="126"/>
        <v>1074788.93</v>
      </c>
      <c r="L538" s="19">
        <f t="shared" si="126"/>
        <v>1064788.93</v>
      </c>
      <c r="M538" s="39"/>
    </row>
    <row r="539" spans="1:13">
      <c r="A539" s="90"/>
      <c r="B539" s="90"/>
      <c r="C539" s="90"/>
      <c r="D539" s="16" t="s">
        <v>13</v>
      </c>
      <c r="E539" s="17">
        <f t="shared" si="125"/>
        <v>53303.27003</v>
      </c>
      <c r="F539" s="17">
        <f t="shared" ref="F539:L539" si="127">F164+F191+F218+F239</f>
        <v>12485.502</v>
      </c>
      <c r="G539" s="17">
        <f t="shared" si="127"/>
        <v>9720.2480299999988</v>
      </c>
      <c r="H539" s="17">
        <f t="shared" si="127"/>
        <v>7596.72</v>
      </c>
      <c r="I539" s="17">
        <f t="shared" si="127"/>
        <v>23500.799999999999</v>
      </c>
      <c r="J539" s="17">
        <f t="shared" si="127"/>
        <v>0</v>
      </c>
      <c r="K539" s="17">
        <f t="shared" si="127"/>
        <v>0</v>
      </c>
      <c r="L539" s="17">
        <f t="shared" si="127"/>
        <v>0</v>
      </c>
      <c r="M539" s="39"/>
    </row>
    <row r="540" spans="1:13">
      <c r="A540" s="90"/>
      <c r="B540" s="90"/>
      <c r="C540" s="90"/>
      <c r="D540" s="16" t="s">
        <v>14</v>
      </c>
      <c r="E540" s="17">
        <f t="shared" si="125"/>
        <v>1373925.07599</v>
      </c>
      <c r="F540" s="17">
        <f t="shared" ref="F540:L540" si="128">F165+F192+F219+F240</f>
        <v>344709.424</v>
      </c>
      <c r="G540" s="17">
        <f t="shared" si="128"/>
        <v>390846.34151999996</v>
      </c>
      <c r="H540" s="17">
        <f t="shared" si="128"/>
        <v>617337.91047</v>
      </c>
      <c r="I540" s="17">
        <f t="shared" si="128"/>
        <v>21031.4</v>
      </c>
      <c r="J540" s="17">
        <f t="shared" si="128"/>
        <v>0</v>
      </c>
      <c r="K540" s="17">
        <f t="shared" si="128"/>
        <v>0</v>
      </c>
      <c r="L540" s="17">
        <f t="shared" si="128"/>
        <v>0</v>
      </c>
      <c r="M540" s="39"/>
    </row>
    <row r="541" spans="1:13">
      <c r="A541" s="90"/>
      <c r="B541" s="90"/>
      <c r="C541" s="90"/>
      <c r="D541" s="16" t="s">
        <v>15</v>
      </c>
      <c r="E541" s="17">
        <f t="shared" si="125"/>
        <v>471112.67272999999</v>
      </c>
      <c r="F541" s="17">
        <f t="shared" ref="F541:L541" si="129">F166+F193+F220+F241</f>
        <v>12800.470799999999</v>
      </c>
      <c r="G541" s="17">
        <f t="shared" si="129"/>
        <v>139822.25164</v>
      </c>
      <c r="H541" s="17">
        <f t="shared" si="129"/>
        <v>316198.73918000003</v>
      </c>
      <c r="I541" s="17">
        <f t="shared" si="129"/>
        <v>2291.2111100000002</v>
      </c>
      <c r="J541" s="17">
        <f t="shared" si="129"/>
        <v>0</v>
      </c>
      <c r="K541" s="17">
        <f t="shared" si="129"/>
        <v>0</v>
      </c>
      <c r="L541" s="17">
        <f t="shared" si="129"/>
        <v>0</v>
      </c>
      <c r="M541" s="39"/>
    </row>
    <row r="542" spans="1:13" ht="30" customHeight="1">
      <c r="A542" s="90"/>
      <c r="B542" s="90"/>
      <c r="C542" s="90"/>
      <c r="D542" s="26" t="s">
        <v>81</v>
      </c>
      <c r="E542" s="17">
        <f t="shared" si="125"/>
        <v>805757.26832000003</v>
      </c>
      <c r="F542" s="17">
        <f t="shared" ref="F542:L542" si="130">F167+F194+F221+F242</f>
        <v>348875.03944999998</v>
      </c>
      <c r="G542" s="17">
        <f t="shared" si="130"/>
        <v>456882.22886999999</v>
      </c>
      <c r="H542" s="17">
        <f t="shared" si="130"/>
        <v>0</v>
      </c>
      <c r="I542" s="17">
        <f t="shared" si="130"/>
        <v>0</v>
      </c>
      <c r="J542" s="17">
        <f t="shared" si="130"/>
        <v>0</v>
      </c>
      <c r="K542" s="17">
        <f t="shared" si="130"/>
        <v>0</v>
      </c>
      <c r="L542" s="17">
        <f t="shared" si="130"/>
        <v>0</v>
      </c>
      <c r="M542" s="39"/>
    </row>
    <row r="543" spans="1:13">
      <c r="A543" s="90"/>
      <c r="B543" s="90"/>
      <c r="C543" s="90"/>
      <c r="D543" s="16" t="s">
        <v>193</v>
      </c>
      <c r="E543" s="17">
        <f t="shared" si="125"/>
        <v>6164631.9842299996</v>
      </c>
      <c r="F543" s="17">
        <f t="shared" ref="F543:L543" si="131">F168+F195+F222+F243</f>
        <v>520974.5992</v>
      </c>
      <c r="G543" s="17">
        <f t="shared" si="131"/>
        <v>888207.27218999993</v>
      </c>
      <c r="H543" s="17">
        <f t="shared" si="131"/>
        <v>309775.68914999999</v>
      </c>
      <c r="I543" s="17">
        <f t="shared" si="131"/>
        <v>1231307.63369</v>
      </c>
      <c r="J543" s="17">
        <f t="shared" si="131"/>
        <v>1074788.93</v>
      </c>
      <c r="K543" s="17">
        <f t="shared" si="131"/>
        <v>1074788.93</v>
      </c>
      <c r="L543" s="17">
        <f t="shared" si="131"/>
        <v>1064788.93</v>
      </c>
      <c r="M543" s="39"/>
    </row>
    <row r="544" spans="1:13">
      <c r="A544" s="90"/>
      <c r="B544" s="90" t="s">
        <v>43</v>
      </c>
      <c r="C544" s="90" t="s">
        <v>172</v>
      </c>
      <c r="D544" s="16" t="s">
        <v>3</v>
      </c>
      <c r="E544" s="19">
        <f t="shared" ref="E544:E549" si="132">E70</f>
        <v>65943.228220000005</v>
      </c>
      <c r="F544" s="19">
        <f>F545+F546+F547+F548+F549</f>
        <v>27702.504789999999</v>
      </c>
      <c r="G544" s="19">
        <f t="shared" ref="G544:L549" si="133">G70</f>
        <v>4572.8048200000003</v>
      </c>
      <c r="H544" s="19">
        <f t="shared" si="133"/>
        <v>18774.298610000002</v>
      </c>
      <c r="I544" s="19">
        <f t="shared" si="133"/>
        <v>10375.950000000001</v>
      </c>
      <c r="J544" s="19">
        <f t="shared" si="133"/>
        <v>4517.67</v>
      </c>
      <c r="K544" s="19">
        <f t="shared" si="133"/>
        <v>0</v>
      </c>
      <c r="L544" s="19">
        <f t="shared" si="133"/>
        <v>0</v>
      </c>
      <c r="M544" s="39"/>
    </row>
    <row r="545" spans="1:13">
      <c r="A545" s="90"/>
      <c r="B545" s="90"/>
      <c r="C545" s="90"/>
      <c r="D545" s="16" t="s">
        <v>13</v>
      </c>
      <c r="E545" s="17">
        <f t="shared" si="132"/>
        <v>0</v>
      </c>
      <c r="F545" s="17">
        <f>F71</f>
        <v>0</v>
      </c>
      <c r="G545" s="17">
        <f t="shared" si="133"/>
        <v>0</v>
      </c>
      <c r="H545" s="17">
        <f t="shared" si="133"/>
        <v>0</v>
      </c>
      <c r="I545" s="17">
        <f t="shared" si="133"/>
        <v>0</v>
      </c>
      <c r="J545" s="17">
        <f t="shared" si="133"/>
        <v>0</v>
      </c>
      <c r="K545" s="17">
        <f t="shared" si="133"/>
        <v>0</v>
      </c>
      <c r="L545" s="17">
        <f t="shared" si="133"/>
        <v>0</v>
      </c>
      <c r="M545" s="39"/>
    </row>
    <row r="546" spans="1:13">
      <c r="A546" s="90"/>
      <c r="B546" s="90"/>
      <c r="C546" s="90"/>
      <c r="D546" s="16" t="s">
        <v>14</v>
      </c>
      <c r="E546" s="17">
        <f t="shared" si="132"/>
        <v>6747.9</v>
      </c>
      <c r="F546" s="17">
        <f>F72</f>
        <v>0</v>
      </c>
      <c r="G546" s="17">
        <f t="shared" si="133"/>
        <v>0</v>
      </c>
      <c r="H546" s="17">
        <f t="shared" si="133"/>
        <v>5116.5</v>
      </c>
      <c r="I546" s="17">
        <f t="shared" si="133"/>
        <v>1631.4</v>
      </c>
      <c r="J546" s="17">
        <f t="shared" si="133"/>
        <v>0</v>
      </c>
      <c r="K546" s="17">
        <f t="shared" si="133"/>
        <v>0</v>
      </c>
      <c r="L546" s="17">
        <f t="shared" si="133"/>
        <v>0</v>
      </c>
      <c r="M546" s="39"/>
    </row>
    <row r="547" spans="1:13" ht="14.1" customHeight="1">
      <c r="A547" s="90"/>
      <c r="B547" s="90"/>
      <c r="C547" s="90"/>
      <c r="D547" s="16" t="s">
        <v>15</v>
      </c>
      <c r="E547" s="17">
        <f t="shared" si="132"/>
        <v>26220.568219999997</v>
      </c>
      <c r="F547" s="17">
        <f>F73</f>
        <v>5280.9047900000005</v>
      </c>
      <c r="G547" s="17">
        <f t="shared" si="133"/>
        <v>4572.8048200000003</v>
      </c>
      <c r="H547" s="17">
        <f t="shared" si="133"/>
        <v>9638.2586100000008</v>
      </c>
      <c r="I547" s="17">
        <f t="shared" si="133"/>
        <v>6728.6</v>
      </c>
      <c r="J547" s="17">
        <f t="shared" si="133"/>
        <v>0</v>
      </c>
      <c r="K547" s="17">
        <f t="shared" si="133"/>
        <v>0</v>
      </c>
      <c r="L547" s="17">
        <f t="shared" si="133"/>
        <v>0</v>
      </c>
      <c r="M547" s="39"/>
    </row>
    <row r="548" spans="1:13" ht="25.5">
      <c r="A548" s="90"/>
      <c r="B548" s="90"/>
      <c r="C548" s="90"/>
      <c r="D548" s="16" t="s">
        <v>81</v>
      </c>
      <c r="E548" s="17">
        <f t="shared" si="132"/>
        <v>0</v>
      </c>
      <c r="F548" s="17">
        <f>F74</f>
        <v>0</v>
      </c>
      <c r="G548" s="17">
        <f t="shared" si="133"/>
        <v>0</v>
      </c>
      <c r="H548" s="17">
        <f t="shared" si="133"/>
        <v>0</v>
      </c>
      <c r="I548" s="17">
        <f t="shared" si="133"/>
        <v>0</v>
      </c>
      <c r="J548" s="17">
        <f t="shared" si="133"/>
        <v>0</v>
      </c>
      <c r="K548" s="17">
        <f t="shared" si="133"/>
        <v>0</v>
      </c>
      <c r="L548" s="17">
        <f t="shared" si="133"/>
        <v>0</v>
      </c>
      <c r="M548" s="39"/>
    </row>
    <row r="549" spans="1:13">
      <c r="A549" s="90"/>
      <c r="B549" s="90"/>
      <c r="C549" s="90"/>
      <c r="D549" s="16" t="s">
        <v>193</v>
      </c>
      <c r="E549" s="17">
        <f t="shared" si="132"/>
        <v>32974.76</v>
      </c>
      <c r="F549" s="17">
        <f>F75</f>
        <v>22421.599999999999</v>
      </c>
      <c r="G549" s="17">
        <f t="shared" si="133"/>
        <v>0</v>
      </c>
      <c r="H549" s="17">
        <f t="shared" si="133"/>
        <v>4019.54</v>
      </c>
      <c r="I549" s="17">
        <f t="shared" si="133"/>
        <v>2015.95</v>
      </c>
      <c r="J549" s="17">
        <f t="shared" si="133"/>
        <v>4517.67</v>
      </c>
      <c r="K549" s="17">
        <f t="shared" si="133"/>
        <v>0</v>
      </c>
      <c r="L549" s="17">
        <f t="shared" si="133"/>
        <v>0</v>
      </c>
      <c r="M549" s="39"/>
    </row>
    <row r="550" spans="1:13" ht="14.45" customHeight="1">
      <c r="A550" s="95"/>
      <c r="B550" s="95" t="s">
        <v>68</v>
      </c>
      <c r="C550" s="90" t="s">
        <v>172</v>
      </c>
      <c r="D550" s="16" t="s">
        <v>3</v>
      </c>
      <c r="E550" s="19">
        <f>E525</f>
        <v>594448.39823000005</v>
      </c>
      <c r="F550" s="19">
        <f>F525</f>
        <v>44762.897130000005</v>
      </c>
      <c r="G550" s="19">
        <f t="shared" ref="G550:L550" si="134">G525</f>
        <v>18877.209329999998</v>
      </c>
      <c r="H550" s="19">
        <f t="shared" si="134"/>
        <v>96739.363880000004</v>
      </c>
      <c r="I550" s="19">
        <f t="shared" si="134"/>
        <v>151253.25539000001</v>
      </c>
      <c r="J550" s="19">
        <f t="shared" si="134"/>
        <v>151513.9425</v>
      </c>
      <c r="K550" s="19">
        <f t="shared" si="134"/>
        <v>78891.147499999992</v>
      </c>
      <c r="L550" s="19">
        <f t="shared" si="134"/>
        <v>52410.582500000004</v>
      </c>
      <c r="M550" s="39"/>
    </row>
    <row r="551" spans="1:13">
      <c r="A551" s="96"/>
      <c r="B551" s="96"/>
      <c r="C551" s="90"/>
      <c r="D551" s="16" t="s">
        <v>13</v>
      </c>
      <c r="E551" s="17">
        <f t="shared" ref="E551:L555" si="135">E526</f>
        <v>0</v>
      </c>
      <c r="F551" s="17">
        <f t="shared" si="135"/>
        <v>0</v>
      </c>
      <c r="G551" s="17">
        <f t="shared" si="135"/>
        <v>0</v>
      </c>
      <c r="H551" s="17">
        <f t="shared" si="135"/>
        <v>0</v>
      </c>
      <c r="I551" s="17">
        <f t="shared" si="135"/>
        <v>0</v>
      </c>
      <c r="J551" s="17">
        <f t="shared" si="135"/>
        <v>0</v>
      </c>
      <c r="K551" s="17">
        <f t="shared" si="135"/>
        <v>0</v>
      </c>
      <c r="L551" s="17">
        <f t="shared" si="135"/>
        <v>0</v>
      </c>
      <c r="M551" s="39"/>
    </row>
    <row r="552" spans="1:13">
      <c r="A552" s="96"/>
      <c r="B552" s="96"/>
      <c r="C552" s="90"/>
      <c r="D552" s="16" t="s">
        <v>14</v>
      </c>
      <c r="E552" s="17">
        <f t="shared" si="135"/>
        <v>80213.383600000001</v>
      </c>
      <c r="F552" s="17">
        <f t="shared" si="135"/>
        <v>40286</v>
      </c>
      <c r="G552" s="17">
        <f t="shared" si="135"/>
        <v>9987</v>
      </c>
      <c r="H552" s="17">
        <f t="shared" si="135"/>
        <v>19590.383599999997</v>
      </c>
      <c r="I552" s="17">
        <f t="shared" si="135"/>
        <v>10350</v>
      </c>
      <c r="J552" s="17">
        <f t="shared" si="135"/>
        <v>0</v>
      </c>
      <c r="K552" s="17">
        <f t="shared" si="135"/>
        <v>0</v>
      </c>
      <c r="L552" s="17">
        <f t="shared" si="135"/>
        <v>0</v>
      </c>
      <c r="M552" s="39"/>
    </row>
    <row r="553" spans="1:13">
      <c r="A553" s="96"/>
      <c r="B553" s="96"/>
      <c r="C553" s="90"/>
      <c r="D553" s="16" t="s">
        <v>15</v>
      </c>
      <c r="E553" s="17">
        <f t="shared" si="135"/>
        <v>44532.164629999999</v>
      </c>
      <c r="F553" s="17">
        <f t="shared" si="135"/>
        <v>4476.8971300000003</v>
      </c>
      <c r="G553" s="17">
        <f t="shared" si="135"/>
        <v>8890.2093299999997</v>
      </c>
      <c r="H553" s="17">
        <f t="shared" si="135"/>
        <v>23173.18028</v>
      </c>
      <c r="I553" s="17">
        <f t="shared" si="135"/>
        <v>7991.8778899999998</v>
      </c>
      <c r="J553" s="17">
        <f t="shared" si="135"/>
        <v>0</v>
      </c>
      <c r="K553" s="17">
        <f t="shared" si="135"/>
        <v>0</v>
      </c>
      <c r="L553" s="17">
        <f t="shared" si="135"/>
        <v>0</v>
      </c>
      <c r="M553" s="39"/>
    </row>
    <row r="554" spans="1:13" ht="25.5">
      <c r="A554" s="96"/>
      <c r="B554" s="96"/>
      <c r="C554" s="90"/>
      <c r="D554" s="16" t="s">
        <v>81</v>
      </c>
      <c r="E554" s="17">
        <f t="shared" si="135"/>
        <v>0</v>
      </c>
      <c r="F554" s="17">
        <f t="shared" si="135"/>
        <v>0</v>
      </c>
      <c r="G554" s="17">
        <f t="shared" si="135"/>
        <v>0</v>
      </c>
      <c r="H554" s="17">
        <f t="shared" si="135"/>
        <v>0</v>
      </c>
      <c r="I554" s="17">
        <f t="shared" si="135"/>
        <v>0</v>
      </c>
      <c r="J554" s="17">
        <f t="shared" si="135"/>
        <v>0</v>
      </c>
      <c r="K554" s="17">
        <f t="shared" si="135"/>
        <v>0</v>
      </c>
      <c r="L554" s="17">
        <f t="shared" si="135"/>
        <v>0</v>
      </c>
      <c r="M554" s="39"/>
    </row>
    <row r="555" spans="1:13">
      <c r="A555" s="97"/>
      <c r="B555" s="97"/>
      <c r="C555" s="90"/>
      <c r="D555" s="16" t="s">
        <v>193</v>
      </c>
      <c r="E555" s="17">
        <f t="shared" si="135"/>
        <v>469702.85000000009</v>
      </c>
      <c r="F555" s="17">
        <f t="shared" si="135"/>
        <v>0</v>
      </c>
      <c r="G555" s="17">
        <f t="shared" si="135"/>
        <v>0</v>
      </c>
      <c r="H555" s="17">
        <f t="shared" si="135"/>
        <v>53975.8</v>
      </c>
      <c r="I555" s="17">
        <f t="shared" si="135"/>
        <v>132911.3775</v>
      </c>
      <c r="J555" s="17">
        <f t="shared" si="135"/>
        <v>151513.9425</v>
      </c>
      <c r="K555" s="17">
        <f t="shared" si="135"/>
        <v>78891.147499999992</v>
      </c>
      <c r="L555" s="17">
        <f t="shared" si="135"/>
        <v>52410.582500000004</v>
      </c>
      <c r="M555" s="39"/>
    </row>
    <row r="556" spans="1:13" ht="14.1" customHeight="1">
      <c r="A556" s="113"/>
      <c r="B556" s="93" t="s">
        <v>59</v>
      </c>
      <c r="C556" s="94" t="s">
        <v>172</v>
      </c>
      <c r="D556" s="16" t="s">
        <v>3</v>
      </c>
      <c r="E556" s="78">
        <f>E205+E178+E151+E97</f>
        <v>377197.40190999996</v>
      </c>
      <c r="F556" s="78">
        <f t="shared" ref="F556:L556" si="136">F205+F178+F151+F97</f>
        <v>35047.85</v>
      </c>
      <c r="G556" s="78">
        <f t="shared" si="136"/>
        <v>56252.425409999996</v>
      </c>
      <c r="H556" s="78">
        <f t="shared" si="136"/>
        <v>98702.446500000005</v>
      </c>
      <c r="I556" s="78">
        <f t="shared" si="136"/>
        <v>48298.67</v>
      </c>
      <c r="J556" s="78">
        <f t="shared" si="136"/>
        <v>41298.67</v>
      </c>
      <c r="K556" s="78">
        <f t="shared" si="136"/>
        <v>51298.67</v>
      </c>
      <c r="L556" s="78">
        <f t="shared" si="136"/>
        <v>46298.67</v>
      </c>
      <c r="M556" s="39"/>
    </row>
    <row r="557" spans="1:13">
      <c r="A557" s="113"/>
      <c r="B557" s="93"/>
      <c r="C557" s="94"/>
      <c r="D557" s="16" t="s">
        <v>13</v>
      </c>
      <c r="E557" s="78">
        <f t="shared" ref="E557:L561" si="137">E206+E179+E152+E98</f>
        <v>0</v>
      </c>
      <c r="F557" s="75">
        <f t="shared" si="137"/>
        <v>0</v>
      </c>
      <c r="G557" s="75">
        <f t="shared" si="137"/>
        <v>0</v>
      </c>
      <c r="H557" s="75">
        <f t="shared" si="137"/>
        <v>0</v>
      </c>
      <c r="I557" s="75">
        <f t="shared" si="137"/>
        <v>0</v>
      </c>
      <c r="J557" s="75">
        <f t="shared" si="137"/>
        <v>0</v>
      </c>
      <c r="K557" s="75">
        <f t="shared" si="137"/>
        <v>0</v>
      </c>
      <c r="L557" s="75">
        <f t="shared" si="137"/>
        <v>0</v>
      </c>
      <c r="M557" s="39"/>
    </row>
    <row r="558" spans="1:13">
      <c r="A558" s="113"/>
      <c r="B558" s="93"/>
      <c r="C558" s="94"/>
      <c r="D558" s="16" t="s">
        <v>14</v>
      </c>
      <c r="E558" s="78">
        <f t="shared" si="137"/>
        <v>6842.24323</v>
      </c>
      <c r="F558" s="75">
        <f t="shared" si="137"/>
        <v>0</v>
      </c>
      <c r="G558" s="75">
        <f t="shared" si="137"/>
        <v>416.02541000000002</v>
      </c>
      <c r="H558" s="75">
        <f t="shared" si="137"/>
        <v>6426.2178199999998</v>
      </c>
      <c r="I558" s="75">
        <f t="shared" si="137"/>
        <v>0</v>
      </c>
      <c r="J558" s="75">
        <f t="shared" si="137"/>
        <v>0</v>
      </c>
      <c r="K558" s="75">
        <f t="shared" si="137"/>
        <v>0</v>
      </c>
      <c r="L558" s="75">
        <f t="shared" si="137"/>
        <v>0</v>
      </c>
      <c r="M558" s="39"/>
    </row>
    <row r="559" spans="1:13">
      <c r="A559" s="113"/>
      <c r="B559" s="93"/>
      <c r="C559" s="94"/>
      <c r="D559" s="16" t="s">
        <v>15</v>
      </c>
      <c r="E559" s="78">
        <f t="shared" si="137"/>
        <v>78236.156790000008</v>
      </c>
      <c r="F559" s="75">
        <f t="shared" si="137"/>
        <v>0</v>
      </c>
      <c r="G559" s="75">
        <f t="shared" si="137"/>
        <v>13768.39005</v>
      </c>
      <c r="H559" s="75">
        <f t="shared" si="137"/>
        <v>64467.766739999999</v>
      </c>
      <c r="I559" s="75">
        <f t="shared" si="137"/>
        <v>0</v>
      </c>
      <c r="J559" s="75">
        <f t="shared" si="137"/>
        <v>0</v>
      </c>
      <c r="K559" s="75">
        <f t="shared" si="137"/>
        <v>0</v>
      </c>
      <c r="L559" s="75">
        <f t="shared" si="137"/>
        <v>0</v>
      </c>
      <c r="M559" s="39"/>
    </row>
    <row r="560" spans="1:13" ht="25.5">
      <c r="A560" s="113"/>
      <c r="B560" s="93"/>
      <c r="C560" s="94"/>
      <c r="D560" s="16" t="s">
        <v>81</v>
      </c>
      <c r="E560" s="78">
        <f t="shared" si="137"/>
        <v>0</v>
      </c>
      <c r="F560" s="75">
        <f t="shared" si="137"/>
        <v>0</v>
      </c>
      <c r="G560" s="75">
        <f t="shared" si="137"/>
        <v>0</v>
      </c>
      <c r="H560" s="75">
        <f t="shared" si="137"/>
        <v>0</v>
      </c>
      <c r="I560" s="75">
        <f t="shared" si="137"/>
        <v>0</v>
      </c>
      <c r="J560" s="75">
        <f t="shared" si="137"/>
        <v>0</v>
      </c>
      <c r="K560" s="75">
        <f t="shared" si="137"/>
        <v>0</v>
      </c>
      <c r="L560" s="75">
        <f t="shared" si="137"/>
        <v>0</v>
      </c>
      <c r="M560" s="39"/>
    </row>
    <row r="561" spans="1:13">
      <c r="A561" s="113"/>
      <c r="B561" s="93"/>
      <c r="C561" s="94"/>
      <c r="D561" s="16" t="s">
        <v>193</v>
      </c>
      <c r="E561" s="78">
        <f t="shared" si="137"/>
        <v>292119.00189000001</v>
      </c>
      <c r="F561" s="75">
        <f t="shared" si="137"/>
        <v>35047.85</v>
      </c>
      <c r="G561" s="75">
        <f t="shared" si="137"/>
        <v>42068.00995</v>
      </c>
      <c r="H561" s="75">
        <f t="shared" si="137"/>
        <v>27808.461939999997</v>
      </c>
      <c r="I561" s="75">
        <f t="shared" si="137"/>
        <v>48298.67</v>
      </c>
      <c r="J561" s="75">
        <f t="shared" si="137"/>
        <v>41298.67</v>
      </c>
      <c r="K561" s="75">
        <f t="shared" si="137"/>
        <v>51298.67</v>
      </c>
      <c r="L561" s="75">
        <f t="shared" si="137"/>
        <v>46298.67</v>
      </c>
      <c r="M561" s="39"/>
    </row>
    <row r="562" spans="1:13" s="38" customFormat="1">
      <c r="A562" s="6" t="s">
        <v>196</v>
      </c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39"/>
    </row>
    <row r="563" spans="1:13" s="38" customFormat="1">
      <c r="A563" s="2"/>
      <c r="B563" s="2"/>
      <c r="C563" s="2"/>
      <c r="D563" s="2"/>
      <c r="E563" s="2"/>
      <c r="F563" s="11"/>
      <c r="G563" s="11"/>
      <c r="H563" s="11"/>
      <c r="I563" s="11"/>
      <c r="J563" s="11"/>
      <c r="K563" s="11"/>
      <c r="L563" s="11"/>
    </row>
    <row r="565" spans="1:13" s="38" customFormat="1">
      <c r="A565" s="2"/>
      <c r="B565" s="2"/>
      <c r="C565" s="2"/>
      <c r="D565" s="2"/>
      <c r="E565" s="2"/>
      <c r="F565" s="12"/>
      <c r="G565" s="13"/>
      <c r="H565" s="12"/>
      <c r="I565" s="12"/>
      <c r="J565" s="12"/>
      <c r="K565" s="13"/>
      <c r="L565" s="13"/>
    </row>
    <row r="568" spans="1:13" s="38" customFormat="1">
      <c r="A568" s="2"/>
      <c r="B568" s="2"/>
      <c r="C568" s="2"/>
      <c r="D568" s="2"/>
      <c r="E568" s="2"/>
      <c r="F568" s="11"/>
      <c r="G568" s="2"/>
      <c r="H568" s="2"/>
      <c r="I568" s="2"/>
      <c r="J568" s="2"/>
      <c r="K568" s="2"/>
      <c r="L568" s="2"/>
    </row>
    <row r="569" spans="1:13" s="38" customFormat="1">
      <c r="A569" s="2"/>
      <c r="B569" s="2"/>
      <c r="C569" s="2"/>
      <c r="D569" s="2"/>
      <c r="E569" s="30"/>
      <c r="F569" s="11"/>
      <c r="G569" s="2"/>
      <c r="H569" s="2"/>
      <c r="I569" s="2"/>
      <c r="J569" s="2"/>
      <c r="K569" s="2"/>
      <c r="L569" s="2"/>
    </row>
  </sheetData>
  <mergeCells count="245">
    <mergeCell ref="A550:A555"/>
    <mergeCell ref="B550:B555"/>
    <mergeCell ref="C550:C555"/>
    <mergeCell ref="A556:A561"/>
    <mergeCell ref="B556:B561"/>
    <mergeCell ref="C556:C561"/>
    <mergeCell ref="B537:L537"/>
    <mergeCell ref="A538:A543"/>
    <mergeCell ref="B538:B543"/>
    <mergeCell ref="C538:C543"/>
    <mergeCell ref="A544:A549"/>
    <mergeCell ref="B544:B549"/>
    <mergeCell ref="C544:C549"/>
    <mergeCell ref="A512:A517"/>
    <mergeCell ref="B512:B517"/>
    <mergeCell ref="C512:C517"/>
    <mergeCell ref="A518:C523"/>
    <mergeCell ref="B524:L524"/>
    <mergeCell ref="A525:B530"/>
    <mergeCell ref="C525:C536"/>
    <mergeCell ref="A531:B536"/>
    <mergeCell ref="A494:A499"/>
    <mergeCell ref="B494:B499"/>
    <mergeCell ref="A500:A505"/>
    <mergeCell ref="B500:B505"/>
    <mergeCell ref="A506:A511"/>
    <mergeCell ref="B506:B511"/>
    <mergeCell ref="A476:A481"/>
    <mergeCell ref="B476:B481"/>
    <mergeCell ref="A482:A487"/>
    <mergeCell ref="B482:B487"/>
    <mergeCell ref="A488:A493"/>
    <mergeCell ref="B488:B493"/>
    <mergeCell ref="A458:A463"/>
    <mergeCell ref="B458:B463"/>
    <mergeCell ref="A464:A469"/>
    <mergeCell ref="B464:B469"/>
    <mergeCell ref="A470:A475"/>
    <mergeCell ref="B470:B475"/>
    <mergeCell ref="A440:A445"/>
    <mergeCell ref="B440:B445"/>
    <mergeCell ref="A446:A451"/>
    <mergeCell ref="B446:B451"/>
    <mergeCell ref="A452:A457"/>
    <mergeCell ref="B452:B457"/>
    <mergeCell ref="A422:A427"/>
    <mergeCell ref="B422:B427"/>
    <mergeCell ref="A428:A433"/>
    <mergeCell ref="B428:B433"/>
    <mergeCell ref="A434:A439"/>
    <mergeCell ref="B434:B439"/>
    <mergeCell ref="A404:A409"/>
    <mergeCell ref="B404:B409"/>
    <mergeCell ref="A410:A415"/>
    <mergeCell ref="B410:B415"/>
    <mergeCell ref="A416:A421"/>
    <mergeCell ref="B416:B421"/>
    <mergeCell ref="A386:A391"/>
    <mergeCell ref="B386:B391"/>
    <mergeCell ref="A392:A397"/>
    <mergeCell ref="B392:B397"/>
    <mergeCell ref="A398:A403"/>
    <mergeCell ref="B398:B403"/>
    <mergeCell ref="B368:B373"/>
    <mergeCell ref="A374:A379"/>
    <mergeCell ref="B374:B379"/>
    <mergeCell ref="A380:A385"/>
    <mergeCell ref="B380:B385"/>
    <mergeCell ref="A350:A355"/>
    <mergeCell ref="B350:B355"/>
    <mergeCell ref="A356:A361"/>
    <mergeCell ref="B356:B361"/>
    <mergeCell ref="A362:A367"/>
    <mergeCell ref="B362:B367"/>
    <mergeCell ref="C307:C312"/>
    <mergeCell ref="A313:L313"/>
    <mergeCell ref="A314:A319"/>
    <mergeCell ref="B314:B319"/>
    <mergeCell ref="C314:C511"/>
    <mergeCell ref="A320:A325"/>
    <mergeCell ref="B320:B325"/>
    <mergeCell ref="A326:A331"/>
    <mergeCell ref="A295:A300"/>
    <mergeCell ref="B295:B300"/>
    <mergeCell ref="C295:C300"/>
    <mergeCell ref="A301:A306"/>
    <mergeCell ref="B301:B306"/>
    <mergeCell ref="C301:C306"/>
    <mergeCell ref="B326:B331"/>
    <mergeCell ref="A332:A337"/>
    <mergeCell ref="B332:B337"/>
    <mergeCell ref="A338:A343"/>
    <mergeCell ref="B338:B343"/>
    <mergeCell ref="A344:A349"/>
    <mergeCell ref="B344:B349"/>
    <mergeCell ref="A307:A312"/>
    <mergeCell ref="B307:B312"/>
    <mergeCell ref="A368:A373"/>
    <mergeCell ref="A283:A288"/>
    <mergeCell ref="B283:B288"/>
    <mergeCell ref="C283:C288"/>
    <mergeCell ref="A289:A294"/>
    <mergeCell ref="B289:B294"/>
    <mergeCell ref="C289:C294"/>
    <mergeCell ref="A271:A276"/>
    <mergeCell ref="B271:B276"/>
    <mergeCell ref="C271:C276"/>
    <mergeCell ref="A277:A282"/>
    <mergeCell ref="B277:B282"/>
    <mergeCell ref="C277:C282"/>
    <mergeCell ref="A259:A264"/>
    <mergeCell ref="B259:B264"/>
    <mergeCell ref="C259:C264"/>
    <mergeCell ref="A265:A270"/>
    <mergeCell ref="B265:B270"/>
    <mergeCell ref="C265:C270"/>
    <mergeCell ref="A246:L246"/>
    <mergeCell ref="A247:A252"/>
    <mergeCell ref="B247:B252"/>
    <mergeCell ref="C247:C252"/>
    <mergeCell ref="A253:A258"/>
    <mergeCell ref="B253:B258"/>
    <mergeCell ref="C253:C258"/>
    <mergeCell ref="A232:A237"/>
    <mergeCell ref="B232:B237"/>
    <mergeCell ref="C232:C237"/>
    <mergeCell ref="A238:C243"/>
    <mergeCell ref="A244:L244"/>
    <mergeCell ref="A245:L245"/>
    <mergeCell ref="A217:C222"/>
    <mergeCell ref="A223:L223"/>
    <mergeCell ref="A224:L224"/>
    <mergeCell ref="A225:L225"/>
    <mergeCell ref="A226:A231"/>
    <mergeCell ref="B226:B231"/>
    <mergeCell ref="C226:C231"/>
    <mergeCell ref="A205:A210"/>
    <mergeCell ref="B205:B210"/>
    <mergeCell ref="C205:C210"/>
    <mergeCell ref="A211:A216"/>
    <mergeCell ref="B211:B216"/>
    <mergeCell ref="C211:C216"/>
    <mergeCell ref="A190:C195"/>
    <mergeCell ref="A196:L196"/>
    <mergeCell ref="A197:L197"/>
    <mergeCell ref="A198:L198"/>
    <mergeCell ref="A199:A204"/>
    <mergeCell ref="B199:B204"/>
    <mergeCell ref="C199:C204"/>
    <mergeCell ref="A184:A189"/>
    <mergeCell ref="B184:B189"/>
    <mergeCell ref="C184:C189"/>
    <mergeCell ref="A178:A183"/>
    <mergeCell ref="B178:B183"/>
    <mergeCell ref="C178:C183"/>
    <mergeCell ref="A171:L171"/>
    <mergeCell ref="A172:A177"/>
    <mergeCell ref="B172:B177"/>
    <mergeCell ref="C172:C177"/>
    <mergeCell ref="A157:A162"/>
    <mergeCell ref="B157:B162"/>
    <mergeCell ref="C157:C162"/>
    <mergeCell ref="A163:C168"/>
    <mergeCell ref="A169:L169"/>
    <mergeCell ref="A170:L170"/>
    <mergeCell ref="A145:A150"/>
    <mergeCell ref="B145:B150"/>
    <mergeCell ref="C145:C150"/>
    <mergeCell ref="A151:A156"/>
    <mergeCell ref="B151:B156"/>
    <mergeCell ref="C151:C156"/>
    <mergeCell ref="A133:A138"/>
    <mergeCell ref="B133:B138"/>
    <mergeCell ref="C133:C138"/>
    <mergeCell ref="A139:A144"/>
    <mergeCell ref="B139:B144"/>
    <mergeCell ref="C139:C144"/>
    <mergeCell ref="A121:A126"/>
    <mergeCell ref="B121:B126"/>
    <mergeCell ref="C121:C126"/>
    <mergeCell ref="A127:A132"/>
    <mergeCell ref="B127:B132"/>
    <mergeCell ref="C127:C132"/>
    <mergeCell ref="A109:A114"/>
    <mergeCell ref="B109:B114"/>
    <mergeCell ref="C109:C114"/>
    <mergeCell ref="A115:A120"/>
    <mergeCell ref="B115:B120"/>
    <mergeCell ref="C115:C120"/>
    <mergeCell ref="C91:C96"/>
    <mergeCell ref="A97:A102"/>
    <mergeCell ref="B97:B102"/>
    <mergeCell ref="C97:C102"/>
    <mergeCell ref="A103:A108"/>
    <mergeCell ref="B103:B108"/>
    <mergeCell ref="C103:C108"/>
    <mergeCell ref="A70:C75"/>
    <mergeCell ref="A76:L76"/>
    <mergeCell ref="A77:L77"/>
    <mergeCell ref="A78:L78"/>
    <mergeCell ref="A79:A84"/>
    <mergeCell ref="B79:B96"/>
    <mergeCell ref="C79:C84"/>
    <mergeCell ref="A85:A90"/>
    <mergeCell ref="C85:C90"/>
    <mergeCell ref="A91:A96"/>
    <mergeCell ref="A57:L57"/>
    <mergeCell ref="A58:A63"/>
    <mergeCell ref="B58:B63"/>
    <mergeCell ref="C58:C63"/>
    <mergeCell ref="A64:A69"/>
    <mergeCell ref="B64:B69"/>
    <mergeCell ref="C64:C69"/>
    <mergeCell ref="A45:A50"/>
    <mergeCell ref="B45:B50"/>
    <mergeCell ref="C45:C50"/>
    <mergeCell ref="A51:A56"/>
    <mergeCell ref="B51:B56"/>
    <mergeCell ref="C51:C56"/>
    <mergeCell ref="A34:A39"/>
    <mergeCell ref="B34:B39"/>
    <mergeCell ref="C34:C39"/>
    <mergeCell ref="A40:A44"/>
    <mergeCell ref="B40:B44"/>
    <mergeCell ref="C40:C44"/>
    <mergeCell ref="A22:A27"/>
    <mergeCell ref="B22:B27"/>
    <mergeCell ref="C22:C27"/>
    <mergeCell ref="A28:A33"/>
    <mergeCell ref="B28:B33"/>
    <mergeCell ref="C28:C33"/>
    <mergeCell ref="A13:L13"/>
    <mergeCell ref="A14:L14"/>
    <mergeCell ref="A15:L15"/>
    <mergeCell ref="A16:A21"/>
    <mergeCell ref="B16:B21"/>
    <mergeCell ref="C16:C21"/>
    <mergeCell ref="A7:L7"/>
    <mergeCell ref="A9:A11"/>
    <mergeCell ref="B9:B11"/>
    <mergeCell ref="C9:C11"/>
    <mergeCell ref="D9:D11"/>
    <mergeCell ref="E9:L9"/>
    <mergeCell ref="E10:E11"/>
    <mergeCell ref="F10:L10"/>
  </mergeCells>
  <printOptions horizontalCentered="1"/>
  <pageMargins left="0.9055118110236221" right="0.70866141732283472" top="0.55118110236220474" bottom="0.55118110236220474" header="0.31496062992125984" footer="0.31496062992125984"/>
  <pageSetup paperSize="9" scale="50" fitToHeight="30" orientation="landscape" r:id="rId1"/>
  <ignoredErrors>
    <ignoredError sqref="F5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677"/>
  <sheetViews>
    <sheetView topLeftCell="A214" zoomScale="60" zoomScaleNormal="60" zoomScaleSheetLayoutView="70" workbookViewId="0">
      <selection activeCell="H228" sqref="H228:H229"/>
    </sheetView>
  </sheetViews>
  <sheetFormatPr defaultColWidth="9.28515625" defaultRowHeight="15"/>
  <cols>
    <col min="1" max="1" width="7.85546875" style="2" customWidth="1"/>
    <col min="2" max="2" width="33.42578125" style="2" customWidth="1"/>
    <col min="3" max="3" width="23.7109375" style="2" customWidth="1"/>
    <col min="4" max="4" width="29.28515625" style="2" customWidth="1"/>
    <col min="5" max="5" width="18.7109375" style="2" customWidth="1"/>
    <col min="6" max="6" width="18.28515625" style="2" customWidth="1"/>
    <col min="7" max="7" width="19" style="2" customWidth="1"/>
    <col min="8" max="8" width="18.7109375" style="2" customWidth="1"/>
    <col min="9" max="9" width="18.42578125" style="2" customWidth="1"/>
    <col min="10" max="12" width="18.28515625" style="2" customWidth="1"/>
    <col min="13" max="13" width="9.7109375" style="38" customWidth="1"/>
    <col min="14" max="14" width="22.5703125" style="38" customWidth="1"/>
    <col min="15" max="15" width="11.42578125" style="38" bestFit="1" customWidth="1"/>
    <col min="16" max="49" width="9.28515625" style="38"/>
    <col min="50" max="16384" width="9.28515625" style="1"/>
  </cols>
  <sheetData>
    <row r="1" spans="1:13" ht="16.5">
      <c r="J1" s="3" t="s">
        <v>44</v>
      </c>
    </row>
    <row r="4" spans="1:13" hidden="1"/>
    <row r="5" spans="1:13" hidden="1"/>
    <row r="6" spans="1:13">
      <c r="K6" s="8" t="s">
        <v>79</v>
      </c>
      <c r="L6" s="9"/>
    </row>
    <row r="7" spans="1:13" ht="18.75">
      <c r="A7" s="91" t="s">
        <v>45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9" spans="1:13">
      <c r="A9" s="93" t="s">
        <v>21</v>
      </c>
      <c r="B9" s="93" t="s">
        <v>0</v>
      </c>
      <c r="C9" s="93" t="s">
        <v>51</v>
      </c>
      <c r="D9" s="93" t="s">
        <v>1</v>
      </c>
      <c r="E9" s="94" t="s">
        <v>2</v>
      </c>
      <c r="F9" s="94"/>
      <c r="G9" s="94"/>
      <c r="H9" s="94"/>
      <c r="I9" s="94"/>
      <c r="J9" s="94"/>
      <c r="K9" s="94"/>
      <c r="L9" s="94"/>
      <c r="M9" s="39"/>
    </row>
    <row r="10" spans="1:13">
      <c r="A10" s="93"/>
      <c r="B10" s="93"/>
      <c r="C10" s="93"/>
      <c r="D10" s="93"/>
      <c r="E10" s="93" t="s">
        <v>3</v>
      </c>
      <c r="F10" s="93" t="s">
        <v>4</v>
      </c>
      <c r="G10" s="93"/>
      <c r="H10" s="93"/>
      <c r="I10" s="93"/>
      <c r="J10" s="93"/>
      <c r="K10" s="93"/>
      <c r="L10" s="93"/>
      <c r="M10" s="39"/>
    </row>
    <row r="11" spans="1:13">
      <c r="A11" s="93"/>
      <c r="B11" s="93"/>
      <c r="C11" s="93"/>
      <c r="D11" s="93"/>
      <c r="E11" s="93"/>
      <c r="F11" s="56" t="s">
        <v>5</v>
      </c>
      <c r="G11" s="56" t="s">
        <v>6</v>
      </c>
      <c r="H11" s="56" t="s">
        <v>7</v>
      </c>
      <c r="I11" s="56" t="s">
        <v>8</v>
      </c>
      <c r="J11" s="56" t="s">
        <v>9</v>
      </c>
      <c r="K11" s="56" t="s">
        <v>10</v>
      </c>
      <c r="L11" s="56" t="s">
        <v>11</v>
      </c>
      <c r="M11" s="39"/>
    </row>
    <row r="12" spans="1:13">
      <c r="A12" s="45">
        <v>1</v>
      </c>
      <c r="B12" s="45">
        <v>2</v>
      </c>
      <c r="C12" s="45">
        <v>3</v>
      </c>
      <c r="D12" s="45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10</v>
      </c>
      <c r="K12" s="45">
        <v>11</v>
      </c>
      <c r="L12" s="45">
        <v>12</v>
      </c>
      <c r="M12" s="39"/>
    </row>
    <row r="13" spans="1:13" ht="41.65" customHeight="1">
      <c r="A13" s="88" t="s">
        <v>46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39"/>
    </row>
    <row r="14" spans="1:13" ht="14.65" customHeight="1">
      <c r="A14" s="89" t="s">
        <v>57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39"/>
    </row>
    <row r="15" spans="1:13" ht="27" customHeight="1">
      <c r="A15" s="89" t="s">
        <v>47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39"/>
    </row>
    <row r="16" spans="1:13">
      <c r="A16" s="90" t="s">
        <v>49</v>
      </c>
      <c r="B16" s="90" t="s">
        <v>12</v>
      </c>
      <c r="C16" s="90" t="s">
        <v>43</v>
      </c>
      <c r="D16" s="14" t="s">
        <v>3</v>
      </c>
      <c r="E16" s="20">
        <f>E17+E18+E19+E20+E21</f>
        <v>5424.62212</v>
      </c>
      <c r="F16" s="20">
        <f t="shared" ref="F16:L16" si="0">F17+F18+F19+F20+F21</f>
        <v>2813.90479</v>
      </c>
      <c r="G16" s="20">
        <f t="shared" si="0"/>
        <v>1123.2</v>
      </c>
      <c r="H16" s="20">
        <f t="shared" si="0"/>
        <v>1487.5173300000001</v>
      </c>
      <c r="I16" s="51">
        <f t="shared" si="0"/>
        <v>0</v>
      </c>
      <c r="J16" s="52">
        <f t="shared" si="0"/>
        <v>0</v>
      </c>
      <c r="K16" s="20">
        <f t="shared" si="0"/>
        <v>0</v>
      </c>
      <c r="L16" s="20">
        <f t="shared" si="0"/>
        <v>0</v>
      </c>
      <c r="M16" s="39"/>
    </row>
    <row r="17" spans="1:49">
      <c r="A17" s="90"/>
      <c r="B17" s="90"/>
      <c r="C17" s="90"/>
      <c r="D17" s="14" t="s">
        <v>13</v>
      </c>
      <c r="E17" s="15">
        <f t="shared" ref="E17:E27" si="1">F17+G17+H17+I17+J17+K17+L17</f>
        <v>0</v>
      </c>
      <c r="F17" s="15">
        <f t="shared" ref="F17:L18" si="2">G17+H17+I17+J17+K17+L17+M17</f>
        <v>0</v>
      </c>
      <c r="G17" s="15">
        <f t="shared" si="2"/>
        <v>0</v>
      </c>
      <c r="H17" s="15">
        <f t="shared" si="2"/>
        <v>0</v>
      </c>
      <c r="I17" s="52">
        <f t="shared" si="2"/>
        <v>0</v>
      </c>
      <c r="J17" s="52">
        <f t="shared" si="2"/>
        <v>0</v>
      </c>
      <c r="K17" s="15">
        <f t="shared" si="2"/>
        <v>0</v>
      </c>
      <c r="L17" s="15">
        <f t="shared" si="2"/>
        <v>0</v>
      </c>
      <c r="M17" s="39"/>
    </row>
    <row r="18" spans="1:49">
      <c r="A18" s="90"/>
      <c r="B18" s="90"/>
      <c r="C18" s="90"/>
      <c r="D18" s="14" t="s">
        <v>14</v>
      </c>
      <c r="E18" s="15">
        <f t="shared" si="1"/>
        <v>1301.61733</v>
      </c>
      <c r="F18" s="15">
        <v>0</v>
      </c>
      <c r="G18" s="15">
        <v>0</v>
      </c>
      <c r="H18" s="15">
        <v>1301.61733</v>
      </c>
      <c r="I18" s="52">
        <f t="shared" si="2"/>
        <v>0</v>
      </c>
      <c r="J18" s="52">
        <f t="shared" si="2"/>
        <v>0</v>
      </c>
      <c r="K18" s="15">
        <f t="shared" si="2"/>
        <v>0</v>
      </c>
      <c r="L18" s="15">
        <f t="shared" si="2"/>
        <v>0</v>
      </c>
      <c r="M18" s="39"/>
    </row>
    <row r="19" spans="1:49">
      <c r="A19" s="90"/>
      <c r="B19" s="90"/>
      <c r="C19" s="90"/>
      <c r="D19" s="14" t="s">
        <v>15</v>
      </c>
      <c r="E19" s="15">
        <f t="shared" si="1"/>
        <v>4123.00479</v>
      </c>
      <c r="F19" s="15">
        <v>2813.90479</v>
      </c>
      <c r="G19" s="15">
        <v>1123.2</v>
      </c>
      <c r="H19" s="15">
        <v>185.9</v>
      </c>
      <c r="I19" s="52">
        <v>0</v>
      </c>
      <c r="J19" s="52">
        <v>0</v>
      </c>
      <c r="K19" s="15">
        <v>0</v>
      </c>
      <c r="L19" s="15">
        <v>0</v>
      </c>
      <c r="M19" s="39"/>
    </row>
    <row r="20" spans="1:49" ht="34.5" customHeight="1">
      <c r="A20" s="90"/>
      <c r="B20" s="90"/>
      <c r="C20" s="90"/>
      <c r="D20" s="14" t="s">
        <v>81</v>
      </c>
      <c r="E20" s="15">
        <v>0</v>
      </c>
      <c r="F20" s="15">
        <v>0</v>
      </c>
      <c r="G20" s="15">
        <v>0</v>
      </c>
      <c r="H20" s="15">
        <v>0</v>
      </c>
      <c r="I20" s="52">
        <v>0</v>
      </c>
      <c r="J20" s="52">
        <v>0</v>
      </c>
      <c r="K20" s="15">
        <v>0</v>
      </c>
      <c r="L20" s="15">
        <v>0</v>
      </c>
      <c r="M20" s="39"/>
    </row>
    <row r="21" spans="1:49" ht="80.650000000000006" customHeight="1">
      <c r="A21" s="90"/>
      <c r="B21" s="90"/>
      <c r="C21" s="90"/>
      <c r="D21" s="14" t="s">
        <v>193</v>
      </c>
      <c r="E21" s="15">
        <f t="shared" si="1"/>
        <v>0</v>
      </c>
      <c r="F21" s="15">
        <v>0</v>
      </c>
      <c r="G21" s="15">
        <v>0</v>
      </c>
      <c r="H21" s="15">
        <f>I21+J21+K21+L21+M21+N21+O21</f>
        <v>0</v>
      </c>
      <c r="I21" s="52">
        <f>J21+K21+L21+M21+N21+O21+P21</f>
        <v>0</v>
      </c>
      <c r="J21" s="52">
        <f>K21+L21+M21+N21+O21+P21+Q21</f>
        <v>0</v>
      </c>
      <c r="K21" s="15">
        <f>L21+M21+N21+O21+P21+Q21+R21</f>
        <v>0</v>
      </c>
      <c r="L21" s="15">
        <f>M21+N21+O21+P21+Q21+R21+S21</f>
        <v>0</v>
      </c>
      <c r="M21" s="39"/>
    </row>
    <row r="22" spans="1:49" ht="16.5" customHeight="1">
      <c r="A22" s="90" t="s">
        <v>16</v>
      </c>
      <c r="B22" s="90" t="s">
        <v>103</v>
      </c>
      <c r="C22" s="90" t="s">
        <v>43</v>
      </c>
      <c r="D22" s="14" t="s">
        <v>3</v>
      </c>
      <c r="E22" s="20">
        <f t="shared" si="1"/>
        <v>11398.579299999999</v>
      </c>
      <c r="F22" s="20">
        <f>F23+F24+F25+F27</f>
        <v>10212</v>
      </c>
      <c r="G22" s="20">
        <f t="shared" ref="G22:L22" si="3">G23+G24+G25+G27</f>
        <v>628.90481999999997</v>
      </c>
      <c r="H22" s="20">
        <f t="shared" si="3"/>
        <v>557.67448000000002</v>
      </c>
      <c r="I22" s="51">
        <f t="shared" si="3"/>
        <v>0</v>
      </c>
      <c r="J22" s="52">
        <f t="shared" si="3"/>
        <v>0</v>
      </c>
      <c r="K22" s="20">
        <f t="shared" si="3"/>
        <v>0</v>
      </c>
      <c r="L22" s="20">
        <f t="shared" si="3"/>
        <v>0</v>
      </c>
      <c r="M22" s="39"/>
    </row>
    <row r="23" spans="1:49" ht="16.5" customHeight="1">
      <c r="A23" s="90"/>
      <c r="B23" s="90"/>
      <c r="C23" s="90"/>
      <c r="D23" s="14" t="s">
        <v>13</v>
      </c>
      <c r="E23" s="20">
        <f t="shared" si="1"/>
        <v>0</v>
      </c>
      <c r="F23" s="15">
        <v>0</v>
      </c>
      <c r="G23" s="15">
        <v>0</v>
      </c>
      <c r="H23" s="15">
        <v>0</v>
      </c>
      <c r="I23" s="52">
        <v>0</v>
      </c>
      <c r="J23" s="52">
        <v>0</v>
      </c>
      <c r="K23" s="15">
        <v>0</v>
      </c>
      <c r="L23" s="15">
        <v>0</v>
      </c>
      <c r="M23" s="39"/>
    </row>
    <row r="24" spans="1:49" ht="18" customHeight="1">
      <c r="A24" s="90"/>
      <c r="B24" s="90"/>
      <c r="C24" s="90"/>
      <c r="D24" s="14" t="s">
        <v>14</v>
      </c>
      <c r="E24" s="20">
        <f t="shared" si="1"/>
        <v>446.13918999999999</v>
      </c>
      <c r="F24" s="15">
        <v>0</v>
      </c>
      <c r="G24" s="15">
        <v>0</v>
      </c>
      <c r="H24" s="15">
        <v>446.13918999999999</v>
      </c>
      <c r="I24" s="52">
        <v>0</v>
      </c>
      <c r="J24" s="52">
        <v>0</v>
      </c>
      <c r="K24" s="15">
        <v>0</v>
      </c>
      <c r="L24" s="15">
        <v>0</v>
      </c>
      <c r="M24" s="39"/>
    </row>
    <row r="25" spans="1:49" ht="30" customHeight="1">
      <c r="A25" s="90"/>
      <c r="B25" s="90"/>
      <c r="C25" s="90"/>
      <c r="D25" s="14" t="s">
        <v>15</v>
      </c>
      <c r="E25" s="20">
        <f t="shared" si="1"/>
        <v>740.44011</v>
      </c>
      <c r="F25" s="15">
        <v>0</v>
      </c>
      <c r="G25" s="15">
        <v>628.90481999999997</v>
      </c>
      <c r="H25" s="15">
        <v>111.53529</v>
      </c>
      <c r="I25" s="52">
        <v>0</v>
      </c>
      <c r="J25" s="52">
        <v>0</v>
      </c>
      <c r="K25" s="15">
        <v>0</v>
      </c>
      <c r="L25" s="15">
        <v>0</v>
      </c>
      <c r="M25" s="39"/>
    </row>
    <row r="26" spans="1:49" ht="30" customHeight="1">
      <c r="A26" s="90"/>
      <c r="B26" s="90"/>
      <c r="C26" s="90"/>
      <c r="D26" s="14" t="s">
        <v>81</v>
      </c>
      <c r="E26" s="20">
        <v>0</v>
      </c>
      <c r="F26" s="15">
        <v>0</v>
      </c>
      <c r="G26" s="15">
        <v>0</v>
      </c>
      <c r="H26" s="15">
        <v>0</v>
      </c>
      <c r="I26" s="52">
        <v>0</v>
      </c>
      <c r="J26" s="52">
        <v>0</v>
      </c>
      <c r="K26" s="15">
        <v>0</v>
      </c>
      <c r="L26" s="15">
        <v>0</v>
      </c>
      <c r="M26" s="39"/>
    </row>
    <row r="27" spans="1:49" ht="21" customHeight="1">
      <c r="A27" s="90"/>
      <c r="B27" s="90"/>
      <c r="C27" s="90"/>
      <c r="D27" s="14" t="s">
        <v>193</v>
      </c>
      <c r="E27" s="20">
        <f t="shared" si="1"/>
        <v>10212</v>
      </c>
      <c r="F27" s="15">
        <v>10212</v>
      </c>
      <c r="G27" s="15">
        <v>0</v>
      </c>
      <c r="H27" s="15">
        <v>0</v>
      </c>
      <c r="I27" s="52">
        <v>0</v>
      </c>
      <c r="J27" s="52">
        <v>0</v>
      </c>
      <c r="K27" s="15">
        <v>0</v>
      </c>
      <c r="L27" s="15">
        <v>0</v>
      </c>
      <c r="M27" s="39"/>
    </row>
    <row r="28" spans="1:49" s="6" customFormat="1" ht="13.9" customHeight="1">
      <c r="A28" s="90" t="s">
        <v>17</v>
      </c>
      <c r="B28" s="90" t="s">
        <v>74</v>
      </c>
      <c r="C28" s="90" t="s">
        <v>43</v>
      </c>
      <c r="D28" s="14" t="s">
        <v>3</v>
      </c>
      <c r="E28" s="20">
        <f>F28+G28+H28+I28+J28+K28+L28</f>
        <v>37139.344800000006</v>
      </c>
      <c r="F28" s="20">
        <f t="shared" ref="F28:L28" si="4">F29+F30+F31+F32+F33</f>
        <v>11109.6</v>
      </c>
      <c r="G28" s="20">
        <f t="shared" si="4"/>
        <v>0</v>
      </c>
      <c r="H28" s="68">
        <f t="shared" si="4"/>
        <v>12851.124800000001</v>
      </c>
      <c r="I28" s="51">
        <f t="shared" si="4"/>
        <v>8660.9500000000007</v>
      </c>
      <c r="J28" s="52">
        <f t="shared" si="4"/>
        <v>4517.67</v>
      </c>
      <c r="K28" s="20">
        <f t="shared" si="4"/>
        <v>0</v>
      </c>
      <c r="L28" s="20">
        <f t="shared" si="4"/>
        <v>0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</row>
    <row r="29" spans="1:49" s="6" customFormat="1" ht="28.15" customHeight="1">
      <c r="A29" s="90"/>
      <c r="B29" s="90"/>
      <c r="C29" s="90"/>
      <c r="D29" s="14" t="s">
        <v>13</v>
      </c>
      <c r="E29" s="20">
        <f t="shared" ref="E29:E33" si="5">F29+G29+H29+I29+J29+K29+L29</f>
        <v>0</v>
      </c>
      <c r="F29" s="15">
        <v>0</v>
      </c>
      <c r="G29" s="15">
        <v>0</v>
      </c>
      <c r="H29" s="15">
        <v>0</v>
      </c>
      <c r="I29" s="52">
        <v>0</v>
      </c>
      <c r="J29" s="52">
        <v>0</v>
      </c>
      <c r="K29" s="15">
        <v>0</v>
      </c>
      <c r="L29" s="15">
        <v>0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</row>
    <row r="30" spans="1:49" s="6" customFormat="1">
      <c r="A30" s="90"/>
      <c r="B30" s="90"/>
      <c r="C30" s="90"/>
      <c r="D30" s="14" t="s">
        <v>14</v>
      </c>
      <c r="E30" s="20">
        <f t="shared" si="5"/>
        <v>3368.7614800000001</v>
      </c>
      <c r="F30" s="15">
        <v>0</v>
      </c>
      <c r="G30" s="15">
        <v>0</v>
      </c>
      <c r="H30" s="67">
        <v>3368.7614800000001</v>
      </c>
      <c r="I30" s="52">
        <v>0</v>
      </c>
      <c r="J30" s="52">
        <v>0</v>
      </c>
      <c r="K30" s="15">
        <v>0</v>
      </c>
      <c r="L30" s="15">
        <v>0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</row>
    <row r="31" spans="1:49" s="6" customFormat="1">
      <c r="A31" s="90"/>
      <c r="B31" s="90"/>
      <c r="C31" s="90"/>
      <c r="D31" s="14" t="s">
        <v>15</v>
      </c>
      <c r="E31" s="20">
        <f t="shared" si="5"/>
        <v>12107.82332</v>
      </c>
      <c r="F31" s="15">
        <v>0</v>
      </c>
      <c r="G31" s="15">
        <v>0</v>
      </c>
      <c r="H31" s="67">
        <v>5462.8233200000004</v>
      </c>
      <c r="I31" s="52">
        <v>6645</v>
      </c>
      <c r="J31" s="52">
        <v>0</v>
      </c>
      <c r="K31" s="15">
        <v>0</v>
      </c>
      <c r="L31" s="15">
        <v>0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</row>
    <row r="32" spans="1:49" s="6" customFormat="1" ht="25.5">
      <c r="A32" s="90"/>
      <c r="B32" s="90"/>
      <c r="C32" s="90"/>
      <c r="D32" s="14" t="s">
        <v>81</v>
      </c>
      <c r="E32" s="20">
        <f t="shared" si="5"/>
        <v>0</v>
      </c>
      <c r="F32" s="15">
        <v>0</v>
      </c>
      <c r="G32" s="15">
        <v>0</v>
      </c>
      <c r="H32" s="15">
        <v>0</v>
      </c>
      <c r="I32" s="52">
        <v>0</v>
      </c>
      <c r="J32" s="52">
        <v>0</v>
      </c>
      <c r="K32" s="15">
        <v>0</v>
      </c>
      <c r="L32" s="15">
        <v>0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</row>
    <row r="33" spans="1:49" s="6" customFormat="1" ht="33.75" customHeight="1">
      <c r="A33" s="90"/>
      <c r="B33" s="90"/>
      <c r="C33" s="90"/>
      <c r="D33" s="14" t="s">
        <v>193</v>
      </c>
      <c r="E33" s="20">
        <f t="shared" si="5"/>
        <v>21662.760000000002</v>
      </c>
      <c r="F33" s="15">
        <v>11109.6</v>
      </c>
      <c r="G33" s="15">
        <v>0</v>
      </c>
      <c r="H33" s="67">
        <v>4019.54</v>
      </c>
      <c r="I33" s="52">
        <v>2015.95</v>
      </c>
      <c r="J33" s="52">
        <v>4517.67</v>
      </c>
      <c r="K33" s="15">
        <v>0</v>
      </c>
      <c r="L33" s="15">
        <v>0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</row>
    <row r="34" spans="1:49" s="6" customFormat="1" ht="14.65" hidden="1" customHeight="1">
      <c r="A34" s="90" t="s">
        <v>20</v>
      </c>
      <c r="B34" s="90" t="s">
        <v>75</v>
      </c>
      <c r="C34" s="90" t="s">
        <v>22</v>
      </c>
      <c r="D34" s="14" t="s">
        <v>3</v>
      </c>
      <c r="E34" s="20">
        <f t="shared" ref="E34:J34" si="6">E35+E36+E37+E39</f>
        <v>0</v>
      </c>
      <c r="F34" s="20">
        <f t="shared" si="6"/>
        <v>0</v>
      </c>
      <c r="G34" s="20">
        <f t="shared" si="6"/>
        <v>0</v>
      </c>
      <c r="H34" s="20">
        <f t="shared" si="6"/>
        <v>0</v>
      </c>
      <c r="I34" s="51">
        <f t="shared" si="6"/>
        <v>0</v>
      </c>
      <c r="J34" s="52">
        <f t="shared" si="6"/>
        <v>0</v>
      </c>
      <c r="K34" s="20">
        <v>0</v>
      </c>
      <c r="L34" s="20">
        <f>L35+L36+L37+L39</f>
        <v>0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</row>
    <row r="35" spans="1:49" s="6" customFormat="1" ht="14.65" hidden="1" customHeight="1">
      <c r="A35" s="90"/>
      <c r="B35" s="90"/>
      <c r="C35" s="90"/>
      <c r="D35" s="14" t="s">
        <v>13</v>
      </c>
      <c r="E35" s="15">
        <f t="shared" ref="E35:E50" si="7">F35+G35+H35+I35+J35+K35+L35</f>
        <v>0</v>
      </c>
      <c r="F35" s="15">
        <v>0</v>
      </c>
      <c r="G35" s="15">
        <v>0</v>
      </c>
      <c r="H35" s="15">
        <v>0</v>
      </c>
      <c r="I35" s="52">
        <v>0</v>
      </c>
      <c r="J35" s="52">
        <v>0</v>
      </c>
      <c r="K35" s="15">
        <v>0</v>
      </c>
      <c r="L35" s="15">
        <v>0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</row>
    <row r="36" spans="1:49" s="6" customFormat="1" ht="14.65" hidden="1" customHeight="1">
      <c r="A36" s="90"/>
      <c r="B36" s="90"/>
      <c r="C36" s="90"/>
      <c r="D36" s="14" t="s">
        <v>14</v>
      </c>
      <c r="E36" s="15">
        <f t="shared" si="7"/>
        <v>0</v>
      </c>
      <c r="F36" s="15">
        <v>0</v>
      </c>
      <c r="G36" s="15">
        <v>0</v>
      </c>
      <c r="H36" s="15">
        <v>0</v>
      </c>
      <c r="I36" s="52">
        <v>0</v>
      </c>
      <c r="J36" s="52">
        <v>0</v>
      </c>
      <c r="K36" s="15">
        <v>0</v>
      </c>
      <c r="L36" s="15">
        <v>0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</row>
    <row r="37" spans="1:49" s="6" customFormat="1" ht="14.65" hidden="1" customHeight="1">
      <c r="A37" s="90"/>
      <c r="B37" s="90"/>
      <c r="C37" s="90"/>
      <c r="D37" s="14" t="s">
        <v>15</v>
      </c>
      <c r="E37" s="15">
        <f t="shared" si="7"/>
        <v>0</v>
      </c>
      <c r="F37" s="15">
        <v>0</v>
      </c>
      <c r="G37" s="15">
        <v>0</v>
      </c>
      <c r="H37" s="15">
        <v>0</v>
      </c>
      <c r="I37" s="52">
        <v>0</v>
      </c>
      <c r="J37" s="52">
        <v>0</v>
      </c>
      <c r="K37" s="15">
        <v>0</v>
      </c>
      <c r="L37" s="15">
        <v>0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</row>
    <row r="38" spans="1:49" s="6" customFormat="1" ht="32.1" hidden="1" customHeight="1">
      <c r="A38" s="90"/>
      <c r="B38" s="90"/>
      <c r="C38" s="90"/>
      <c r="D38" s="14" t="s">
        <v>81</v>
      </c>
      <c r="E38" s="15">
        <v>0</v>
      </c>
      <c r="F38" s="15">
        <v>0</v>
      </c>
      <c r="G38" s="15">
        <v>0</v>
      </c>
      <c r="H38" s="15">
        <v>0</v>
      </c>
      <c r="I38" s="52">
        <v>0</v>
      </c>
      <c r="J38" s="52">
        <v>0</v>
      </c>
      <c r="K38" s="15">
        <v>0</v>
      </c>
      <c r="L38" s="15">
        <v>0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</row>
    <row r="39" spans="1:49" s="6" customFormat="1" ht="34.9" hidden="1" customHeight="1">
      <c r="A39" s="90"/>
      <c r="B39" s="90"/>
      <c r="C39" s="90"/>
      <c r="D39" s="14" t="s">
        <v>193</v>
      </c>
      <c r="E39" s="15">
        <f t="shared" si="7"/>
        <v>0</v>
      </c>
      <c r="F39" s="15">
        <v>0</v>
      </c>
      <c r="G39" s="15">
        <v>0</v>
      </c>
      <c r="H39" s="15">
        <v>0</v>
      </c>
      <c r="I39" s="52">
        <v>0</v>
      </c>
      <c r="J39" s="52">
        <v>0</v>
      </c>
      <c r="K39" s="15">
        <v>0</v>
      </c>
      <c r="L39" s="15">
        <v>0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</row>
    <row r="40" spans="1:49" s="6" customFormat="1" ht="20.25" customHeight="1">
      <c r="A40" s="95" t="s">
        <v>20</v>
      </c>
      <c r="B40" s="95" t="s">
        <v>75</v>
      </c>
      <c r="C40" s="95" t="s">
        <v>43</v>
      </c>
      <c r="D40" s="14" t="s">
        <v>3</v>
      </c>
      <c r="E40" s="15">
        <f>F40+G40+H40+I40+J40+K40+L40</f>
        <v>0</v>
      </c>
      <c r="F40" s="15">
        <f>F41+F42+F43+F44</f>
        <v>0</v>
      </c>
      <c r="G40" s="15">
        <f t="shared" ref="G40:L40" si="8">G41+G42+G43+G44</f>
        <v>0</v>
      </c>
      <c r="H40" s="15">
        <f t="shared" si="8"/>
        <v>0</v>
      </c>
      <c r="I40" s="15">
        <f t="shared" si="8"/>
        <v>0</v>
      </c>
      <c r="J40" s="15">
        <f t="shared" si="8"/>
        <v>0</v>
      </c>
      <c r="K40" s="15">
        <f t="shared" si="8"/>
        <v>0</v>
      </c>
      <c r="L40" s="15">
        <f t="shared" si="8"/>
        <v>0</v>
      </c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</row>
    <row r="41" spans="1:49" s="6" customFormat="1" ht="20.25" customHeight="1">
      <c r="A41" s="96"/>
      <c r="B41" s="96"/>
      <c r="C41" s="96"/>
      <c r="D41" s="14" t="s">
        <v>13</v>
      </c>
      <c r="E41" s="15">
        <f t="shared" ref="E41:E44" si="9">F41+G41+H41+I41+J41+K41+L41</f>
        <v>0</v>
      </c>
      <c r="F41" s="15">
        <v>0</v>
      </c>
      <c r="G41" s="15">
        <v>0</v>
      </c>
      <c r="H41" s="15">
        <v>0</v>
      </c>
      <c r="I41" s="52">
        <v>0</v>
      </c>
      <c r="J41" s="52">
        <v>0</v>
      </c>
      <c r="K41" s="15">
        <v>0</v>
      </c>
      <c r="L41" s="15">
        <v>0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</row>
    <row r="42" spans="1:49" s="6" customFormat="1" ht="20.25" customHeight="1">
      <c r="A42" s="96"/>
      <c r="B42" s="96"/>
      <c r="C42" s="96"/>
      <c r="D42" s="14" t="s">
        <v>14</v>
      </c>
      <c r="E42" s="15">
        <f t="shared" si="9"/>
        <v>0</v>
      </c>
      <c r="F42" s="15">
        <v>0</v>
      </c>
      <c r="G42" s="15">
        <v>0</v>
      </c>
      <c r="H42" s="15">
        <v>0</v>
      </c>
      <c r="I42" s="52">
        <v>0</v>
      </c>
      <c r="J42" s="52">
        <v>0</v>
      </c>
      <c r="K42" s="15">
        <v>0</v>
      </c>
      <c r="L42" s="15">
        <v>0</v>
      </c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</row>
    <row r="43" spans="1:49" s="6" customFormat="1" ht="20.25" customHeight="1">
      <c r="A43" s="96"/>
      <c r="B43" s="96"/>
      <c r="C43" s="96"/>
      <c r="D43" s="14" t="s">
        <v>15</v>
      </c>
      <c r="E43" s="15">
        <f t="shared" si="9"/>
        <v>0</v>
      </c>
      <c r="F43" s="15">
        <v>0</v>
      </c>
      <c r="G43" s="15">
        <v>0</v>
      </c>
      <c r="H43" s="15">
        <v>0</v>
      </c>
      <c r="I43" s="52">
        <v>0</v>
      </c>
      <c r="J43" s="52">
        <v>0</v>
      </c>
      <c r="K43" s="15">
        <v>0</v>
      </c>
      <c r="L43" s="15">
        <v>0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</row>
    <row r="44" spans="1:49" s="6" customFormat="1" ht="25.5">
      <c r="A44" s="97"/>
      <c r="B44" s="97"/>
      <c r="C44" s="97"/>
      <c r="D44" s="14" t="s">
        <v>81</v>
      </c>
      <c r="E44" s="15">
        <f t="shared" si="9"/>
        <v>0</v>
      </c>
      <c r="F44" s="15">
        <v>0</v>
      </c>
      <c r="G44" s="15">
        <v>0</v>
      </c>
      <c r="H44" s="15">
        <v>0</v>
      </c>
      <c r="I44" s="52">
        <v>0</v>
      </c>
      <c r="J44" s="52">
        <v>0</v>
      </c>
      <c r="K44" s="15">
        <v>0</v>
      </c>
      <c r="L44" s="15">
        <v>0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</row>
    <row r="45" spans="1:49" ht="20.25" customHeight="1">
      <c r="A45" s="90" t="s">
        <v>206</v>
      </c>
      <c r="B45" s="90" t="s">
        <v>50</v>
      </c>
      <c r="C45" s="90" t="s">
        <v>22</v>
      </c>
      <c r="D45" s="14" t="s">
        <v>3</v>
      </c>
      <c r="E45" s="20">
        <f t="shared" si="7"/>
        <v>8312</v>
      </c>
      <c r="F45" s="20">
        <f>F46+F47+F48+F50</f>
        <v>2467</v>
      </c>
      <c r="G45" s="20">
        <f>G46+G47+G48++G49+G50</f>
        <v>2467</v>
      </c>
      <c r="H45" s="20">
        <v>3378</v>
      </c>
      <c r="I45" s="51">
        <f>I46+I47+I48+I50</f>
        <v>0</v>
      </c>
      <c r="J45" s="52">
        <f>J46+J47+J48+J50</f>
        <v>0</v>
      </c>
      <c r="K45" s="20">
        <f>K46+K47+K48+K50</f>
        <v>0</v>
      </c>
      <c r="L45" s="20">
        <f>L46+L47+L48+L50</f>
        <v>0</v>
      </c>
      <c r="M45" s="39"/>
    </row>
    <row r="46" spans="1:49" ht="14.65" customHeight="1">
      <c r="A46" s="90"/>
      <c r="B46" s="90"/>
      <c r="C46" s="90"/>
      <c r="D46" s="14" t="s">
        <v>13</v>
      </c>
      <c r="E46" s="15">
        <f t="shared" si="7"/>
        <v>0</v>
      </c>
      <c r="F46" s="15">
        <v>0</v>
      </c>
      <c r="G46" s="15">
        <v>0</v>
      </c>
      <c r="H46" s="15">
        <v>0</v>
      </c>
      <c r="I46" s="52">
        <v>0</v>
      </c>
      <c r="J46" s="52">
        <v>0</v>
      </c>
      <c r="K46" s="15">
        <v>0</v>
      </c>
      <c r="L46" s="15">
        <v>0</v>
      </c>
      <c r="M46" s="39"/>
    </row>
    <row r="47" spans="1:49" ht="14.65" customHeight="1">
      <c r="A47" s="90"/>
      <c r="B47" s="90"/>
      <c r="C47" s="90"/>
      <c r="D47" s="14" t="s">
        <v>14</v>
      </c>
      <c r="E47" s="15">
        <f t="shared" si="7"/>
        <v>0</v>
      </c>
      <c r="F47" s="15">
        <v>0</v>
      </c>
      <c r="G47" s="15">
        <v>0</v>
      </c>
      <c r="H47" s="15">
        <v>0</v>
      </c>
      <c r="I47" s="52">
        <v>0</v>
      </c>
      <c r="J47" s="52">
        <v>0</v>
      </c>
      <c r="K47" s="15">
        <v>0</v>
      </c>
      <c r="L47" s="15">
        <v>0</v>
      </c>
      <c r="M47" s="39"/>
    </row>
    <row r="48" spans="1:49" ht="14.65" customHeight="1">
      <c r="A48" s="90"/>
      <c r="B48" s="90"/>
      <c r="C48" s="90"/>
      <c r="D48" s="14" t="s">
        <v>15</v>
      </c>
      <c r="E48" s="15">
        <f t="shared" si="7"/>
        <v>8312</v>
      </c>
      <c r="F48" s="15">
        <v>2467</v>
      </c>
      <c r="G48" s="15">
        <v>2467</v>
      </c>
      <c r="H48" s="15">
        <v>3378</v>
      </c>
      <c r="I48" s="52">
        <v>0</v>
      </c>
      <c r="J48" s="52">
        <v>0</v>
      </c>
      <c r="K48" s="15">
        <v>0</v>
      </c>
      <c r="L48" s="15">
        <v>0</v>
      </c>
      <c r="M48" s="39"/>
    </row>
    <row r="49" spans="1:49" ht="29.65" customHeight="1">
      <c r="A49" s="90"/>
      <c r="B49" s="90"/>
      <c r="C49" s="90"/>
      <c r="D49" s="14" t="s">
        <v>81</v>
      </c>
      <c r="E49" s="15">
        <v>0</v>
      </c>
      <c r="F49" s="15">
        <v>0</v>
      </c>
      <c r="G49" s="15">
        <v>0</v>
      </c>
      <c r="H49" s="15">
        <v>0</v>
      </c>
      <c r="I49" s="52">
        <v>0</v>
      </c>
      <c r="J49" s="52">
        <v>0</v>
      </c>
      <c r="K49" s="15">
        <v>0</v>
      </c>
      <c r="L49" s="15">
        <v>0</v>
      </c>
      <c r="M49" s="39"/>
    </row>
    <row r="50" spans="1:49" ht="97.5" customHeight="1">
      <c r="A50" s="90"/>
      <c r="B50" s="90"/>
      <c r="C50" s="90"/>
      <c r="D50" s="14" t="s">
        <v>193</v>
      </c>
      <c r="E50" s="15">
        <f t="shared" si="7"/>
        <v>0</v>
      </c>
      <c r="F50" s="15">
        <v>0</v>
      </c>
      <c r="G50" s="15">
        <v>0</v>
      </c>
      <c r="H50" s="15">
        <v>0</v>
      </c>
      <c r="I50" s="52">
        <v>0</v>
      </c>
      <c r="J50" s="52">
        <v>0</v>
      </c>
      <c r="K50" s="15">
        <v>0</v>
      </c>
      <c r="L50" s="15">
        <v>0</v>
      </c>
      <c r="M50" s="39"/>
    </row>
    <row r="51" spans="1:49" ht="13.9" customHeight="1">
      <c r="A51" s="90"/>
      <c r="B51" s="90" t="s">
        <v>18</v>
      </c>
      <c r="C51" s="90" t="s">
        <v>22</v>
      </c>
      <c r="D51" s="14" t="s">
        <v>3</v>
      </c>
      <c r="E51" s="46">
        <f t="shared" ref="E51:L56" si="10">E16+E22+E28+E34+E45</f>
        <v>62274.546220000004</v>
      </c>
      <c r="F51" s="46">
        <f t="shared" si="10"/>
        <v>26602.504789999999</v>
      </c>
      <c r="G51" s="46">
        <f t="shared" si="10"/>
        <v>4219.1048200000005</v>
      </c>
      <c r="H51" s="69">
        <f t="shared" si="10"/>
        <v>18274.316610000002</v>
      </c>
      <c r="I51" s="72">
        <f t="shared" si="10"/>
        <v>8660.9500000000007</v>
      </c>
      <c r="J51" s="52">
        <f t="shared" si="10"/>
        <v>4517.67</v>
      </c>
      <c r="K51" s="46">
        <f t="shared" si="10"/>
        <v>0</v>
      </c>
      <c r="L51" s="46">
        <f t="shared" si="10"/>
        <v>0</v>
      </c>
      <c r="M51" s="40"/>
    </row>
    <row r="52" spans="1:49" ht="14.65" customHeight="1">
      <c r="A52" s="90"/>
      <c r="B52" s="90"/>
      <c r="C52" s="90"/>
      <c r="D52" s="14" t="s">
        <v>13</v>
      </c>
      <c r="E52" s="46">
        <f t="shared" si="10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73">
        <f t="shared" si="10"/>
        <v>0</v>
      </c>
      <c r="J52" s="52">
        <f t="shared" si="10"/>
        <v>0</v>
      </c>
      <c r="K52" s="47">
        <f t="shared" si="10"/>
        <v>0</v>
      </c>
      <c r="L52" s="47">
        <f t="shared" si="10"/>
        <v>0</v>
      </c>
      <c r="M52" s="40"/>
    </row>
    <row r="53" spans="1:49" s="6" customFormat="1" ht="20.25" customHeight="1">
      <c r="A53" s="90"/>
      <c r="B53" s="90"/>
      <c r="C53" s="90"/>
      <c r="D53" s="14" t="s">
        <v>14</v>
      </c>
      <c r="E53" s="46">
        <f t="shared" si="10"/>
        <v>5116.518</v>
      </c>
      <c r="F53" s="47">
        <f t="shared" si="10"/>
        <v>0</v>
      </c>
      <c r="G53" s="47">
        <f t="shared" si="10"/>
        <v>0</v>
      </c>
      <c r="H53" s="82">
        <f t="shared" si="10"/>
        <v>5116.518</v>
      </c>
      <c r="I53" s="73">
        <f t="shared" si="10"/>
        <v>0</v>
      </c>
      <c r="J53" s="52">
        <f t="shared" si="10"/>
        <v>0</v>
      </c>
      <c r="K53" s="47">
        <f t="shared" si="10"/>
        <v>0</v>
      </c>
      <c r="L53" s="47">
        <f t="shared" si="10"/>
        <v>0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</row>
    <row r="54" spans="1:49" s="6" customFormat="1">
      <c r="A54" s="90"/>
      <c r="B54" s="90"/>
      <c r="C54" s="90"/>
      <c r="D54" s="14" t="s">
        <v>15</v>
      </c>
      <c r="E54" s="46">
        <f t="shared" si="10"/>
        <v>25283.268219999998</v>
      </c>
      <c r="F54" s="47">
        <f t="shared" si="10"/>
        <v>5280.9047900000005</v>
      </c>
      <c r="G54" s="47">
        <f t="shared" si="10"/>
        <v>4219.1048200000005</v>
      </c>
      <c r="H54" s="70">
        <f t="shared" si="10"/>
        <v>9138.2586100000008</v>
      </c>
      <c r="I54" s="73">
        <f t="shared" si="10"/>
        <v>6645</v>
      </c>
      <c r="J54" s="52">
        <f t="shared" si="10"/>
        <v>0</v>
      </c>
      <c r="K54" s="47">
        <f t="shared" si="10"/>
        <v>0</v>
      </c>
      <c r="L54" s="47">
        <f t="shared" si="10"/>
        <v>0</v>
      </c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</row>
    <row r="55" spans="1:49" s="6" customFormat="1" ht="25.5">
      <c r="A55" s="90"/>
      <c r="B55" s="90"/>
      <c r="C55" s="90"/>
      <c r="D55" s="14" t="s">
        <v>81</v>
      </c>
      <c r="E55" s="46">
        <f t="shared" si="10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73">
        <f t="shared" si="10"/>
        <v>0</v>
      </c>
      <c r="J55" s="52">
        <f t="shared" si="10"/>
        <v>0</v>
      </c>
      <c r="K55" s="47">
        <f t="shared" si="10"/>
        <v>0</v>
      </c>
      <c r="L55" s="47">
        <f t="shared" si="10"/>
        <v>0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</row>
    <row r="56" spans="1:49" s="6" customFormat="1">
      <c r="A56" s="90"/>
      <c r="B56" s="90"/>
      <c r="C56" s="90"/>
      <c r="D56" s="14" t="s">
        <v>193</v>
      </c>
      <c r="E56" s="46">
        <f t="shared" si="10"/>
        <v>31874.760000000002</v>
      </c>
      <c r="F56" s="47">
        <f t="shared" si="10"/>
        <v>21321.599999999999</v>
      </c>
      <c r="G56" s="47">
        <f t="shared" si="10"/>
        <v>0</v>
      </c>
      <c r="H56" s="70">
        <f t="shared" si="10"/>
        <v>4019.54</v>
      </c>
      <c r="I56" s="73">
        <f t="shared" si="10"/>
        <v>2015.95</v>
      </c>
      <c r="J56" s="52">
        <f t="shared" si="10"/>
        <v>4517.67</v>
      </c>
      <c r="K56" s="47">
        <f t="shared" si="10"/>
        <v>0</v>
      </c>
      <c r="L56" s="47">
        <f t="shared" si="10"/>
        <v>0</v>
      </c>
      <c r="M56" s="40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</row>
    <row r="57" spans="1:49" s="4" customFormat="1" ht="30.75" customHeight="1">
      <c r="A57" s="89" t="s">
        <v>77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27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>
      <c r="A58" s="90" t="s">
        <v>19</v>
      </c>
      <c r="B58" s="90" t="s">
        <v>48</v>
      </c>
      <c r="C58" s="90" t="s">
        <v>22</v>
      </c>
      <c r="D58" s="14" t="s">
        <v>3</v>
      </c>
      <c r="E58" s="46">
        <f>E59+E60+E61+E63</f>
        <v>3668.7000000000003</v>
      </c>
      <c r="F58" s="46">
        <f t="shared" ref="F58:L58" si="11">F59+F60+F61+F63</f>
        <v>1100</v>
      </c>
      <c r="G58" s="46">
        <f t="shared" si="11"/>
        <v>353.7</v>
      </c>
      <c r="H58" s="46">
        <f t="shared" si="11"/>
        <v>500</v>
      </c>
      <c r="I58" s="46">
        <f t="shared" si="11"/>
        <v>1715</v>
      </c>
      <c r="J58" s="15">
        <f t="shared" si="11"/>
        <v>0</v>
      </c>
      <c r="K58" s="46">
        <f t="shared" si="11"/>
        <v>0</v>
      </c>
      <c r="L58" s="46">
        <f t="shared" si="11"/>
        <v>0</v>
      </c>
      <c r="M58" s="39"/>
    </row>
    <row r="59" spans="1:49" s="6" customFormat="1" ht="14.65" customHeight="1">
      <c r="A59" s="90"/>
      <c r="B59" s="89"/>
      <c r="C59" s="90"/>
      <c r="D59" s="14" t="s">
        <v>13</v>
      </c>
      <c r="E59" s="46">
        <f>F59+G59+H59+I59+J59+K59+L59</f>
        <v>0</v>
      </c>
      <c r="F59" s="47">
        <v>0</v>
      </c>
      <c r="G59" s="47">
        <v>0</v>
      </c>
      <c r="H59" s="47">
        <v>0</v>
      </c>
      <c r="I59" s="47">
        <v>0</v>
      </c>
      <c r="J59" s="15">
        <v>0</v>
      </c>
      <c r="K59" s="47">
        <v>0</v>
      </c>
      <c r="L59" s="47">
        <v>0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</row>
    <row r="60" spans="1:49" s="6" customFormat="1" ht="20.25" customHeight="1">
      <c r="A60" s="90"/>
      <c r="B60" s="89"/>
      <c r="C60" s="90"/>
      <c r="D60" s="14" t="s">
        <v>14</v>
      </c>
      <c r="E60" s="46">
        <f>F60+G60+H60+I60+J60+K60+L60</f>
        <v>1631.4</v>
      </c>
      <c r="F60" s="47">
        <v>0</v>
      </c>
      <c r="G60" s="47">
        <v>0</v>
      </c>
      <c r="H60" s="47">
        <v>0</v>
      </c>
      <c r="I60" s="47">
        <v>1631.4</v>
      </c>
      <c r="J60" s="15">
        <f>J48</f>
        <v>0</v>
      </c>
      <c r="K60" s="47">
        <f>K48</f>
        <v>0</v>
      </c>
      <c r="L60" s="47">
        <f>L48</f>
        <v>0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</row>
    <row r="61" spans="1:49" s="6" customFormat="1">
      <c r="A61" s="90"/>
      <c r="B61" s="89"/>
      <c r="C61" s="90"/>
      <c r="D61" s="14" t="s">
        <v>15</v>
      </c>
      <c r="E61" s="46">
        <f>F61+G61+H61+I61+J61+K61+L61</f>
        <v>937.30000000000007</v>
      </c>
      <c r="F61" s="47">
        <v>0</v>
      </c>
      <c r="G61" s="47">
        <v>353.7</v>
      </c>
      <c r="H61" s="47">
        <v>500</v>
      </c>
      <c r="I61" s="47">
        <v>83.6</v>
      </c>
      <c r="J61" s="15">
        <f>J50</f>
        <v>0</v>
      </c>
      <c r="K61" s="47">
        <f>K50</f>
        <v>0</v>
      </c>
      <c r="L61" s="47">
        <f>L50</f>
        <v>0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</row>
    <row r="62" spans="1:49" s="6" customFormat="1" ht="25.5">
      <c r="A62" s="90"/>
      <c r="B62" s="89"/>
      <c r="C62" s="90"/>
      <c r="D62" s="14" t="s">
        <v>81</v>
      </c>
      <c r="E62" s="46">
        <v>0</v>
      </c>
      <c r="F62" s="47">
        <v>0</v>
      </c>
      <c r="G62" s="47">
        <v>0</v>
      </c>
      <c r="H62" s="47">
        <v>0</v>
      </c>
      <c r="I62" s="47">
        <v>0</v>
      </c>
      <c r="J62" s="15">
        <v>0</v>
      </c>
      <c r="K62" s="47">
        <v>0</v>
      </c>
      <c r="L62" s="47">
        <v>0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</row>
    <row r="63" spans="1:49" s="6" customFormat="1">
      <c r="A63" s="90"/>
      <c r="B63" s="89"/>
      <c r="C63" s="90"/>
      <c r="D63" s="14" t="s">
        <v>193</v>
      </c>
      <c r="E63" s="46">
        <f>F63+G63+H63+I63+J63+K63+L63</f>
        <v>1100</v>
      </c>
      <c r="F63" s="47">
        <v>1100</v>
      </c>
      <c r="G63" s="47">
        <v>0</v>
      </c>
      <c r="H63" s="47">
        <v>0</v>
      </c>
      <c r="I63" s="47">
        <v>0</v>
      </c>
      <c r="J63" s="15">
        <v>0</v>
      </c>
      <c r="K63" s="47">
        <v>0</v>
      </c>
      <c r="L63" s="47">
        <v>0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</row>
    <row r="64" spans="1:49" s="6" customFormat="1">
      <c r="A64" s="90"/>
      <c r="B64" s="90" t="s">
        <v>62</v>
      </c>
      <c r="C64" s="90" t="s">
        <v>22</v>
      </c>
      <c r="D64" s="14" t="s">
        <v>3</v>
      </c>
      <c r="E64" s="46">
        <f>E58</f>
        <v>3668.7000000000003</v>
      </c>
      <c r="F64" s="47">
        <f t="shared" ref="F64:L64" si="12">F58</f>
        <v>1100</v>
      </c>
      <c r="G64" s="47">
        <f t="shared" si="12"/>
        <v>353.7</v>
      </c>
      <c r="H64" s="47">
        <f t="shared" si="12"/>
        <v>500</v>
      </c>
      <c r="I64" s="47">
        <f t="shared" si="12"/>
        <v>1715</v>
      </c>
      <c r="J64" s="15">
        <f t="shared" si="12"/>
        <v>0</v>
      </c>
      <c r="K64" s="47">
        <f t="shared" si="12"/>
        <v>0</v>
      </c>
      <c r="L64" s="47">
        <f t="shared" si="12"/>
        <v>0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</row>
    <row r="65" spans="1:49" s="6" customFormat="1" ht="14.65" customHeight="1">
      <c r="A65" s="90"/>
      <c r="B65" s="89"/>
      <c r="C65" s="90"/>
      <c r="D65" s="14" t="s">
        <v>13</v>
      </c>
      <c r="E65" s="46">
        <f>E59</f>
        <v>0</v>
      </c>
      <c r="F65" s="47">
        <f t="shared" ref="F65:L67" si="13">F59</f>
        <v>0</v>
      </c>
      <c r="G65" s="47">
        <f t="shared" si="13"/>
        <v>0</v>
      </c>
      <c r="H65" s="47">
        <f t="shared" si="13"/>
        <v>0</v>
      </c>
      <c r="I65" s="47">
        <f t="shared" si="13"/>
        <v>0</v>
      </c>
      <c r="J65" s="15">
        <f t="shared" si="13"/>
        <v>0</v>
      </c>
      <c r="K65" s="47">
        <f t="shared" si="13"/>
        <v>0</v>
      </c>
      <c r="L65" s="47">
        <f t="shared" si="13"/>
        <v>0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</row>
    <row r="66" spans="1:49" s="6" customFormat="1" ht="20.25" customHeight="1">
      <c r="A66" s="90"/>
      <c r="B66" s="89"/>
      <c r="C66" s="90"/>
      <c r="D66" s="14" t="s">
        <v>14</v>
      </c>
      <c r="E66" s="46">
        <f>E60</f>
        <v>1631.4</v>
      </c>
      <c r="F66" s="47">
        <f t="shared" si="13"/>
        <v>0</v>
      </c>
      <c r="G66" s="47">
        <f t="shared" si="13"/>
        <v>0</v>
      </c>
      <c r="H66" s="47">
        <f t="shared" si="13"/>
        <v>0</v>
      </c>
      <c r="I66" s="47">
        <f t="shared" si="13"/>
        <v>1631.4</v>
      </c>
      <c r="J66" s="15">
        <f t="shared" si="13"/>
        <v>0</v>
      </c>
      <c r="K66" s="47">
        <f t="shared" si="13"/>
        <v>0</v>
      </c>
      <c r="L66" s="47">
        <f t="shared" si="13"/>
        <v>0</v>
      </c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</row>
    <row r="67" spans="1:49" s="6" customFormat="1">
      <c r="A67" s="90"/>
      <c r="B67" s="89"/>
      <c r="C67" s="90"/>
      <c r="D67" s="14" t="s">
        <v>15</v>
      </c>
      <c r="E67" s="46">
        <f>E61</f>
        <v>937.30000000000007</v>
      </c>
      <c r="F67" s="47">
        <f t="shared" si="13"/>
        <v>0</v>
      </c>
      <c r="G67" s="47">
        <f t="shared" si="13"/>
        <v>353.7</v>
      </c>
      <c r="H67" s="47">
        <f t="shared" si="13"/>
        <v>500</v>
      </c>
      <c r="I67" s="47">
        <f t="shared" si="13"/>
        <v>83.6</v>
      </c>
      <c r="J67" s="15">
        <f t="shared" si="13"/>
        <v>0</v>
      </c>
      <c r="K67" s="47">
        <f t="shared" si="13"/>
        <v>0</v>
      </c>
      <c r="L67" s="47">
        <f t="shared" si="13"/>
        <v>0</v>
      </c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</row>
    <row r="68" spans="1:49" s="6" customFormat="1" ht="25.5">
      <c r="A68" s="90"/>
      <c r="B68" s="89"/>
      <c r="C68" s="90"/>
      <c r="D68" s="14" t="s">
        <v>81</v>
      </c>
      <c r="E68" s="46">
        <v>0</v>
      </c>
      <c r="F68" s="47">
        <v>0</v>
      </c>
      <c r="G68" s="47">
        <v>0</v>
      </c>
      <c r="H68" s="47">
        <v>0</v>
      </c>
      <c r="I68" s="47">
        <v>0</v>
      </c>
      <c r="J68" s="15">
        <v>0</v>
      </c>
      <c r="K68" s="47">
        <v>0</v>
      </c>
      <c r="L68" s="47">
        <v>0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</row>
    <row r="69" spans="1:49" s="6" customFormat="1">
      <c r="A69" s="90"/>
      <c r="B69" s="89"/>
      <c r="C69" s="90"/>
      <c r="D69" s="14" t="s">
        <v>193</v>
      </c>
      <c r="E69" s="46">
        <f t="shared" ref="E69:L69" si="14">E63</f>
        <v>1100</v>
      </c>
      <c r="F69" s="47">
        <f t="shared" si="14"/>
        <v>1100</v>
      </c>
      <c r="G69" s="47">
        <f t="shared" si="14"/>
        <v>0</v>
      </c>
      <c r="H69" s="47">
        <f t="shared" si="14"/>
        <v>0</v>
      </c>
      <c r="I69" s="47">
        <f t="shared" si="14"/>
        <v>0</v>
      </c>
      <c r="J69" s="15">
        <f t="shared" si="14"/>
        <v>0</v>
      </c>
      <c r="K69" s="47">
        <f t="shared" si="14"/>
        <v>0</v>
      </c>
      <c r="L69" s="47">
        <f t="shared" si="14"/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</row>
    <row r="70" spans="1:49" s="6" customFormat="1" ht="14.1" customHeight="1">
      <c r="A70" s="98" t="s">
        <v>78</v>
      </c>
      <c r="B70" s="99"/>
      <c r="C70" s="100"/>
      <c r="D70" s="14" t="s">
        <v>3</v>
      </c>
      <c r="E70" s="46">
        <f>E51+E64</f>
        <v>65943.246220000001</v>
      </c>
      <c r="F70" s="46">
        <f t="shared" ref="F70:L70" si="15">F51+F64</f>
        <v>27702.504789999999</v>
      </c>
      <c r="G70" s="46">
        <f t="shared" si="15"/>
        <v>4572.8048200000003</v>
      </c>
      <c r="H70" s="69">
        <f t="shared" si="15"/>
        <v>18774.316610000002</v>
      </c>
      <c r="I70" s="46">
        <f t="shared" si="15"/>
        <v>10375.950000000001</v>
      </c>
      <c r="J70" s="15">
        <f>J51+J64</f>
        <v>4517.67</v>
      </c>
      <c r="K70" s="46">
        <f t="shared" si="15"/>
        <v>0</v>
      </c>
      <c r="L70" s="46">
        <f t="shared" si="15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</row>
    <row r="71" spans="1:49" s="6" customFormat="1" ht="14.65" customHeight="1">
      <c r="A71" s="101"/>
      <c r="B71" s="102"/>
      <c r="C71" s="103"/>
      <c r="D71" s="14" t="s">
        <v>13</v>
      </c>
      <c r="E71" s="46">
        <f>E52+E65</f>
        <v>0</v>
      </c>
      <c r="F71" s="47">
        <f t="shared" ref="F71:L71" si="16">F52+F65</f>
        <v>0</v>
      </c>
      <c r="G71" s="47">
        <f t="shared" si="16"/>
        <v>0</v>
      </c>
      <c r="H71" s="47">
        <f t="shared" si="16"/>
        <v>0</v>
      </c>
      <c r="I71" s="47">
        <f t="shared" si="16"/>
        <v>0</v>
      </c>
      <c r="J71" s="15">
        <f t="shared" si="16"/>
        <v>0</v>
      </c>
      <c r="K71" s="47">
        <f t="shared" si="16"/>
        <v>0</v>
      </c>
      <c r="L71" s="47">
        <f t="shared" si="16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</row>
    <row r="72" spans="1:49" s="6" customFormat="1" ht="20.25" customHeight="1">
      <c r="A72" s="101"/>
      <c r="B72" s="102"/>
      <c r="C72" s="103"/>
      <c r="D72" s="14" t="s">
        <v>14</v>
      </c>
      <c r="E72" s="46">
        <f t="shared" ref="E72:L72" si="17">E53+E66</f>
        <v>6747.9179999999997</v>
      </c>
      <c r="F72" s="47">
        <f t="shared" si="17"/>
        <v>0</v>
      </c>
      <c r="G72" s="47">
        <f t="shared" si="17"/>
        <v>0</v>
      </c>
      <c r="H72" s="80">
        <f t="shared" si="17"/>
        <v>5116.518</v>
      </c>
      <c r="I72" s="47">
        <f t="shared" si="17"/>
        <v>1631.4</v>
      </c>
      <c r="J72" s="15">
        <f t="shared" si="17"/>
        <v>0</v>
      </c>
      <c r="K72" s="47">
        <f t="shared" si="17"/>
        <v>0</v>
      </c>
      <c r="L72" s="47">
        <f t="shared" si="17"/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</row>
    <row r="73" spans="1:49" s="6" customFormat="1">
      <c r="A73" s="101"/>
      <c r="B73" s="102"/>
      <c r="C73" s="103"/>
      <c r="D73" s="14" t="s">
        <v>15</v>
      </c>
      <c r="E73" s="46">
        <f t="shared" ref="E73:L73" si="18">E54+E67</f>
        <v>26220.568219999997</v>
      </c>
      <c r="F73" s="47">
        <f t="shared" si="18"/>
        <v>5280.9047900000005</v>
      </c>
      <c r="G73" s="47">
        <f t="shared" si="18"/>
        <v>4572.8048200000003</v>
      </c>
      <c r="H73" s="81">
        <f t="shared" si="18"/>
        <v>9638.2586100000008</v>
      </c>
      <c r="I73" s="47">
        <f t="shared" si="18"/>
        <v>6728.6</v>
      </c>
      <c r="J73" s="15">
        <f t="shared" si="18"/>
        <v>0</v>
      </c>
      <c r="K73" s="47">
        <f t="shared" si="18"/>
        <v>0</v>
      </c>
      <c r="L73" s="47">
        <f t="shared" si="18"/>
        <v>0</v>
      </c>
      <c r="M73" s="41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</row>
    <row r="74" spans="1:49" s="6" customFormat="1" ht="25.5">
      <c r="A74" s="101"/>
      <c r="B74" s="102"/>
      <c r="C74" s="103"/>
      <c r="D74" s="14" t="s">
        <v>81</v>
      </c>
      <c r="E74" s="46">
        <f t="shared" ref="E74:L74" si="19">E55+E68</f>
        <v>0</v>
      </c>
      <c r="F74" s="47">
        <f t="shared" si="19"/>
        <v>0</v>
      </c>
      <c r="G74" s="47">
        <f t="shared" si="19"/>
        <v>0</v>
      </c>
      <c r="H74" s="47">
        <f t="shared" si="19"/>
        <v>0</v>
      </c>
      <c r="I74" s="47">
        <f t="shared" si="19"/>
        <v>0</v>
      </c>
      <c r="J74" s="15">
        <f t="shared" si="19"/>
        <v>0</v>
      </c>
      <c r="K74" s="47">
        <f t="shared" si="19"/>
        <v>0</v>
      </c>
      <c r="L74" s="47">
        <f t="shared" si="19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</row>
    <row r="75" spans="1:49" s="6" customFormat="1">
      <c r="A75" s="104"/>
      <c r="B75" s="105"/>
      <c r="C75" s="106"/>
      <c r="D75" s="14" t="s">
        <v>193</v>
      </c>
      <c r="E75" s="46">
        <f t="shared" ref="E75:L75" si="20">E56+E69</f>
        <v>32974.76</v>
      </c>
      <c r="F75" s="47">
        <f t="shared" si="20"/>
        <v>22421.599999999999</v>
      </c>
      <c r="G75" s="47">
        <f t="shared" si="20"/>
        <v>0</v>
      </c>
      <c r="H75" s="70">
        <f t="shared" si="20"/>
        <v>4019.54</v>
      </c>
      <c r="I75" s="47">
        <f t="shared" si="20"/>
        <v>2015.95</v>
      </c>
      <c r="J75" s="15">
        <f t="shared" si="20"/>
        <v>4517.67</v>
      </c>
      <c r="K75" s="47">
        <f t="shared" si="20"/>
        <v>0</v>
      </c>
      <c r="L75" s="47">
        <f t="shared" si="20"/>
        <v>0</v>
      </c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</row>
    <row r="76" spans="1:49" s="6" customFormat="1" ht="21.75" customHeight="1">
      <c r="A76" s="89" t="s">
        <v>31</v>
      </c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</row>
    <row r="77" spans="1:49" ht="23.25" customHeight="1">
      <c r="A77" s="89" t="s">
        <v>30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39"/>
    </row>
    <row r="78" spans="1:49" ht="37.5" customHeight="1">
      <c r="A78" s="89" t="s">
        <v>195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40"/>
      <c r="N78" s="42"/>
    </row>
    <row r="79" spans="1:49">
      <c r="A79" s="90" t="s">
        <v>192</v>
      </c>
      <c r="B79" s="90" t="s">
        <v>190</v>
      </c>
      <c r="C79" s="90" t="s">
        <v>199</v>
      </c>
      <c r="D79" s="16" t="s">
        <v>3</v>
      </c>
      <c r="E79" s="20">
        <f>E85+E91</f>
        <v>6661718.8487</v>
      </c>
      <c r="F79" s="20">
        <f t="shared" ref="F79:L79" si="21">F85+F91</f>
        <v>1136218.3094500001</v>
      </c>
      <c r="G79" s="20">
        <f t="shared" si="21"/>
        <v>1531436.13925</v>
      </c>
      <c r="H79" s="20">
        <f t="shared" si="21"/>
        <v>854064.39999999991</v>
      </c>
      <c r="I79" s="20">
        <f t="shared" si="21"/>
        <v>785000</v>
      </c>
      <c r="J79" s="20">
        <f t="shared" si="21"/>
        <v>790000</v>
      </c>
      <c r="K79" s="20">
        <f t="shared" si="21"/>
        <v>780000</v>
      </c>
      <c r="L79" s="20">
        <f t="shared" si="21"/>
        <v>785000</v>
      </c>
      <c r="M79" s="39"/>
    </row>
    <row r="80" spans="1:49">
      <c r="A80" s="90"/>
      <c r="B80" s="90"/>
      <c r="C80" s="90"/>
      <c r="D80" s="16" t="s">
        <v>13</v>
      </c>
      <c r="E80" s="20">
        <f t="shared" ref="E80:L84" si="22">E86+E92</f>
        <v>0</v>
      </c>
      <c r="F80" s="15">
        <f t="shared" si="22"/>
        <v>0</v>
      </c>
      <c r="G80" s="15">
        <f t="shared" si="22"/>
        <v>0</v>
      </c>
      <c r="H80" s="15">
        <f t="shared" si="22"/>
        <v>0</v>
      </c>
      <c r="I80" s="15">
        <f t="shared" si="22"/>
        <v>0</v>
      </c>
      <c r="J80" s="15">
        <f t="shared" si="22"/>
        <v>0</v>
      </c>
      <c r="K80" s="15">
        <f t="shared" si="22"/>
        <v>0</v>
      </c>
      <c r="L80" s="15">
        <f t="shared" si="22"/>
        <v>0</v>
      </c>
      <c r="M80" s="39"/>
    </row>
    <row r="81" spans="1:49">
      <c r="A81" s="90"/>
      <c r="B81" s="90"/>
      <c r="C81" s="90"/>
      <c r="D81" s="16" t="s">
        <v>14</v>
      </c>
      <c r="E81" s="20">
        <f t="shared" si="22"/>
        <v>909334.15</v>
      </c>
      <c r="F81" s="15">
        <f t="shared" si="22"/>
        <v>344699</v>
      </c>
      <c r="G81" s="15">
        <f t="shared" si="22"/>
        <v>361846.3</v>
      </c>
      <c r="H81" s="52">
        <f t="shared" si="22"/>
        <v>182167.95</v>
      </c>
      <c r="I81" s="15">
        <f t="shared" si="22"/>
        <v>20620.900000000001</v>
      </c>
      <c r="J81" s="15">
        <f t="shared" si="22"/>
        <v>0</v>
      </c>
      <c r="K81" s="15">
        <f t="shared" si="22"/>
        <v>0</v>
      </c>
      <c r="L81" s="15">
        <f t="shared" si="22"/>
        <v>0</v>
      </c>
      <c r="M81" s="39"/>
    </row>
    <row r="82" spans="1:49">
      <c r="A82" s="90"/>
      <c r="B82" s="90"/>
      <c r="C82" s="90"/>
      <c r="D82" s="16" t="s">
        <v>15</v>
      </c>
      <c r="E82" s="20">
        <f t="shared" si="22"/>
        <v>340983.43502999994</v>
      </c>
      <c r="F82" s="15">
        <f t="shared" si="22"/>
        <v>12800.470799999999</v>
      </c>
      <c r="G82" s="15">
        <f t="shared" si="22"/>
        <v>122913.73027</v>
      </c>
      <c r="H82" s="52">
        <f t="shared" si="22"/>
        <v>202978.02285000001</v>
      </c>
      <c r="I82" s="15">
        <f t="shared" si="22"/>
        <v>2291.2111100000002</v>
      </c>
      <c r="J82" s="15">
        <f t="shared" si="22"/>
        <v>0</v>
      </c>
      <c r="K82" s="15">
        <f t="shared" si="22"/>
        <v>0</v>
      </c>
      <c r="L82" s="15">
        <f t="shared" si="22"/>
        <v>0</v>
      </c>
      <c r="M82" s="41" t="s">
        <v>194</v>
      </c>
    </row>
    <row r="83" spans="1:49" ht="25.5">
      <c r="A83" s="90"/>
      <c r="B83" s="90"/>
      <c r="C83" s="90"/>
      <c r="D83" s="16" t="s">
        <v>81</v>
      </c>
      <c r="E83" s="20">
        <f t="shared" si="22"/>
        <v>805757.26832000003</v>
      </c>
      <c r="F83" s="15">
        <f t="shared" si="22"/>
        <v>348875.03944999998</v>
      </c>
      <c r="G83" s="15">
        <f t="shared" si="22"/>
        <v>456882.22886999999</v>
      </c>
      <c r="H83" s="15">
        <f t="shared" si="22"/>
        <v>0</v>
      </c>
      <c r="I83" s="15">
        <f t="shared" si="22"/>
        <v>0</v>
      </c>
      <c r="J83" s="15">
        <f t="shared" si="22"/>
        <v>0</v>
      </c>
      <c r="K83" s="15">
        <f t="shared" si="22"/>
        <v>0</v>
      </c>
      <c r="L83" s="15">
        <f t="shared" si="22"/>
        <v>0</v>
      </c>
      <c r="M83" s="39"/>
    </row>
    <row r="84" spans="1:49">
      <c r="A84" s="90"/>
      <c r="B84" s="90"/>
      <c r="C84" s="90"/>
      <c r="D84" s="16" t="s">
        <v>193</v>
      </c>
      <c r="E84" s="20">
        <f t="shared" si="22"/>
        <v>4605643.9953499995</v>
      </c>
      <c r="F84" s="15">
        <f t="shared" si="22"/>
        <v>429843.79920000001</v>
      </c>
      <c r="G84" s="15">
        <f t="shared" si="22"/>
        <v>589793.88011000003</v>
      </c>
      <c r="H84" s="15">
        <f t="shared" si="22"/>
        <v>468918.42714999994</v>
      </c>
      <c r="I84" s="15">
        <f t="shared" si="22"/>
        <v>762087.88888999994</v>
      </c>
      <c r="J84" s="15">
        <f t="shared" si="22"/>
        <v>790000</v>
      </c>
      <c r="K84" s="15">
        <f t="shared" si="22"/>
        <v>780000</v>
      </c>
      <c r="L84" s="15">
        <f t="shared" si="22"/>
        <v>785000</v>
      </c>
      <c r="M84" s="39"/>
      <c r="N84" s="7"/>
    </row>
    <row r="85" spans="1:49" s="10" customFormat="1">
      <c r="A85" s="90" t="s">
        <v>197</v>
      </c>
      <c r="B85" s="90"/>
      <c r="C85" s="90" t="s">
        <v>32</v>
      </c>
      <c r="D85" s="16" t="s">
        <v>3</v>
      </c>
      <c r="E85" s="20">
        <f>F85+G85+H85+I85+J85+K85+L85</f>
        <v>6659278.0820300002</v>
      </c>
      <c r="F85" s="20">
        <f t="shared" ref="F85:L85" si="23">F86+F87+F88+F89+F90</f>
        <v>1136218.3094500001</v>
      </c>
      <c r="G85" s="20">
        <f t="shared" si="23"/>
        <v>1528995.37258</v>
      </c>
      <c r="H85" s="20">
        <f t="shared" si="23"/>
        <v>854064.39999999991</v>
      </c>
      <c r="I85" s="20">
        <f t="shared" si="23"/>
        <v>785000</v>
      </c>
      <c r="J85" s="15">
        <f t="shared" si="23"/>
        <v>790000</v>
      </c>
      <c r="K85" s="20">
        <f t="shared" si="23"/>
        <v>780000</v>
      </c>
      <c r="L85" s="20">
        <f t="shared" si="23"/>
        <v>785000</v>
      </c>
      <c r="M85" s="39"/>
      <c r="N85" s="7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</row>
    <row r="86" spans="1:49" s="10" customFormat="1">
      <c r="A86" s="90"/>
      <c r="B86" s="90"/>
      <c r="C86" s="90"/>
      <c r="D86" s="16" t="s">
        <v>13</v>
      </c>
      <c r="E86" s="15">
        <f t="shared" ref="E86:E90" si="24">F86+G86+H86+I86+J86+K86+L86</f>
        <v>0</v>
      </c>
      <c r="F86" s="20">
        <v>0</v>
      </c>
      <c r="G86" s="20">
        <v>0</v>
      </c>
      <c r="H86" s="20">
        <v>0</v>
      </c>
      <c r="I86" s="20">
        <v>0</v>
      </c>
      <c r="J86" s="15">
        <v>0</v>
      </c>
      <c r="K86" s="20">
        <v>0</v>
      </c>
      <c r="L86" s="20">
        <v>0</v>
      </c>
      <c r="M86" s="39"/>
      <c r="N86" s="7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</row>
    <row r="87" spans="1:49" s="10" customFormat="1">
      <c r="A87" s="90"/>
      <c r="B87" s="90"/>
      <c r="C87" s="90"/>
      <c r="D87" s="16" t="s">
        <v>14</v>
      </c>
      <c r="E87" s="15">
        <f t="shared" si="24"/>
        <v>909334.15</v>
      </c>
      <c r="F87" s="15">
        <v>344699</v>
      </c>
      <c r="G87" s="15">
        <v>361846.3</v>
      </c>
      <c r="H87" s="15">
        <v>182167.95</v>
      </c>
      <c r="I87" s="15">
        <v>20620.900000000001</v>
      </c>
      <c r="J87" s="15">
        <v>0</v>
      </c>
      <c r="K87" s="15">
        <v>0</v>
      </c>
      <c r="L87" s="15">
        <v>0</v>
      </c>
      <c r="M87" s="39"/>
      <c r="N87" s="7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</row>
    <row r="88" spans="1:49" s="10" customFormat="1">
      <c r="A88" s="90"/>
      <c r="B88" s="90"/>
      <c r="C88" s="90"/>
      <c r="D88" s="16" t="s">
        <v>15</v>
      </c>
      <c r="E88" s="15">
        <f t="shared" si="24"/>
        <v>338542.66835999995</v>
      </c>
      <c r="F88" s="15">
        <v>12800.470799999999</v>
      </c>
      <c r="G88" s="15">
        <f>122913.73027-G94</f>
        <v>120472.9636</v>
      </c>
      <c r="H88" s="15">
        <f>19204.82285+19243+5730.4784+10000+68017.1216+14138.9+39500+6290+1000+20000-146.3</f>
        <v>202978.02285000001</v>
      </c>
      <c r="I88" s="15">
        <v>2291.2111100000002</v>
      </c>
      <c r="J88" s="15">
        <v>0</v>
      </c>
      <c r="K88" s="15">
        <v>0</v>
      </c>
      <c r="L88" s="15">
        <v>0</v>
      </c>
      <c r="M88" s="39"/>
      <c r="N88" s="7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</row>
    <row r="89" spans="1:49" s="10" customFormat="1" ht="25.5">
      <c r="A89" s="90"/>
      <c r="B89" s="90"/>
      <c r="C89" s="90"/>
      <c r="D89" s="16" t="s">
        <v>81</v>
      </c>
      <c r="E89" s="15">
        <f t="shared" si="24"/>
        <v>805757.26832000003</v>
      </c>
      <c r="F89" s="15">
        <v>348875.03944999998</v>
      </c>
      <c r="G89" s="15">
        <v>456882.22886999999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39"/>
      <c r="N89" s="7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</row>
    <row r="90" spans="1:49" s="10" customFormat="1">
      <c r="A90" s="90"/>
      <c r="B90" s="90"/>
      <c r="C90" s="90"/>
      <c r="D90" s="16" t="s">
        <v>193</v>
      </c>
      <c r="E90" s="15">
        <f t="shared" si="24"/>
        <v>4605643.9953499995</v>
      </c>
      <c r="F90" s="15">
        <v>429843.79920000001</v>
      </c>
      <c r="G90" s="15">
        <v>589793.88011000003</v>
      </c>
      <c r="H90" s="15">
        <f>854064.4-H87-H88</f>
        <v>468918.42714999994</v>
      </c>
      <c r="I90" s="15">
        <v>762087.88888999994</v>
      </c>
      <c r="J90" s="15">
        <v>790000</v>
      </c>
      <c r="K90" s="15">
        <v>780000</v>
      </c>
      <c r="L90" s="15">
        <v>785000</v>
      </c>
      <c r="M90" s="39"/>
      <c r="N90" s="7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</row>
    <row r="91" spans="1:49" s="10" customFormat="1">
      <c r="A91" s="90" t="s">
        <v>198</v>
      </c>
      <c r="B91" s="90"/>
      <c r="C91" s="90" t="s">
        <v>36</v>
      </c>
      <c r="D91" s="16" t="s">
        <v>3</v>
      </c>
      <c r="E91" s="20">
        <f>F91+G91+H91+I91+J91+K91+L91</f>
        <v>2440.76667</v>
      </c>
      <c r="F91" s="15">
        <v>0</v>
      </c>
      <c r="G91" s="15">
        <f>G92+G93+G94+G95+G96</f>
        <v>2440.76667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39"/>
      <c r="N91" s="7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</row>
    <row r="92" spans="1:49" s="10" customFormat="1">
      <c r="A92" s="90"/>
      <c r="B92" s="90"/>
      <c r="C92" s="90"/>
      <c r="D92" s="16" t="s">
        <v>13</v>
      </c>
      <c r="E92" s="20">
        <f t="shared" ref="E92:E96" si="25">F92+G92+H92+I92+J92+K92+L92</f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39"/>
      <c r="N92" s="7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</row>
    <row r="93" spans="1:49" s="10" customFormat="1">
      <c r="A93" s="90"/>
      <c r="B93" s="90"/>
      <c r="C93" s="90"/>
      <c r="D93" s="16" t="s">
        <v>14</v>
      </c>
      <c r="E93" s="20">
        <f t="shared" si="25"/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39"/>
      <c r="N93" s="7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</row>
    <row r="94" spans="1:49" s="10" customFormat="1">
      <c r="A94" s="90"/>
      <c r="B94" s="90"/>
      <c r="C94" s="90"/>
      <c r="D94" s="16" t="s">
        <v>15</v>
      </c>
      <c r="E94" s="20">
        <f t="shared" si="25"/>
        <v>2440.76667</v>
      </c>
      <c r="F94" s="15">
        <v>0</v>
      </c>
      <c r="G94" s="15">
        <v>2440.76667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39"/>
      <c r="N94" s="7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</row>
    <row r="95" spans="1:49" s="10" customFormat="1" ht="25.5">
      <c r="A95" s="90"/>
      <c r="B95" s="90"/>
      <c r="C95" s="90"/>
      <c r="D95" s="16" t="s">
        <v>81</v>
      </c>
      <c r="E95" s="20">
        <f t="shared" si="25"/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39"/>
      <c r="N95" s="7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</row>
    <row r="96" spans="1:49" s="10" customFormat="1">
      <c r="A96" s="90"/>
      <c r="B96" s="90"/>
      <c r="C96" s="90"/>
      <c r="D96" s="16" t="s">
        <v>193</v>
      </c>
      <c r="E96" s="20">
        <f t="shared" si="25"/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39"/>
      <c r="N96" s="7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</row>
    <row r="97" spans="1:13" ht="19.899999999999999" customHeight="1">
      <c r="A97" s="90" t="s">
        <v>82</v>
      </c>
      <c r="B97" s="90" t="s">
        <v>191</v>
      </c>
      <c r="C97" s="90" t="s">
        <v>59</v>
      </c>
      <c r="D97" s="16" t="s">
        <v>3</v>
      </c>
      <c r="E97" s="20">
        <f t="shared" ref="E97:L98" si="26">E103+E109+E115+E121+E127+E133+E139+E145</f>
        <v>300833.32999999996</v>
      </c>
      <c r="F97" s="20">
        <f t="shared" ref="F97:L97" si="27">F98+F99+F100+F101+F102</f>
        <v>33988.729999999996</v>
      </c>
      <c r="G97" s="20">
        <f t="shared" si="27"/>
        <v>43176</v>
      </c>
      <c r="H97" s="20">
        <f t="shared" si="27"/>
        <v>83668.600000000006</v>
      </c>
      <c r="I97" s="20">
        <f t="shared" si="27"/>
        <v>35000</v>
      </c>
      <c r="J97" s="15">
        <f t="shared" si="27"/>
        <v>30000</v>
      </c>
      <c r="K97" s="20">
        <f t="shared" si="27"/>
        <v>40000</v>
      </c>
      <c r="L97" s="20">
        <f t="shared" si="27"/>
        <v>35000</v>
      </c>
      <c r="M97" s="39"/>
    </row>
    <row r="98" spans="1:13" ht="19.899999999999999" customHeight="1">
      <c r="A98" s="90"/>
      <c r="B98" s="90"/>
      <c r="C98" s="90"/>
      <c r="D98" s="16" t="s">
        <v>13</v>
      </c>
      <c r="E98" s="20">
        <f t="shared" si="26"/>
        <v>0</v>
      </c>
      <c r="F98" s="15">
        <f t="shared" si="26"/>
        <v>0</v>
      </c>
      <c r="G98" s="15">
        <f t="shared" si="26"/>
        <v>0</v>
      </c>
      <c r="H98" s="15">
        <f t="shared" si="26"/>
        <v>0</v>
      </c>
      <c r="I98" s="15">
        <f t="shared" si="26"/>
        <v>0</v>
      </c>
      <c r="J98" s="15">
        <f t="shared" si="26"/>
        <v>0</v>
      </c>
      <c r="K98" s="15">
        <f t="shared" si="26"/>
        <v>0</v>
      </c>
      <c r="L98" s="15">
        <f t="shared" si="26"/>
        <v>0</v>
      </c>
      <c r="M98" s="39"/>
    </row>
    <row r="99" spans="1:13" ht="19.899999999999999" customHeight="1">
      <c r="A99" s="90"/>
      <c r="B99" s="90"/>
      <c r="C99" s="90"/>
      <c r="D99" s="16" t="s">
        <v>14</v>
      </c>
      <c r="E99" s="20">
        <f t="shared" ref="E99" si="28">E105+E111+E117+E123+E129+E135+E141+E147</f>
        <v>0</v>
      </c>
      <c r="F99" s="15">
        <f t="shared" ref="F99:L99" si="29">F105+F111+F117+F123+F129+F135+F141+F147</f>
        <v>0</v>
      </c>
      <c r="G99" s="15">
        <f t="shared" si="29"/>
        <v>0</v>
      </c>
      <c r="H99" s="15">
        <f t="shared" si="29"/>
        <v>0</v>
      </c>
      <c r="I99" s="15">
        <f t="shared" si="29"/>
        <v>0</v>
      </c>
      <c r="J99" s="15">
        <f t="shared" si="29"/>
        <v>0</v>
      </c>
      <c r="K99" s="15">
        <f t="shared" si="29"/>
        <v>0</v>
      </c>
      <c r="L99" s="15">
        <f t="shared" si="29"/>
        <v>0</v>
      </c>
      <c r="M99" s="39"/>
    </row>
    <row r="100" spans="1:13" ht="19.899999999999999" customHeight="1">
      <c r="A100" s="90"/>
      <c r="B100" s="90"/>
      <c r="C100" s="90"/>
      <c r="D100" s="16" t="s">
        <v>15</v>
      </c>
      <c r="E100" s="20">
        <f t="shared" ref="E100" si="30">E106+E112+E118+E124+E130+E136+E142+E148</f>
        <v>73600.165000000008</v>
      </c>
      <c r="F100" s="15">
        <f t="shared" ref="F100:L100" si="31">F106+F112+F118+F124+F130+F136+F142+F148</f>
        <v>0</v>
      </c>
      <c r="G100" s="15">
        <f t="shared" si="31"/>
        <v>13722.165000000001</v>
      </c>
      <c r="H100" s="15">
        <f t="shared" si="31"/>
        <v>59878</v>
      </c>
      <c r="I100" s="15">
        <f t="shared" si="31"/>
        <v>0</v>
      </c>
      <c r="J100" s="15">
        <f t="shared" si="31"/>
        <v>0</v>
      </c>
      <c r="K100" s="15">
        <f t="shared" si="31"/>
        <v>0</v>
      </c>
      <c r="L100" s="15">
        <f t="shared" si="31"/>
        <v>0</v>
      </c>
      <c r="M100" s="39"/>
    </row>
    <row r="101" spans="1:13" ht="31.5" customHeight="1">
      <c r="A101" s="90"/>
      <c r="B101" s="90"/>
      <c r="C101" s="90"/>
      <c r="D101" s="16" t="s">
        <v>81</v>
      </c>
      <c r="E101" s="20">
        <f t="shared" ref="E101" si="32">E107+E113+E119+E125+E131+E137+E143+E149</f>
        <v>0</v>
      </c>
      <c r="F101" s="15">
        <f t="shared" ref="F101:L101" si="33">F107+F113+F119+F125+F131+F137+F143+F149</f>
        <v>0</v>
      </c>
      <c r="G101" s="15">
        <f t="shared" si="33"/>
        <v>0</v>
      </c>
      <c r="H101" s="15">
        <f t="shared" si="33"/>
        <v>0</v>
      </c>
      <c r="I101" s="15">
        <f t="shared" si="33"/>
        <v>0</v>
      </c>
      <c r="J101" s="15">
        <f t="shared" si="33"/>
        <v>0</v>
      </c>
      <c r="K101" s="15">
        <f t="shared" si="33"/>
        <v>0</v>
      </c>
      <c r="L101" s="15">
        <f t="shared" si="33"/>
        <v>0</v>
      </c>
      <c r="M101" s="39"/>
    </row>
    <row r="102" spans="1:13" ht="19.899999999999999" customHeight="1">
      <c r="A102" s="90"/>
      <c r="B102" s="90"/>
      <c r="C102" s="90"/>
      <c r="D102" s="16" t="s">
        <v>193</v>
      </c>
      <c r="E102" s="20">
        <f t="shared" ref="E102" si="34">E108+E114+E120+E126+E132+E138+E144+E150</f>
        <v>227233.16500000001</v>
      </c>
      <c r="F102" s="15">
        <f t="shared" ref="F102:L102" si="35">F108+F114+F120+F126+F132+F138+F144+F150</f>
        <v>33988.729999999996</v>
      </c>
      <c r="G102" s="15">
        <f t="shared" si="35"/>
        <v>29453.834999999999</v>
      </c>
      <c r="H102" s="15">
        <f t="shared" si="35"/>
        <v>23790.6</v>
      </c>
      <c r="I102" s="15">
        <f t="shared" si="35"/>
        <v>35000</v>
      </c>
      <c r="J102" s="15">
        <f t="shared" si="35"/>
        <v>30000</v>
      </c>
      <c r="K102" s="15">
        <f t="shared" si="35"/>
        <v>40000</v>
      </c>
      <c r="L102" s="15">
        <f t="shared" si="35"/>
        <v>35000</v>
      </c>
      <c r="M102" s="39"/>
    </row>
    <row r="103" spans="1:13" ht="14.65" hidden="1" customHeight="1">
      <c r="A103" s="90" t="s">
        <v>83</v>
      </c>
      <c r="B103" s="90" t="s">
        <v>29</v>
      </c>
      <c r="C103" s="90" t="s">
        <v>60</v>
      </c>
      <c r="D103" s="16" t="s">
        <v>3</v>
      </c>
      <c r="E103" s="20">
        <f>F103+G103+H103+I103+J103+K103+L103</f>
        <v>64656.729999999996</v>
      </c>
      <c r="F103" s="20">
        <f t="shared" ref="F103:L103" si="36">F104+F105+F106+F107+F108</f>
        <v>8656.73</v>
      </c>
      <c r="G103" s="20">
        <f t="shared" si="36"/>
        <v>15000</v>
      </c>
      <c r="H103" s="20">
        <f t="shared" si="36"/>
        <v>5000</v>
      </c>
      <c r="I103" s="20">
        <f t="shared" si="36"/>
        <v>5000</v>
      </c>
      <c r="J103" s="15">
        <f t="shared" si="36"/>
        <v>11000</v>
      </c>
      <c r="K103" s="20">
        <f t="shared" si="36"/>
        <v>7000</v>
      </c>
      <c r="L103" s="20">
        <f t="shared" si="36"/>
        <v>13000</v>
      </c>
      <c r="M103" s="39"/>
    </row>
    <row r="104" spans="1:13" ht="14.65" hidden="1" customHeight="1">
      <c r="A104" s="90"/>
      <c r="B104" s="90"/>
      <c r="C104" s="90"/>
      <c r="D104" s="16" t="s">
        <v>13</v>
      </c>
      <c r="E104" s="15">
        <f t="shared" ref="E104:E145" si="37">F104+G104+H104+I104+J104+K104+L104</f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39"/>
    </row>
    <row r="105" spans="1:13" ht="14.65" hidden="1" customHeight="1">
      <c r="A105" s="90"/>
      <c r="B105" s="90"/>
      <c r="C105" s="90"/>
      <c r="D105" s="16" t="s">
        <v>14</v>
      </c>
      <c r="E105" s="15">
        <f t="shared" si="37"/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39"/>
    </row>
    <row r="106" spans="1:13" ht="14.65" hidden="1" customHeight="1">
      <c r="A106" s="90"/>
      <c r="B106" s="90"/>
      <c r="C106" s="90"/>
      <c r="D106" s="16" t="s">
        <v>15</v>
      </c>
      <c r="E106" s="15">
        <f t="shared" si="37"/>
        <v>12721.165000000001</v>
      </c>
      <c r="F106" s="15">
        <v>0</v>
      </c>
      <c r="G106" s="15">
        <f>11200+1521.165</f>
        <v>12721.165000000001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39"/>
    </row>
    <row r="107" spans="1:13" ht="29.1" hidden="1" customHeight="1">
      <c r="A107" s="90"/>
      <c r="B107" s="90"/>
      <c r="C107" s="90"/>
      <c r="D107" s="16" t="s">
        <v>81</v>
      </c>
      <c r="E107" s="15">
        <f t="shared" si="37"/>
        <v>0</v>
      </c>
      <c r="F107" s="15">
        <f t="shared" ref="F107:L107" si="38">F106+F105</f>
        <v>0</v>
      </c>
      <c r="G107" s="15">
        <v>0</v>
      </c>
      <c r="H107" s="15">
        <f t="shared" si="38"/>
        <v>0</v>
      </c>
      <c r="I107" s="15">
        <f t="shared" si="38"/>
        <v>0</v>
      </c>
      <c r="J107" s="15">
        <f t="shared" si="38"/>
        <v>0</v>
      </c>
      <c r="K107" s="15">
        <f t="shared" si="38"/>
        <v>0</v>
      </c>
      <c r="L107" s="15">
        <f t="shared" si="38"/>
        <v>0</v>
      </c>
      <c r="M107" s="39"/>
    </row>
    <row r="108" spans="1:13" ht="14.65" hidden="1" customHeight="1">
      <c r="A108" s="90"/>
      <c r="B108" s="90"/>
      <c r="C108" s="90"/>
      <c r="D108" s="16" t="s">
        <v>193</v>
      </c>
      <c r="E108" s="15">
        <f t="shared" si="37"/>
        <v>51935.565000000002</v>
      </c>
      <c r="F108" s="17">
        <v>8656.73</v>
      </c>
      <c r="G108" s="17">
        <f>15000-G106</f>
        <v>2278.8349999999991</v>
      </c>
      <c r="H108" s="17">
        <v>5000</v>
      </c>
      <c r="I108" s="17">
        <v>5000</v>
      </c>
      <c r="J108" s="15">
        <v>11000</v>
      </c>
      <c r="K108" s="17">
        <v>7000</v>
      </c>
      <c r="L108" s="17">
        <v>13000</v>
      </c>
      <c r="M108" s="39"/>
    </row>
    <row r="109" spans="1:13" ht="14.65" hidden="1" customHeight="1">
      <c r="A109" s="90" t="s">
        <v>84</v>
      </c>
      <c r="B109" s="90" t="s">
        <v>23</v>
      </c>
      <c r="C109" s="90" t="s">
        <v>36</v>
      </c>
      <c r="D109" s="16" t="s">
        <v>3</v>
      </c>
      <c r="E109" s="20">
        <f>F109+G109+H109+I109+J109+K109+L109</f>
        <v>103000</v>
      </c>
      <c r="F109" s="20">
        <f t="shared" ref="F109:L109" si="39">F110+F111+F112+F113+F114</f>
        <v>13000</v>
      </c>
      <c r="G109" s="20">
        <f t="shared" si="39"/>
        <v>10000</v>
      </c>
      <c r="H109" s="20">
        <f t="shared" si="39"/>
        <v>15000</v>
      </c>
      <c r="I109" s="20">
        <f t="shared" si="39"/>
        <v>15000</v>
      </c>
      <c r="J109" s="15">
        <f t="shared" si="39"/>
        <v>15000</v>
      </c>
      <c r="K109" s="20">
        <f t="shared" si="39"/>
        <v>20000</v>
      </c>
      <c r="L109" s="20">
        <f t="shared" si="39"/>
        <v>15000</v>
      </c>
      <c r="M109" s="39"/>
    </row>
    <row r="110" spans="1:13" ht="14.65" hidden="1" customHeight="1">
      <c r="A110" s="90"/>
      <c r="B110" s="90"/>
      <c r="C110" s="90"/>
      <c r="D110" s="16" t="s">
        <v>13</v>
      </c>
      <c r="E110" s="15">
        <f t="shared" si="37"/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39"/>
    </row>
    <row r="111" spans="1:13" ht="14.65" hidden="1" customHeight="1">
      <c r="A111" s="90"/>
      <c r="B111" s="90"/>
      <c r="C111" s="90"/>
      <c r="D111" s="16" t="s">
        <v>14</v>
      </c>
      <c r="E111" s="15">
        <f t="shared" si="37"/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39"/>
    </row>
    <row r="112" spans="1:13" ht="14.65" hidden="1" customHeight="1">
      <c r="A112" s="90"/>
      <c r="B112" s="90"/>
      <c r="C112" s="90"/>
      <c r="D112" s="16" t="s">
        <v>15</v>
      </c>
      <c r="E112" s="15">
        <f t="shared" si="37"/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39"/>
    </row>
    <row r="113" spans="1:13" ht="29.65" hidden="1" customHeight="1">
      <c r="A113" s="90"/>
      <c r="B113" s="90"/>
      <c r="C113" s="90"/>
      <c r="D113" s="16" t="s">
        <v>81</v>
      </c>
      <c r="E113" s="15">
        <f t="shared" si="37"/>
        <v>0</v>
      </c>
      <c r="F113" s="15">
        <f t="shared" ref="F113:L113" si="40">F111+F112</f>
        <v>0</v>
      </c>
      <c r="G113" s="15">
        <f t="shared" si="40"/>
        <v>0</v>
      </c>
      <c r="H113" s="15">
        <f t="shared" si="40"/>
        <v>0</v>
      </c>
      <c r="I113" s="15">
        <f t="shared" si="40"/>
        <v>0</v>
      </c>
      <c r="J113" s="15">
        <f t="shared" si="40"/>
        <v>0</v>
      </c>
      <c r="K113" s="15">
        <f t="shared" si="40"/>
        <v>0</v>
      </c>
      <c r="L113" s="15">
        <f t="shared" si="40"/>
        <v>0</v>
      </c>
      <c r="M113" s="39"/>
    </row>
    <row r="114" spans="1:13" ht="14.65" hidden="1" customHeight="1">
      <c r="A114" s="90"/>
      <c r="B114" s="90"/>
      <c r="C114" s="90"/>
      <c r="D114" s="16" t="s">
        <v>193</v>
      </c>
      <c r="E114" s="15">
        <f t="shared" si="37"/>
        <v>103000</v>
      </c>
      <c r="F114" s="17">
        <v>13000</v>
      </c>
      <c r="G114" s="17">
        <v>10000</v>
      </c>
      <c r="H114" s="17">
        <v>15000</v>
      </c>
      <c r="I114" s="17">
        <v>15000</v>
      </c>
      <c r="J114" s="15">
        <v>15000</v>
      </c>
      <c r="K114" s="17">
        <v>20000</v>
      </c>
      <c r="L114" s="17">
        <v>15000</v>
      </c>
      <c r="M114" s="39"/>
    </row>
    <row r="115" spans="1:13" ht="14.65" hidden="1" customHeight="1">
      <c r="A115" s="90" t="s">
        <v>85</v>
      </c>
      <c r="B115" s="90" t="s">
        <v>24</v>
      </c>
      <c r="C115" s="90" t="s">
        <v>183</v>
      </c>
      <c r="D115" s="16" t="s">
        <v>3</v>
      </c>
      <c r="E115" s="20">
        <f t="shared" si="37"/>
        <v>15790.6</v>
      </c>
      <c r="F115" s="20">
        <f t="shared" ref="F115:L115" si="41">F116+F117+F118+F119+F120</f>
        <v>4000</v>
      </c>
      <c r="G115" s="20">
        <f t="shared" si="41"/>
        <v>4000</v>
      </c>
      <c r="H115" s="20">
        <f t="shared" si="41"/>
        <v>3790.6</v>
      </c>
      <c r="I115" s="20">
        <f t="shared" si="41"/>
        <v>0</v>
      </c>
      <c r="J115" s="15">
        <f t="shared" si="41"/>
        <v>4000</v>
      </c>
      <c r="K115" s="20">
        <f t="shared" si="41"/>
        <v>0</v>
      </c>
      <c r="L115" s="20">
        <f t="shared" si="41"/>
        <v>0</v>
      </c>
      <c r="M115" s="39"/>
    </row>
    <row r="116" spans="1:13" ht="14.65" hidden="1" customHeight="1">
      <c r="A116" s="90"/>
      <c r="B116" s="90"/>
      <c r="C116" s="90"/>
      <c r="D116" s="16" t="s">
        <v>13</v>
      </c>
      <c r="E116" s="15">
        <f t="shared" si="37"/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39"/>
    </row>
    <row r="117" spans="1:13" ht="14.65" hidden="1" customHeight="1">
      <c r="A117" s="90"/>
      <c r="B117" s="90"/>
      <c r="C117" s="90"/>
      <c r="D117" s="16" t="s">
        <v>14</v>
      </c>
      <c r="E117" s="15">
        <f t="shared" si="37"/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39"/>
    </row>
    <row r="118" spans="1:13" ht="14.65" hidden="1" customHeight="1">
      <c r="A118" s="90"/>
      <c r="B118" s="90"/>
      <c r="C118" s="90"/>
      <c r="D118" s="16" t="s">
        <v>15</v>
      </c>
      <c r="E118" s="15">
        <f t="shared" si="37"/>
        <v>1001</v>
      </c>
      <c r="F118" s="15">
        <v>0</v>
      </c>
      <c r="G118" s="15">
        <v>1001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39"/>
    </row>
    <row r="119" spans="1:13" ht="29.65" hidden="1" customHeight="1">
      <c r="A119" s="90"/>
      <c r="B119" s="90"/>
      <c r="C119" s="90"/>
      <c r="D119" s="16" t="s">
        <v>81</v>
      </c>
      <c r="E119" s="15">
        <f t="shared" si="37"/>
        <v>0</v>
      </c>
      <c r="F119" s="15">
        <f t="shared" ref="F119:L119" si="42">F117+F118</f>
        <v>0</v>
      </c>
      <c r="G119" s="15">
        <v>0</v>
      </c>
      <c r="H119" s="15">
        <f t="shared" si="42"/>
        <v>0</v>
      </c>
      <c r="I119" s="15">
        <f t="shared" si="42"/>
        <v>0</v>
      </c>
      <c r="J119" s="15">
        <f t="shared" si="42"/>
        <v>0</v>
      </c>
      <c r="K119" s="15">
        <f t="shared" si="42"/>
        <v>0</v>
      </c>
      <c r="L119" s="15">
        <f t="shared" si="42"/>
        <v>0</v>
      </c>
      <c r="M119" s="39"/>
    </row>
    <row r="120" spans="1:13" ht="14.65" hidden="1" customHeight="1">
      <c r="A120" s="90"/>
      <c r="B120" s="90"/>
      <c r="C120" s="90"/>
      <c r="D120" s="16" t="s">
        <v>193</v>
      </c>
      <c r="E120" s="15">
        <f t="shared" si="37"/>
        <v>14789.6</v>
      </c>
      <c r="F120" s="17">
        <v>4000</v>
      </c>
      <c r="G120" s="17">
        <f>4000-G118</f>
        <v>2999</v>
      </c>
      <c r="H120" s="18">
        <v>3790.6</v>
      </c>
      <c r="I120" s="17">
        <v>0</v>
      </c>
      <c r="J120" s="15">
        <v>4000</v>
      </c>
      <c r="K120" s="17">
        <v>0</v>
      </c>
      <c r="L120" s="17">
        <v>0</v>
      </c>
      <c r="M120" s="39"/>
    </row>
    <row r="121" spans="1:13" ht="14.65" hidden="1" customHeight="1">
      <c r="A121" s="90" t="s">
        <v>86</v>
      </c>
      <c r="B121" s="90" t="s">
        <v>27</v>
      </c>
      <c r="C121" s="90" t="s">
        <v>177</v>
      </c>
      <c r="D121" s="16" t="s">
        <v>3</v>
      </c>
      <c r="E121" s="20">
        <f t="shared" si="37"/>
        <v>53956</v>
      </c>
      <c r="F121" s="20">
        <f t="shared" ref="F121:L121" si="43">F122+F123+F124+F125+F126</f>
        <v>0</v>
      </c>
      <c r="G121" s="20">
        <f t="shared" si="43"/>
        <v>9176</v>
      </c>
      <c r="H121" s="20">
        <f t="shared" si="43"/>
        <v>35780</v>
      </c>
      <c r="I121" s="20">
        <f t="shared" si="43"/>
        <v>6000</v>
      </c>
      <c r="J121" s="15">
        <f t="shared" si="43"/>
        <v>0</v>
      </c>
      <c r="K121" s="20">
        <f t="shared" si="43"/>
        <v>3000</v>
      </c>
      <c r="L121" s="20">
        <f t="shared" si="43"/>
        <v>0</v>
      </c>
      <c r="M121" s="39"/>
    </row>
    <row r="122" spans="1:13" ht="14.65" hidden="1" customHeight="1">
      <c r="A122" s="90"/>
      <c r="B122" s="90"/>
      <c r="C122" s="90"/>
      <c r="D122" s="16" t="s">
        <v>13</v>
      </c>
      <c r="E122" s="15">
        <f t="shared" si="37"/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39"/>
    </row>
    <row r="123" spans="1:13" ht="14.65" hidden="1" customHeight="1">
      <c r="A123" s="90"/>
      <c r="B123" s="90"/>
      <c r="C123" s="90"/>
      <c r="D123" s="16" t="s">
        <v>14</v>
      </c>
      <c r="E123" s="15">
        <f t="shared" si="37"/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39"/>
    </row>
    <row r="124" spans="1:13" ht="14.65" hidden="1" customHeight="1">
      <c r="A124" s="90"/>
      <c r="B124" s="90"/>
      <c r="C124" s="90"/>
      <c r="D124" s="16" t="s">
        <v>15</v>
      </c>
      <c r="E124" s="15">
        <f t="shared" si="37"/>
        <v>35780</v>
      </c>
      <c r="F124" s="15">
        <v>0</v>
      </c>
      <c r="G124" s="15">
        <v>0</v>
      </c>
      <c r="H124" s="15">
        <f>28504+7276</f>
        <v>35780</v>
      </c>
      <c r="I124" s="15">
        <v>0</v>
      </c>
      <c r="J124" s="15">
        <v>0</v>
      </c>
      <c r="K124" s="15">
        <v>0</v>
      </c>
      <c r="L124" s="15">
        <v>0</v>
      </c>
      <c r="M124" s="39"/>
    </row>
    <row r="125" spans="1:13" ht="29.1" hidden="1" customHeight="1">
      <c r="A125" s="90"/>
      <c r="B125" s="90"/>
      <c r="C125" s="90"/>
      <c r="D125" s="16" t="s">
        <v>81</v>
      </c>
      <c r="E125" s="15">
        <f t="shared" si="37"/>
        <v>0</v>
      </c>
      <c r="F125" s="15">
        <f t="shared" ref="F125:L125" si="44">F123+F124</f>
        <v>0</v>
      </c>
      <c r="G125" s="15">
        <f t="shared" si="44"/>
        <v>0</v>
      </c>
      <c r="H125" s="15">
        <v>0</v>
      </c>
      <c r="I125" s="15">
        <f t="shared" si="44"/>
        <v>0</v>
      </c>
      <c r="J125" s="15">
        <f t="shared" si="44"/>
        <v>0</v>
      </c>
      <c r="K125" s="15">
        <f t="shared" si="44"/>
        <v>0</v>
      </c>
      <c r="L125" s="15">
        <f t="shared" si="44"/>
        <v>0</v>
      </c>
      <c r="M125" s="39"/>
    </row>
    <row r="126" spans="1:13" ht="14.65" hidden="1" customHeight="1">
      <c r="A126" s="90"/>
      <c r="B126" s="90"/>
      <c r="C126" s="90"/>
      <c r="D126" s="16" t="s">
        <v>193</v>
      </c>
      <c r="E126" s="15">
        <f t="shared" si="37"/>
        <v>18176</v>
      </c>
      <c r="F126" s="17">
        <v>0</v>
      </c>
      <c r="G126" s="17">
        <v>9176</v>
      </c>
      <c r="H126" s="15">
        <v>0</v>
      </c>
      <c r="I126" s="17">
        <v>6000</v>
      </c>
      <c r="J126" s="15">
        <v>0</v>
      </c>
      <c r="K126" s="17">
        <v>3000</v>
      </c>
      <c r="L126" s="15">
        <v>0</v>
      </c>
      <c r="M126" s="39"/>
    </row>
    <row r="127" spans="1:13" ht="14.65" hidden="1" customHeight="1">
      <c r="A127" s="90" t="s">
        <v>87</v>
      </c>
      <c r="B127" s="90" t="s">
        <v>28</v>
      </c>
      <c r="C127" s="90" t="s">
        <v>178</v>
      </c>
      <c r="D127" s="16" t="s">
        <v>3</v>
      </c>
      <c r="E127" s="20">
        <f t="shared" si="37"/>
        <v>13115</v>
      </c>
      <c r="F127" s="20">
        <f t="shared" ref="F127:L127" si="45">F128+F129+F130+F131+F132</f>
        <v>4000</v>
      </c>
      <c r="G127" s="20">
        <f t="shared" si="45"/>
        <v>0</v>
      </c>
      <c r="H127" s="68">
        <f t="shared" si="45"/>
        <v>5115</v>
      </c>
      <c r="I127" s="20">
        <f t="shared" si="45"/>
        <v>4000</v>
      </c>
      <c r="J127" s="15">
        <f t="shared" si="45"/>
        <v>0</v>
      </c>
      <c r="K127" s="20">
        <f t="shared" si="45"/>
        <v>0</v>
      </c>
      <c r="L127" s="20">
        <f t="shared" si="45"/>
        <v>0</v>
      </c>
      <c r="M127" s="39"/>
    </row>
    <row r="128" spans="1:13" ht="14.65" hidden="1" customHeight="1">
      <c r="A128" s="90"/>
      <c r="B128" s="90"/>
      <c r="C128" s="90"/>
      <c r="D128" s="16" t="s">
        <v>13</v>
      </c>
      <c r="E128" s="15">
        <f t="shared" si="37"/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39"/>
    </row>
    <row r="129" spans="1:13" ht="14.65" hidden="1" customHeight="1">
      <c r="A129" s="90"/>
      <c r="B129" s="90"/>
      <c r="C129" s="90"/>
      <c r="D129" s="16" t="s">
        <v>14</v>
      </c>
      <c r="E129" s="15">
        <f t="shared" si="37"/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39"/>
    </row>
    <row r="130" spans="1:13" ht="14.65" hidden="1" customHeight="1">
      <c r="A130" s="90"/>
      <c r="B130" s="90"/>
      <c r="C130" s="90"/>
      <c r="D130" s="16" t="s">
        <v>15</v>
      </c>
      <c r="E130" s="15">
        <f t="shared" si="37"/>
        <v>5115</v>
      </c>
      <c r="F130" s="15">
        <v>0</v>
      </c>
      <c r="G130" s="15">
        <v>0</v>
      </c>
      <c r="H130" s="67">
        <v>5115</v>
      </c>
      <c r="I130" s="15">
        <v>0</v>
      </c>
      <c r="J130" s="15">
        <v>0</v>
      </c>
      <c r="K130" s="15">
        <v>0</v>
      </c>
      <c r="L130" s="15">
        <v>0</v>
      </c>
      <c r="M130" s="39"/>
    </row>
    <row r="131" spans="1:13" ht="29.1" hidden="1" customHeight="1">
      <c r="A131" s="90"/>
      <c r="B131" s="90"/>
      <c r="C131" s="90"/>
      <c r="D131" s="16" t="s">
        <v>81</v>
      </c>
      <c r="E131" s="15">
        <f t="shared" si="37"/>
        <v>0</v>
      </c>
      <c r="F131" s="15">
        <f t="shared" ref="F131:L131" si="46">F129+F130</f>
        <v>0</v>
      </c>
      <c r="G131" s="15">
        <f t="shared" si="46"/>
        <v>0</v>
      </c>
      <c r="H131" s="15">
        <v>0</v>
      </c>
      <c r="I131" s="15">
        <f t="shared" si="46"/>
        <v>0</v>
      </c>
      <c r="J131" s="15">
        <f t="shared" si="46"/>
        <v>0</v>
      </c>
      <c r="K131" s="15">
        <f t="shared" si="46"/>
        <v>0</v>
      </c>
      <c r="L131" s="15">
        <f t="shared" si="46"/>
        <v>0</v>
      </c>
      <c r="M131" s="39"/>
    </row>
    <row r="132" spans="1:13" ht="14.65" hidden="1" customHeight="1">
      <c r="A132" s="90"/>
      <c r="B132" s="90"/>
      <c r="C132" s="90"/>
      <c r="D132" s="16" t="s">
        <v>193</v>
      </c>
      <c r="E132" s="15">
        <f t="shared" si="37"/>
        <v>8000</v>
      </c>
      <c r="F132" s="17">
        <v>4000</v>
      </c>
      <c r="G132" s="17">
        <v>0</v>
      </c>
      <c r="H132" s="17">
        <v>0</v>
      </c>
      <c r="I132" s="17">
        <v>4000</v>
      </c>
      <c r="J132" s="15">
        <v>0</v>
      </c>
      <c r="K132" s="17">
        <v>0</v>
      </c>
      <c r="L132" s="17">
        <v>0</v>
      </c>
      <c r="M132" s="39"/>
    </row>
    <row r="133" spans="1:13" ht="14.65" hidden="1" customHeight="1">
      <c r="A133" s="90" t="s">
        <v>88</v>
      </c>
      <c r="B133" s="90" t="s">
        <v>25</v>
      </c>
      <c r="C133" s="90" t="s">
        <v>41</v>
      </c>
      <c r="D133" s="16" t="s">
        <v>3</v>
      </c>
      <c r="E133" s="20">
        <f>F133+G133+H133+I133+J133+K133+L133</f>
        <v>45934</v>
      </c>
      <c r="F133" s="20">
        <f t="shared" ref="F133:L133" si="47">F134+F135+F136+F137+F138</f>
        <v>4332</v>
      </c>
      <c r="G133" s="20">
        <f t="shared" si="47"/>
        <v>5000</v>
      </c>
      <c r="H133" s="20">
        <f t="shared" si="47"/>
        <v>14602</v>
      </c>
      <c r="I133" s="20">
        <f t="shared" si="47"/>
        <v>5000</v>
      </c>
      <c r="J133" s="15">
        <f t="shared" si="47"/>
        <v>0</v>
      </c>
      <c r="K133" s="20">
        <f t="shared" si="47"/>
        <v>10000</v>
      </c>
      <c r="L133" s="20">
        <f t="shared" si="47"/>
        <v>7000</v>
      </c>
      <c r="M133" s="39"/>
    </row>
    <row r="134" spans="1:13" ht="14.65" hidden="1" customHeight="1">
      <c r="A134" s="90"/>
      <c r="B134" s="90"/>
      <c r="C134" s="90"/>
      <c r="D134" s="16" t="s">
        <v>13</v>
      </c>
      <c r="E134" s="15">
        <f t="shared" si="37"/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39"/>
    </row>
    <row r="135" spans="1:13" ht="14.65" hidden="1" customHeight="1">
      <c r="A135" s="90"/>
      <c r="B135" s="90"/>
      <c r="C135" s="90"/>
      <c r="D135" s="16" t="s">
        <v>14</v>
      </c>
      <c r="E135" s="15">
        <f t="shared" si="37"/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39"/>
    </row>
    <row r="136" spans="1:13" ht="14.65" hidden="1" customHeight="1">
      <c r="A136" s="90"/>
      <c r="B136" s="90"/>
      <c r="C136" s="90"/>
      <c r="D136" s="16" t="s">
        <v>15</v>
      </c>
      <c r="E136" s="15">
        <f t="shared" si="37"/>
        <v>14602</v>
      </c>
      <c r="F136" s="15">
        <v>0</v>
      </c>
      <c r="G136" s="15">
        <v>0</v>
      </c>
      <c r="H136" s="15">
        <v>14602</v>
      </c>
      <c r="I136" s="15">
        <v>0</v>
      </c>
      <c r="J136" s="15">
        <v>0</v>
      </c>
      <c r="K136" s="15">
        <v>0</v>
      </c>
      <c r="L136" s="15">
        <v>0</v>
      </c>
      <c r="M136" s="39"/>
    </row>
    <row r="137" spans="1:13" ht="29.1" hidden="1" customHeight="1">
      <c r="A137" s="90"/>
      <c r="B137" s="90"/>
      <c r="C137" s="90"/>
      <c r="D137" s="16" t="s">
        <v>81</v>
      </c>
      <c r="E137" s="15">
        <f t="shared" si="37"/>
        <v>0</v>
      </c>
      <c r="F137" s="15">
        <f t="shared" ref="F137:L137" si="48">F135+F136</f>
        <v>0</v>
      </c>
      <c r="G137" s="15">
        <f t="shared" si="48"/>
        <v>0</v>
      </c>
      <c r="H137" s="15">
        <v>0</v>
      </c>
      <c r="I137" s="15">
        <f t="shared" si="48"/>
        <v>0</v>
      </c>
      <c r="J137" s="15">
        <f t="shared" si="48"/>
        <v>0</v>
      </c>
      <c r="K137" s="15">
        <f t="shared" si="48"/>
        <v>0</v>
      </c>
      <c r="L137" s="15">
        <f t="shared" si="48"/>
        <v>0</v>
      </c>
      <c r="M137" s="39"/>
    </row>
    <row r="138" spans="1:13" ht="14.65" hidden="1" customHeight="1">
      <c r="A138" s="90"/>
      <c r="B138" s="90"/>
      <c r="C138" s="90"/>
      <c r="D138" s="16" t="s">
        <v>193</v>
      </c>
      <c r="E138" s="15">
        <f t="shared" si="37"/>
        <v>31332</v>
      </c>
      <c r="F138" s="17">
        <v>4332</v>
      </c>
      <c r="G138" s="17">
        <v>5000</v>
      </c>
      <c r="H138" s="17">
        <v>0</v>
      </c>
      <c r="I138" s="17">
        <v>5000</v>
      </c>
      <c r="J138" s="15">
        <v>0</v>
      </c>
      <c r="K138" s="17">
        <v>10000</v>
      </c>
      <c r="L138" s="17">
        <v>7000</v>
      </c>
      <c r="M138" s="39"/>
    </row>
    <row r="139" spans="1:13" ht="14.65" hidden="1" customHeight="1">
      <c r="A139" s="90" t="s">
        <v>89</v>
      </c>
      <c r="B139" s="90" t="s">
        <v>201</v>
      </c>
      <c r="C139" s="90" t="s">
        <v>180</v>
      </c>
      <c r="D139" s="16" t="s">
        <v>3</v>
      </c>
      <c r="E139" s="20">
        <f t="shared" si="37"/>
        <v>4381</v>
      </c>
      <c r="F139" s="20">
        <f t="shared" ref="F139:L139" si="49">F140+F141+F142+F143+F144</f>
        <v>0</v>
      </c>
      <c r="G139" s="20">
        <f t="shared" si="49"/>
        <v>0</v>
      </c>
      <c r="H139" s="20">
        <f t="shared" si="49"/>
        <v>4381</v>
      </c>
      <c r="I139" s="20">
        <f t="shared" si="49"/>
        <v>0</v>
      </c>
      <c r="J139" s="15">
        <f t="shared" si="49"/>
        <v>0</v>
      </c>
      <c r="K139" s="20">
        <f t="shared" si="49"/>
        <v>0</v>
      </c>
      <c r="L139" s="20">
        <f t="shared" si="49"/>
        <v>0</v>
      </c>
      <c r="M139" s="39"/>
    </row>
    <row r="140" spans="1:13" ht="14.65" hidden="1" customHeight="1">
      <c r="A140" s="90"/>
      <c r="B140" s="90"/>
      <c r="C140" s="90"/>
      <c r="D140" s="16" t="s">
        <v>13</v>
      </c>
      <c r="E140" s="15">
        <f t="shared" si="37"/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39"/>
    </row>
    <row r="141" spans="1:13" ht="14.65" hidden="1" customHeight="1">
      <c r="A141" s="90"/>
      <c r="B141" s="90"/>
      <c r="C141" s="90"/>
      <c r="D141" s="16" t="s">
        <v>14</v>
      </c>
      <c r="E141" s="15">
        <f t="shared" si="37"/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39"/>
    </row>
    <row r="142" spans="1:13" ht="14.65" hidden="1" customHeight="1">
      <c r="A142" s="90"/>
      <c r="B142" s="90"/>
      <c r="C142" s="90"/>
      <c r="D142" s="16" t="s">
        <v>15</v>
      </c>
      <c r="E142" s="15">
        <f t="shared" si="37"/>
        <v>4381</v>
      </c>
      <c r="F142" s="15">
        <v>0</v>
      </c>
      <c r="G142" s="15">
        <v>0</v>
      </c>
      <c r="H142" s="15">
        <v>4381</v>
      </c>
      <c r="I142" s="15">
        <v>0</v>
      </c>
      <c r="J142" s="15">
        <v>0</v>
      </c>
      <c r="K142" s="15">
        <v>0</v>
      </c>
      <c r="L142" s="15">
        <v>0</v>
      </c>
      <c r="M142" s="39"/>
    </row>
    <row r="143" spans="1:13" ht="29.1" hidden="1" customHeight="1">
      <c r="A143" s="90"/>
      <c r="B143" s="90"/>
      <c r="C143" s="90"/>
      <c r="D143" s="16" t="s">
        <v>81</v>
      </c>
      <c r="E143" s="15">
        <f t="shared" si="37"/>
        <v>0</v>
      </c>
      <c r="F143" s="15">
        <f t="shared" ref="F143:L143" si="50">F141+F142</f>
        <v>0</v>
      </c>
      <c r="G143" s="15">
        <f t="shared" si="50"/>
        <v>0</v>
      </c>
      <c r="H143" s="15">
        <v>0</v>
      </c>
      <c r="I143" s="15">
        <f t="shared" si="50"/>
        <v>0</v>
      </c>
      <c r="J143" s="15">
        <f t="shared" si="50"/>
        <v>0</v>
      </c>
      <c r="K143" s="15">
        <f t="shared" si="50"/>
        <v>0</v>
      </c>
      <c r="L143" s="15">
        <f t="shared" si="50"/>
        <v>0</v>
      </c>
      <c r="M143" s="39"/>
    </row>
    <row r="144" spans="1:13" ht="14.65" hidden="1" customHeight="1">
      <c r="A144" s="90"/>
      <c r="B144" s="90"/>
      <c r="C144" s="90"/>
      <c r="D144" s="16" t="s">
        <v>193</v>
      </c>
      <c r="E144" s="15">
        <f t="shared" si="37"/>
        <v>0</v>
      </c>
      <c r="F144" s="15">
        <v>0</v>
      </c>
      <c r="G144" s="15">
        <v>0</v>
      </c>
      <c r="H144" s="47">
        <v>0</v>
      </c>
      <c r="I144" s="15">
        <v>0</v>
      </c>
      <c r="J144" s="15">
        <v>0</v>
      </c>
      <c r="K144" s="15">
        <v>0</v>
      </c>
      <c r="L144" s="15">
        <v>0</v>
      </c>
      <c r="M144" s="39"/>
    </row>
    <row r="145" spans="1:49" ht="14.65" hidden="1" customHeight="1">
      <c r="A145" s="90" t="s">
        <v>90</v>
      </c>
      <c r="B145" s="90" t="s">
        <v>26</v>
      </c>
      <c r="C145" s="90" t="s">
        <v>179</v>
      </c>
      <c r="D145" s="16" t="s">
        <v>3</v>
      </c>
      <c r="E145" s="20">
        <f t="shared" si="37"/>
        <v>0</v>
      </c>
      <c r="F145" s="20">
        <f t="shared" ref="F145:L145" si="51">F146+F147+F148+F149+F150</f>
        <v>0</v>
      </c>
      <c r="G145" s="20">
        <f t="shared" si="51"/>
        <v>0</v>
      </c>
      <c r="H145" s="20">
        <f t="shared" si="51"/>
        <v>0</v>
      </c>
      <c r="I145" s="20">
        <f t="shared" si="51"/>
        <v>0</v>
      </c>
      <c r="J145" s="15">
        <f t="shared" si="51"/>
        <v>0</v>
      </c>
      <c r="K145" s="20">
        <f t="shared" si="51"/>
        <v>0</v>
      </c>
      <c r="L145" s="20">
        <f t="shared" si="51"/>
        <v>0</v>
      </c>
      <c r="M145" s="39"/>
    </row>
    <row r="146" spans="1:49" ht="14.65" hidden="1" customHeight="1">
      <c r="A146" s="90"/>
      <c r="B146" s="90"/>
      <c r="C146" s="90"/>
      <c r="D146" s="16" t="s">
        <v>13</v>
      </c>
      <c r="E146" s="15">
        <f>F146+G146+H146+I146+J146+K146+L146</f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39"/>
    </row>
    <row r="147" spans="1:49" ht="14.65" hidden="1" customHeight="1">
      <c r="A147" s="90"/>
      <c r="B147" s="90"/>
      <c r="C147" s="90"/>
      <c r="D147" s="16" t="s">
        <v>14</v>
      </c>
      <c r="E147" s="15">
        <f t="shared" ref="E147:E157" si="52">F147+G147+H147+I147+J147+K147+L147</f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39"/>
    </row>
    <row r="148" spans="1:49" ht="14.65" hidden="1" customHeight="1">
      <c r="A148" s="90"/>
      <c r="B148" s="90"/>
      <c r="C148" s="90"/>
      <c r="D148" s="16" t="s">
        <v>15</v>
      </c>
      <c r="E148" s="15">
        <f t="shared" si="52"/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39"/>
    </row>
    <row r="149" spans="1:49" ht="29.1" hidden="1" customHeight="1">
      <c r="A149" s="90"/>
      <c r="B149" s="90"/>
      <c r="C149" s="90"/>
      <c r="D149" s="16" t="s">
        <v>81</v>
      </c>
      <c r="E149" s="15">
        <f t="shared" si="52"/>
        <v>0</v>
      </c>
      <c r="F149" s="15">
        <f t="shared" ref="F149:L149" si="53">F148+F147</f>
        <v>0</v>
      </c>
      <c r="G149" s="15">
        <f t="shared" si="53"/>
        <v>0</v>
      </c>
      <c r="H149" s="15">
        <f t="shared" si="53"/>
        <v>0</v>
      </c>
      <c r="I149" s="15">
        <f t="shared" si="53"/>
        <v>0</v>
      </c>
      <c r="J149" s="15">
        <f t="shared" si="53"/>
        <v>0</v>
      </c>
      <c r="K149" s="15">
        <f t="shared" si="53"/>
        <v>0</v>
      </c>
      <c r="L149" s="15">
        <f t="shared" si="53"/>
        <v>0</v>
      </c>
      <c r="M149" s="39"/>
    </row>
    <row r="150" spans="1:49" ht="14.65" hidden="1" customHeight="1">
      <c r="A150" s="90"/>
      <c r="B150" s="90"/>
      <c r="C150" s="90"/>
      <c r="D150" s="16" t="s">
        <v>193</v>
      </c>
      <c r="E150" s="15">
        <f t="shared" si="52"/>
        <v>0</v>
      </c>
      <c r="F150" s="17">
        <v>0</v>
      </c>
      <c r="G150" s="17">
        <v>0</v>
      </c>
      <c r="H150" s="17">
        <v>0</v>
      </c>
      <c r="I150" s="17">
        <v>0</v>
      </c>
      <c r="J150" s="15">
        <v>0</v>
      </c>
      <c r="K150" s="17">
        <v>0</v>
      </c>
      <c r="L150" s="17">
        <v>0</v>
      </c>
      <c r="M150" s="39"/>
    </row>
    <row r="151" spans="1:49" s="10" customFormat="1" ht="14.65" customHeight="1">
      <c r="A151" s="95" t="s">
        <v>92</v>
      </c>
      <c r="B151" s="95" t="s">
        <v>222</v>
      </c>
      <c r="C151" s="95" t="s">
        <v>59</v>
      </c>
      <c r="D151" s="16" t="s">
        <v>3</v>
      </c>
      <c r="E151" s="20">
        <f>F151+G151+H151+I151+J151+K151+L151</f>
        <v>1500</v>
      </c>
      <c r="F151" s="19">
        <v>0</v>
      </c>
      <c r="G151" s="19">
        <v>0</v>
      </c>
      <c r="H151" s="19">
        <f>H152+H153+H154+H155+H156</f>
        <v>1500</v>
      </c>
      <c r="I151" s="19">
        <v>0</v>
      </c>
      <c r="J151" s="20">
        <v>0</v>
      </c>
      <c r="K151" s="19">
        <v>0</v>
      </c>
      <c r="L151" s="19">
        <v>0</v>
      </c>
      <c r="M151" s="39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</row>
    <row r="152" spans="1:49" s="10" customFormat="1" ht="14.65" customHeight="1">
      <c r="A152" s="96"/>
      <c r="B152" s="96"/>
      <c r="C152" s="96"/>
      <c r="D152" s="16" t="s">
        <v>13</v>
      </c>
      <c r="E152" s="20">
        <f t="shared" ref="E152:E156" si="54">F152+G152+H152+I152+J152+K152+L152</f>
        <v>0</v>
      </c>
      <c r="F152" s="17">
        <v>0</v>
      </c>
      <c r="G152" s="17">
        <v>0</v>
      </c>
      <c r="H152" s="17">
        <v>0</v>
      </c>
      <c r="I152" s="17">
        <v>0</v>
      </c>
      <c r="J152" s="15">
        <v>0</v>
      </c>
      <c r="K152" s="17">
        <v>0</v>
      </c>
      <c r="L152" s="17">
        <v>0</v>
      </c>
      <c r="M152" s="39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</row>
    <row r="153" spans="1:49" s="10" customFormat="1" ht="14.65" customHeight="1">
      <c r="A153" s="96"/>
      <c r="B153" s="96"/>
      <c r="C153" s="96"/>
      <c r="D153" s="16" t="s">
        <v>14</v>
      </c>
      <c r="E153" s="20">
        <f t="shared" si="54"/>
        <v>0</v>
      </c>
      <c r="F153" s="17">
        <v>0</v>
      </c>
      <c r="G153" s="17">
        <v>0</v>
      </c>
      <c r="H153" s="17">
        <v>0</v>
      </c>
      <c r="I153" s="17">
        <v>0</v>
      </c>
      <c r="J153" s="15">
        <v>0</v>
      </c>
      <c r="K153" s="17">
        <v>0</v>
      </c>
      <c r="L153" s="17">
        <v>0</v>
      </c>
      <c r="M153" s="39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</row>
    <row r="154" spans="1:49" s="10" customFormat="1" ht="14.65" customHeight="1">
      <c r="A154" s="96"/>
      <c r="B154" s="96"/>
      <c r="C154" s="96"/>
      <c r="D154" s="16" t="s">
        <v>15</v>
      </c>
      <c r="E154" s="20">
        <f t="shared" si="54"/>
        <v>1500</v>
      </c>
      <c r="F154" s="17">
        <v>0</v>
      </c>
      <c r="G154" s="17">
        <v>0</v>
      </c>
      <c r="H154" s="17">
        <v>1500</v>
      </c>
      <c r="I154" s="17">
        <v>0</v>
      </c>
      <c r="J154" s="15">
        <v>0</v>
      </c>
      <c r="K154" s="17">
        <v>0</v>
      </c>
      <c r="L154" s="17">
        <v>0</v>
      </c>
      <c r="M154" s="39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</row>
    <row r="155" spans="1:49" s="10" customFormat="1" ht="25.5">
      <c r="A155" s="96"/>
      <c r="B155" s="96"/>
      <c r="C155" s="96"/>
      <c r="D155" s="16" t="s">
        <v>81</v>
      </c>
      <c r="E155" s="20">
        <f t="shared" si="54"/>
        <v>0</v>
      </c>
      <c r="F155" s="17">
        <v>0</v>
      </c>
      <c r="G155" s="17">
        <v>0</v>
      </c>
      <c r="H155" s="17">
        <v>0</v>
      </c>
      <c r="I155" s="17">
        <v>0</v>
      </c>
      <c r="J155" s="15">
        <v>0</v>
      </c>
      <c r="K155" s="17">
        <v>0</v>
      </c>
      <c r="L155" s="17">
        <v>0</v>
      </c>
      <c r="M155" s="39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</row>
    <row r="156" spans="1:49" s="10" customFormat="1" ht="14.65" customHeight="1">
      <c r="A156" s="97"/>
      <c r="B156" s="97"/>
      <c r="C156" s="97"/>
      <c r="D156" s="16" t="s">
        <v>193</v>
      </c>
      <c r="E156" s="20">
        <f t="shared" si="54"/>
        <v>0</v>
      </c>
      <c r="F156" s="17">
        <v>0</v>
      </c>
      <c r="G156" s="17">
        <v>0</v>
      </c>
      <c r="H156" s="17">
        <v>0</v>
      </c>
      <c r="I156" s="17">
        <v>0</v>
      </c>
      <c r="J156" s="15">
        <v>0</v>
      </c>
      <c r="K156" s="17">
        <v>0</v>
      </c>
      <c r="L156" s="17">
        <v>0</v>
      </c>
      <c r="M156" s="39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</row>
    <row r="157" spans="1:49" ht="14.65" customHeight="1">
      <c r="A157" s="90"/>
      <c r="B157" s="90" t="s">
        <v>33</v>
      </c>
      <c r="C157" s="90" t="s">
        <v>32</v>
      </c>
      <c r="D157" s="16" t="s">
        <v>3</v>
      </c>
      <c r="E157" s="20">
        <f t="shared" si="52"/>
        <v>6962552.1787</v>
      </c>
      <c r="F157" s="20">
        <f t="shared" ref="F157:L157" si="55">F158+F159+F160+F161+F162</f>
        <v>1170207.03945</v>
      </c>
      <c r="G157" s="20">
        <f t="shared" si="55"/>
        <v>1574612.13925</v>
      </c>
      <c r="H157" s="20">
        <f t="shared" si="55"/>
        <v>937733</v>
      </c>
      <c r="I157" s="20">
        <f t="shared" si="55"/>
        <v>820000</v>
      </c>
      <c r="J157" s="15">
        <f t="shared" si="55"/>
        <v>820000</v>
      </c>
      <c r="K157" s="20">
        <f t="shared" si="55"/>
        <v>820000</v>
      </c>
      <c r="L157" s="20">
        <f t="shared" si="55"/>
        <v>820000</v>
      </c>
      <c r="M157" s="39"/>
    </row>
    <row r="158" spans="1:49" ht="14.65" customHeight="1">
      <c r="A158" s="90"/>
      <c r="B158" s="90"/>
      <c r="C158" s="90"/>
      <c r="D158" s="16" t="s">
        <v>13</v>
      </c>
      <c r="E158" s="15">
        <f>F158+G158+H158+I158+J158+K158+L158</f>
        <v>0</v>
      </c>
      <c r="F158" s="15">
        <f t="shared" ref="F158:L158" si="56">F80+F98</f>
        <v>0</v>
      </c>
      <c r="G158" s="15">
        <f t="shared" si="56"/>
        <v>0</v>
      </c>
      <c r="H158" s="15">
        <f t="shared" si="56"/>
        <v>0</v>
      </c>
      <c r="I158" s="15">
        <f t="shared" si="56"/>
        <v>0</v>
      </c>
      <c r="J158" s="15">
        <f t="shared" si="56"/>
        <v>0</v>
      </c>
      <c r="K158" s="15">
        <f t="shared" si="56"/>
        <v>0</v>
      </c>
      <c r="L158" s="15">
        <f t="shared" si="56"/>
        <v>0</v>
      </c>
      <c r="M158" s="39"/>
    </row>
    <row r="159" spans="1:49" ht="14.65" customHeight="1">
      <c r="A159" s="90"/>
      <c r="B159" s="90"/>
      <c r="C159" s="90"/>
      <c r="D159" s="16" t="s">
        <v>14</v>
      </c>
      <c r="E159" s="15">
        <f t="shared" ref="E159:E162" si="57">F159+G159+H159+I159+J159+K159+L159</f>
        <v>909334.15</v>
      </c>
      <c r="F159" s="15">
        <f t="shared" ref="F159:G162" si="58">F81+F99</f>
        <v>344699</v>
      </c>
      <c r="G159" s="15">
        <f t="shared" si="58"/>
        <v>361846.3</v>
      </c>
      <c r="H159" s="15">
        <f t="shared" ref="H159" si="59">H81+H99</f>
        <v>182167.95</v>
      </c>
      <c r="I159" s="15">
        <f t="shared" ref="I159:L162" si="60">I81+I99</f>
        <v>20620.900000000001</v>
      </c>
      <c r="J159" s="15">
        <f t="shared" si="60"/>
        <v>0</v>
      </c>
      <c r="K159" s="15">
        <f t="shared" si="60"/>
        <v>0</v>
      </c>
      <c r="L159" s="15">
        <f t="shared" si="60"/>
        <v>0</v>
      </c>
      <c r="M159" s="39"/>
    </row>
    <row r="160" spans="1:49" ht="14.65" customHeight="1">
      <c r="A160" s="90"/>
      <c r="B160" s="90"/>
      <c r="C160" s="90"/>
      <c r="D160" s="16" t="s">
        <v>15</v>
      </c>
      <c r="E160" s="15">
        <f t="shared" si="57"/>
        <v>414583.60003000003</v>
      </c>
      <c r="F160" s="15">
        <f t="shared" si="58"/>
        <v>12800.470799999999</v>
      </c>
      <c r="G160" s="15">
        <f t="shared" si="58"/>
        <v>136635.89527000001</v>
      </c>
      <c r="H160" s="15">
        <f t="shared" ref="H160" si="61">H82+H100</f>
        <v>262856.02285000001</v>
      </c>
      <c r="I160" s="15">
        <f t="shared" si="60"/>
        <v>2291.2111100000002</v>
      </c>
      <c r="J160" s="15">
        <f t="shared" si="60"/>
        <v>0</v>
      </c>
      <c r="K160" s="15">
        <f t="shared" si="60"/>
        <v>0</v>
      </c>
      <c r="L160" s="15">
        <f t="shared" si="60"/>
        <v>0</v>
      </c>
      <c r="M160" s="39"/>
    </row>
    <row r="161" spans="1:49" ht="30" customHeight="1">
      <c r="A161" s="90"/>
      <c r="B161" s="90"/>
      <c r="C161" s="90"/>
      <c r="D161" s="16" t="s">
        <v>81</v>
      </c>
      <c r="E161" s="15">
        <f t="shared" si="57"/>
        <v>805757.26832000003</v>
      </c>
      <c r="F161" s="15">
        <f t="shared" si="58"/>
        <v>348875.03944999998</v>
      </c>
      <c r="G161" s="15">
        <f t="shared" si="58"/>
        <v>456882.22886999999</v>
      </c>
      <c r="H161" s="15">
        <f t="shared" ref="H161" si="62">H83+H101</f>
        <v>0</v>
      </c>
      <c r="I161" s="15">
        <f t="shared" si="60"/>
        <v>0</v>
      </c>
      <c r="J161" s="15">
        <f t="shared" si="60"/>
        <v>0</v>
      </c>
      <c r="K161" s="15">
        <f t="shared" si="60"/>
        <v>0</v>
      </c>
      <c r="L161" s="15">
        <f t="shared" si="60"/>
        <v>0</v>
      </c>
      <c r="M161" s="39"/>
    </row>
    <row r="162" spans="1:49" ht="14.65" customHeight="1">
      <c r="A162" s="90"/>
      <c r="B162" s="90"/>
      <c r="C162" s="90"/>
      <c r="D162" s="16" t="s">
        <v>193</v>
      </c>
      <c r="E162" s="15">
        <f t="shared" si="57"/>
        <v>4832877.1603500005</v>
      </c>
      <c r="F162" s="15">
        <f t="shared" si="58"/>
        <v>463832.52919999999</v>
      </c>
      <c r="G162" s="15">
        <f t="shared" si="58"/>
        <v>619247.71510999999</v>
      </c>
      <c r="H162" s="15">
        <f t="shared" ref="H162" si="63">H84+H102</f>
        <v>492709.02714999992</v>
      </c>
      <c r="I162" s="15">
        <f t="shared" si="60"/>
        <v>797087.88888999994</v>
      </c>
      <c r="J162" s="15">
        <f t="shared" si="60"/>
        <v>820000</v>
      </c>
      <c r="K162" s="15">
        <f t="shared" si="60"/>
        <v>820000</v>
      </c>
      <c r="L162" s="15">
        <f t="shared" si="60"/>
        <v>820000</v>
      </c>
      <c r="M162" s="39"/>
    </row>
    <row r="163" spans="1:49" ht="14.65" customHeight="1">
      <c r="A163" s="98" t="s">
        <v>34</v>
      </c>
      <c r="B163" s="99"/>
      <c r="C163" s="100"/>
      <c r="D163" s="16" t="s">
        <v>3</v>
      </c>
      <c r="E163" s="20">
        <f>E151+E97+E79</f>
        <v>6964052.1787</v>
      </c>
      <c r="F163" s="20">
        <f t="shared" ref="F163:L163" si="64">F151+F97+F79</f>
        <v>1170207.03945</v>
      </c>
      <c r="G163" s="20">
        <f t="shared" si="64"/>
        <v>1574612.13925</v>
      </c>
      <c r="H163" s="68">
        <f t="shared" si="64"/>
        <v>939232.99999999988</v>
      </c>
      <c r="I163" s="20">
        <f t="shared" si="64"/>
        <v>820000</v>
      </c>
      <c r="J163" s="20">
        <f t="shared" si="64"/>
        <v>820000</v>
      </c>
      <c r="K163" s="20">
        <f t="shared" si="64"/>
        <v>820000</v>
      </c>
      <c r="L163" s="20">
        <f t="shared" si="64"/>
        <v>820000</v>
      </c>
      <c r="M163" s="39"/>
    </row>
    <row r="164" spans="1:49" ht="14.65" customHeight="1">
      <c r="A164" s="101"/>
      <c r="B164" s="102"/>
      <c r="C164" s="103"/>
      <c r="D164" s="16" t="s">
        <v>13</v>
      </c>
      <c r="E164" s="20">
        <f t="shared" ref="E164:L168" si="65">E152+E98+E80</f>
        <v>0</v>
      </c>
      <c r="F164" s="15">
        <f t="shared" si="65"/>
        <v>0</v>
      </c>
      <c r="G164" s="15">
        <f t="shared" si="65"/>
        <v>0</v>
      </c>
      <c r="H164" s="15">
        <f t="shared" si="65"/>
        <v>0</v>
      </c>
      <c r="I164" s="15">
        <f t="shared" si="65"/>
        <v>0</v>
      </c>
      <c r="J164" s="15">
        <f t="shared" si="65"/>
        <v>0</v>
      </c>
      <c r="K164" s="15">
        <f t="shared" si="65"/>
        <v>0</v>
      </c>
      <c r="L164" s="15">
        <f t="shared" si="65"/>
        <v>0</v>
      </c>
      <c r="M164" s="39"/>
    </row>
    <row r="165" spans="1:49" ht="14.65" customHeight="1">
      <c r="A165" s="101"/>
      <c r="B165" s="102"/>
      <c r="C165" s="103"/>
      <c r="D165" s="16" t="s">
        <v>14</v>
      </c>
      <c r="E165" s="20">
        <f t="shared" si="65"/>
        <v>909334.15</v>
      </c>
      <c r="F165" s="15">
        <f t="shared" si="65"/>
        <v>344699</v>
      </c>
      <c r="G165" s="15">
        <f t="shared" si="65"/>
        <v>361846.3</v>
      </c>
      <c r="H165" s="52">
        <f t="shared" si="65"/>
        <v>182167.95</v>
      </c>
      <c r="I165" s="15">
        <f t="shared" si="65"/>
        <v>20620.900000000001</v>
      </c>
      <c r="J165" s="15">
        <f t="shared" si="65"/>
        <v>0</v>
      </c>
      <c r="K165" s="15">
        <f t="shared" si="65"/>
        <v>0</v>
      </c>
      <c r="L165" s="15">
        <f t="shared" si="65"/>
        <v>0</v>
      </c>
      <c r="M165" s="39"/>
    </row>
    <row r="166" spans="1:49" ht="21" customHeight="1">
      <c r="A166" s="101"/>
      <c r="B166" s="102"/>
      <c r="C166" s="103"/>
      <c r="D166" s="16" t="s">
        <v>15</v>
      </c>
      <c r="E166" s="20">
        <f t="shared" si="65"/>
        <v>416083.60002999997</v>
      </c>
      <c r="F166" s="15">
        <f t="shared" si="65"/>
        <v>12800.470799999999</v>
      </c>
      <c r="G166" s="15">
        <f t="shared" si="65"/>
        <v>136635.89527000001</v>
      </c>
      <c r="H166" s="85">
        <f t="shared" si="65"/>
        <v>264356.02285000001</v>
      </c>
      <c r="I166" s="15">
        <f t="shared" si="65"/>
        <v>2291.2111100000002</v>
      </c>
      <c r="J166" s="15">
        <f t="shared" si="65"/>
        <v>0</v>
      </c>
      <c r="K166" s="15">
        <f t="shared" si="65"/>
        <v>0</v>
      </c>
      <c r="L166" s="15">
        <f t="shared" si="65"/>
        <v>0</v>
      </c>
      <c r="M166" s="41"/>
    </row>
    <row r="167" spans="1:49" ht="27.6" customHeight="1">
      <c r="A167" s="101"/>
      <c r="B167" s="102"/>
      <c r="C167" s="103"/>
      <c r="D167" s="16" t="s">
        <v>81</v>
      </c>
      <c r="E167" s="20">
        <f t="shared" si="65"/>
        <v>805757.26832000003</v>
      </c>
      <c r="F167" s="15">
        <f t="shared" si="65"/>
        <v>348875.03944999998</v>
      </c>
      <c r="G167" s="15">
        <f t="shared" si="65"/>
        <v>456882.22886999999</v>
      </c>
      <c r="H167" s="15">
        <f t="shared" si="65"/>
        <v>0</v>
      </c>
      <c r="I167" s="15">
        <f t="shared" si="65"/>
        <v>0</v>
      </c>
      <c r="J167" s="15">
        <f t="shared" si="65"/>
        <v>0</v>
      </c>
      <c r="K167" s="15">
        <f t="shared" si="65"/>
        <v>0</v>
      </c>
      <c r="L167" s="15">
        <f t="shared" si="65"/>
        <v>0</v>
      </c>
      <c r="M167" s="41"/>
    </row>
    <row r="168" spans="1:49" ht="33" customHeight="1">
      <c r="A168" s="104"/>
      <c r="B168" s="105"/>
      <c r="C168" s="106"/>
      <c r="D168" s="16" t="s">
        <v>193</v>
      </c>
      <c r="E168" s="20">
        <f t="shared" si="65"/>
        <v>4832877.1603499996</v>
      </c>
      <c r="F168" s="15">
        <f t="shared" si="65"/>
        <v>463832.52919999999</v>
      </c>
      <c r="G168" s="15">
        <f t="shared" si="65"/>
        <v>619247.71510999999</v>
      </c>
      <c r="H168" s="15">
        <f t="shared" si="65"/>
        <v>492709.02714999992</v>
      </c>
      <c r="I168" s="15">
        <f t="shared" si="65"/>
        <v>797087.88888999994</v>
      </c>
      <c r="J168" s="15">
        <f t="shared" si="65"/>
        <v>820000</v>
      </c>
      <c r="K168" s="15">
        <f t="shared" si="65"/>
        <v>820000</v>
      </c>
      <c r="L168" s="15">
        <f t="shared" si="65"/>
        <v>820000</v>
      </c>
      <c r="M168" s="41"/>
    </row>
    <row r="169" spans="1:49">
      <c r="A169" s="89" t="s">
        <v>35</v>
      </c>
      <c r="B169" s="89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39"/>
    </row>
    <row r="170" spans="1:49">
      <c r="A170" s="89" t="s">
        <v>185</v>
      </c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39"/>
    </row>
    <row r="171" spans="1:49">
      <c r="A171" s="89" t="s">
        <v>63</v>
      </c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39"/>
    </row>
    <row r="172" spans="1:49" s="10" customFormat="1">
      <c r="A172" s="125" t="s">
        <v>95</v>
      </c>
      <c r="B172" s="128" t="s">
        <v>207</v>
      </c>
      <c r="C172" s="109"/>
      <c r="D172" s="16" t="s">
        <v>3</v>
      </c>
      <c r="E172" s="71">
        <f>E178+E202</f>
        <v>1602941.5908900001</v>
      </c>
      <c r="F172" s="71">
        <f t="shared" ref="F172:L172" si="66">F178+F202</f>
        <v>56082.95</v>
      </c>
      <c r="G172" s="71">
        <f t="shared" si="66"/>
        <v>287357.34458999999</v>
      </c>
      <c r="H172" s="71">
        <f t="shared" si="66"/>
        <v>281290.25630000001</v>
      </c>
      <c r="I172" s="71">
        <f t="shared" si="66"/>
        <v>257740.26</v>
      </c>
      <c r="J172" s="71">
        <f t="shared" si="66"/>
        <v>243490.26</v>
      </c>
      <c r="K172" s="71">
        <f t="shared" si="66"/>
        <v>243490.26</v>
      </c>
      <c r="L172" s="71">
        <f t="shared" si="66"/>
        <v>233490.26</v>
      </c>
      <c r="M172" s="39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</row>
    <row r="173" spans="1:49" s="10" customFormat="1">
      <c r="A173" s="126"/>
      <c r="B173" s="129"/>
      <c r="C173" s="107"/>
      <c r="D173" s="16" t="s">
        <v>13</v>
      </c>
      <c r="E173" s="71">
        <f t="shared" ref="E173:L177" si="67">E179+E203</f>
        <v>0</v>
      </c>
      <c r="F173" s="71">
        <f t="shared" si="67"/>
        <v>0</v>
      </c>
      <c r="G173" s="71">
        <f t="shared" si="67"/>
        <v>0</v>
      </c>
      <c r="H173" s="71">
        <f t="shared" si="67"/>
        <v>0</v>
      </c>
      <c r="I173" s="71">
        <f t="shared" si="67"/>
        <v>0</v>
      </c>
      <c r="J173" s="71">
        <f t="shared" si="67"/>
        <v>0</v>
      </c>
      <c r="K173" s="71">
        <f t="shared" si="67"/>
        <v>0</v>
      </c>
      <c r="L173" s="71">
        <f t="shared" si="67"/>
        <v>0</v>
      </c>
      <c r="M173" s="39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  <c r="AW173" s="38"/>
    </row>
    <row r="174" spans="1:49" s="10" customFormat="1" ht="25.5" customHeight="1">
      <c r="A174" s="126"/>
      <c r="B174" s="129"/>
      <c r="C174" s="107"/>
      <c r="D174" s="16" t="s">
        <v>14</v>
      </c>
      <c r="E174" s="71">
        <f t="shared" si="67"/>
        <v>173450.909204</v>
      </c>
      <c r="F174" s="71">
        <f t="shared" si="67"/>
        <v>0</v>
      </c>
      <c r="G174" s="71">
        <f t="shared" si="67"/>
        <v>27910.774590000001</v>
      </c>
      <c r="H174" s="83">
        <f t="shared" si="67"/>
        <v>145540.13461399998</v>
      </c>
      <c r="I174" s="71">
        <f t="shared" si="67"/>
        <v>0</v>
      </c>
      <c r="J174" s="71">
        <f t="shared" si="67"/>
        <v>0</v>
      </c>
      <c r="K174" s="71">
        <f t="shared" si="67"/>
        <v>0</v>
      </c>
      <c r="L174" s="71">
        <f t="shared" si="67"/>
        <v>0</v>
      </c>
      <c r="M174" s="39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</row>
    <row r="175" spans="1:49" s="10" customFormat="1" ht="29.1" customHeight="1">
      <c r="A175" s="126"/>
      <c r="B175" s="129"/>
      <c r="C175" s="107"/>
      <c r="D175" s="16" t="s">
        <v>203</v>
      </c>
      <c r="E175" s="71">
        <f t="shared" si="67"/>
        <v>42234.441495999999</v>
      </c>
      <c r="F175" s="71">
        <f t="shared" si="67"/>
        <v>0</v>
      </c>
      <c r="G175" s="71">
        <f t="shared" si="67"/>
        <v>3101.1878700000002</v>
      </c>
      <c r="H175" s="71">
        <f t="shared" si="67"/>
        <v>39133.253625999998</v>
      </c>
      <c r="I175" s="71">
        <f t="shared" si="67"/>
        <v>0</v>
      </c>
      <c r="J175" s="71">
        <f t="shared" si="67"/>
        <v>0</v>
      </c>
      <c r="K175" s="71">
        <f t="shared" si="67"/>
        <v>0</v>
      </c>
      <c r="L175" s="71">
        <f t="shared" si="67"/>
        <v>0</v>
      </c>
      <c r="M175" s="39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</row>
    <row r="176" spans="1:49" s="10" customFormat="1" ht="39" customHeight="1">
      <c r="A176" s="126"/>
      <c r="B176" s="129"/>
      <c r="C176" s="107"/>
      <c r="D176" s="16" t="s">
        <v>81</v>
      </c>
      <c r="E176" s="71">
        <f t="shared" si="67"/>
        <v>0</v>
      </c>
      <c r="F176" s="71">
        <f t="shared" si="67"/>
        <v>0</v>
      </c>
      <c r="G176" s="71">
        <f t="shared" si="67"/>
        <v>0</v>
      </c>
      <c r="H176" s="71">
        <f t="shared" si="67"/>
        <v>0</v>
      </c>
      <c r="I176" s="71">
        <f t="shared" si="67"/>
        <v>0</v>
      </c>
      <c r="J176" s="71">
        <f t="shared" si="67"/>
        <v>0</v>
      </c>
      <c r="K176" s="71">
        <f t="shared" si="67"/>
        <v>0</v>
      </c>
      <c r="L176" s="71">
        <f t="shared" si="67"/>
        <v>0</v>
      </c>
      <c r="M176" s="39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</row>
    <row r="177" spans="1:49" s="10" customFormat="1" ht="45.95" customHeight="1">
      <c r="A177" s="127"/>
      <c r="B177" s="130"/>
      <c r="C177" s="108"/>
      <c r="D177" s="16" t="s">
        <v>193</v>
      </c>
      <c r="E177" s="71">
        <f t="shared" si="67"/>
        <v>1387256.24019</v>
      </c>
      <c r="F177" s="71">
        <f t="shared" si="67"/>
        <v>56082.95</v>
      </c>
      <c r="G177" s="71">
        <f t="shared" si="67"/>
        <v>256345.38213000001</v>
      </c>
      <c r="H177" s="71">
        <f>H183+H207-9788.168</f>
        <v>86828.700060000003</v>
      </c>
      <c r="I177" s="71">
        <f t="shared" si="67"/>
        <v>257740.26</v>
      </c>
      <c r="J177" s="71">
        <f t="shared" si="67"/>
        <v>243490.26</v>
      </c>
      <c r="K177" s="71">
        <f t="shared" si="67"/>
        <v>243490.26</v>
      </c>
      <c r="L177" s="71">
        <f t="shared" si="67"/>
        <v>233490.26</v>
      </c>
      <c r="M177" s="39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</row>
    <row r="178" spans="1:49" ht="14.1" customHeight="1">
      <c r="A178" s="90" t="s">
        <v>91</v>
      </c>
      <c r="B178" s="124" t="s">
        <v>175</v>
      </c>
      <c r="C178" s="90" t="s">
        <v>32</v>
      </c>
      <c r="D178" s="16" t="s">
        <v>3</v>
      </c>
      <c r="E178" s="20">
        <f>F178+G178+H178+I178+J178+K178+L178</f>
        <v>1170159.1643600001</v>
      </c>
      <c r="F178" s="20">
        <f t="shared" ref="F178:H182" si="68">F184+F190+F196</f>
        <v>39420.22</v>
      </c>
      <c r="G178" s="20">
        <f t="shared" si="68"/>
        <v>213363.66436000002</v>
      </c>
      <c r="H178" s="20">
        <f t="shared" si="68"/>
        <v>181165.28</v>
      </c>
      <c r="I178" s="20">
        <f t="shared" ref="I178:L181" si="69">I184+I190+I196</f>
        <v>197240</v>
      </c>
      <c r="J178" s="15">
        <f t="shared" si="69"/>
        <v>182990</v>
      </c>
      <c r="K178" s="20">
        <f t="shared" si="69"/>
        <v>182990</v>
      </c>
      <c r="L178" s="20">
        <f t="shared" si="69"/>
        <v>172990</v>
      </c>
      <c r="M178" s="39"/>
    </row>
    <row r="179" spans="1:49" ht="40.15" customHeight="1">
      <c r="A179" s="90"/>
      <c r="B179" s="124"/>
      <c r="C179" s="90"/>
      <c r="D179" s="16" t="s">
        <v>13</v>
      </c>
      <c r="E179" s="20">
        <f t="shared" ref="E179:E183" si="70">F179+G179+H179+I179+J179+K179+L179</f>
        <v>0</v>
      </c>
      <c r="F179" s="15">
        <f t="shared" si="68"/>
        <v>0</v>
      </c>
      <c r="G179" s="15">
        <f t="shared" si="68"/>
        <v>0</v>
      </c>
      <c r="H179" s="15">
        <f t="shared" si="68"/>
        <v>0</v>
      </c>
      <c r="I179" s="15">
        <f t="shared" si="69"/>
        <v>0</v>
      </c>
      <c r="J179" s="15">
        <f t="shared" si="69"/>
        <v>0</v>
      </c>
      <c r="K179" s="15">
        <f t="shared" si="69"/>
        <v>0</v>
      </c>
      <c r="L179" s="15">
        <f t="shared" si="69"/>
        <v>0</v>
      </c>
      <c r="M179" s="39"/>
    </row>
    <row r="180" spans="1:49" ht="14.1" customHeight="1">
      <c r="A180" s="90"/>
      <c r="B180" s="124"/>
      <c r="C180" s="90"/>
      <c r="D180" s="16" t="s">
        <v>14</v>
      </c>
      <c r="E180" s="20">
        <f t="shared" si="70"/>
        <v>108262.74505</v>
      </c>
      <c r="F180" s="15">
        <f t="shared" si="68"/>
        <v>0</v>
      </c>
      <c r="G180" s="15">
        <f t="shared" si="68"/>
        <v>17101.284360000001</v>
      </c>
      <c r="H180" s="15">
        <f t="shared" si="68"/>
        <v>91161.460689999993</v>
      </c>
      <c r="I180" s="15">
        <f t="shared" si="69"/>
        <v>0</v>
      </c>
      <c r="J180" s="15">
        <f t="shared" si="69"/>
        <v>0</v>
      </c>
      <c r="K180" s="15">
        <f t="shared" si="69"/>
        <v>0</v>
      </c>
      <c r="L180" s="15">
        <f t="shared" si="69"/>
        <v>0</v>
      </c>
      <c r="M180" s="39"/>
    </row>
    <row r="181" spans="1:49" ht="14.1" customHeight="1">
      <c r="A181" s="90"/>
      <c r="B181" s="124"/>
      <c r="C181" s="90"/>
      <c r="D181" s="16" t="s">
        <v>15</v>
      </c>
      <c r="E181" s="20">
        <f t="shared" si="70"/>
        <v>25707.926489999998</v>
      </c>
      <c r="F181" s="15">
        <f t="shared" si="68"/>
        <v>0</v>
      </c>
      <c r="G181" s="15">
        <f t="shared" si="68"/>
        <v>1900.1334000000002</v>
      </c>
      <c r="H181" s="15">
        <f t="shared" si="68"/>
        <v>23807.793089999999</v>
      </c>
      <c r="I181" s="15">
        <f t="shared" si="69"/>
        <v>0</v>
      </c>
      <c r="J181" s="15">
        <f t="shared" si="69"/>
        <v>0</v>
      </c>
      <c r="K181" s="15">
        <f t="shared" si="69"/>
        <v>0</v>
      </c>
      <c r="L181" s="15">
        <f t="shared" si="69"/>
        <v>0</v>
      </c>
      <c r="M181" s="39"/>
      <c r="N181" s="84"/>
    </row>
    <row r="182" spans="1:49" ht="25.5">
      <c r="A182" s="90"/>
      <c r="B182" s="124"/>
      <c r="C182" s="90"/>
      <c r="D182" s="16" t="s">
        <v>81</v>
      </c>
      <c r="E182" s="20">
        <f t="shared" si="70"/>
        <v>0</v>
      </c>
      <c r="F182" s="15">
        <v>0</v>
      </c>
      <c r="G182" s="15">
        <v>0</v>
      </c>
      <c r="H182" s="15">
        <f t="shared" si="68"/>
        <v>0</v>
      </c>
      <c r="I182" s="15">
        <v>0</v>
      </c>
      <c r="J182" s="15">
        <v>0</v>
      </c>
      <c r="K182" s="15">
        <v>0</v>
      </c>
      <c r="L182" s="15">
        <v>0</v>
      </c>
      <c r="M182" s="39"/>
    </row>
    <row r="183" spans="1:49" ht="103.15" customHeight="1">
      <c r="A183" s="90"/>
      <c r="B183" s="124"/>
      <c r="C183" s="90"/>
      <c r="D183" s="16" t="s">
        <v>193</v>
      </c>
      <c r="E183" s="20">
        <f t="shared" si="70"/>
        <v>1036188.49282</v>
      </c>
      <c r="F183" s="15">
        <f t="shared" ref="F183:L183" si="71">F189+F195+F201</f>
        <v>39420.22</v>
      </c>
      <c r="G183" s="15">
        <f t="shared" si="71"/>
        <v>194362.24660000001</v>
      </c>
      <c r="H183" s="15">
        <f t="shared" si="71"/>
        <v>66196.02622</v>
      </c>
      <c r="I183" s="15">
        <f t="shared" si="71"/>
        <v>197240</v>
      </c>
      <c r="J183" s="15">
        <f t="shared" si="71"/>
        <v>182990</v>
      </c>
      <c r="K183" s="15">
        <f t="shared" si="71"/>
        <v>182990</v>
      </c>
      <c r="L183" s="15">
        <f t="shared" si="71"/>
        <v>172990</v>
      </c>
      <c r="M183" s="39"/>
    </row>
    <row r="184" spans="1:49" ht="49.9" customHeight="1">
      <c r="A184" s="90" t="s">
        <v>92</v>
      </c>
      <c r="B184" s="90" t="s">
        <v>23</v>
      </c>
      <c r="C184" s="90" t="s">
        <v>32</v>
      </c>
      <c r="D184" s="16" t="s">
        <v>3</v>
      </c>
      <c r="E184" s="20">
        <f t="shared" ref="E184:E209" si="72">F184+G184+H184+I184+J184+K184+L184</f>
        <v>957122.06435999996</v>
      </c>
      <c r="F184" s="20">
        <f t="shared" ref="F184:H184" si="73">F185+F186+F187+F189</f>
        <v>39420.22</v>
      </c>
      <c r="G184" s="20">
        <f t="shared" si="73"/>
        <v>165276.56436000002</v>
      </c>
      <c r="H184" s="20">
        <f t="shared" si="73"/>
        <v>148175.28</v>
      </c>
      <c r="I184" s="48">
        <f>I185+I186+I187+I188+I189</f>
        <v>164250</v>
      </c>
      <c r="J184" s="15">
        <f>J185+J186+J187+J188+J189</f>
        <v>150000</v>
      </c>
      <c r="K184" s="20">
        <f>K185+K186+K187+K188+K189</f>
        <v>150000</v>
      </c>
      <c r="L184" s="20">
        <f>L185+L186+L187+L188+L189</f>
        <v>140000</v>
      </c>
      <c r="M184" s="39"/>
    </row>
    <row r="185" spans="1:49" ht="49.9" customHeight="1">
      <c r="A185" s="90"/>
      <c r="B185" s="90"/>
      <c r="C185" s="90"/>
      <c r="D185" s="16" t="s">
        <v>13</v>
      </c>
      <c r="E185" s="20">
        <f t="shared" si="72"/>
        <v>0</v>
      </c>
      <c r="F185" s="15">
        <f t="shared" ref="F185:L186" si="74">G185+H185+I185+J185+K185+L185+M185</f>
        <v>0</v>
      </c>
      <c r="G185" s="15">
        <f t="shared" si="74"/>
        <v>0</v>
      </c>
      <c r="H185" s="15">
        <f t="shared" si="74"/>
        <v>0</v>
      </c>
      <c r="I185" s="15">
        <f t="shared" si="74"/>
        <v>0</v>
      </c>
      <c r="J185" s="15">
        <f t="shared" si="74"/>
        <v>0</v>
      </c>
      <c r="K185" s="15">
        <f t="shared" si="74"/>
        <v>0</v>
      </c>
      <c r="L185" s="15">
        <f t="shared" si="74"/>
        <v>0</v>
      </c>
      <c r="M185" s="39"/>
    </row>
    <row r="186" spans="1:49">
      <c r="A186" s="90"/>
      <c r="B186" s="90"/>
      <c r="C186" s="90"/>
      <c r="D186" s="16" t="s">
        <v>14</v>
      </c>
      <c r="E186" s="20">
        <f t="shared" si="72"/>
        <v>104476.65835</v>
      </c>
      <c r="F186" s="15">
        <v>0</v>
      </c>
      <c r="G186" s="15">
        <f>17101.2006+0.08376</f>
        <v>17101.284360000001</v>
      </c>
      <c r="H186" s="15">
        <f>1780.03636+2680.0389+(3403.224+1559.811+1985.214)*89%+76731.35712</f>
        <v>87375.373989999993</v>
      </c>
      <c r="I186" s="15">
        <f t="shared" si="74"/>
        <v>0</v>
      </c>
      <c r="J186" s="15">
        <f t="shared" si="74"/>
        <v>0</v>
      </c>
      <c r="K186" s="15">
        <f t="shared" si="74"/>
        <v>0</v>
      </c>
      <c r="L186" s="15">
        <f t="shared" si="74"/>
        <v>0</v>
      </c>
      <c r="M186" s="39"/>
    </row>
    <row r="187" spans="1:49" ht="25.15" customHeight="1">
      <c r="A187" s="90"/>
      <c r="B187" s="90"/>
      <c r="C187" s="90"/>
      <c r="D187" s="16" t="s">
        <v>15</v>
      </c>
      <c r="E187" s="20">
        <f t="shared" si="72"/>
        <v>25239.983189999999</v>
      </c>
      <c r="F187" s="15">
        <v>0</v>
      </c>
      <c r="G187" s="15">
        <f>2240.4558-340.3224</f>
        <v>1900.1334000000002</v>
      </c>
      <c r="H187" s="15">
        <f>(3403.224+1559.811+1985.214)*11%+1772.5125+13612.896+7190.1339</f>
        <v>23339.84979</v>
      </c>
      <c r="I187" s="15">
        <v>0</v>
      </c>
      <c r="J187" s="15">
        <v>0</v>
      </c>
      <c r="K187" s="15">
        <v>0</v>
      </c>
      <c r="L187" s="15">
        <v>0</v>
      </c>
      <c r="M187" s="39" t="s">
        <v>194</v>
      </c>
      <c r="N187" s="43"/>
    </row>
    <row r="188" spans="1:49" ht="28.15" customHeight="1">
      <c r="A188" s="90"/>
      <c r="B188" s="90"/>
      <c r="C188" s="90"/>
      <c r="D188" s="16" t="s">
        <v>81</v>
      </c>
      <c r="E188" s="20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39"/>
    </row>
    <row r="189" spans="1:49" ht="30.6" customHeight="1">
      <c r="A189" s="90"/>
      <c r="B189" s="90"/>
      <c r="C189" s="90"/>
      <c r="D189" s="16" t="s">
        <v>193</v>
      </c>
      <c r="E189" s="20">
        <f t="shared" si="72"/>
        <v>827405.42281999998</v>
      </c>
      <c r="F189" s="15">
        <v>39420.22</v>
      </c>
      <c r="G189" s="15">
        <f>148175.28-G187</f>
        <v>146275.14660000001</v>
      </c>
      <c r="H189" s="15">
        <f>148175.28-H186-H187</f>
        <v>37460.056220000006</v>
      </c>
      <c r="I189" s="15">
        <v>164250</v>
      </c>
      <c r="J189" s="15">
        <v>150000</v>
      </c>
      <c r="K189" s="15">
        <v>150000</v>
      </c>
      <c r="L189" s="15">
        <v>140000</v>
      </c>
      <c r="M189" s="39"/>
    </row>
    <row r="190" spans="1:49" ht="14.65" customHeight="1">
      <c r="A190" s="90" t="s">
        <v>93</v>
      </c>
      <c r="B190" s="95" t="s">
        <v>25</v>
      </c>
      <c r="C190" s="90" t="s">
        <v>32</v>
      </c>
      <c r="D190" s="16" t="s">
        <v>3</v>
      </c>
      <c r="E190" s="20">
        <f t="shared" si="72"/>
        <v>197940</v>
      </c>
      <c r="F190" s="20">
        <f t="shared" ref="F190:L190" si="75">F191+F192+F193+F195</f>
        <v>0</v>
      </c>
      <c r="G190" s="20">
        <f>G191+G192+G193+G195</f>
        <v>32990</v>
      </c>
      <c r="H190" s="20">
        <f>H191+H192+H193+H195</f>
        <v>32990</v>
      </c>
      <c r="I190" s="20">
        <f t="shared" si="75"/>
        <v>32990</v>
      </c>
      <c r="J190" s="15">
        <f t="shared" si="75"/>
        <v>32990</v>
      </c>
      <c r="K190" s="20">
        <f t="shared" si="75"/>
        <v>32990</v>
      </c>
      <c r="L190" s="20">
        <f t="shared" si="75"/>
        <v>32990</v>
      </c>
      <c r="M190" s="39"/>
    </row>
    <row r="191" spans="1:49" ht="14.65" customHeight="1">
      <c r="A191" s="90"/>
      <c r="B191" s="96"/>
      <c r="C191" s="90"/>
      <c r="D191" s="16" t="s">
        <v>13</v>
      </c>
      <c r="E191" s="20">
        <f t="shared" si="72"/>
        <v>0</v>
      </c>
      <c r="F191" s="15">
        <f t="shared" ref="F191:L193" si="76">G191+H191+I191+J191+K191+L191+M191</f>
        <v>0</v>
      </c>
      <c r="G191" s="15">
        <f t="shared" si="76"/>
        <v>0</v>
      </c>
      <c r="H191" s="15">
        <f t="shared" si="76"/>
        <v>0</v>
      </c>
      <c r="I191" s="15">
        <f t="shared" si="76"/>
        <v>0</v>
      </c>
      <c r="J191" s="15">
        <f t="shared" si="76"/>
        <v>0</v>
      </c>
      <c r="K191" s="15">
        <f t="shared" si="76"/>
        <v>0</v>
      </c>
      <c r="L191" s="15">
        <f t="shared" si="76"/>
        <v>0</v>
      </c>
      <c r="M191" s="39"/>
    </row>
    <row r="192" spans="1:49" ht="14.65" customHeight="1">
      <c r="A192" s="90"/>
      <c r="B192" s="96"/>
      <c r="C192" s="90"/>
      <c r="D192" s="16" t="s">
        <v>14</v>
      </c>
      <c r="E192" s="20">
        <f t="shared" si="72"/>
        <v>3786.0866999999998</v>
      </c>
      <c r="F192" s="15">
        <v>0</v>
      </c>
      <c r="G192" s="15">
        <v>0</v>
      </c>
      <c r="H192" s="15">
        <v>3786.0866999999998</v>
      </c>
      <c r="I192" s="15">
        <f t="shared" si="76"/>
        <v>0</v>
      </c>
      <c r="J192" s="15">
        <f t="shared" si="76"/>
        <v>0</v>
      </c>
      <c r="K192" s="15">
        <f t="shared" si="76"/>
        <v>0</v>
      </c>
      <c r="L192" s="15">
        <f t="shared" si="76"/>
        <v>0</v>
      </c>
      <c r="M192" s="39"/>
    </row>
    <row r="193" spans="1:49" ht="14.65" customHeight="1">
      <c r="A193" s="90"/>
      <c r="B193" s="96"/>
      <c r="C193" s="90"/>
      <c r="D193" s="16" t="s">
        <v>15</v>
      </c>
      <c r="E193" s="20">
        <f t="shared" si="72"/>
        <v>467.94330000000002</v>
      </c>
      <c r="F193" s="15">
        <v>0</v>
      </c>
      <c r="G193" s="15">
        <v>0</v>
      </c>
      <c r="H193" s="15">
        <v>467.94330000000002</v>
      </c>
      <c r="I193" s="15">
        <f t="shared" si="76"/>
        <v>0</v>
      </c>
      <c r="J193" s="15">
        <f t="shared" si="76"/>
        <v>0</v>
      </c>
      <c r="K193" s="15">
        <f t="shared" si="76"/>
        <v>0</v>
      </c>
      <c r="L193" s="15">
        <f t="shared" si="76"/>
        <v>0</v>
      </c>
      <c r="M193" s="39"/>
    </row>
    <row r="194" spans="1:49" s="10" customFormat="1" ht="22.5" customHeight="1">
      <c r="A194" s="90"/>
      <c r="B194" s="96"/>
      <c r="C194" s="90"/>
      <c r="D194" s="16" t="s">
        <v>81</v>
      </c>
      <c r="E194" s="20">
        <f t="shared" si="72"/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39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  <c r="AU194" s="38"/>
      <c r="AV194" s="38"/>
      <c r="AW194" s="38"/>
    </row>
    <row r="195" spans="1:49">
      <c r="A195" s="90"/>
      <c r="B195" s="97"/>
      <c r="C195" s="90"/>
      <c r="D195" s="16" t="s">
        <v>193</v>
      </c>
      <c r="E195" s="20">
        <f t="shared" si="72"/>
        <v>193685.97</v>
      </c>
      <c r="F195" s="15">
        <v>0</v>
      </c>
      <c r="G195" s="15">
        <v>32990</v>
      </c>
      <c r="H195" s="15">
        <f>32990-H191-H192-H193</f>
        <v>28735.97</v>
      </c>
      <c r="I195" s="15">
        <v>32990</v>
      </c>
      <c r="J195" s="15">
        <v>32990</v>
      </c>
      <c r="K195" s="15">
        <v>32990</v>
      </c>
      <c r="L195" s="15">
        <v>32990</v>
      </c>
      <c r="M195" s="39"/>
    </row>
    <row r="196" spans="1:49">
      <c r="A196" s="90" t="s">
        <v>94</v>
      </c>
      <c r="B196" s="90" t="s">
        <v>29</v>
      </c>
      <c r="C196" s="90" t="s">
        <v>32</v>
      </c>
      <c r="D196" s="16" t="s">
        <v>3</v>
      </c>
      <c r="E196" s="20">
        <f t="shared" si="72"/>
        <v>15097.1</v>
      </c>
      <c r="F196" s="20">
        <f t="shared" ref="F196:L196" si="77">F197+F198+F199+F201</f>
        <v>0</v>
      </c>
      <c r="G196" s="20">
        <f t="shared" si="77"/>
        <v>15097.1</v>
      </c>
      <c r="H196" s="20">
        <f t="shared" si="77"/>
        <v>0</v>
      </c>
      <c r="I196" s="20">
        <f t="shared" si="77"/>
        <v>0</v>
      </c>
      <c r="J196" s="15">
        <f t="shared" si="77"/>
        <v>0</v>
      </c>
      <c r="K196" s="20">
        <f t="shared" si="77"/>
        <v>0</v>
      </c>
      <c r="L196" s="20">
        <f t="shared" si="77"/>
        <v>0</v>
      </c>
      <c r="M196" s="39"/>
    </row>
    <row r="197" spans="1:49">
      <c r="A197" s="90"/>
      <c r="B197" s="90"/>
      <c r="C197" s="90"/>
      <c r="D197" s="16" t="s">
        <v>13</v>
      </c>
      <c r="E197" s="20">
        <f t="shared" si="72"/>
        <v>0</v>
      </c>
      <c r="F197" s="15">
        <f t="shared" ref="F197:L199" si="78">G197+H197+I197+J197+K197+L197+M197</f>
        <v>0</v>
      </c>
      <c r="G197" s="15">
        <f t="shared" si="78"/>
        <v>0</v>
      </c>
      <c r="H197" s="15">
        <f t="shared" si="78"/>
        <v>0</v>
      </c>
      <c r="I197" s="15">
        <f t="shared" si="78"/>
        <v>0</v>
      </c>
      <c r="J197" s="15">
        <f t="shared" si="78"/>
        <v>0</v>
      </c>
      <c r="K197" s="15">
        <f t="shared" si="78"/>
        <v>0</v>
      </c>
      <c r="L197" s="15">
        <f t="shared" si="78"/>
        <v>0</v>
      </c>
      <c r="M197" s="39"/>
    </row>
    <row r="198" spans="1:49">
      <c r="A198" s="90"/>
      <c r="B198" s="90"/>
      <c r="C198" s="90"/>
      <c r="D198" s="16" t="s">
        <v>14</v>
      </c>
      <c r="E198" s="20">
        <f t="shared" si="72"/>
        <v>0</v>
      </c>
      <c r="F198" s="15">
        <f t="shared" si="78"/>
        <v>0</v>
      </c>
      <c r="G198" s="15">
        <f t="shared" si="78"/>
        <v>0</v>
      </c>
      <c r="H198" s="15">
        <f t="shared" si="78"/>
        <v>0</v>
      </c>
      <c r="I198" s="15">
        <f t="shared" si="78"/>
        <v>0</v>
      </c>
      <c r="J198" s="15">
        <f t="shared" si="78"/>
        <v>0</v>
      </c>
      <c r="K198" s="15">
        <f t="shared" si="78"/>
        <v>0</v>
      </c>
      <c r="L198" s="15">
        <f t="shared" si="78"/>
        <v>0</v>
      </c>
      <c r="M198" s="39"/>
    </row>
    <row r="199" spans="1:49">
      <c r="A199" s="90"/>
      <c r="B199" s="90"/>
      <c r="C199" s="90"/>
      <c r="D199" s="16" t="s">
        <v>15</v>
      </c>
      <c r="E199" s="20">
        <f t="shared" si="72"/>
        <v>0</v>
      </c>
      <c r="F199" s="15">
        <f t="shared" si="78"/>
        <v>0</v>
      </c>
      <c r="G199" s="15">
        <f t="shared" si="78"/>
        <v>0</v>
      </c>
      <c r="H199" s="15">
        <f t="shared" si="78"/>
        <v>0</v>
      </c>
      <c r="I199" s="15">
        <f t="shared" si="78"/>
        <v>0</v>
      </c>
      <c r="J199" s="15">
        <f t="shared" si="78"/>
        <v>0</v>
      </c>
      <c r="K199" s="15">
        <f t="shared" si="78"/>
        <v>0</v>
      </c>
      <c r="L199" s="15">
        <f t="shared" si="78"/>
        <v>0</v>
      </c>
      <c r="M199" s="39"/>
    </row>
    <row r="200" spans="1:49" ht="25.5">
      <c r="A200" s="90"/>
      <c r="B200" s="90"/>
      <c r="C200" s="90"/>
      <c r="D200" s="16" t="s">
        <v>81</v>
      </c>
      <c r="E200" s="20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39"/>
    </row>
    <row r="201" spans="1:49">
      <c r="A201" s="90"/>
      <c r="B201" s="90"/>
      <c r="C201" s="90"/>
      <c r="D201" s="16" t="s">
        <v>193</v>
      </c>
      <c r="E201" s="20">
        <f t="shared" si="72"/>
        <v>15097.1</v>
      </c>
      <c r="F201" s="15">
        <v>0</v>
      </c>
      <c r="G201" s="15">
        <v>15097.1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39"/>
    </row>
    <row r="202" spans="1:49" ht="14.65" customHeight="1">
      <c r="A202" s="90" t="s">
        <v>95</v>
      </c>
      <c r="B202" s="124" t="s">
        <v>176</v>
      </c>
      <c r="C202" s="90" t="s">
        <v>32</v>
      </c>
      <c r="D202" s="16" t="s">
        <v>3</v>
      </c>
      <c r="E202" s="20">
        <f>E208+E214+E220</f>
        <v>432782.42653000006</v>
      </c>
      <c r="F202" s="20">
        <f t="shared" ref="F202:L202" si="79">F208+F214+F220</f>
        <v>16662.73</v>
      </c>
      <c r="G202" s="20">
        <f t="shared" si="79"/>
        <v>73993.680229999998</v>
      </c>
      <c r="H202" s="20">
        <f t="shared" si="79"/>
        <v>100124.97630000001</v>
      </c>
      <c r="I202" s="20">
        <f t="shared" si="79"/>
        <v>60500.26</v>
      </c>
      <c r="J202" s="15">
        <f t="shared" si="79"/>
        <v>60500.26</v>
      </c>
      <c r="K202" s="20">
        <f t="shared" si="79"/>
        <v>60500.26</v>
      </c>
      <c r="L202" s="20">
        <f t="shared" si="79"/>
        <v>60500.26</v>
      </c>
      <c r="M202" s="39"/>
    </row>
    <row r="203" spans="1:49" ht="14.65" customHeight="1">
      <c r="A203" s="90"/>
      <c r="B203" s="124"/>
      <c r="C203" s="90"/>
      <c r="D203" s="16" t="s">
        <v>13</v>
      </c>
      <c r="E203" s="20">
        <f>E209+E215+E221</f>
        <v>0</v>
      </c>
      <c r="F203" s="20">
        <f t="shared" ref="F203:L205" si="80">F209+F215+F221</f>
        <v>0</v>
      </c>
      <c r="G203" s="20">
        <f t="shared" si="80"/>
        <v>0</v>
      </c>
      <c r="H203" s="20">
        <f>H209+H215+H221</f>
        <v>0</v>
      </c>
      <c r="I203" s="20">
        <f t="shared" si="80"/>
        <v>0</v>
      </c>
      <c r="J203" s="15">
        <f t="shared" si="80"/>
        <v>0</v>
      </c>
      <c r="K203" s="20">
        <f t="shared" si="80"/>
        <v>0</v>
      </c>
      <c r="L203" s="20">
        <f t="shared" si="80"/>
        <v>0</v>
      </c>
      <c r="M203" s="39"/>
    </row>
    <row r="204" spans="1:49" ht="14.65" customHeight="1">
      <c r="A204" s="90"/>
      <c r="B204" s="124"/>
      <c r="C204" s="90"/>
      <c r="D204" s="16" t="s">
        <v>14</v>
      </c>
      <c r="E204" s="20">
        <f>E210+E216+E222</f>
        <v>65188.164153999998</v>
      </c>
      <c r="F204" s="20">
        <f t="shared" si="80"/>
        <v>0</v>
      </c>
      <c r="G204" s="20">
        <f t="shared" si="80"/>
        <v>10809.490229999999</v>
      </c>
      <c r="H204" s="15">
        <f t="shared" si="80"/>
        <v>54378.673924000002</v>
      </c>
      <c r="I204" s="20">
        <f t="shared" si="80"/>
        <v>0</v>
      </c>
      <c r="J204" s="15">
        <f t="shared" si="80"/>
        <v>0</v>
      </c>
      <c r="K204" s="20">
        <f t="shared" si="80"/>
        <v>0</v>
      </c>
      <c r="L204" s="20">
        <f t="shared" si="80"/>
        <v>0</v>
      </c>
      <c r="M204" s="39"/>
    </row>
    <row r="205" spans="1:49" ht="45" customHeight="1">
      <c r="A205" s="90"/>
      <c r="B205" s="124"/>
      <c r="C205" s="90"/>
      <c r="D205" s="16" t="s">
        <v>15</v>
      </c>
      <c r="E205" s="20">
        <f>E211+E217+E223</f>
        <v>16526.515005999998</v>
      </c>
      <c r="F205" s="20">
        <f t="shared" si="80"/>
        <v>0</v>
      </c>
      <c r="G205" s="20">
        <f t="shared" si="80"/>
        <v>1201.05447</v>
      </c>
      <c r="H205" s="15">
        <f t="shared" ref="H205" si="81">H211+H217+H223</f>
        <v>15325.460535999999</v>
      </c>
      <c r="I205" s="20">
        <f t="shared" si="80"/>
        <v>0</v>
      </c>
      <c r="J205" s="15">
        <f t="shared" si="80"/>
        <v>0</v>
      </c>
      <c r="K205" s="20">
        <f t="shared" si="80"/>
        <v>0</v>
      </c>
      <c r="L205" s="20">
        <f t="shared" si="80"/>
        <v>0</v>
      </c>
      <c r="M205" s="39"/>
    </row>
    <row r="206" spans="1:49" ht="45" customHeight="1">
      <c r="A206" s="90"/>
      <c r="B206" s="124"/>
      <c r="C206" s="90"/>
      <c r="D206" s="16" t="s">
        <v>81</v>
      </c>
      <c r="E206" s="20">
        <v>0</v>
      </c>
      <c r="F206" s="20">
        <v>0</v>
      </c>
      <c r="G206" s="20">
        <v>0</v>
      </c>
      <c r="H206" s="15">
        <f t="shared" ref="H206" si="82">H212+H218+H224</f>
        <v>0</v>
      </c>
      <c r="I206" s="20">
        <v>0</v>
      </c>
      <c r="J206" s="15">
        <v>0</v>
      </c>
      <c r="K206" s="20">
        <v>0</v>
      </c>
      <c r="L206" s="20">
        <v>0</v>
      </c>
      <c r="M206" s="39"/>
    </row>
    <row r="207" spans="1:49" ht="77.099999999999994" customHeight="1">
      <c r="A207" s="90"/>
      <c r="B207" s="124"/>
      <c r="C207" s="90"/>
      <c r="D207" s="16" t="s">
        <v>193</v>
      </c>
      <c r="E207" s="20">
        <f t="shared" ref="E207:L207" si="83">E213+E219+E225</f>
        <v>351067.74737</v>
      </c>
      <c r="F207" s="15">
        <f t="shared" si="83"/>
        <v>16662.73</v>
      </c>
      <c r="G207" s="15">
        <f t="shared" si="83"/>
        <v>61983.13553</v>
      </c>
      <c r="H207" s="15">
        <f t="shared" si="83"/>
        <v>30420.841840000005</v>
      </c>
      <c r="I207" s="15">
        <f t="shared" si="83"/>
        <v>60500.26</v>
      </c>
      <c r="J207" s="15">
        <f t="shared" si="83"/>
        <v>60500.26</v>
      </c>
      <c r="K207" s="15">
        <f t="shared" si="83"/>
        <v>60500.26</v>
      </c>
      <c r="L207" s="15">
        <f t="shared" si="83"/>
        <v>60500.26</v>
      </c>
      <c r="M207" s="39"/>
    </row>
    <row r="208" spans="1:49">
      <c r="A208" s="90" t="s">
        <v>97</v>
      </c>
      <c r="B208" s="90" t="s">
        <v>23</v>
      </c>
      <c r="C208" s="90" t="s">
        <v>32</v>
      </c>
      <c r="D208" s="16" t="s">
        <v>3</v>
      </c>
      <c r="E208" s="20">
        <f t="shared" si="72"/>
        <v>364562.33313000004</v>
      </c>
      <c r="F208" s="20">
        <f>F209+F210+F211+F213</f>
        <v>16662.73</v>
      </c>
      <c r="G208" s="20">
        <f t="shared" ref="G208:L208" si="84">G209+G210+G211+G213</f>
        <v>61412.750229999998</v>
      </c>
      <c r="H208" s="20">
        <f t="shared" si="84"/>
        <v>84073.812900000004</v>
      </c>
      <c r="I208" s="20">
        <f t="shared" si="84"/>
        <v>50603.26</v>
      </c>
      <c r="J208" s="15">
        <f t="shared" si="84"/>
        <v>50603.26</v>
      </c>
      <c r="K208" s="20">
        <f t="shared" si="84"/>
        <v>50603.26</v>
      </c>
      <c r="L208" s="20">
        <f t="shared" si="84"/>
        <v>50603.26</v>
      </c>
      <c r="M208" s="39"/>
    </row>
    <row r="209" spans="1:13">
      <c r="A209" s="90"/>
      <c r="B209" s="90"/>
      <c r="C209" s="90"/>
      <c r="D209" s="16" t="s">
        <v>13</v>
      </c>
      <c r="E209" s="20">
        <f t="shared" si="72"/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39"/>
    </row>
    <row r="210" spans="1:13" ht="43.15" customHeight="1">
      <c r="A210" s="90"/>
      <c r="B210" s="90"/>
      <c r="C210" s="90"/>
      <c r="D210" s="16" t="s">
        <v>14</v>
      </c>
      <c r="E210" s="20">
        <f t="shared" ref="E210:E241" si="85">F210+G210+H210+I210+J210+K210+L210</f>
        <v>59710.958723999996</v>
      </c>
      <c r="F210" s="15">
        <v>0</v>
      </c>
      <c r="G210" s="15">
        <v>10809.490229999999</v>
      </c>
      <c r="H210" s="15">
        <f>1250.6841+(1389.6498+1389.6498)*89%+45177.20775</f>
        <v>48901.468494000001</v>
      </c>
      <c r="I210" s="15">
        <v>0</v>
      </c>
      <c r="J210" s="15">
        <v>0</v>
      </c>
      <c r="K210" s="15">
        <v>0</v>
      </c>
      <c r="L210" s="15">
        <v>0</v>
      </c>
      <c r="M210" s="39"/>
    </row>
    <row r="211" spans="1:13" ht="14.65" customHeight="1">
      <c r="A211" s="90"/>
      <c r="B211" s="90"/>
      <c r="C211" s="90"/>
      <c r="D211" s="16" t="s">
        <v>15</v>
      </c>
      <c r="E211" s="20">
        <f t="shared" si="85"/>
        <v>15849.557035999998</v>
      </c>
      <c r="F211" s="15">
        <v>0</v>
      </c>
      <c r="G211" s="15">
        <f>1181.20233+19.85214</f>
        <v>1201.05447</v>
      </c>
      <c r="H211" s="15">
        <f>(1389.6498+1389.6498)*11%+138.96498+1389.6498+605.09873+12209.0661</f>
        <v>14648.502565999999</v>
      </c>
      <c r="I211" s="15">
        <v>0</v>
      </c>
      <c r="J211" s="15">
        <v>0</v>
      </c>
      <c r="K211" s="15">
        <v>0</v>
      </c>
      <c r="L211" s="15">
        <v>0</v>
      </c>
      <c r="M211" s="39" t="s">
        <v>194</v>
      </c>
    </row>
    <row r="212" spans="1:13" ht="29.65" customHeight="1">
      <c r="A212" s="90"/>
      <c r="B212" s="90"/>
      <c r="C212" s="90"/>
      <c r="D212" s="16" t="s">
        <v>81</v>
      </c>
      <c r="E212" s="20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39"/>
    </row>
    <row r="213" spans="1:13" ht="14.65" customHeight="1">
      <c r="A213" s="90"/>
      <c r="B213" s="90"/>
      <c r="C213" s="90"/>
      <c r="D213" s="16" t="s">
        <v>193</v>
      </c>
      <c r="E213" s="20">
        <f t="shared" si="85"/>
        <v>289001.81737</v>
      </c>
      <c r="F213" s="15">
        <v>16662.73</v>
      </c>
      <c r="G213" s="15">
        <f>50603.26-G211</f>
        <v>49402.205529999999</v>
      </c>
      <c r="H213" s="15">
        <f>84073.8129-H210-H211</f>
        <v>20523.841840000005</v>
      </c>
      <c r="I213" s="15">
        <v>50603.26</v>
      </c>
      <c r="J213" s="15">
        <v>50603.26</v>
      </c>
      <c r="K213" s="15">
        <v>50603.26</v>
      </c>
      <c r="L213" s="15">
        <v>50603.26</v>
      </c>
      <c r="M213" s="39"/>
    </row>
    <row r="214" spans="1:13" ht="14.65" customHeight="1">
      <c r="A214" s="90" t="s">
        <v>96</v>
      </c>
      <c r="B214" s="90" t="s">
        <v>25</v>
      </c>
      <c r="C214" s="90" t="s">
        <v>32</v>
      </c>
      <c r="D214" s="16" t="s">
        <v>3</v>
      </c>
      <c r="E214" s="20">
        <f t="shared" si="85"/>
        <v>65536.163400000005</v>
      </c>
      <c r="F214" s="20">
        <f>F215+F216+F217+F219</f>
        <v>0</v>
      </c>
      <c r="G214" s="20">
        <f t="shared" ref="G214:L214" si="86">G215+G216+G217+G219</f>
        <v>9897</v>
      </c>
      <c r="H214" s="20">
        <f t="shared" si="86"/>
        <v>16051.163400000001</v>
      </c>
      <c r="I214" s="20">
        <f t="shared" si="86"/>
        <v>9897</v>
      </c>
      <c r="J214" s="15">
        <f t="shared" si="86"/>
        <v>9897</v>
      </c>
      <c r="K214" s="20">
        <f t="shared" si="86"/>
        <v>9897</v>
      </c>
      <c r="L214" s="20">
        <f t="shared" si="86"/>
        <v>9897</v>
      </c>
      <c r="M214" s="39"/>
    </row>
    <row r="215" spans="1:13" ht="14.65" customHeight="1">
      <c r="A215" s="90"/>
      <c r="B215" s="90"/>
      <c r="C215" s="90"/>
      <c r="D215" s="16" t="s">
        <v>13</v>
      </c>
      <c r="E215" s="20">
        <f t="shared" si="85"/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39"/>
    </row>
    <row r="216" spans="1:13" ht="14.65" customHeight="1">
      <c r="A216" s="90"/>
      <c r="B216" s="90"/>
      <c r="C216" s="90"/>
      <c r="D216" s="16" t="s">
        <v>14</v>
      </c>
      <c r="E216" s="20">
        <f t="shared" si="85"/>
        <v>5477.20543</v>
      </c>
      <c r="F216" s="15">
        <v>0</v>
      </c>
      <c r="G216" s="15">
        <v>0</v>
      </c>
      <c r="H216" s="15">
        <v>5477.20543</v>
      </c>
      <c r="I216" s="15">
        <v>0</v>
      </c>
      <c r="J216" s="15">
        <v>0</v>
      </c>
      <c r="K216" s="15">
        <v>0</v>
      </c>
      <c r="L216" s="15">
        <v>0</v>
      </c>
      <c r="M216" s="39"/>
    </row>
    <row r="217" spans="1:13" ht="14.65" customHeight="1">
      <c r="A217" s="90"/>
      <c r="B217" s="90"/>
      <c r="C217" s="90"/>
      <c r="D217" s="16" t="s">
        <v>15</v>
      </c>
      <c r="E217" s="20">
        <f t="shared" si="85"/>
        <v>676.95797000000005</v>
      </c>
      <c r="F217" s="15">
        <v>0</v>
      </c>
      <c r="G217" s="15">
        <v>0</v>
      </c>
      <c r="H217" s="15">
        <v>676.95797000000005</v>
      </c>
      <c r="I217" s="15">
        <v>0</v>
      </c>
      <c r="J217" s="15">
        <v>0</v>
      </c>
      <c r="K217" s="15">
        <v>0</v>
      </c>
      <c r="L217" s="15">
        <v>0</v>
      </c>
      <c r="M217" s="39"/>
    </row>
    <row r="218" spans="1:13" ht="29.65" customHeight="1">
      <c r="A218" s="90"/>
      <c r="B218" s="90"/>
      <c r="C218" s="90"/>
      <c r="D218" s="16" t="s">
        <v>81</v>
      </c>
      <c r="E218" s="20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39"/>
    </row>
    <row r="219" spans="1:13" ht="14.65" customHeight="1">
      <c r="A219" s="90"/>
      <c r="B219" s="90"/>
      <c r="C219" s="90"/>
      <c r="D219" s="16" t="s">
        <v>193</v>
      </c>
      <c r="E219" s="20">
        <f t="shared" si="85"/>
        <v>59382</v>
      </c>
      <c r="F219" s="15">
        <v>0</v>
      </c>
      <c r="G219" s="15">
        <v>9897</v>
      </c>
      <c r="H219" s="15">
        <v>9897</v>
      </c>
      <c r="I219" s="15">
        <v>9897</v>
      </c>
      <c r="J219" s="15">
        <v>9897</v>
      </c>
      <c r="K219" s="15">
        <v>9897</v>
      </c>
      <c r="L219" s="15">
        <v>9897</v>
      </c>
      <c r="M219" s="39"/>
    </row>
    <row r="220" spans="1:13" ht="14.65" customHeight="1">
      <c r="A220" s="90" t="s">
        <v>98</v>
      </c>
      <c r="B220" s="90" t="s">
        <v>58</v>
      </c>
      <c r="C220" s="90" t="s">
        <v>32</v>
      </c>
      <c r="D220" s="16" t="s">
        <v>3</v>
      </c>
      <c r="E220" s="20">
        <f t="shared" si="85"/>
        <v>2683.93</v>
      </c>
      <c r="F220" s="20">
        <f t="shared" ref="F220:L220" si="87">F221+F222+F223+F225</f>
        <v>0</v>
      </c>
      <c r="G220" s="20">
        <f t="shared" si="87"/>
        <v>2683.93</v>
      </c>
      <c r="H220" s="20">
        <f t="shared" si="87"/>
        <v>0</v>
      </c>
      <c r="I220" s="20">
        <f t="shared" si="87"/>
        <v>0</v>
      </c>
      <c r="J220" s="15">
        <f t="shared" si="87"/>
        <v>0</v>
      </c>
      <c r="K220" s="20">
        <f t="shared" si="87"/>
        <v>0</v>
      </c>
      <c r="L220" s="20">
        <f t="shared" si="87"/>
        <v>0</v>
      </c>
      <c r="M220" s="39"/>
    </row>
    <row r="221" spans="1:13" ht="14.65" customHeight="1">
      <c r="A221" s="90"/>
      <c r="B221" s="90"/>
      <c r="C221" s="90"/>
      <c r="D221" s="16" t="s">
        <v>13</v>
      </c>
      <c r="E221" s="20">
        <f t="shared" si="85"/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39"/>
    </row>
    <row r="222" spans="1:13" ht="14.65" customHeight="1">
      <c r="A222" s="90"/>
      <c r="B222" s="90"/>
      <c r="C222" s="90"/>
      <c r="D222" s="16" t="s">
        <v>14</v>
      </c>
      <c r="E222" s="20">
        <f t="shared" si="85"/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39"/>
    </row>
    <row r="223" spans="1:13" ht="14.65" customHeight="1">
      <c r="A223" s="90"/>
      <c r="B223" s="90"/>
      <c r="C223" s="90"/>
      <c r="D223" s="16" t="s">
        <v>15</v>
      </c>
      <c r="E223" s="20">
        <f t="shared" si="85"/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39"/>
    </row>
    <row r="224" spans="1:13" ht="29.1" customHeight="1">
      <c r="A224" s="90"/>
      <c r="B224" s="90"/>
      <c r="C224" s="90"/>
      <c r="D224" s="16" t="s">
        <v>81</v>
      </c>
      <c r="E224" s="20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39"/>
    </row>
    <row r="225" spans="1:13" ht="14.65" customHeight="1">
      <c r="A225" s="90"/>
      <c r="B225" s="90"/>
      <c r="C225" s="90"/>
      <c r="D225" s="16" t="s">
        <v>193</v>
      </c>
      <c r="E225" s="20">
        <f t="shared" si="85"/>
        <v>2683.93</v>
      </c>
      <c r="F225" s="15">
        <v>0</v>
      </c>
      <c r="G225" s="15">
        <v>2683.93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39"/>
    </row>
    <row r="226" spans="1:13" ht="14.65" customHeight="1">
      <c r="A226" s="90" t="s">
        <v>208</v>
      </c>
      <c r="B226" s="90" t="s">
        <v>224</v>
      </c>
      <c r="C226" s="90" t="s">
        <v>59</v>
      </c>
      <c r="D226" s="16" t="s">
        <v>3</v>
      </c>
      <c r="E226" s="20">
        <f>F226+G226+H226+I226+J226+K226+L226</f>
        <v>72802.50791</v>
      </c>
      <c r="F226" s="20">
        <f t="shared" ref="F226:L226" si="88">F232+F238+F244</f>
        <v>1059.1199999999999</v>
      </c>
      <c r="G226" s="20">
        <f>G227+G228+G229+G230+G231</f>
        <v>13076.42541</v>
      </c>
      <c r="H226" s="68">
        <f>H227+H228+H229+H230+H231</f>
        <v>13472.282499999999</v>
      </c>
      <c r="I226" s="20">
        <f t="shared" si="88"/>
        <v>11298.67</v>
      </c>
      <c r="J226" s="15">
        <f t="shared" si="88"/>
        <v>11298.67</v>
      </c>
      <c r="K226" s="20">
        <f t="shared" si="88"/>
        <v>11298.67</v>
      </c>
      <c r="L226" s="20">
        <f t="shared" si="88"/>
        <v>11298.67</v>
      </c>
      <c r="M226" s="39"/>
    </row>
    <row r="227" spans="1:13">
      <c r="A227" s="90"/>
      <c r="B227" s="90"/>
      <c r="C227" s="90"/>
      <c r="D227" s="16" t="s">
        <v>13</v>
      </c>
      <c r="E227" s="20">
        <f t="shared" ref="E227:E231" si="89">F227+G227+H227+I227+J227+K227+L227</f>
        <v>0</v>
      </c>
      <c r="F227" s="15">
        <f t="shared" ref="F227:L229" si="90">F233+F239+F245</f>
        <v>0</v>
      </c>
      <c r="G227" s="15">
        <f t="shared" si="90"/>
        <v>0</v>
      </c>
      <c r="H227" s="15">
        <f>H233+H239+H245</f>
        <v>0</v>
      </c>
      <c r="I227" s="15">
        <f t="shared" si="90"/>
        <v>0</v>
      </c>
      <c r="J227" s="15">
        <f t="shared" si="90"/>
        <v>0</v>
      </c>
      <c r="K227" s="15">
        <f t="shared" si="90"/>
        <v>0</v>
      </c>
      <c r="L227" s="15">
        <f t="shared" si="90"/>
        <v>0</v>
      </c>
      <c r="M227" s="39"/>
    </row>
    <row r="228" spans="1:13" ht="14.45" customHeight="1">
      <c r="A228" s="90"/>
      <c r="B228" s="90"/>
      <c r="C228" s="90"/>
      <c r="D228" s="16" t="s">
        <v>14</v>
      </c>
      <c r="E228" s="20">
        <f t="shared" si="89"/>
        <v>6787.451266</v>
      </c>
      <c r="F228" s="15">
        <f t="shared" si="90"/>
        <v>0</v>
      </c>
      <c r="G228" s="15">
        <f t="shared" si="90"/>
        <v>416.02541000000002</v>
      </c>
      <c r="H228" s="67">
        <f t="shared" si="90"/>
        <v>6371.4258559999998</v>
      </c>
      <c r="I228" s="15">
        <f t="shared" si="90"/>
        <v>0</v>
      </c>
      <c r="J228" s="15">
        <f t="shared" si="90"/>
        <v>0</v>
      </c>
      <c r="K228" s="15">
        <f t="shared" si="90"/>
        <v>0</v>
      </c>
      <c r="L228" s="15">
        <f t="shared" si="90"/>
        <v>0</v>
      </c>
      <c r="M228" s="39"/>
    </row>
    <row r="229" spans="1:13" ht="14.45" customHeight="1">
      <c r="A229" s="90"/>
      <c r="B229" s="90"/>
      <c r="C229" s="90"/>
      <c r="D229" s="16" t="s">
        <v>15</v>
      </c>
      <c r="E229" s="20">
        <f t="shared" si="89"/>
        <v>3129.2197540000002</v>
      </c>
      <c r="F229" s="15">
        <f t="shared" si="90"/>
        <v>0</v>
      </c>
      <c r="G229" s="15">
        <f t="shared" si="90"/>
        <v>46.22505000000001</v>
      </c>
      <c r="H229" s="15">
        <f t="shared" si="90"/>
        <v>3082.9947040000002</v>
      </c>
      <c r="I229" s="15">
        <f t="shared" si="90"/>
        <v>0</v>
      </c>
      <c r="J229" s="15">
        <f t="shared" si="90"/>
        <v>0</v>
      </c>
      <c r="K229" s="15">
        <f t="shared" si="90"/>
        <v>0</v>
      </c>
      <c r="L229" s="15">
        <f t="shared" si="90"/>
        <v>0</v>
      </c>
      <c r="M229" s="39"/>
    </row>
    <row r="230" spans="1:13" ht="29.1" customHeight="1">
      <c r="A230" s="90"/>
      <c r="B230" s="90"/>
      <c r="C230" s="90"/>
      <c r="D230" s="16" t="s">
        <v>81</v>
      </c>
      <c r="E230" s="20">
        <f t="shared" si="89"/>
        <v>0</v>
      </c>
      <c r="F230" s="15">
        <v>0</v>
      </c>
      <c r="G230" s="15">
        <v>0</v>
      </c>
      <c r="H230" s="15">
        <f t="shared" ref="H230:H231" si="91">H236+H242+H248</f>
        <v>0</v>
      </c>
      <c r="I230" s="15">
        <v>0</v>
      </c>
      <c r="J230" s="15">
        <v>0</v>
      </c>
      <c r="K230" s="15">
        <v>0</v>
      </c>
      <c r="L230" s="15">
        <v>0</v>
      </c>
      <c r="M230" s="39"/>
    </row>
    <row r="231" spans="1:13" ht="14.65" customHeight="1">
      <c r="A231" s="90"/>
      <c r="B231" s="90"/>
      <c r="C231" s="90"/>
      <c r="D231" s="16" t="s">
        <v>193</v>
      </c>
      <c r="E231" s="20">
        <f t="shared" si="89"/>
        <v>62885.836889999991</v>
      </c>
      <c r="F231" s="15">
        <f t="shared" ref="F231:L231" si="92">F237+F243+F249</f>
        <v>1059.1199999999999</v>
      </c>
      <c r="G231" s="15">
        <f t="shared" si="92"/>
        <v>12614.174950000001</v>
      </c>
      <c r="H231" s="67">
        <f t="shared" si="91"/>
        <v>4017.8619399999989</v>
      </c>
      <c r="I231" s="15">
        <f t="shared" si="92"/>
        <v>11298.67</v>
      </c>
      <c r="J231" s="15">
        <f t="shared" si="92"/>
        <v>11298.67</v>
      </c>
      <c r="K231" s="15">
        <f t="shared" si="92"/>
        <v>11298.67</v>
      </c>
      <c r="L231" s="15">
        <f t="shared" si="92"/>
        <v>11298.67</v>
      </c>
      <c r="M231" s="39"/>
    </row>
    <row r="232" spans="1:13" ht="14.65" customHeight="1">
      <c r="A232" s="90" t="s">
        <v>99</v>
      </c>
      <c r="B232" s="90" t="s">
        <v>23</v>
      </c>
      <c r="C232" s="90" t="s">
        <v>36</v>
      </c>
      <c r="D232" s="16" t="s">
        <v>3</v>
      </c>
      <c r="E232" s="20">
        <f t="shared" si="85"/>
        <v>58934.482499999991</v>
      </c>
      <c r="F232" s="20">
        <f>F233+F234+F235+F237</f>
        <v>1059.1199999999999</v>
      </c>
      <c r="G232" s="20">
        <f t="shared" ref="G232:L232" si="93">G233+G235+G237</f>
        <v>10532.400000000001</v>
      </c>
      <c r="H232" s="20">
        <f>H233+H234+H235+H236+H237</f>
        <v>10660.282499999999</v>
      </c>
      <c r="I232" s="20">
        <f t="shared" si="93"/>
        <v>9170.67</v>
      </c>
      <c r="J232" s="15">
        <f t="shared" si="93"/>
        <v>9170.67</v>
      </c>
      <c r="K232" s="20">
        <f t="shared" si="93"/>
        <v>9170.67</v>
      </c>
      <c r="L232" s="20">
        <f t="shared" si="93"/>
        <v>9170.67</v>
      </c>
      <c r="M232" s="39"/>
    </row>
    <row r="233" spans="1:13" ht="14.65" customHeight="1">
      <c r="A233" s="90"/>
      <c r="B233" s="90"/>
      <c r="C233" s="90"/>
      <c r="D233" s="16" t="s">
        <v>13</v>
      </c>
      <c r="E233" s="20">
        <f t="shared" si="85"/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39"/>
    </row>
    <row r="234" spans="1:13" ht="14.65" customHeight="1">
      <c r="A234" s="90"/>
      <c r="B234" s="90"/>
      <c r="C234" s="90"/>
      <c r="D234" s="16" t="s">
        <v>14</v>
      </c>
      <c r="E234" s="20">
        <f t="shared" si="85"/>
        <v>6520.0952660000003</v>
      </c>
      <c r="F234" s="15">
        <v>0</v>
      </c>
      <c r="G234" s="15">
        <v>416.02541000000002</v>
      </c>
      <c r="H234" s="52">
        <f>242.481746+313.95111+5547.637</f>
        <v>6104.0698560000001</v>
      </c>
      <c r="I234" s="15">
        <v>0</v>
      </c>
      <c r="J234" s="15">
        <v>0</v>
      </c>
      <c r="K234" s="15">
        <v>0</v>
      </c>
      <c r="L234" s="15">
        <v>0</v>
      </c>
      <c r="M234" s="39"/>
    </row>
    <row r="235" spans="1:13" ht="14.65" customHeight="1">
      <c r="A235" s="90"/>
      <c r="B235" s="90"/>
      <c r="C235" s="90"/>
      <c r="D235" s="16" t="s">
        <v>15</v>
      </c>
      <c r="E235" s="20">
        <f t="shared" si="85"/>
        <v>3096.1197540000003</v>
      </c>
      <c r="F235" s="15">
        <v>0</v>
      </c>
      <c r="G235" s="15">
        <f>114.4-68.17495</f>
        <v>46.22505000000001</v>
      </c>
      <c r="H235" s="15">
        <f>29.969654+46.22505+656+716.9+600.8+1000</f>
        <v>3049.8947040000003</v>
      </c>
      <c r="I235" s="15">
        <v>0</v>
      </c>
      <c r="J235" s="15">
        <v>0</v>
      </c>
      <c r="K235" s="15">
        <v>0</v>
      </c>
      <c r="L235" s="15">
        <v>0</v>
      </c>
      <c r="M235" s="39" t="s">
        <v>194</v>
      </c>
    </row>
    <row r="236" spans="1:13" ht="28.5" customHeight="1">
      <c r="A236" s="90"/>
      <c r="B236" s="90"/>
      <c r="C236" s="90"/>
      <c r="D236" s="16" t="s">
        <v>81</v>
      </c>
      <c r="E236" s="20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39"/>
    </row>
    <row r="237" spans="1:13" ht="14.65" customHeight="1">
      <c r="A237" s="90"/>
      <c r="B237" s="90"/>
      <c r="C237" s="90"/>
      <c r="D237" s="16" t="s">
        <v>193</v>
      </c>
      <c r="E237" s="20">
        <f t="shared" si="85"/>
        <v>49734.292889999997</v>
      </c>
      <c r="F237" s="15">
        <v>1059.1199999999999</v>
      </c>
      <c r="G237" s="15">
        <f>10532.4-G235</f>
        <v>10486.174950000001</v>
      </c>
      <c r="H237" s="15">
        <f>10660.2825-H234-H235</f>
        <v>1506.317939999999</v>
      </c>
      <c r="I237" s="15">
        <v>9170.67</v>
      </c>
      <c r="J237" s="15">
        <v>9170.67</v>
      </c>
      <c r="K237" s="15">
        <v>9170.67</v>
      </c>
      <c r="L237" s="15">
        <v>9170.67</v>
      </c>
      <c r="M237" s="39"/>
    </row>
    <row r="238" spans="1:13" ht="14.65" customHeight="1">
      <c r="A238" s="90" t="s">
        <v>100</v>
      </c>
      <c r="B238" s="90" t="s">
        <v>25</v>
      </c>
      <c r="C238" s="90" t="s">
        <v>41</v>
      </c>
      <c r="D238" s="16" t="s">
        <v>3</v>
      </c>
      <c r="E238" s="20">
        <f t="shared" si="85"/>
        <v>12616</v>
      </c>
      <c r="F238" s="20">
        <f t="shared" ref="F238:L238" si="94">F239+F240+F241+F243</f>
        <v>0</v>
      </c>
      <c r="G238" s="20">
        <f t="shared" si="94"/>
        <v>1976</v>
      </c>
      <c r="H238" s="20">
        <f t="shared" si="94"/>
        <v>2128</v>
      </c>
      <c r="I238" s="20">
        <f t="shared" si="94"/>
        <v>2128</v>
      </c>
      <c r="J238" s="15">
        <f t="shared" si="94"/>
        <v>2128</v>
      </c>
      <c r="K238" s="20">
        <f t="shared" si="94"/>
        <v>2128</v>
      </c>
      <c r="L238" s="20">
        <f t="shared" si="94"/>
        <v>2128</v>
      </c>
      <c r="M238" s="39"/>
    </row>
    <row r="239" spans="1:13" ht="14.65" customHeight="1">
      <c r="A239" s="90"/>
      <c r="B239" s="90"/>
      <c r="C239" s="90"/>
      <c r="D239" s="16" t="s">
        <v>13</v>
      </c>
      <c r="E239" s="20">
        <f t="shared" si="85"/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39"/>
    </row>
    <row r="240" spans="1:13" ht="14.65" customHeight="1">
      <c r="A240" s="90"/>
      <c r="B240" s="90"/>
      <c r="C240" s="90"/>
      <c r="D240" s="16" t="s">
        <v>14</v>
      </c>
      <c r="E240" s="20">
        <f t="shared" si="85"/>
        <v>267.35599999999999</v>
      </c>
      <c r="F240" s="15">
        <v>0</v>
      </c>
      <c r="G240" s="15">
        <v>0</v>
      </c>
      <c r="H240" s="15">
        <v>267.35599999999999</v>
      </c>
      <c r="I240" s="15">
        <v>0</v>
      </c>
      <c r="J240" s="15">
        <v>0</v>
      </c>
      <c r="K240" s="15">
        <v>0</v>
      </c>
      <c r="L240" s="15">
        <v>0</v>
      </c>
      <c r="M240" s="39"/>
    </row>
    <row r="241" spans="1:13" ht="14.65" customHeight="1">
      <c r="A241" s="90"/>
      <c r="B241" s="90"/>
      <c r="C241" s="90"/>
      <c r="D241" s="16" t="s">
        <v>15</v>
      </c>
      <c r="E241" s="20">
        <f t="shared" si="85"/>
        <v>33.1</v>
      </c>
      <c r="F241" s="15">
        <v>0</v>
      </c>
      <c r="G241" s="15">
        <v>0</v>
      </c>
      <c r="H241" s="15">
        <v>33.1</v>
      </c>
      <c r="I241" s="15">
        <v>0</v>
      </c>
      <c r="J241" s="15">
        <v>0</v>
      </c>
      <c r="K241" s="15">
        <v>0</v>
      </c>
      <c r="L241" s="15">
        <v>0</v>
      </c>
      <c r="M241" s="39"/>
    </row>
    <row r="242" spans="1:13" ht="29.1" customHeight="1">
      <c r="A242" s="90"/>
      <c r="B242" s="90"/>
      <c r="C242" s="90"/>
      <c r="D242" s="16" t="s">
        <v>81</v>
      </c>
      <c r="E242" s="20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39"/>
    </row>
    <row r="243" spans="1:13" ht="14.65" customHeight="1">
      <c r="A243" s="90"/>
      <c r="B243" s="90"/>
      <c r="C243" s="90"/>
      <c r="D243" s="16" t="s">
        <v>193</v>
      </c>
      <c r="E243" s="20">
        <f t="shared" ref="E243:E249" si="95">F243+G243+H243+I243+J243+K243+L243</f>
        <v>12315.544</v>
      </c>
      <c r="F243" s="15">
        <v>0</v>
      </c>
      <c r="G243" s="15">
        <v>1976</v>
      </c>
      <c r="H243" s="15">
        <f>2128-H240-H241</f>
        <v>1827.5440000000001</v>
      </c>
      <c r="I243" s="15">
        <v>2128</v>
      </c>
      <c r="J243" s="15">
        <v>2128</v>
      </c>
      <c r="K243" s="15">
        <v>2128</v>
      </c>
      <c r="L243" s="15">
        <v>2128</v>
      </c>
      <c r="M243" s="39"/>
    </row>
    <row r="244" spans="1:13">
      <c r="A244" s="90" t="s">
        <v>101</v>
      </c>
      <c r="B244" s="90" t="s">
        <v>58</v>
      </c>
      <c r="C244" s="90" t="s">
        <v>60</v>
      </c>
      <c r="D244" s="16" t="s">
        <v>3</v>
      </c>
      <c r="E244" s="20">
        <f t="shared" si="95"/>
        <v>836</v>
      </c>
      <c r="F244" s="20">
        <f t="shared" ref="F244:L244" si="96">F245+F246+F247+F249</f>
        <v>0</v>
      </c>
      <c r="G244" s="20">
        <f t="shared" si="96"/>
        <v>152</v>
      </c>
      <c r="H244" s="20">
        <f t="shared" si="96"/>
        <v>684</v>
      </c>
      <c r="I244" s="20">
        <f t="shared" si="96"/>
        <v>0</v>
      </c>
      <c r="J244" s="15">
        <f t="shared" si="96"/>
        <v>0</v>
      </c>
      <c r="K244" s="20">
        <f t="shared" si="96"/>
        <v>0</v>
      </c>
      <c r="L244" s="20">
        <f t="shared" si="96"/>
        <v>0</v>
      </c>
      <c r="M244" s="39"/>
    </row>
    <row r="245" spans="1:13" ht="14.65" customHeight="1">
      <c r="A245" s="90"/>
      <c r="B245" s="90"/>
      <c r="C245" s="90"/>
      <c r="D245" s="16" t="s">
        <v>13</v>
      </c>
      <c r="E245" s="20">
        <f t="shared" si="95"/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39"/>
    </row>
    <row r="246" spans="1:13" ht="14.65" customHeight="1">
      <c r="A246" s="90"/>
      <c r="B246" s="90"/>
      <c r="C246" s="90"/>
      <c r="D246" s="16" t="s">
        <v>14</v>
      </c>
      <c r="E246" s="20">
        <f t="shared" si="95"/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39"/>
    </row>
    <row r="247" spans="1:13" ht="14.65" customHeight="1">
      <c r="A247" s="90"/>
      <c r="B247" s="90"/>
      <c r="C247" s="90"/>
      <c r="D247" s="16" t="s">
        <v>15</v>
      </c>
      <c r="E247" s="20">
        <f t="shared" si="95"/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39"/>
    </row>
    <row r="248" spans="1:13" ht="29.65" customHeight="1">
      <c r="A248" s="90"/>
      <c r="B248" s="90"/>
      <c r="C248" s="90"/>
      <c r="D248" s="16" t="s">
        <v>81</v>
      </c>
      <c r="E248" s="20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39"/>
    </row>
    <row r="249" spans="1:13" ht="14.65" customHeight="1">
      <c r="A249" s="90"/>
      <c r="B249" s="90"/>
      <c r="C249" s="90"/>
      <c r="D249" s="16" t="s">
        <v>193</v>
      </c>
      <c r="E249" s="20">
        <f t="shared" si="95"/>
        <v>836</v>
      </c>
      <c r="F249" s="15">
        <v>0</v>
      </c>
      <c r="G249" s="15">
        <v>152</v>
      </c>
      <c r="H249" s="15">
        <v>684</v>
      </c>
      <c r="I249" s="15">
        <v>0</v>
      </c>
      <c r="J249" s="15">
        <v>0</v>
      </c>
      <c r="K249" s="15">
        <v>0</v>
      </c>
      <c r="L249" s="15">
        <v>0</v>
      </c>
      <c r="M249" s="39"/>
    </row>
    <row r="250" spans="1:13" ht="14.65" customHeight="1">
      <c r="A250" s="90"/>
      <c r="B250" s="90" t="s">
        <v>37</v>
      </c>
      <c r="C250" s="90" t="s">
        <v>61</v>
      </c>
      <c r="D250" s="16" t="s">
        <v>3</v>
      </c>
      <c r="E250" s="20">
        <f t="shared" ref="E250:E255" si="97">E226+E202+E178</f>
        <v>1675744.0988</v>
      </c>
      <c r="F250" s="20">
        <f t="shared" ref="F250:L250" si="98">F178+F202+F226</f>
        <v>57142.07</v>
      </c>
      <c r="G250" s="20">
        <f t="shared" si="98"/>
        <v>300433.77</v>
      </c>
      <c r="H250" s="20">
        <f t="shared" si="98"/>
        <v>294762.53879999998</v>
      </c>
      <c r="I250" s="20">
        <f t="shared" si="98"/>
        <v>269038.93</v>
      </c>
      <c r="J250" s="15">
        <f t="shared" si="98"/>
        <v>254788.93000000002</v>
      </c>
      <c r="K250" s="20">
        <f t="shared" si="98"/>
        <v>254788.93000000002</v>
      </c>
      <c r="L250" s="20">
        <f t="shared" si="98"/>
        <v>244788.93000000002</v>
      </c>
      <c r="M250" s="39"/>
    </row>
    <row r="251" spans="1:13" ht="14.65" customHeight="1">
      <c r="A251" s="90"/>
      <c r="B251" s="90"/>
      <c r="C251" s="90"/>
      <c r="D251" s="16" t="s">
        <v>13</v>
      </c>
      <c r="E251" s="20">
        <f t="shared" si="97"/>
        <v>0</v>
      </c>
      <c r="F251" s="15">
        <f t="shared" ref="F251:L251" si="99">F179+F203+F227</f>
        <v>0</v>
      </c>
      <c r="G251" s="15">
        <f t="shared" si="99"/>
        <v>0</v>
      </c>
      <c r="H251" s="15">
        <f t="shared" si="99"/>
        <v>0</v>
      </c>
      <c r="I251" s="15">
        <f t="shared" si="99"/>
        <v>0</v>
      </c>
      <c r="J251" s="15">
        <f t="shared" si="99"/>
        <v>0</v>
      </c>
      <c r="K251" s="15">
        <f t="shared" si="99"/>
        <v>0</v>
      </c>
      <c r="L251" s="15">
        <f t="shared" si="99"/>
        <v>0</v>
      </c>
      <c r="M251" s="39"/>
    </row>
    <row r="252" spans="1:13" ht="14.65" customHeight="1">
      <c r="A252" s="90"/>
      <c r="B252" s="90"/>
      <c r="C252" s="90"/>
      <c r="D252" s="16" t="s">
        <v>14</v>
      </c>
      <c r="E252" s="20">
        <f t="shared" si="97"/>
        <v>180238.36047000001</v>
      </c>
      <c r="F252" s="15">
        <f t="shared" ref="F252:L252" si="100">F180+F204+F228</f>
        <v>0</v>
      </c>
      <c r="G252" s="15">
        <f t="shared" si="100"/>
        <v>28326.799999999999</v>
      </c>
      <c r="H252" s="15">
        <f t="shared" si="100"/>
        <v>151911.56046999997</v>
      </c>
      <c r="I252" s="15">
        <f t="shared" si="100"/>
        <v>0</v>
      </c>
      <c r="J252" s="15">
        <f t="shared" si="100"/>
        <v>0</v>
      </c>
      <c r="K252" s="15">
        <f t="shared" si="100"/>
        <v>0</v>
      </c>
      <c r="L252" s="15">
        <f t="shared" si="100"/>
        <v>0</v>
      </c>
      <c r="M252" s="39"/>
    </row>
    <row r="253" spans="1:13" ht="14.65" customHeight="1">
      <c r="A253" s="90"/>
      <c r="B253" s="90"/>
      <c r="C253" s="90"/>
      <c r="D253" s="16" t="s">
        <v>15</v>
      </c>
      <c r="E253" s="20">
        <f t="shared" si="97"/>
        <v>45363.661249999997</v>
      </c>
      <c r="F253" s="15">
        <f t="shared" ref="F253:L253" si="101">F181+F205+F229</f>
        <v>0</v>
      </c>
      <c r="G253" s="15">
        <f t="shared" si="101"/>
        <v>3147.4129200000002</v>
      </c>
      <c r="H253" s="15">
        <f t="shared" si="101"/>
        <v>42216.248329999995</v>
      </c>
      <c r="I253" s="15">
        <v>0</v>
      </c>
      <c r="J253" s="15">
        <f t="shared" si="101"/>
        <v>0</v>
      </c>
      <c r="K253" s="15">
        <f t="shared" si="101"/>
        <v>0</v>
      </c>
      <c r="L253" s="15">
        <f t="shared" si="101"/>
        <v>0</v>
      </c>
      <c r="M253" s="39"/>
    </row>
    <row r="254" spans="1:13" ht="29.1" customHeight="1">
      <c r="A254" s="90"/>
      <c r="B254" s="90"/>
      <c r="C254" s="90"/>
      <c r="D254" s="16" t="s">
        <v>81</v>
      </c>
      <c r="E254" s="20">
        <f t="shared" si="97"/>
        <v>0</v>
      </c>
      <c r="F254" s="15">
        <f t="shared" ref="F254:L254" si="102">F182+F206+F230</f>
        <v>0</v>
      </c>
      <c r="G254" s="15">
        <f t="shared" si="102"/>
        <v>0</v>
      </c>
      <c r="H254" s="15">
        <f t="shared" si="102"/>
        <v>0</v>
      </c>
      <c r="I254" s="15">
        <f t="shared" si="102"/>
        <v>0</v>
      </c>
      <c r="J254" s="15">
        <f t="shared" si="102"/>
        <v>0</v>
      </c>
      <c r="K254" s="15">
        <f t="shared" si="102"/>
        <v>0</v>
      </c>
      <c r="L254" s="15">
        <f t="shared" si="102"/>
        <v>0</v>
      </c>
      <c r="M254" s="39"/>
    </row>
    <row r="255" spans="1:13" ht="14.65" customHeight="1">
      <c r="A255" s="90"/>
      <c r="B255" s="90"/>
      <c r="C255" s="90"/>
      <c r="D255" s="16" t="s">
        <v>193</v>
      </c>
      <c r="E255" s="20">
        <f t="shared" si="97"/>
        <v>1450142.07708</v>
      </c>
      <c r="F255" s="15">
        <f t="shared" ref="F255:L255" si="103">F183+F207+F231</f>
        <v>57142.07</v>
      </c>
      <c r="G255" s="15">
        <f t="shared" si="103"/>
        <v>268959.55708</v>
      </c>
      <c r="H255" s="15">
        <f t="shared" si="103"/>
        <v>100634.73000000001</v>
      </c>
      <c r="I255" s="15">
        <f t="shared" si="103"/>
        <v>269038.93</v>
      </c>
      <c r="J255" s="15">
        <f t="shared" si="103"/>
        <v>254788.93000000002</v>
      </c>
      <c r="K255" s="15">
        <f t="shared" si="103"/>
        <v>254788.93000000002</v>
      </c>
      <c r="L255" s="15">
        <f t="shared" si="103"/>
        <v>244788.93000000002</v>
      </c>
      <c r="M255" s="39"/>
    </row>
    <row r="256" spans="1:13" ht="14.1" customHeight="1">
      <c r="A256" s="98" t="s">
        <v>38</v>
      </c>
      <c r="B256" s="99"/>
      <c r="C256" s="100"/>
      <c r="D256" s="16" t="s">
        <v>3</v>
      </c>
      <c r="E256" s="20">
        <f>E250</f>
        <v>1675744.0988</v>
      </c>
      <c r="F256" s="20">
        <f t="shared" ref="F256:L256" si="104">F250</f>
        <v>57142.07</v>
      </c>
      <c r="G256" s="20">
        <f t="shared" si="104"/>
        <v>300433.77</v>
      </c>
      <c r="H256" s="20">
        <f t="shared" si="104"/>
        <v>294762.53879999998</v>
      </c>
      <c r="I256" s="20">
        <f t="shared" si="104"/>
        <v>269038.93</v>
      </c>
      <c r="J256" s="15">
        <f t="shared" si="104"/>
        <v>254788.93000000002</v>
      </c>
      <c r="K256" s="20">
        <f t="shared" si="104"/>
        <v>254788.93000000002</v>
      </c>
      <c r="L256" s="20">
        <f t="shared" si="104"/>
        <v>244788.93000000002</v>
      </c>
      <c r="M256" s="39"/>
    </row>
    <row r="257" spans="1:13">
      <c r="A257" s="101"/>
      <c r="B257" s="102"/>
      <c r="C257" s="103"/>
      <c r="D257" s="16" t="s">
        <v>13</v>
      </c>
      <c r="E257" s="15">
        <f t="shared" ref="E257:L261" si="105">E251</f>
        <v>0</v>
      </c>
      <c r="F257" s="15">
        <f t="shared" si="105"/>
        <v>0</v>
      </c>
      <c r="G257" s="15">
        <f t="shared" si="105"/>
        <v>0</v>
      </c>
      <c r="H257" s="15">
        <f t="shared" si="105"/>
        <v>0</v>
      </c>
      <c r="I257" s="15">
        <f t="shared" si="105"/>
        <v>0</v>
      </c>
      <c r="J257" s="15">
        <f t="shared" si="105"/>
        <v>0</v>
      </c>
      <c r="K257" s="15">
        <f t="shared" si="105"/>
        <v>0</v>
      </c>
      <c r="L257" s="15">
        <f t="shared" si="105"/>
        <v>0</v>
      </c>
      <c r="M257" s="39"/>
    </row>
    <row r="258" spans="1:13">
      <c r="A258" s="101"/>
      <c r="B258" s="102"/>
      <c r="C258" s="103"/>
      <c r="D258" s="16" t="s">
        <v>14</v>
      </c>
      <c r="E258" s="15">
        <f t="shared" si="105"/>
        <v>180238.36047000001</v>
      </c>
      <c r="F258" s="15">
        <f t="shared" si="105"/>
        <v>0</v>
      </c>
      <c r="G258" s="15">
        <f t="shared" si="105"/>
        <v>28326.799999999999</v>
      </c>
      <c r="H258" s="52">
        <f t="shared" si="105"/>
        <v>151911.56046999997</v>
      </c>
      <c r="I258" s="15">
        <f t="shared" si="105"/>
        <v>0</v>
      </c>
      <c r="J258" s="15">
        <f t="shared" si="105"/>
        <v>0</v>
      </c>
      <c r="K258" s="15">
        <f t="shared" si="105"/>
        <v>0</v>
      </c>
      <c r="L258" s="15">
        <f t="shared" si="105"/>
        <v>0</v>
      </c>
      <c r="M258" s="39"/>
    </row>
    <row r="259" spans="1:13">
      <c r="A259" s="101"/>
      <c r="B259" s="102"/>
      <c r="C259" s="103"/>
      <c r="D259" s="16" t="s">
        <v>15</v>
      </c>
      <c r="E259" s="15">
        <f t="shared" si="105"/>
        <v>45363.661249999997</v>
      </c>
      <c r="F259" s="15">
        <f t="shared" si="105"/>
        <v>0</v>
      </c>
      <c r="G259" s="15">
        <f t="shared" si="105"/>
        <v>3147.4129200000002</v>
      </c>
      <c r="H259" s="52">
        <f t="shared" si="105"/>
        <v>42216.248329999995</v>
      </c>
      <c r="I259" s="15">
        <f t="shared" si="105"/>
        <v>0</v>
      </c>
      <c r="J259" s="15">
        <f t="shared" si="105"/>
        <v>0</v>
      </c>
      <c r="K259" s="15">
        <f t="shared" si="105"/>
        <v>0</v>
      </c>
      <c r="L259" s="15">
        <f t="shared" si="105"/>
        <v>0</v>
      </c>
      <c r="M259" s="41"/>
    </row>
    <row r="260" spans="1:13" ht="25.5">
      <c r="A260" s="101"/>
      <c r="B260" s="102"/>
      <c r="C260" s="103"/>
      <c r="D260" s="16" t="s">
        <v>81</v>
      </c>
      <c r="E260" s="15">
        <f t="shared" si="105"/>
        <v>0</v>
      </c>
      <c r="F260" s="15">
        <f t="shared" si="105"/>
        <v>0</v>
      </c>
      <c r="G260" s="15">
        <f t="shared" si="105"/>
        <v>0</v>
      </c>
      <c r="H260" s="15">
        <f t="shared" si="105"/>
        <v>0</v>
      </c>
      <c r="I260" s="15">
        <f t="shared" si="105"/>
        <v>0</v>
      </c>
      <c r="J260" s="15">
        <f t="shared" si="105"/>
        <v>0</v>
      </c>
      <c r="K260" s="15">
        <f t="shared" si="105"/>
        <v>0</v>
      </c>
      <c r="L260" s="15">
        <f t="shared" si="105"/>
        <v>0</v>
      </c>
      <c r="M260" s="39"/>
    </row>
    <row r="261" spans="1:13">
      <c r="A261" s="104"/>
      <c r="B261" s="105"/>
      <c r="C261" s="106"/>
      <c r="D261" s="16" t="s">
        <v>193</v>
      </c>
      <c r="E261" s="15">
        <f t="shared" si="105"/>
        <v>1450142.07708</v>
      </c>
      <c r="F261" s="15">
        <f t="shared" si="105"/>
        <v>57142.07</v>
      </c>
      <c r="G261" s="15">
        <f t="shared" si="105"/>
        <v>268959.55708</v>
      </c>
      <c r="H261" s="15">
        <f t="shared" si="105"/>
        <v>100634.73000000001</v>
      </c>
      <c r="I261" s="15">
        <f t="shared" si="105"/>
        <v>269038.93</v>
      </c>
      <c r="J261" s="15">
        <f t="shared" si="105"/>
        <v>254788.93000000002</v>
      </c>
      <c r="K261" s="15">
        <f t="shared" si="105"/>
        <v>254788.93000000002</v>
      </c>
      <c r="L261" s="15">
        <f t="shared" si="105"/>
        <v>244788.93000000002</v>
      </c>
      <c r="M261" s="39"/>
    </row>
    <row r="262" spans="1:13">
      <c r="A262" s="89" t="s">
        <v>39</v>
      </c>
      <c r="B262" s="110"/>
      <c r="C262" s="110"/>
      <c r="D262" s="110"/>
      <c r="E262" s="110"/>
      <c r="F262" s="110"/>
      <c r="G262" s="110"/>
      <c r="H262" s="110"/>
      <c r="I262" s="110"/>
      <c r="J262" s="110"/>
      <c r="K262" s="110"/>
      <c r="L262" s="110"/>
      <c r="M262" s="39"/>
    </row>
    <row r="263" spans="1:13">
      <c r="A263" s="89" t="s">
        <v>186</v>
      </c>
      <c r="B263" s="110"/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39"/>
    </row>
    <row r="264" spans="1:13">
      <c r="A264" s="89" t="s">
        <v>189</v>
      </c>
      <c r="B264" s="110"/>
      <c r="C264" s="110"/>
      <c r="D264" s="110"/>
      <c r="E264" s="110"/>
      <c r="F264" s="110"/>
      <c r="G264" s="110"/>
      <c r="H264" s="110"/>
      <c r="I264" s="110"/>
      <c r="J264" s="110"/>
      <c r="K264" s="110"/>
      <c r="L264" s="110"/>
      <c r="M264" s="39"/>
    </row>
    <row r="265" spans="1:13" ht="31.9" customHeight="1">
      <c r="A265" s="90" t="s">
        <v>102</v>
      </c>
      <c r="B265" s="90" t="s">
        <v>187</v>
      </c>
      <c r="C265" s="90" t="s">
        <v>54</v>
      </c>
      <c r="D265" s="16" t="s">
        <v>3</v>
      </c>
      <c r="E265" s="20">
        <f t="shared" ref="E265:E277" si="106">F265+G265+H265+I265+J265+K265+L265</f>
        <v>49226.736000000004</v>
      </c>
      <c r="F265" s="20">
        <f t="shared" ref="F265:L265" si="107">F266+F267+F268+F270</f>
        <v>0</v>
      </c>
      <c r="G265" s="20">
        <f t="shared" si="107"/>
        <v>0</v>
      </c>
      <c r="H265" s="20">
        <f>H266+H267+H268+H270</f>
        <v>9226.7360000000008</v>
      </c>
      <c r="I265" s="20">
        <f>I266+I267+I268+I270</f>
        <v>40000</v>
      </c>
      <c r="J265" s="15">
        <f t="shared" si="107"/>
        <v>0</v>
      </c>
      <c r="K265" s="20">
        <f t="shared" si="107"/>
        <v>0</v>
      </c>
      <c r="L265" s="20">
        <f t="shared" si="107"/>
        <v>0</v>
      </c>
      <c r="M265" s="39"/>
    </row>
    <row r="266" spans="1:13" ht="28.9" customHeight="1">
      <c r="A266" s="90"/>
      <c r="B266" s="90"/>
      <c r="C266" s="90"/>
      <c r="D266" s="16" t="s">
        <v>13</v>
      </c>
      <c r="E266" s="20">
        <f t="shared" si="106"/>
        <v>0</v>
      </c>
      <c r="F266" s="15">
        <v>0</v>
      </c>
      <c r="G266" s="15">
        <v>0</v>
      </c>
      <c r="H266" s="15">
        <v>0</v>
      </c>
      <c r="I266" s="15">
        <v>0</v>
      </c>
      <c r="J266" s="15">
        <v>0</v>
      </c>
      <c r="K266" s="15">
        <v>0</v>
      </c>
      <c r="L266" s="15">
        <v>0</v>
      </c>
      <c r="M266" s="39"/>
    </row>
    <row r="267" spans="1:13" ht="25.15" customHeight="1">
      <c r="A267" s="90"/>
      <c r="B267" s="90"/>
      <c r="C267" s="90"/>
      <c r="D267" s="16" t="s">
        <v>14</v>
      </c>
      <c r="E267" s="20">
        <f t="shared" si="106"/>
        <v>8211.5080400000006</v>
      </c>
      <c r="F267" s="15">
        <v>0</v>
      </c>
      <c r="G267" s="15">
        <v>0</v>
      </c>
      <c r="H267" s="15">
        <v>8211.5080400000006</v>
      </c>
      <c r="I267" s="15">
        <v>0</v>
      </c>
      <c r="J267" s="15">
        <v>0</v>
      </c>
      <c r="K267" s="15">
        <v>0</v>
      </c>
      <c r="L267" s="15">
        <v>0</v>
      </c>
      <c r="M267" s="39"/>
    </row>
    <row r="268" spans="1:13" ht="27.6" customHeight="1">
      <c r="A268" s="90"/>
      <c r="B268" s="90"/>
      <c r="C268" s="90"/>
      <c r="D268" s="16" t="s">
        <v>15</v>
      </c>
      <c r="E268" s="20">
        <f t="shared" si="106"/>
        <v>1015.2279600000001</v>
      </c>
      <c r="F268" s="15">
        <v>0</v>
      </c>
      <c r="G268" s="15">
        <v>0</v>
      </c>
      <c r="H268" s="15">
        <v>1015.2279600000001</v>
      </c>
      <c r="I268" s="15">
        <v>0</v>
      </c>
      <c r="J268" s="15">
        <v>0</v>
      </c>
      <c r="K268" s="15">
        <v>0</v>
      </c>
      <c r="L268" s="15">
        <v>0</v>
      </c>
      <c r="M268" s="39"/>
    </row>
    <row r="269" spans="1:13" ht="27.6" customHeight="1">
      <c r="A269" s="90"/>
      <c r="B269" s="90"/>
      <c r="C269" s="90"/>
      <c r="D269" s="16" t="s">
        <v>81</v>
      </c>
      <c r="E269" s="20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39"/>
    </row>
    <row r="270" spans="1:13" ht="34.15" customHeight="1">
      <c r="A270" s="90"/>
      <c r="B270" s="90"/>
      <c r="C270" s="90"/>
      <c r="D270" s="16" t="s">
        <v>193</v>
      </c>
      <c r="E270" s="20">
        <f t="shared" si="106"/>
        <v>40000</v>
      </c>
      <c r="F270" s="15">
        <v>0</v>
      </c>
      <c r="G270" s="15">
        <v>0</v>
      </c>
      <c r="H270" s="15">
        <v>0</v>
      </c>
      <c r="I270" s="15">
        <v>40000</v>
      </c>
      <c r="J270" s="15">
        <v>0</v>
      </c>
      <c r="K270" s="15">
        <v>0</v>
      </c>
      <c r="L270" s="15">
        <v>0</v>
      </c>
      <c r="M270" s="39"/>
    </row>
    <row r="271" spans="1:13">
      <c r="A271" s="90" t="s">
        <v>209</v>
      </c>
      <c r="B271" s="90" t="s">
        <v>188</v>
      </c>
      <c r="C271" s="90" t="s">
        <v>41</v>
      </c>
      <c r="D271" s="16" t="s">
        <v>3</v>
      </c>
      <c r="E271" s="20">
        <f t="shared" si="106"/>
        <v>2061.5639999999999</v>
      </c>
      <c r="F271" s="20">
        <f t="shared" ref="F271:L271" si="108">F272+F273+F274+F276</f>
        <v>0</v>
      </c>
      <c r="G271" s="20">
        <f t="shared" si="108"/>
        <v>0</v>
      </c>
      <c r="H271" s="20">
        <f>H272+H273+H274+H276</f>
        <v>61.564</v>
      </c>
      <c r="I271" s="20">
        <f t="shared" si="108"/>
        <v>2000</v>
      </c>
      <c r="J271" s="15">
        <f t="shared" si="108"/>
        <v>0</v>
      </c>
      <c r="K271" s="20">
        <f t="shared" si="108"/>
        <v>0</v>
      </c>
      <c r="L271" s="20">
        <f t="shared" si="108"/>
        <v>0</v>
      </c>
      <c r="M271" s="39"/>
    </row>
    <row r="272" spans="1:13">
      <c r="A272" s="90"/>
      <c r="B272" s="90"/>
      <c r="C272" s="90"/>
      <c r="D272" s="16" t="s">
        <v>13</v>
      </c>
      <c r="E272" s="20">
        <f t="shared" si="106"/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0</v>
      </c>
      <c r="K272" s="15">
        <v>0</v>
      </c>
      <c r="L272" s="15">
        <v>0</v>
      </c>
      <c r="M272" s="39"/>
    </row>
    <row r="273" spans="1:13">
      <c r="A273" s="90"/>
      <c r="B273" s="90"/>
      <c r="C273" s="90"/>
      <c r="D273" s="16" t="s">
        <v>14</v>
      </c>
      <c r="E273" s="20">
        <f t="shared" si="106"/>
        <v>54.791960000000003</v>
      </c>
      <c r="F273" s="15">
        <v>0</v>
      </c>
      <c r="G273" s="15">
        <v>0</v>
      </c>
      <c r="H273" s="15">
        <v>54.791960000000003</v>
      </c>
      <c r="I273" s="15">
        <v>0</v>
      </c>
      <c r="J273" s="15">
        <v>0</v>
      </c>
      <c r="K273" s="15">
        <v>0</v>
      </c>
      <c r="L273" s="15">
        <v>0</v>
      </c>
      <c r="M273" s="39"/>
    </row>
    <row r="274" spans="1:13">
      <c r="A274" s="90"/>
      <c r="B274" s="90"/>
      <c r="C274" s="90"/>
      <c r="D274" s="16" t="s">
        <v>15</v>
      </c>
      <c r="E274" s="20">
        <f t="shared" si="106"/>
        <v>6.7720399999999996</v>
      </c>
      <c r="F274" s="15">
        <v>0</v>
      </c>
      <c r="G274" s="15">
        <v>0</v>
      </c>
      <c r="H274" s="15">
        <v>6.7720399999999996</v>
      </c>
      <c r="I274" s="15">
        <v>0</v>
      </c>
      <c r="J274" s="15">
        <v>0</v>
      </c>
      <c r="K274" s="15">
        <v>0</v>
      </c>
      <c r="L274" s="15">
        <v>0</v>
      </c>
      <c r="M274" s="39"/>
    </row>
    <row r="275" spans="1:13" ht="25.5">
      <c r="A275" s="90"/>
      <c r="B275" s="90"/>
      <c r="C275" s="90"/>
      <c r="D275" s="16" t="s">
        <v>81</v>
      </c>
      <c r="E275" s="20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39"/>
    </row>
    <row r="276" spans="1:13">
      <c r="A276" s="90"/>
      <c r="B276" s="90"/>
      <c r="C276" s="90"/>
      <c r="D276" s="16" t="s">
        <v>193</v>
      </c>
      <c r="E276" s="20">
        <f t="shared" si="106"/>
        <v>2000</v>
      </c>
      <c r="F276" s="15">
        <v>0</v>
      </c>
      <c r="G276" s="15">
        <v>0</v>
      </c>
      <c r="H276" s="15">
        <v>0</v>
      </c>
      <c r="I276" s="15">
        <v>2000</v>
      </c>
      <c r="J276" s="15">
        <v>0</v>
      </c>
      <c r="K276" s="15">
        <v>0</v>
      </c>
      <c r="L276" s="15">
        <v>0</v>
      </c>
      <c r="M276" s="39"/>
    </row>
    <row r="277" spans="1:13">
      <c r="A277" s="90"/>
      <c r="B277" s="90" t="s">
        <v>37</v>
      </c>
      <c r="C277" s="90" t="s">
        <v>55</v>
      </c>
      <c r="D277" s="16" t="s">
        <v>3</v>
      </c>
      <c r="E277" s="20">
        <f t="shared" si="106"/>
        <v>51288.3</v>
      </c>
      <c r="F277" s="20">
        <f t="shared" ref="F277:L277" si="109">F278+F279+F280+F282</f>
        <v>0</v>
      </c>
      <c r="G277" s="20">
        <f t="shared" si="109"/>
        <v>0</v>
      </c>
      <c r="H277" s="20">
        <f>H278+H279+H280+H282</f>
        <v>9288.3000000000011</v>
      </c>
      <c r="I277" s="20">
        <f t="shared" si="109"/>
        <v>42000</v>
      </c>
      <c r="J277" s="15">
        <f t="shared" si="109"/>
        <v>0</v>
      </c>
      <c r="K277" s="20">
        <f t="shared" si="109"/>
        <v>0</v>
      </c>
      <c r="L277" s="20">
        <f t="shared" si="109"/>
        <v>0</v>
      </c>
      <c r="M277" s="39"/>
    </row>
    <row r="278" spans="1:13">
      <c r="A278" s="90"/>
      <c r="B278" s="90"/>
      <c r="C278" s="90"/>
      <c r="D278" s="16" t="s">
        <v>13</v>
      </c>
      <c r="E278" s="20">
        <f>E272+E266</f>
        <v>0</v>
      </c>
      <c r="F278" s="15">
        <f t="shared" ref="F278:L278" si="110">F272+F266</f>
        <v>0</v>
      </c>
      <c r="G278" s="15">
        <f t="shared" si="110"/>
        <v>0</v>
      </c>
      <c r="H278" s="15">
        <f t="shared" si="110"/>
        <v>0</v>
      </c>
      <c r="I278" s="15">
        <f t="shared" si="110"/>
        <v>0</v>
      </c>
      <c r="J278" s="15">
        <f t="shared" si="110"/>
        <v>0</v>
      </c>
      <c r="K278" s="15">
        <f t="shared" si="110"/>
        <v>0</v>
      </c>
      <c r="L278" s="15">
        <f t="shared" si="110"/>
        <v>0</v>
      </c>
      <c r="M278" s="39"/>
    </row>
    <row r="279" spans="1:13">
      <c r="A279" s="90"/>
      <c r="B279" s="90"/>
      <c r="C279" s="90"/>
      <c r="D279" s="16" t="s">
        <v>14</v>
      </c>
      <c r="E279" s="20">
        <f>E273+E267</f>
        <v>8266.3000000000011</v>
      </c>
      <c r="F279" s="15">
        <f t="shared" ref="F279:L280" si="111">F273+F267</f>
        <v>0</v>
      </c>
      <c r="G279" s="15">
        <f t="shared" si="111"/>
        <v>0</v>
      </c>
      <c r="H279" s="15">
        <f t="shared" si="111"/>
        <v>8266.3000000000011</v>
      </c>
      <c r="I279" s="15">
        <f t="shared" si="111"/>
        <v>0</v>
      </c>
      <c r="J279" s="15">
        <f t="shared" si="111"/>
        <v>0</v>
      </c>
      <c r="K279" s="15">
        <f t="shared" si="111"/>
        <v>0</v>
      </c>
      <c r="L279" s="15">
        <f t="shared" si="111"/>
        <v>0</v>
      </c>
      <c r="M279" s="39"/>
    </row>
    <row r="280" spans="1:13">
      <c r="A280" s="90"/>
      <c r="B280" s="90"/>
      <c r="C280" s="90"/>
      <c r="D280" s="16" t="s">
        <v>15</v>
      </c>
      <c r="E280" s="20">
        <f>E274+E268</f>
        <v>1022</v>
      </c>
      <c r="F280" s="15">
        <f t="shared" si="111"/>
        <v>0</v>
      </c>
      <c r="G280" s="15">
        <f t="shared" si="111"/>
        <v>0</v>
      </c>
      <c r="H280" s="15">
        <f t="shared" si="111"/>
        <v>1022</v>
      </c>
      <c r="I280" s="15">
        <f t="shared" si="111"/>
        <v>0</v>
      </c>
      <c r="J280" s="15">
        <f t="shared" si="111"/>
        <v>0</v>
      </c>
      <c r="K280" s="15">
        <f t="shared" si="111"/>
        <v>0</v>
      </c>
      <c r="L280" s="15">
        <f t="shared" si="111"/>
        <v>0</v>
      </c>
      <c r="M280" s="39"/>
    </row>
    <row r="281" spans="1:13" ht="25.5">
      <c r="A281" s="90"/>
      <c r="B281" s="90"/>
      <c r="C281" s="90"/>
      <c r="D281" s="16" t="s">
        <v>81</v>
      </c>
      <c r="E281" s="20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39"/>
    </row>
    <row r="282" spans="1:13">
      <c r="A282" s="90"/>
      <c r="B282" s="90"/>
      <c r="C282" s="90"/>
      <c r="D282" s="16" t="s">
        <v>193</v>
      </c>
      <c r="E282" s="20">
        <f>E276+E270</f>
        <v>42000</v>
      </c>
      <c r="F282" s="15">
        <f t="shared" ref="F282:L282" si="112">F276+F270</f>
        <v>0</v>
      </c>
      <c r="G282" s="15">
        <f t="shared" si="112"/>
        <v>0</v>
      </c>
      <c r="H282" s="15">
        <f>H276+H270</f>
        <v>0</v>
      </c>
      <c r="I282" s="15">
        <f t="shared" si="112"/>
        <v>42000</v>
      </c>
      <c r="J282" s="15">
        <f t="shared" si="112"/>
        <v>0</v>
      </c>
      <c r="K282" s="15">
        <f t="shared" si="112"/>
        <v>0</v>
      </c>
      <c r="L282" s="15">
        <f t="shared" si="112"/>
        <v>0</v>
      </c>
      <c r="M282" s="39"/>
    </row>
    <row r="283" spans="1:13" ht="14.1" customHeight="1">
      <c r="A283" s="98" t="s">
        <v>40</v>
      </c>
      <c r="B283" s="99"/>
      <c r="C283" s="100"/>
      <c r="D283" s="16" t="s">
        <v>3</v>
      </c>
      <c r="E283" s="20">
        <f>F283+G283+H283+I283+J283+K283+L283</f>
        <v>51288.3</v>
      </c>
      <c r="F283" s="20">
        <f t="shared" ref="F283:L283" si="113">F284+F285+F286+F288</f>
        <v>0</v>
      </c>
      <c r="G283" s="20">
        <f t="shared" si="113"/>
        <v>0</v>
      </c>
      <c r="H283" s="20">
        <f>H284+H285+H286+H288</f>
        <v>9288.3000000000011</v>
      </c>
      <c r="I283" s="20">
        <f t="shared" si="113"/>
        <v>42000</v>
      </c>
      <c r="J283" s="15">
        <f t="shared" si="113"/>
        <v>0</v>
      </c>
      <c r="K283" s="20">
        <f t="shared" si="113"/>
        <v>0</v>
      </c>
      <c r="L283" s="20">
        <f t="shared" si="113"/>
        <v>0</v>
      </c>
      <c r="M283" s="39"/>
    </row>
    <row r="284" spans="1:13">
      <c r="A284" s="101"/>
      <c r="B284" s="102"/>
      <c r="C284" s="103"/>
      <c r="D284" s="16" t="s">
        <v>13</v>
      </c>
      <c r="E284" s="20">
        <f>E278</f>
        <v>0</v>
      </c>
      <c r="F284" s="15">
        <f t="shared" ref="F284:L284" si="114">F278</f>
        <v>0</v>
      </c>
      <c r="G284" s="15">
        <f t="shared" si="114"/>
        <v>0</v>
      </c>
      <c r="H284" s="15">
        <f t="shared" si="114"/>
        <v>0</v>
      </c>
      <c r="I284" s="15">
        <f t="shared" si="114"/>
        <v>0</v>
      </c>
      <c r="J284" s="15">
        <f t="shared" si="114"/>
        <v>0</v>
      </c>
      <c r="K284" s="15">
        <f t="shared" si="114"/>
        <v>0</v>
      </c>
      <c r="L284" s="15">
        <f t="shared" si="114"/>
        <v>0</v>
      </c>
      <c r="M284" s="39"/>
    </row>
    <row r="285" spans="1:13">
      <c r="A285" s="101"/>
      <c r="B285" s="102"/>
      <c r="C285" s="103"/>
      <c r="D285" s="16" t="s">
        <v>14</v>
      </c>
      <c r="E285" s="20">
        <f t="shared" ref="E285:L285" si="115">E279</f>
        <v>8266.3000000000011</v>
      </c>
      <c r="F285" s="15">
        <f t="shared" si="115"/>
        <v>0</v>
      </c>
      <c r="G285" s="15">
        <f t="shared" si="115"/>
        <v>0</v>
      </c>
      <c r="H285" s="15">
        <f t="shared" si="115"/>
        <v>8266.3000000000011</v>
      </c>
      <c r="I285" s="15">
        <f t="shared" si="115"/>
        <v>0</v>
      </c>
      <c r="J285" s="15">
        <f t="shared" si="115"/>
        <v>0</v>
      </c>
      <c r="K285" s="15">
        <f t="shared" si="115"/>
        <v>0</v>
      </c>
      <c r="L285" s="15">
        <f t="shared" si="115"/>
        <v>0</v>
      </c>
      <c r="M285" s="39"/>
    </row>
    <row r="286" spans="1:13">
      <c r="A286" s="101"/>
      <c r="B286" s="102"/>
      <c r="C286" s="103"/>
      <c r="D286" s="16" t="s">
        <v>15</v>
      </c>
      <c r="E286" s="20">
        <f t="shared" ref="E286:L286" si="116">E280</f>
        <v>1022</v>
      </c>
      <c r="F286" s="15">
        <f t="shared" si="116"/>
        <v>0</v>
      </c>
      <c r="G286" s="15">
        <f t="shared" si="116"/>
        <v>0</v>
      </c>
      <c r="H286" s="15">
        <f t="shared" si="116"/>
        <v>1022</v>
      </c>
      <c r="I286" s="15">
        <f t="shared" si="116"/>
        <v>0</v>
      </c>
      <c r="J286" s="15">
        <f t="shared" si="116"/>
        <v>0</v>
      </c>
      <c r="K286" s="15">
        <f t="shared" si="116"/>
        <v>0</v>
      </c>
      <c r="L286" s="15">
        <f t="shared" si="116"/>
        <v>0</v>
      </c>
      <c r="M286" s="39"/>
    </row>
    <row r="287" spans="1:13" ht="25.5">
      <c r="A287" s="101"/>
      <c r="B287" s="102"/>
      <c r="C287" s="103"/>
      <c r="D287" s="16" t="s">
        <v>81</v>
      </c>
      <c r="E287" s="20">
        <f t="shared" ref="E287:L287" si="117">E281</f>
        <v>0</v>
      </c>
      <c r="F287" s="15">
        <f t="shared" si="117"/>
        <v>0</v>
      </c>
      <c r="G287" s="15">
        <f t="shared" si="117"/>
        <v>0</v>
      </c>
      <c r="H287" s="15">
        <f t="shared" si="117"/>
        <v>0</v>
      </c>
      <c r="I287" s="15">
        <f t="shared" si="117"/>
        <v>0</v>
      </c>
      <c r="J287" s="15">
        <f t="shared" si="117"/>
        <v>0</v>
      </c>
      <c r="K287" s="15">
        <f t="shared" si="117"/>
        <v>0</v>
      </c>
      <c r="L287" s="15">
        <f t="shared" si="117"/>
        <v>0</v>
      </c>
      <c r="M287" s="39"/>
    </row>
    <row r="288" spans="1:13">
      <c r="A288" s="104"/>
      <c r="B288" s="105"/>
      <c r="C288" s="106"/>
      <c r="D288" s="16" t="s">
        <v>193</v>
      </c>
      <c r="E288" s="20">
        <f t="shared" ref="E288:L288" si="118">E282</f>
        <v>42000</v>
      </c>
      <c r="F288" s="15">
        <f t="shared" si="118"/>
        <v>0</v>
      </c>
      <c r="G288" s="15">
        <f t="shared" si="118"/>
        <v>0</v>
      </c>
      <c r="H288" s="15">
        <f t="shared" si="118"/>
        <v>0</v>
      </c>
      <c r="I288" s="15">
        <f t="shared" si="118"/>
        <v>42000</v>
      </c>
      <c r="J288" s="15">
        <f t="shared" si="118"/>
        <v>0</v>
      </c>
      <c r="K288" s="15">
        <f t="shared" si="118"/>
        <v>0</v>
      </c>
      <c r="L288" s="15">
        <f t="shared" si="118"/>
        <v>0</v>
      </c>
      <c r="M288" s="39"/>
    </row>
    <row r="289" spans="1:13">
      <c r="A289" s="89" t="s">
        <v>39</v>
      </c>
      <c r="B289" s="110"/>
      <c r="C289" s="110"/>
      <c r="D289" s="110"/>
      <c r="E289" s="110"/>
      <c r="F289" s="110"/>
      <c r="G289" s="110"/>
      <c r="H289" s="110"/>
      <c r="I289" s="110"/>
      <c r="J289" s="110"/>
      <c r="K289" s="110"/>
      <c r="L289" s="110"/>
      <c r="M289" s="39"/>
    </row>
    <row r="290" spans="1:13" ht="25.5" customHeight="1">
      <c r="A290" s="89" t="s">
        <v>56</v>
      </c>
      <c r="B290" s="110"/>
      <c r="C290" s="110"/>
      <c r="D290" s="110"/>
      <c r="E290" s="110"/>
      <c r="F290" s="110"/>
      <c r="G290" s="110"/>
      <c r="H290" s="110"/>
      <c r="I290" s="110"/>
      <c r="J290" s="110"/>
      <c r="K290" s="110"/>
      <c r="L290" s="110"/>
      <c r="M290" s="39"/>
    </row>
    <row r="291" spans="1:13" ht="30" customHeight="1">
      <c r="A291" s="89" t="s">
        <v>64</v>
      </c>
      <c r="B291" s="110"/>
      <c r="C291" s="110"/>
      <c r="D291" s="110"/>
      <c r="E291" s="110"/>
      <c r="F291" s="110"/>
      <c r="G291" s="110"/>
      <c r="H291" s="110"/>
      <c r="I291" s="110"/>
      <c r="J291" s="110"/>
      <c r="K291" s="110"/>
      <c r="L291" s="110"/>
      <c r="M291" s="39"/>
    </row>
    <row r="292" spans="1:13">
      <c r="A292" s="90" t="s">
        <v>210</v>
      </c>
      <c r="B292" s="90" t="s">
        <v>200</v>
      </c>
      <c r="C292" s="90" t="s">
        <v>32</v>
      </c>
      <c r="D292" s="16" t="s">
        <v>3</v>
      </c>
      <c r="E292" s="20">
        <f t="shared" ref="E292:E298" si="119">F292+G292+H292+I292+J292+K292+L292</f>
        <v>177645.69379999998</v>
      </c>
      <c r="F292" s="20">
        <f t="shared" ref="F292:L292" si="120">F293+F294+F295+F297</f>
        <v>12495.926000000001</v>
      </c>
      <c r="G292" s="20">
        <f t="shared" si="120"/>
        <v>10432.432999999999</v>
      </c>
      <c r="H292" s="20">
        <f t="shared" si="120"/>
        <v>7625.22</v>
      </c>
      <c r="I292" s="20">
        <f t="shared" si="120"/>
        <v>147092.11479999998</v>
      </c>
      <c r="J292" s="15">
        <f t="shared" si="120"/>
        <v>0</v>
      </c>
      <c r="K292" s="20">
        <f t="shared" si="120"/>
        <v>0</v>
      </c>
      <c r="L292" s="20">
        <f t="shared" si="120"/>
        <v>0</v>
      </c>
      <c r="M292" s="39"/>
    </row>
    <row r="293" spans="1:13">
      <c r="A293" s="90"/>
      <c r="B293" s="90"/>
      <c r="C293" s="90"/>
      <c r="D293" s="16" t="s">
        <v>13</v>
      </c>
      <c r="E293" s="20">
        <f t="shared" si="119"/>
        <v>53303.27003</v>
      </c>
      <c r="F293" s="15">
        <v>12485.502</v>
      </c>
      <c r="G293" s="15">
        <f>14093.82-3708.9-741.78+77.10803</f>
        <v>9720.2480299999988</v>
      </c>
      <c r="H293" s="15">
        <v>7596.72</v>
      </c>
      <c r="I293" s="15">
        <v>23500.799999999999</v>
      </c>
      <c r="J293" s="15">
        <v>0</v>
      </c>
      <c r="K293" s="15">
        <v>0</v>
      </c>
      <c r="L293" s="15">
        <v>0</v>
      </c>
      <c r="M293" s="39"/>
    </row>
    <row r="294" spans="1:13">
      <c r="A294" s="90"/>
      <c r="B294" s="90"/>
      <c r="C294" s="90"/>
      <c r="D294" s="16" t="s">
        <v>14</v>
      </c>
      <c r="E294" s="20">
        <f t="shared" si="119"/>
        <v>1122.66552</v>
      </c>
      <c r="F294" s="15">
        <v>10.423999999999999</v>
      </c>
      <c r="G294" s="15">
        <f>662.81752+10.424</f>
        <v>673.24151999999992</v>
      </c>
      <c r="H294" s="15">
        <v>28.5</v>
      </c>
      <c r="I294" s="15">
        <v>410.5</v>
      </c>
      <c r="J294" s="15">
        <v>0</v>
      </c>
      <c r="K294" s="15">
        <v>0</v>
      </c>
      <c r="L294" s="15">
        <v>0</v>
      </c>
      <c r="M294" s="39"/>
    </row>
    <row r="295" spans="1:13">
      <c r="A295" s="90"/>
      <c r="B295" s="90"/>
      <c r="C295" s="90"/>
      <c r="D295" s="16" t="s">
        <v>15</v>
      </c>
      <c r="E295" s="20">
        <f t="shared" si="119"/>
        <v>38.943449999999999</v>
      </c>
      <c r="F295" s="15">
        <v>0</v>
      </c>
      <c r="G295" s="15">
        <f>38.556+0.38745</f>
        <v>38.943449999999999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39"/>
    </row>
    <row r="296" spans="1:13" ht="25.5">
      <c r="A296" s="90"/>
      <c r="B296" s="90"/>
      <c r="C296" s="90"/>
      <c r="D296" s="16" t="s">
        <v>81</v>
      </c>
      <c r="E296" s="20">
        <f t="shared" si="119"/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39"/>
    </row>
    <row r="297" spans="1:13">
      <c r="A297" s="90"/>
      <c r="B297" s="90"/>
      <c r="C297" s="90"/>
      <c r="D297" s="16" t="s">
        <v>193</v>
      </c>
      <c r="E297" s="20">
        <f t="shared" si="119"/>
        <v>123180.81479999999</v>
      </c>
      <c r="F297" s="18">
        <v>0</v>
      </c>
      <c r="G297" s="18">
        <v>0</v>
      </c>
      <c r="H297" s="15">
        <v>0</v>
      </c>
      <c r="I297" s="15">
        <v>123180.81479999999</v>
      </c>
      <c r="J297" s="15">
        <v>0</v>
      </c>
      <c r="K297" s="15">
        <v>0</v>
      </c>
      <c r="L297" s="15">
        <v>0</v>
      </c>
      <c r="M297" s="39"/>
    </row>
    <row r="298" spans="1:13">
      <c r="A298" s="90"/>
      <c r="B298" s="90" t="s">
        <v>37</v>
      </c>
      <c r="C298" s="90" t="s">
        <v>53</v>
      </c>
      <c r="D298" s="16" t="s">
        <v>3</v>
      </c>
      <c r="E298" s="20">
        <f t="shared" si="119"/>
        <v>177645.69379999998</v>
      </c>
      <c r="F298" s="20">
        <f t="shared" ref="F298:L298" si="121">F299+F300+F301+F303</f>
        <v>12495.926000000001</v>
      </c>
      <c r="G298" s="20">
        <f t="shared" si="121"/>
        <v>10432.432999999999</v>
      </c>
      <c r="H298" s="20">
        <f t="shared" si="121"/>
        <v>7625.22</v>
      </c>
      <c r="I298" s="20">
        <f>I299+I300+I301+I297</f>
        <v>147092.11479999998</v>
      </c>
      <c r="J298" s="15">
        <v>0</v>
      </c>
      <c r="K298" s="20">
        <f t="shared" si="121"/>
        <v>0</v>
      </c>
      <c r="L298" s="20">
        <f t="shared" si="121"/>
        <v>0</v>
      </c>
      <c r="M298" s="39"/>
    </row>
    <row r="299" spans="1:13">
      <c r="A299" s="90"/>
      <c r="B299" s="90"/>
      <c r="C299" s="90"/>
      <c r="D299" s="16" t="s">
        <v>13</v>
      </c>
      <c r="E299" s="20">
        <f>E293</f>
        <v>53303.27003</v>
      </c>
      <c r="F299" s="15">
        <f t="shared" ref="F299:L299" si="122">F293</f>
        <v>12485.502</v>
      </c>
      <c r="G299" s="15">
        <f t="shared" si="122"/>
        <v>9720.2480299999988</v>
      </c>
      <c r="H299" s="15">
        <f t="shared" si="122"/>
        <v>7596.72</v>
      </c>
      <c r="I299" s="15">
        <f t="shared" si="122"/>
        <v>23500.799999999999</v>
      </c>
      <c r="J299" s="15">
        <f t="shared" si="122"/>
        <v>0</v>
      </c>
      <c r="K299" s="15">
        <f t="shared" si="122"/>
        <v>0</v>
      </c>
      <c r="L299" s="15">
        <f t="shared" si="122"/>
        <v>0</v>
      </c>
      <c r="M299" s="39"/>
    </row>
    <row r="300" spans="1:13">
      <c r="A300" s="90"/>
      <c r="B300" s="90"/>
      <c r="C300" s="90"/>
      <c r="D300" s="16" t="s">
        <v>14</v>
      </c>
      <c r="E300" s="20">
        <f t="shared" ref="E300:L300" si="123">E294</f>
        <v>1122.66552</v>
      </c>
      <c r="F300" s="15">
        <f t="shared" si="123"/>
        <v>10.423999999999999</v>
      </c>
      <c r="G300" s="15">
        <f t="shared" si="123"/>
        <v>673.24151999999992</v>
      </c>
      <c r="H300" s="15">
        <f t="shared" si="123"/>
        <v>28.5</v>
      </c>
      <c r="I300" s="15">
        <f t="shared" si="123"/>
        <v>410.5</v>
      </c>
      <c r="J300" s="15">
        <f t="shared" si="123"/>
        <v>0</v>
      </c>
      <c r="K300" s="15">
        <f t="shared" si="123"/>
        <v>0</v>
      </c>
      <c r="L300" s="15">
        <f t="shared" si="123"/>
        <v>0</v>
      </c>
      <c r="M300" s="39"/>
    </row>
    <row r="301" spans="1:13">
      <c r="A301" s="90"/>
      <c r="B301" s="90"/>
      <c r="C301" s="90"/>
      <c r="D301" s="16" t="s">
        <v>15</v>
      </c>
      <c r="E301" s="20">
        <f t="shared" ref="E301:L301" si="124">E295</f>
        <v>38.943449999999999</v>
      </c>
      <c r="F301" s="15">
        <f t="shared" si="124"/>
        <v>0</v>
      </c>
      <c r="G301" s="15">
        <f t="shared" si="124"/>
        <v>38.943449999999999</v>
      </c>
      <c r="H301" s="15">
        <f t="shared" si="124"/>
        <v>0</v>
      </c>
      <c r="I301" s="15">
        <f t="shared" si="124"/>
        <v>0</v>
      </c>
      <c r="J301" s="15">
        <f t="shared" si="124"/>
        <v>0</v>
      </c>
      <c r="K301" s="15">
        <f t="shared" si="124"/>
        <v>0</v>
      </c>
      <c r="L301" s="15">
        <f t="shared" si="124"/>
        <v>0</v>
      </c>
      <c r="M301" s="39"/>
    </row>
    <row r="302" spans="1:13" ht="25.5">
      <c r="A302" s="90"/>
      <c r="B302" s="90"/>
      <c r="C302" s="90"/>
      <c r="D302" s="16" t="s">
        <v>81</v>
      </c>
      <c r="E302" s="20">
        <f t="shared" ref="E302:L303" si="125">E296</f>
        <v>0</v>
      </c>
      <c r="F302" s="15">
        <f t="shared" si="125"/>
        <v>0</v>
      </c>
      <c r="G302" s="15">
        <f t="shared" si="125"/>
        <v>0</v>
      </c>
      <c r="H302" s="15">
        <f t="shared" si="125"/>
        <v>0</v>
      </c>
      <c r="I302" s="15">
        <f t="shared" si="125"/>
        <v>0</v>
      </c>
      <c r="J302" s="15">
        <f t="shared" si="125"/>
        <v>0</v>
      </c>
      <c r="K302" s="15">
        <f t="shared" si="125"/>
        <v>0</v>
      </c>
      <c r="L302" s="15">
        <f t="shared" si="125"/>
        <v>0</v>
      </c>
      <c r="M302" s="39"/>
    </row>
    <row r="303" spans="1:13">
      <c r="A303" s="90"/>
      <c r="B303" s="90"/>
      <c r="C303" s="90"/>
      <c r="D303" s="16" t="s">
        <v>193</v>
      </c>
      <c r="E303" s="20">
        <f t="shared" ref="E303:L303" si="126">E297</f>
        <v>123180.81479999999</v>
      </c>
      <c r="F303" s="15">
        <f t="shared" si="126"/>
        <v>0</v>
      </c>
      <c r="G303" s="15">
        <f t="shared" si="126"/>
        <v>0</v>
      </c>
      <c r="H303" s="50"/>
      <c r="I303" s="15">
        <f t="shared" si="125"/>
        <v>123180.81479999999</v>
      </c>
      <c r="J303" s="15" t="s">
        <v>203</v>
      </c>
      <c r="K303" s="15">
        <f t="shared" si="126"/>
        <v>0</v>
      </c>
      <c r="L303" s="15">
        <f t="shared" si="126"/>
        <v>0</v>
      </c>
      <c r="M303" s="39"/>
    </row>
    <row r="304" spans="1:13" ht="14.1" customHeight="1">
      <c r="A304" s="98" t="s">
        <v>42</v>
      </c>
      <c r="B304" s="99"/>
      <c r="C304" s="100"/>
      <c r="D304" s="16" t="s">
        <v>3</v>
      </c>
      <c r="E304" s="20">
        <f>E298</f>
        <v>177645.69379999998</v>
      </c>
      <c r="F304" s="20">
        <f t="shared" ref="F304:L304" si="127">F298</f>
        <v>12495.926000000001</v>
      </c>
      <c r="G304" s="20">
        <f t="shared" si="127"/>
        <v>10432.432999999999</v>
      </c>
      <c r="H304" s="46">
        <f t="shared" si="127"/>
        <v>7625.22</v>
      </c>
      <c r="I304" s="20">
        <f t="shared" si="127"/>
        <v>147092.11479999998</v>
      </c>
      <c r="J304" s="15">
        <v>0</v>
      </c>
      <c r="K304" s="20">
        <f t="shared" si="127"/>
        <v>0</v>
      </c>
      <c r="L304" s="20">
        <f t="shared" si="127"/>
        <v>0</v>
      </c>
      <c r="M304" s="39"/>
    </row>
    <row r="305" spans="1:13">
      <c r="A305" s="101"/>
      <c r="B305" s="102"/>
      <c r="C305" s="103"/>
      <c r="D305" s="16" t="s">
        <v>13</v>
      </c>
      <c r="E305" s="20">
        <f>E299</f>
        <v>53303.27003</v>
      </c>
      <c r="F305" s="15">
        <f t="shared" ref="F305:L307" si="128">F299</f>
        <v>12485.502</v>
      </c>
      <c r="G305" s="15">
        <f t="shared" si="128"/>
        <v>9720.2480299999988</v>
      </c>
      <c r="H305" s="15">
        <f t="shared" si="128"/>
        <v>7596.72</v>
      </c>
      <c r="I305" s="15">
        <f t="shared" si="128"/>
        <v>23500.799999999999</v>
      </c>
      <c r="J305" s="15">
        <f t="shared" si="128"/>
        <v>0</v>
      </c>
      <c r="K305" s="15">
        <f t="shared" si="128"/>
        <v>0</v>
      </c>
      <c r="L305" s="15">
        <f t="shared" si="128"/>
        <v>0</v>
      </c>
      <c r="M305" s="41"/>
    </row>
    <row r="306" spans="1:13">
      <c r="A306" s="101"/>
      <c r="B306" s="102"/>
      <c r="C306" s="103"/>
      <c r="D306" s="16" t="s">
        <v>14</v>
      </c>
      <c r="E306" s="20">
        <f>E300</f>
        <v>1122.66552</v>
      </c>
      <c r="F306" s="15">
        <f t="shared" si="128"/>
        <v>10.423999999999999</v>
      </c>
      <c r="G306" s="15">
        <f t="shared" si="128"/>
        <v>673.24151999999992</v>
      </c>
      <c r="H306" s="15">
        <f t="shared" si="128"/>
        <v>28.5</v>
      </c>
      <c r="I306" s="15">
        <f t="shared" si="128"/>
        <v>410.5</v>
      </c>
      <c r="J306" s="15">
        <f t="shared" si="128"/>
        <v>0</v>
      </c>
      <c r="K306" s="15">
        <f t="shared" si="128"/>
        <v>0</v>
      </c>
      <c r="L306" s="15">
        <f t="shared" si="128"/>
        <v>0</v>
      </c>
      <c r="M306" s="39"/>
    </row>
    <row r="307" spans="1:13">
      <c r="A307" s="101"/>
      <c r="B307" s="102"/>
      <c r="C307" s="103"/>
      <c r="D307" s="16" t="s">
        <v>15</v>
      </c>
      <c r="E307" s="20">
        <f>E301</f>
        <v>38.943449999999999</v>
      </c>
      <c r="F307" s="15">
        <f t="shared" si="128"/>
        <v>0</v>
      </c>
      <c r="G307" s="15">
        <f t="shared" si="128"/>
        <v>38.943449999999999</v>
      </c>
      <c r="H307" s="15">
        <f t="shared" si="128"/>
        <v>0</v>
      </c>
      <c r="I307" s="15">
        <f t="shared" si="128"/>
        <v>0</v>
      </c>
      <c r="J307" s="15">
        <f t="shared" si="128"/>
        <v>0</v>
      </c>
      <c r="K307" s="15">
        <f t="shared" si="128"/>
        <v>0</v>
      </c>
      <c r="L307" s="15">
        <f t="shared" si="128"/>
        <v>0</v>
      </c>
      <c r="M307" s="39"/>
    </row>
    <row r="308" spans="1:13" ht="25.5">
      <c r="A308" s="101"/>
      <c r="B308" s="102"/>
      <c r="C308" s="103"/>
      <c r="D308" s="16" t="s">
        <v>81</v>
      </c>
      <c r="E308" s="20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39"/>
    </row>
    <row r="309" spans="1:13">
      <c r="A309" s="104"/>
      <c r="B309" s="105"/>
      <c r="C309" s="106"/>
      <c r="D309" s="16" t="s">
        <v>193</v>
      </c>
      <c r="E309" s="20">
        <f t="shared" ref="E309:L309" si="129">E303</f>
        <v>123180.81479999999</v>
      </c>
      <c r="F309" s="15">
        <f t="shared" si="129"/>
        <v>0</v>
      </c>
      <c r="G309" s="15">
        <f t="shared" si="129"/>
        <v>0</v>
      </c>
      <c r="H309" s="50">
        <f t="shared" si="129"/>
        <v>0</v>
      </c>
      <c r="I309" s="15">
        <f>I297</f>
        <v>123180.81479999999</v>
      </c>
      <c r="J309" s="15">
        <v>0</v>
      </c>
      <c r="K309" s="15">
        <f t="shared" si="129"/>
        <v>0</v>
      </c>
      <c r="L309" s="15">
        <f t="shared" si="129"/>
        <v>0</v>
      </c>
      <c r="M309" s="39"/>
    </row>
    <row r="310" spans="1:13" ht="19.5" customHeight="1">
      <c r="A310" s="122" t="s">
        <v>223</v>
      </c>
      <c r="B310" s="123"/>
      <c r="C310" s="123"/>
      <c r="D310" s="123"/>
      <c r="E310" s="123"/>
      <c r="F310" s="123"/>
      <c r="G310" s="123"/>
      <c r="H310" s="123"/>
      <c r="I310" s="123"/>
      <c r="J310" s="123"/>
      <c r="K310" s="123"/>
      <c r="L310" s="123"/>
      <c r="M310" s="39"/>
    </row>
    <row r="311" spans="1:13" ht="18" customHeight="1">
      <c r="A311" s="89" t="s">
        <v>65</v>
      </c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39"/>
    </row>
    <row r="312" spans="1:13" ht="20.25" customHeight="1">
      <c r="A312" s="89" t="s">
        <v>66</v>
      </c>
      <c r="B312" s="90"/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39"/>
    </row>
    <row r="313" spans="1:13" ht="18" customHeight="1">
      <c r="A313" s="90" t="s">
        <v>211</v>
      </c>
      <c r="B313" s="90" t="s">
        <v>67</v>
      </c>
      <c r="C313" s="90" t="s">
        <v>205</v>
      </c>
      <c r="D313" s="16" t="s">
        <v>3</v>
      </c>
      <c r="E313" s="34">
        <f>E319+E325+E331+E337+E343+E349+E355+E361+E367</f>
        <v>345237.80626000004</v>
      </c>
      <c r="F313" s="34">
        <f t="shared" ref="F313:G315" si="130">F319+F325+F331+F337+F343+F349+F355</f>
        <v>44762.897130000005</v>
      </c>
      <c r="G313" s="34">
        <f t="shared" si="130"/>
        <v>18877.209329999998</v>
      </c>
      <c r="H313" s="34">
        <f>H314+H315+H316+H317+H318</f>
        <v>85343.699800000002</v>
      </c>
      <c r="I313" s="34">
        <f t="shared" ref="I313:L316" si="131">I319+I325+I331+I337+I343+I349+I355</f>
        <v>83790.37000000001</v>
      </c>
      <c r="J313" s="15">
        <f t="shared" si="131"/>
        <v>55263.630000000005</v>
      </c>
      <c r="K313" s="34">
        <f t="shared" si="131"/>
        <v>28600</v>
      </c>
      <c r="L313" s="20">
        <f t="shared" si="131"/>
        <v>28600</v>
      </c>
      <c r="M313" s="39"/>
    </row>
    <row r="314" spans="1:13" ht="18" customHeight="1">
      <c r="A314" s="90"/>
      <c r="B314" s="90"/>
      <c r="C314" s="90"/>
      <c r="D314" s="16" t="s">
        <v>13</v>
      </c>
      <c r="E314" s="34">
        <f>E320+E326+E332+E338+E344+E350+E356</f>
        <v>0</v>
      </c>
      <c r="F314" s="35">
        <f t="shared" si="130"/>
        <v>0</v>
      </c>
      <c r="G314" s="35">
        <f t="shared" si="130"/>
        <v>0</v>
      </c>
      <c r="H314" s="35">
        <f>H320+H326+H332+H338+H344+H350+H356</f>
        <v>0</v>
      </c>
      <c r="I314" s="35">
        <f t="shared" si="131"/>
        <v>0</v>
      </c>
      <c r="J314" s="15">
        <f t="shared" si="131"/>
        <v>0</v>
      </c>
      <c r="K314" s="35">
        <f t="shared" si="131"/>
        <v>0</v>
      </c>
      <c r="L314" s="15">
        <f t="shared" si="131"/>
        <v>0</v>
      </c>
      <c r="M314" s="39"/>
    </row>
    <row r="315" spans="1:13" ht="21.75" customHeight="1">
      <c r="A315" s="90"/>
      <c r="B315" s="90"/>
      <c r="C315" s="90"/>
      <c r="D315" s="16" t="s">
        <v>14</v>
      </c>
      <c r="E315" s="34">
        <f>E321+E327+E333+E339+E345+E351+E357</f>
        <v>78894.100000000006</v>
      </c>
      <c r="F315" s="35">
        <f t="shared" si="130"/>
        <v>40286</v>
      </c>
      <c r="G315" s="35">
        <f t="shared" si="130"/>
        <v>9987</v>
      </c>
      <c r="H315" s="35">
        <f>H321+H327+H333+H339+H345+H351+H357</f>
        <v>18772.099999999999</v>
      </c>
      <c r="I315" s="35">
        <f t="shared" si="131"/>
        <v>9849</v>
      </c>
      <c r="J315" s="15">
        <f t="shared" si="131"/>
        <v>0</v>
      </c>
      <c r="K315" s="35">
        <f t="shared" si="131"/>
        <v>0</v>
      </c>
      <c r="L315" s="15">
        <f t="shared" si="131"/>
        <v>0</v>
      </c>
      <c r="M315" s="39"/>
    </row>
    <row r="316" spans="1:13" ht="21.75" customHeight="1">
      <c r="A316" s="90"/>
      <c r="B316" s="90"/>
      <c r="C316" s="90"/>
      <c r="D316" s="16" t="s">
        <v>15</v>
      </c>
      <c r="E316" s="34">
        <f>E322+E328+E334+E340+E346+E352+E358+E364+E370</f>
        <v>33829.784149999999</v>
      </c>
      <c r="F316" s="35">
        <f>F322+F328+F334+F340+F346+F352+F358</f>
        <v>4476.8971300000003</v>
      </c>
      <c r="G316" s="35">
        <f>G322+G328+G334+G340+G346+G352+G358+G364+G370</f>
        <v>8890.2093299999997</v>
      </c>
      <c r="H316" s="35">
        <f>H322+H328+H334+H340+H346+H352+H358+H364+H370</f>
        <v>12595.799800000001</v>
      </c>
      <c r="I316" s="35">
        <f t="shared" si="131"/>
        <v>7866.8778899999998</v>
      </c>
      <c r="J316" s="15">
        <f t="shared" si="131"/>
        <v>0</v>
      </c>
      <c r="K316" s="35">
        <f t="shared" si="131"/>
        <v>0</v>
      </c>
      <c r="L316" s="15">
        <f t="shared" si="131"/>
        <v>0</v>
      </c>
      <c r="M316" s="44"/>
    </row>
    <row r="317" spans="1:13" ht="27" customHeight="1">
      <c r="A317" s="90"/>
      <c r="B317" s="90"/>
      <c r="C317" s="90"/>
      <c r="D317" s="16" t="s">
        <v>81</v>
      </c>
      <c r="E317" s="34">
        <v>0</v>
      </c>
      <c r="F317" s="35">
        <v>0</v>
      </c>
      <c r="G317" s="35">
        <v>0</v>
      </c>
      <c r="H317" s="35">
        <v>0</v>
      </c>
      <c r="I317" s="35">
        <v>0</v>
      </c>
      <c r="J317" s="15">
        <v>0</v>
      </c>
      <c r="K317" s="35">
        <v>0</v>
      </c>
      <c r="L317" s="15">
        <v>0</v>
      </c>
      <c r="M317" s="39"/>
    </row>
    <row r="318" spans="1:13" ht="27" customHeight="1">
      <c r="A318" s="90"/>
      <c r="B318" s="90"/>
      <c r="C318" s="90"/>
      <c r="D318" s="16" t="s">
        <v>193</v>
      </c>
      <c r="E318" s="35">
        <f t="shared" ref="E318:J318" si="132">E324+E330+E336+E342+E348+E354+E360</f>
        <v>232513.92211000001</v>
      </c>
      <c r="F318" s="35">
        <f t="shared" si="132"/>
        <v>0</v>
      </c>
      <c r="G318" s="35">
        <f t="shared" si="132"/>
        <v>0</v>
      </c>
      <c r="H318" s="35">
        <f t="shared" si="132"/>
        <v>53975.8</v>
      </c>
      <c r="I318" s="35">
        <f t="shared" si="132"/>
        <v>66074.492110000007</v>
      </c>
      <c r="J318" s="15">
        <f t="shared" si="132"/>
        <v>55263.630000000005</v>
      </c>
      <c r="K318" s="35">
        <f>K324+K330+K336+K342+K354+K360</f>
        <v>28600</v>
      </c>
      <c r="L318" s="15">
        <f>L324+L330+L336+L342+L354+L360</f>
        <v>28600</v>
      </c>
      <c r="M318" s="39"/>
    </row>
    <row r="319" spans="1:13" ht="20.25" customHeight="1">
      <c r="A319" s="90" t="s">
        <v>212</v>
      </c>
      <c r="B319" s="90" t="s">
        <v>69</v>
      </c>
      <c r="C319" s="90" t="s">
        <v>205</v>
      </c>
      <c r="D319" s="16" t="s">
        <v>3</v>
      </c>
      <c r="E319" s="59">
        <f t="shared" ref="E319:E325" si="133">F319+G319+H319+I319+J319+K319+L319</f>
        <v>128388.68000000001</v>
      </c>
      <c r="F319" s="49">
        <f t="shared" ref="F319:L319" si="134">F320+F321+F322+F324</f>
        <v>5449.42</v>
      </c>
      <c r="G319" s="49">
        <f t="shared" si="134"/>
        <v>482</v>
      </c>
      <c r="H319" s="49">
        <f t="shared" si="134"/>
        <v>56173.3</v>
      </c>
      <c r="I319" s="49">
        <f t="shared" si="134"/>
        <v>55449.8</v>
      </c>
      <c r="J319" s="15">
        <f t="shared" si="134"/>
        <v>10834.16</v>
      </c>
      <c r="K319" s="49">
        <f t="shared" si="134"/>
        <v>0</v>
      </c>
      <c r="L319" s="60">
        <f t="shared" si="134"/>
        <v>0</v>
      </c>
      <c r="M319" s="39"/>
    </row>
    <row r="320" spans="1:13">
      <c r="A320" s="90"/>
      <c r="B320" s="90"/>
      <c r="C320" s="90"/>
      <c r="D320" s="16" t="s">
        <v>13</v>
      </c>
      <c r="E320" s="61">
        <f t="shared" si="133"/>
        <v>0</v>
      </c>
      <c r="F320" s="33">
        <v>0</v>
      </c>
      <c r="G320" s="33">
        <v>0</v>
      </c>
      <c r="H320" s="33">
        <v>0</v>
      </c>
      <c r="I320" s="33">
        <v>0</v>
      </c>
      <c r="J320" s="15">
        <v>0</v>
      </c>
      <c r="K320" s="33">
        <v>0</v>
      </c>
      <c r="L320" s="62">
        <v>0</v>
      </c>
      <c r="M320" s="39"/>
    </row>
    <row r="321" spans="1:13" ht="18" customHeight="1">
      <c r="A321" s="90"/>
      <c r="B321" s="90"/>
      <c r="C321" s="90"/>
      <c r="D321" s="16" t="s">
        <v>14</v>
      </c>
      <c r="E321" s="61">
        <f t="shared" si="133"/>
        <v>5288</v>
      </c>
      <c r="F321" s="33">
        <v>4854</v>
      </c>
      <c r="G321" s="33">
        <v>434</v>
      </c>
      <c r="H321" s="33">
        <f>1758-1758</f>
        <v>0</v>
      </c>
      <c r="I321" s="33">
        <v>0</v>
      </c>
      <c r="J321" s="15">
        <v>0</v>
      </c>
      <c r="K321" s="33">
        <v>0</v>
      </c>
      <c r="L321" s="62">
        <v>0</v>
      </c>
      <c r="M321" s="39"/>
    </row>
    <row r="322" spans="1:13" ht="18.75" customHeight="1">
      <c r="A322" s="90"/>
      <c r="B322" s="90"/>
      <c r="C322" s="90"/>
      <c r="D322" s="16" t="s">
        <v>15</v>
      </c>
      <c r="E322" s="61">
        <f t="shared" si="133"/>
        <v>2840.92</v>
      </c>
      <c r="F322" s="33">
        <v>595.41999999999996</v>
      </c>
      <c r="G322" s="33">
        <v>48</v>
      </c>
      <c r="H322" s="33">
        <f>439.5+1758</f>
        <v>2197.5</v>
      </c>
      <c r="I322" s="33">
        <v>0</v>
      </c>
      <c r="J322" s="15">
        <v>0</v>
      </c>
      <c r="K322" s="33">
        <v>0</v>
      </c>
      <c r="L322" s="62">
        <v>0</v>
      </c>
      <c r="M322" s="39"/>
    </row>
    <row r="323" spans="1:13" ht="27.6" customHeight="1">
      <c r="A323" s="90"/>
      <c r="B323" s="90"/>
      <c r="C323" s="90"/>
      <c r="D323" s="16" t="s">
        <v>81</v>
      </c>
      <c r="E323" s="35">
        <v>0</v>
      </c>
      <c r="F323" s="31">
        <v>0</v>
      </c>
      <c r="G323" s="31">
        <v>0</v>
      </c>
      <c r="H323" s="31">
        <v>0</v>
      </c>
      <c r="I323" s="31">
        <v>0</v>
      </c>
      <c r="J323" s="15">
        <v>0</v>
      </c>
      <c r="K323" s="31">
        <v>0</v>
      </c>
      <c r="L323" s="36">
        <v>0</v>
      </c>
      <c r="M323" s="39"/>
    </row>
    <row r="324" spans="1:13" ht="24" customHeight="1">
      <c r="A324" s="90"/>
      <c r="B324" s="90"/>
      <c r="C324" s="90"/>
      <c r="D324" s="16" t="s">
        <v>193</v>
      </c>
      <c r="E324" s="35">
        <f t="shared" si="133"/>
        <v>120259.76000000001</v>
      </c>
      <c r="F324" s="31">
        <v>0</v>
      </c>
      <c r="G324" s="31">
        <v>0</v>
      </c>
      <c r="H324" s="31">
        <v>53975.8</v>
      </c>
      <c r="I324" s="31">
        <v>55449.8</v>
      </c>
      <c r="J324" s="15">
        <v>10834.16</v>
      </c>
      <c r="K324" s="31">
        <v>0</v>
      </c>
      <c r="L324" s="36">
        <v>0</v>
      </c>
      <c r="M324" s="39"/>
    </row>
    <row r="325" spans="1:13" ht="13.9" customHeight="1">
      <c r="A325" s="90" t="s">
        <v>213</v>
      </c>
      <c r="B325" s="90" t="s">
        <v>73</v>
      </c>
      <c r="C325" s="90" t="s">
        <v>205</v>
      </c>
      <c r="D325" s="16" t="s">
        <v>3</v>
      </c>
      <c r="E325" s="34">
        <f t="shared" si="133"/>
        <v>8981.1</v>
      </c>
      <c r="F325" s="49">
        <f>F326+F327+F328+F330</f>
        <v>8981.1</v>
      </c>
      <c r="G325" s="49">
        <v>0</v>
      </c>
      <c r="H325" s="49">
        <v>0</v>
      </c>
      <c r="I325" s="49">
        <v>0</v>
      </c>
      <c r="J325" s="15">
        <v>0</v>
      </c>
      <c r="K325" s="49">
        <v>0</v>
      </c>
      <c r="L325" s="60">
        <v>0</v>
      </c>
      <c r="M325" s="39"/>
    </row>
    <row r="326" spans="1:13">
      <c r="A326" s="90"/>
      <c r="B326" s="90"/>
      <c r="C326" s="90"/>
      <c r="D326" s="16" t="s">
        <v>13</v>
      </c>
      <c r="E326" s="35">
        <v>0</v>
      </c>
      <c r="F326" s="33">
        <v>0</v>
      </c>
      <c r="G326" s="33">
        <v>0</v>
      </c>
      <c r="H326" s="33">
        <v>0</v>
      </c>
      <c r="I326" s="33">
        <v>0</v>
      </c>
      <c r="J326" s="15">
        <v>0</v>
      </c>
      <c r="K326" s="33">
        <v>0</v>
      </c>
      <c r="L326" s="62">
        <v>0</v>
      </c>
      <c r="M326" s="39"/>
    </row>
    <row r="327" spans="1:13">
      <c r="A327" s="90"/>
      <c r="B327" s="90"/>
      <c r="C327" s="90"/>
      <c r="D327" s="16" t="s">
        <v>14</v>
      </c>
      <c r="E327" s="35">
        <f>F327</f>
        <v>8083</v>
      </c>
      <c r="F327" s="33">
        <v>8083</v>
      </c>
      <c r="G327" s="33">
        <v>0</v>
      </c>
      <c r="H327" s="33">
        <v>0</v>
      </c>
      <c r="I327" s="33">
        <v>0</v>
      </c>
      <c r="J327" s="15">
        <v>0</v>
      </c>
      <c r="K327" s="33">
        <v>0</v>
      </c>
      <c r="L327" s="62">
        <v>0</v>
      </c>
      <c r="M327" s="39"/>
    </row>
    <row r="328" spans="1:13">
      <c r="A328" s="90"/>
      <c r="B328" s="90"/>
      <c r="C328" s="90"/>
      <c r="D328" s="16" t="s">
        <v>15</v>
      </c>
      <c r="E328" s="35">
        <f>F328</f>
        <v>898.1</v>
      </c>
      <c r="F328" s="33">
        <v>898.1</v>
      </c>
      <c r="G328" s="33">
        <v>0</v>
      </c>
      <c r="H328" s="33">
        <v>0</v>
      </c>
      <c r="I328" s="33">
        <v>0</v>
      </c>
      <c r="J328" s="15">
        <v>0</v>
      </c>
      <c r="K328" s="33">
        <v>0</v>
      </c>
      <c r="L328" s="62">
        <v>0</v>
      </c>
      <c r="M328" s="39"/>
    </row>
    <row r="329" spans="1:13" ht="25.5">
      <c r="A329" s="90"/>
      <c r="B329" s="90"/>
      <c r="C329" s="90"/>
      <c r="D329" s="16" t="s">
        <v>81</v>
      </c>
      <c r="E329" s="35">
        <v>0</v>
      </c>
      <c r="F329" s="31">
        <v>0</v>
      </c>
      <c r="G329" s="31">
        <v>0</v>
      </c>
      <c r="H329" s="31">
        <v>0</v>
      </c>
      <c r="I329" s="31">
        <v>0</v>
      </c>
      <c r="J329" s="15">
        <v>0</v>
      </c>
      <c r="K329" s="31">
        <v>0</v>
      </c>
      <c r="L329" s="36">
        <v>0</v>
      </c>
      <c r="M329" s="39"/>
    </row>
    <row r="330" spans="1:13">
      <c r="A330" s="90"/>
      <c r="B330" s="90"/>
      <c r="C330" s="90"/>
      <c r="D330" s="16" t="s">
        <v>193</v>
      </c>
      <c r="E330" s="35">
        <f>F330</f>
        <v>0</v>
      </c>
      <c r="F330" s="33">
        <v>0</v>
      </c>
      <c r="G330" s="33">
        <v>0</v>
      </c>
      <c r="H330" s="33">
        <v>0</v>
      </c>
      <c r="I330" s="33">
        <v>0</v>
      </c>
      <c r="J330" s="15">
        <v>0</v>
      </c>
      <c r="K330" s="33">
        <v>0</v>
      </c>
      <c r="L330" s="62">
        <v>0</v>
      </c>
      <c r="M330" s="39"/>
    </row>
    <row r="331" spans="1:13" ht="33.6" customHeight="1">
      <c r="A331" s="90" t="s">
        <v>214</v>
      </c>
      <c r="B331" s="90" t="s">
        <v>71</v>
      </c>
      <c r="C331" s="90" t="s">
        <v>205</v>
      </c>
      <c r="D331" s="16" t="s">
        <v>3</v>
      </c>
      <c r="E331" s="34">
        <f>E332+E333+E334+E336</f>
        <v>24380.339</v>
      </c>
      <c r="F331" s="32">
        <f>F332+F333+F334+F336</f>
        <v>24026</v>
      </c>
      <c r="G331" s="32">
        <f>G332+G333+G334+G336</f>
        <v>354.33899999999994</v>
      </c>
      <c r="H331" s="32">
        <f>H332+H333+H334+H336</f>
        <v>0</v>
      </c>
      <c r="I331" s="32">
        <v>0</v>
      </c>
      <c r="J331" s="15">
        <v>0</v>
      </c>
      <c r="K331" s="32">
        <v>0</v>
      </c>
      <c r="L331" s="28">
        <v>0</v>
      </c>
      <c r="M331" s="39"/>
    </row>
    <row r="332" spans="1:13" ht="33.6" customHeight="1">
      <c r="A332" s="90"/>
      <c r="B332" s="90"/>
      <c r="C332" s="90"/>
      <c r="D332" s="16" t="s">
        <v>13</v>
      </c>
      <c r="E332" s="35">
        <f t="shared" ref="E332:E342" si="135">F332+G332+H332</f>
        <v>0</v>
      </c>
      <c r="F332" s="31">
        <v>0</v>
      </c>
      <c r="G332" s="31">
        <v>0</v>
      </c>
      <c r="H332" s="31">
        <v>0</v>
      </c>
      <c r="I332" s="31">
        <v>0</v>
      </c>
      <c r="J332" s="15">
        <v>0</v>
      </c>
      <c r="K332" s="31">
        <v>0</v>
      </c>
      <c r="L332" s="36">
        <v>0</v>
      </c>
      <c r="M332" s="39"/>
    </row>
    <row r="333" spans="1:13" ht="39" customHeight="1">
      <c r="A333" s="90"/>
      <c r="B333" s="90"/>
      <c r="C333" s="90"/>
      <c r="D333" s="16" t="s">
        <v>14</v>
      </c>
      <c r="E333" s="35">
        <f t="shared" si="135"/>
        <v>21674</v>
      </c>
      <c r="F333" s="31">
        <v>21674</v>
      </c>
      <c r="G333" s="31">
        <f>9553-9553</f>
        <v>0</v>
      </c>
      <c r="H333" s="31">
        <v>0</v>
      </c>
      <c r="I333" s="31">
        <v>0</v>
      </c>
      <c r="J333" s="15">
        <v>0</v>
      </c>
      <c r="K333" s="31">
        <v>0</v>
      </c>
      <c r="L333" s="36">
        <v>0</v>
      </c>
      <c r="M333" s="39"/>
    </row>
    <row r="334" spans="1:13" ht="30" customHeight="1">
      <c r="A334" s="90"/>
      <c r="B334" s="90"/>
      <c r="C334" s="90"/>
      <c r="D334" s="16" t="s">
        <v>15</v>
      </c>
      <c r="E334" s="35">
        <f t="shared" si="135"/>
        <v>2706.3389999999999</v>
      </c>
      <c r="F334" s="31">
        <v>2352</v>
      </c>
      <c r="G334" s="31">
        <f>1415.339-1061</f>
        <v>354.33899999999994</v>
      </c>
      <c r="H334" s="31">
        <v>0</v>
      </c>
      <c r="I334" s="31">
        <v>0</v>
      </c>
      <c r="J334" s="15">
        <v>0</v>
      </c>
      <c r="K334" s="31">
        <v>0</v>
      </c>
      <c r="L334" s="36">
        <v>0</v>
      </c>
      <c r="M334" s="39"/>
    </row>
    <row r="335" spans="1:13" ht="30" customHeight="1">
      <c r="A335" s="90"/>
      <c r="B335" s="90"/>
      <c r="C335" s="90"/>
      <c r="D335" s="16" t="s">
        <v>81</v>
      </c>
      <c r="E335" s="35">
        <v>0</v>
      </c>
      <c r="F335" s="31">
        <v>0</v>
      </c>
      <c r="G335" s="31">
        <v>0</v>
      </c>
      <c r="H335" s="31">
        <v>0</v>
      </c>
      <c r="I335" s="31">
        <v>0</v>
      </c>
      <c r="J335" s="15">
        <v>0</v>
      </c>
      <c r="K335" s="31">
        <v>0</v>
      </c>
      <c r="L335" s="36">
        <v>0</v>
      </c>
      <c r="M335" s="39"/>
    </row>
    <row r="336" spans="1:13" ht="27" customHeight="1">
      <c r="A336" s="90"/>
      <c r="B336" s="90"/>
      <c r="C336" s="90"/>
      <c r="D336" s="16" t="s">
        <v>193</v>
      </c>
      <c r="E336" s="35">
        <f t="shared" si="135"/>
        <v>0</v>
      </c>
      <c r="F336" s="31">
        <v>0</v>
      </c>
      <c r="G336" s="31">
        <v>0</v>
      </c>
      <c r="H336" s="31">
        <v>0</v>
      </c>
      <c r="I336" s="31">
        <v>0</v>
      </c>
      <c r="J336" s="15">
        <v>0</v>
      </c>
      <c r="K336" s="31">
        <v>0</v>
      </c>
      <c r="L336" s="36">
        <v>0</v>
      </c>
      <c r="M336" s="39"/>
    </row>
    <row r="337" spans="1:13" ht="24" customHeight="1">
      <c r="A337" s="90" t="s">
        <v>215</v>
      </c>
      <c r="B337" s="90" t="s">
        <v>72</v>
      </c>
      <c r="C337" s="90" t="s">
        <v>205</v>
      </c>
      <c r="D337" s="16" t="s">
        <v>3</v>
      </c>
      <c r="E337" s="34">
        <f>F337+G337+H337+I337+J337+K337+L337</f>
        <v>6306.3771299999999</v>
      </c>
      <c r="F337" s="32">
        <f>F338+F339+F340+F342</f>
        <v>6306.3771299999999</v>
      </c>
      <c r="G337" s="32">
        <f>G338+G339+G340+G342</f>
        <v>0</v>
      </c>
      <c r="H337" s="32">
        <f>H338+H339+H340+H342</f>
        <v>0</v>
      </c>
      <c r="I337" s="32">
        <f>SUM(I338:I342)</f>
        <v>0</v>
      </c>
      <c r="J337" s="15">
        <f>SUM(J338:J342)</f>
        <v>0</v>
      </c>
      <c r="K337" s="32">
        <v>0</v>
      </c>
      <c r="L337" s="28">
        <v>0</v>
      </c>
      <c r="M337" s="39"/>
    </row>
    <row r="338" spans="1:13" ht="22.5" customHeight="1">
      <c r="A338" s="90"/>
      <c r="B338" s="90"/>
      <c r="C338" s="90"/>
      <c r="D338" s="16" t="s">
        <v>13</v>
      </c>
      <c r="E338" s="35">
        <f t="shared" si="135"/>
        <v>0</v>
      </c>
      <c r="F338" s="31">
        <v>0</v>
      </c>
      <c r="G338" s="31">
        <v>0</v>
      </c>
      <c r="H338" s="31">
        <v>0</v>
      </c>
      <c r="I338" s="31">
        <v>0</v>
      </c>
      <c r="J338" s="15">
        <v>0</v>
      </c>
      <c r="K338" s="31">
        <v>0</v>
      </c>
      <c r="L338" s="36">
        <v>0</v>
      </c>
      <c r="M338" s="39"/>
    </row>
    <row r="339" spans="1:13" ht="21.75" customHeight="1">
      <c r="A339" s="90"/>
      <c r="B339" s="90"/>
      <c r="C339" s="90"/>
      <c r="D339" s="16" t="s">
        <v>14</v>
      </c>
      <c r="E339" s="35">
        <f>F339+G339+H339+I339+J339+K339+L339</f>
        <v>5675</v>
      </c>
      <c r="F339" s="31">
        <v>5675</v>
      </c>
      <c r="G339" s="31">
        <v>0</v>
      </c>
      <c r="H339" s="31">
        <v>0</v>
      </c>
      <c r="I339" s="31">
        <v>0</v>
      </c>
      <c r="J339" s="15">
        <v>0</v>
      </c>
      <c r="K339" s="31">
        <v>0</v>
      </c>
      <c r="L339" s="36">
        <v>0</v>
      </c>
      <c r="M339" s="39"/>
    </row>
    <row r="340" spans="1:13" ht="23.25" customHeight="1">
      <c r="A340" s="90"/>
      <c r="B340" s="90"/>
      <c r="C340" s="90"/>
      <c r="D340" s="16" t="s">
        <v>15</v>
      </c>
      <c r="E340" s="35">
        <f>F340+G340+H340+I340+J340+K340+L340</f>
        <v>631.37712999999997</v>
      </c>
      <c r="F340" s="31">
        <v>631.37712999999997</v>
      </c>
      <c r="G340" s="31">
        <v>0</v>
      </c>
      <c r="H340" s="31">
        <v>0</v>
      </c>
      <c r="I340" s="31">
        <v>0</v>
      </c>
      <c r="J340" s="15">
        <v>0</v>
      </c>
      <c r="K340" s="31">
        <v>0</v>
      </c>
      <c r="L340" s="36">
        <v>0</v>
      </c>
      <c r="M340" s="39"/>
    </row>
    <row r="341" spans="1:13" ht="31.15" customHeight="1">
      <c r="A341" s="90"/>
      <c r="B341" s="90"/>
      <c r="C341" s="90"/>
      <c r="D341" s="16" t="s">
        <v>81</v>
      </c>
      <c r="E341" s="35">
        <v>0</v>
      </c>
      <c r="F341" s="31">
        <v>0</v>
      </c>
      <c r="G341" s="31">
        <v>0</v>
      </c>
      <c r="H341" s="31">
        <v>0</v>
      </c>
      <c r="I341" s="31">
        <v>0</v>
      </c>
      <c r="J341" s="15">
        <v>0</v>
      </c>
      <c r="K341" s="31">
        <v>0</v>
      </c>
      <c r="L341" s="36">
        <v>0</v>
      </c>
      <c r="M341" s="39"/>
    </row>
    <row r="342" spans="1:13" ht="27.6" customHeight="1">
      <c r="A342" s="90"/>
      <c r="B342" s="90"/>
      <c r="C342" s="90"/>
      <c r="D342" s="16" t="s">
        <v>193</v>
      </c>
      <c r="E342" s="35">
        <f t="shared" si="135"/>
        <v>0</v>
      </c>
      <c r="F342" s="31">
        <v>0</v>
      </c>
      <c r="G342" s="31">
        <v>0</v>
      </c>
      <c r="H342" s="31">
        <v>0</v>
      </c>
      <c r="I342" s="31">
        <v>0</v>
      </c>
      <c r="J342" s="15">
        <v>0</v>
      </c>
      <c r="K342" s="31">
        <v>0</v>
      </c>
      <c r="L342" s="36">
        <v>0</v>
      </c>
      <c r="M342" s="39"/>
    </row>
    <row r="343" spans="1:13" ht="24.75" customHeight="1">
      <c r="A343" s="90" t="s">
        <v>216</v>
      </c>
      <c r="B343" s="90" t="s">
        <v>76</v>
      </c>
      <c r="C343" s="90" t="s">
        <v>205</v>
      </c>
      <c r="D343" s="16" t="s">
        <v>3</v>
      </c>
      <c r="E343" s="34">
        <f t="shared" ref="E343:L343" si="136">E344+E345+E346+E348</f>
        <v>91491.780330000009</v>
      </c>
      <c r="F343" s="32">
        <f t="shared" si="136"/>
        <v>0</v>
      </c>
      <c r="G343" s="32">
        <f t="shared" si="136"/>
        <v>18040.870329999998</v>
      </c>
      <c r="H343" s="32">
        <f t="shared" si="136"/>
        <v>24956.309999999998</v>
      </c>
      <c r="I343" s="32">
        <f t="shared" si="136"/>
        <v>23465.13</v>
      </c>
      <c r="J343" s="15">
        <f t="shared" si="136"/>
        <v>25029.47</v>
      </c>
      <c r="K343" s="32">
        <f t="shared" si="136"/>
        <v>0</v>
      </c>
      <c r="L343" s="28">
        <f t="shared" si="136"/>
        <v>0</v>
      </c>
      <c r="M343" s="39"/>
    </row>
    <row r="344" spans="1:13" ht="24.75" customHeight="1">
      <c r="A344" s="90"/>
      <c r="B344" s="90"/>
      <c r="C344" s="90"/>
      <c r="D344" s="16" t="s">
        <v>13</v>
      </c>
      <c r="E344" s="35">
        <f>F344+G344+H344+I344+J344+K344+L344</f>
        <v>0</v>
      </c>
      <c r="F344" s="31">
        <v>0</v>
      </c>
      <c r="G344" s="31">
        <v>0</v>
      </c>
      <c r="H344" s="31">
        <v>0</v>
      </c>
      <c r="I344" s="31">
        <v>0</v>
      </c>
      <c r="J344" s="15">
        <v>0</v>
      </c>
      <c r="K344" s="31">
        <v>0</v>
      </c>
      <c r="L344" s="36">
        <v>0</v>
      </c>
      <c r="M344" s="39"/>
    </row>
    <row r="345" spans="1:13" ht="24.75" customHeight="1">
      <c r="A345" s="90"/>
      <c r="B345" s="90"/>
      <c r="C345" s="90"/>
      <c r="D345" s="16" t="s">
        <v>14</v>
      </c>
      <c r="E345" s="35">
        <f>F345+G345+H345+I345+J345+K345+L345</f>
        <v>38174.1</v>
      </c>
      <c r="F345" s="31">
        <v>0</v>
      </c>
      <c r="G345" s="31">
        <f>363-363+9553</f>
        <v>9553</v>
      </c>
      <c r="H345" s="31">
        <f>17014.1+1758</f>
        <v>18772.099999999999</v>
      </c>
      <c r="I345" s="31">
        <v>9849</v>
      </c>
      <c r="J345" s="15">
        <v>0</v>
      </c>
      <c r="K345" s="31">
        <v>0</v>
      </c>
      <c r="L345" s="36">
        <v>0</v>
      </c>
      <c r="M345" s="39"/>
    </row>
    <row r="346" spans="1:13" ht="24.75" customHeight="1">
      <c r="A346" s="90"/>
      <c r="B346" s="90"/>
      <c r="C346" s="90"/>
      <c r="D346" s="16" t="s">
        <v>15</v>
      </c>
      <c r="E346" s="35">
        <f>F346+G346+H346+I346+J346+K346+L346</f>
        <v>22538.95822</v>
      </c>
      <c r="F346" s="31">
        <v>0</v>
      </c>
      <c r="G346" s="31">
        <f>12214.29111-4787.42078+1061</f>
        <v>8487.8703299999997</v>
      </c>
      <c r="H346" s="31">
        <f>6150.95689+1791.25311-1758</f>
        <v>6184.2100000000009</v>
      </c>
      <c r="I346" s="31">
        <v>7866.8778899999998</v>
      </c>
      <c r="J346" s="15">
        <v>0</v>
      </c>
      <c r="K346" s="31">
        <v>0</v>
      </c>
      <c r="L346" s="36">
        <v>0</v>
      </c>
      <c r="M346" s="39"/>
    </row>
    <row r="347" spans="1:13" ht="29.65" customHeight="1">
      <c r="A347" s="90"/>
      <c r="B347" s="90"/>
      <c r="C347" s="90"/>
      <c r="D347" s="16" t="s">
        <v>81</v>
      </c>
      <c r="E347" s="35">
        <v>0</v>
      </c>
      <c r="F347" s="31">
        <v>0</v>
      </c>
      <c r="G347" s="31">
        <v>0</v>
      </c>
      <c r="H347" s="31">
        <v>0</v>
      </c>
      <c r="I347" s="31">
        <v>0</v>
      </c>
      <c r="J347" s="15">
        <v>0</v>
      </c>
      <c r="K347" s="31">
        <v>0</v>
      </c>
      <c r="L347" s="36">
        <v>0</v>
      </c>
      <c r="M347" s="39"/>
    </row>
    <row r="348" spans="1:13" ht="33.6" customHeight="1">
      <c r="A348" s="90"/>
      <c r="B348" s="90"/>
      <c r="C348" s="90"/>
      <c r="D348" s="16" t="s">
        <v>193</v>
      </c>
      <c r="E348" s="35">
        <f>F348+G348+H348+I348+J348+K348+L348</f>
        <v>30778.722110000002</v>
      </c>
      <c r="F348" s="31">
        <v>0</v>
      </c>
      <c r="G348" s="31">
        <v>0</v>
      </c>
      <c r="H348" s="31">
        <v>0</v>
      </c>
      <c r="I348" s="31">
        <v>5749.2521100000004</v>
      </c>
      <c r="J348" s="15">
        <v>25029.47</v>
      </c>
      <c r="K348" s="31">
        <v>0</v>
      </c>
      <c r="L348" s="36">
        <v>0</v>
      </c>
      <c r="M348" s="39"/>
    </row>
    <row r="349" spans="1:13" ht="22.15" customHeight="1">
      <c r="A349" s="90" t="s">
        <v>217</v>
      </c>
      <c r="B349" s="90" t="s">
        <v>80</v>
      </c>
      <c r="C349" s="90" t="s">
        <v>205</v>
      </c>
      <c r="D349" s="16" t="s">
        <v>3</v>
      </c>
      <c r="E349" s="34">
        <f>F349+G349+H349+I349+J349+K349+L349</f>
        <v>48675.44</v>
      </c>
      <c r="F349" s="32">
        <f>F350+F351+F352+F353+F354</f>
        <v>0</v>
      </c>
      <c r="G349" s="32">
        <f t="shared" ref="G349:L349" si="137">G350+G351+G352+G354</f>
        <v>0</v>
      </c>
      <c r="H349" s="32">
        <f t="shared" si="137"/>
        <v>0</v>
      </c>
      <c r="I349" s="32">
        <f t="shared" si="137"/>
        <v>4875.4399999999996</v>
      </c>
      <c r="J349" s="15">
        <f t="shared" si="137"/>
        <v>14600</v>
      </c>
      <c r="K349" s="32">
        <f t="shared" si="137"/>
        <v>14600</v>
      </c>
      <c r="L349" s="28">
        <f t="shared" si="137"/>
        <v>14600</v>
      </c>
      <c r="M349" s="39"/>
    </row>
    <row r="350" spans="1:13" ht="22.15" customHeight="1">
      <c r="A350" s="90"/>
      <c r="B350" s="90"/>
      <c r="C350" s="90"/>
      <c r="D350" s="16" t="s">
        <v>13</v>
      </c>
      <c r="E350" s="35">
        <f t="shared" ref="E350:E360" si="138">F350+G350+H350+I350+J350+K350+L350</f>
        <v>0</v>
      </c>
      <c r="F350" s="31">
        <v>0</v>
      </c>
      <c r="G350" s="31">
        <v>0</v>
      </c>
      <c r="H350" s="31">
        <v>0</v>
      </c>
      <c r="I350" s="31">
        <v>0</v>
      </c>
      <c r="J350" s="15">
        <v>0</v>
      </c>
      <c r="K350" s="31">
        <v>0</v>
      </c>
      <c r="L350" s="36">
        <v>0</v>
      </c>
      <c r="M350" s="39"/>
    </row>
    <row r="351" spans="1:13" ht="22.15" customHeight="1">
      <c r="A351" s="90"/>
      <c r="B351" s="90"/>
      <c r="C351" s="90"/>
      <c r="D351" s="16" t="s">
        <v>14</v>
      </c>
      <c r="E351" s="35">
        <f t="shared" si="138"/>
        <v>0</v>
      </c>
      <c r="F351" s="31">
        <v>0</v>
      </c>
      <c r="G351" s="31">
        <v>0</v>
      </c>
      <c r="H351" s="31">
        <v>0</v>
      </c>
      <c r="I351" s="31">
        <v>0</v>
      </c>
      <c r="J351" s="15">
        <v>0</v>
      </c>
      <c r="K351" s="31">
        <v>0</v>
      </c>
      <c r="L351" s="36">
        <v>0</v>
      </c>
      <c r="M351" s="39"/>
    </row>
    <row r="352" spans="1:13" ht="22.15" customHeight="1">
      <c r="A352" s="90"/>
      <c r="B352" s="90"/>
      <c r="C352" s="90"/>
      <c r="D352" s="16" t="s">
        <v>15</v>
      </c>
      <c r="E352" s="35">
        <f t="shared" si="138"/>
        <v>0</v>
      </c>
      <c r="F352" s="31">
        <v>0</v>
      </c>
      <c r="G352" s="31">
        <v>0</v>
      </c>
      <c r="H352" s="31">
        <v>0</v>
      </c>
      <c r="I352" s="31">
        <v>0</v>
      </c>
      <c r="J352" s="15">
        <v>0</v>
      </c>
      <c r="K352" s="31">
        <v>0</v>
      </c>
      <c r="L352" s="36">
        <v>0</v>
      </c>
      <c r="M352" s="39"/>
    </row>
    <row r="353" spans="1:49" ht="29.65" customHeight="1">
      <c r="A353" s="90"/>
      <c r="B353" s="90"/>
      <c r="C353" s="90"/>
      <c r="D353" s="16" t="s">
        <v>81</v>
      </c>
      <c r="E353" s="35">
        <v>0</v>
      </c>
      <c r="F353" s="31">
        <v>0</v>
      </c>
      <c r="G353" s="31">
        <v>0</v>
      </c>
      <c r="H353" s="31">
        <v>0</v>
      </c>
      <c r="I353" s="31">
        <v>0</v>
      </c>
      <c r="J353" s="15">
        <v>0</v>
      </c>
      <c r="K353" s="31">
        <v>0</v>
      </c>
      <c r="L353" s="36">
        <v>0</v>
      </c>
      <c r="M353" s="39"/>
    </row>
    <row r="354" spans="1:49" ht="22.15" customHeight="1">
      <c r="A354" s="90"/>
      <c r="B354" s="90"/>
      <c r="C354" s="90"/>
      <c r="D354" s="16" t="s">
        <v>193</v>
      </c>
      <c r="E354" s="35">
        <f t="shared" si="138"/>
        <v>48675.44</v>
      </c>
      <c r="F354" s="31">
        <v>0</v>
      </c>
      <c r="G354" s="31">
        <v>0</v>
      </c>
      <c r="H354" s="31">
        <v>0</v>
      </c>
      <c r="I354" s="31">
        <v>4875.4399999999996</v>
      </c>
      <c r="J354" s="15">
        <v>14600</v>
      </c>
      <c r="K354" s="31">
        <v>14600</v>
      </c>
      <c r="L354" s="36">
        <v>14600</v>
      </c>
      <c r="M354" s="39"/>
    </row>
    <row r="355" spans="1:49" ht="22.15" customHeight="1">
      <c r="A355" s="90" t="s">
        <v>218</v>
      </c>
      <c r="B355" s="90" t="s">
        <v>139</v>
      </c>
      <c r="C355" s="90" t="s">
        <v>205</v>
      </c>
      <c r="D355" s="16" t="s">
        <v>3</v>
      </c>
      <c r="E355" s="34">
        <f t="shared" si="138"/>
        <v>32800</v>
      </c>
      <c r="F355" s="32">
        <f>F356+F357+F358+F360</f>
        <v>0</v>
      </c>
      <c r="G355" s="32">
        <f t="shared" ref="G355:L355" si="139">G356+G357+G358+G360</f>
        <v>0</v>
      </c>
      <c r="H355" s="32">
        <f t="shared" si="139"/>
        <v>0</v>
      </c>
      <c r="I355" s="32">
        <f t="shared" si="139"/>
        <v>0</v>
      </c>
      <c r="J355" s="15">
        <f t="shared" si="139"/>
        <v>4800</v>
      </c>
      <c r="K355" s="32">
        <f t="shared" si="139"/>
        <v>14000</v>
      </c>
      <c r="L355" s="28">
        <f t="shared" si="139"/>
        <v>14000</v>
      </c>
      <c r="M355" s="39"/>
    </row>
    <row r="356" spans="1:49" ht="22.15" customHeight="1">
      <c r="A356" s="90"/>
      <c r="B356" s="90"/>
      <c r="C356" s="90"/>
      <c r="D356" s="16" t="s">
        <v>13</v>
      </c>
      <c r="E356" s="35">
        <f t="shared" si="138"/>
        <v>0</v>
      </c>
      <c r="F356" s="31">
        <v>0</v>
      </c>
      <c r="G356" s="31">
        <v>0</v>
      </c>
      <c r="H356" s="31">
        <v>0</v>
      </c>
      <c r="I356" s="31">
        <v>0</v>
      </c>
      <c r="J356" s="15">
        <v>0</v>
      </c>
      <c r="K356" s="31">
        <v>0</v>
      </c>
      <c r="L356" s="36">
        <v>0</v>
      </c>
      <c r="M356" s="39"/>
    </row>
    <row r="357" spans="1:49" ht="22.15" customHeight="1">
      <c r="A357" s="90"/>
      <c r="B357" s="90"/>
      <c r="C357" s="90"/>
      <c r="D357" s="16" t="s">
        <v>14</v>
      </c>
      <c r="E357" s="35">
        <f t="shared" si="138"/>
        <v>0</v>
      </c>
      <c r="F357" s="31">
        <v>0</v>
      </c>
      <c r="G357" s="31">
        <v>0</v>
      </c>
      <c r="H357" s="31">
        <v>0</v>
      </c>
      <c r="I357" s="31">
        <v>0</v>
      </c>
      <c r="J357" s="15">
        <v>0</v>
      </c>
      <c r="K357" s="31">
        <v>0</v>
      </c>
      <c r="L357" s="36">
        <v>0</v>
      </c>
      <c r="M357" s="39"/>
    </row>
    <row r="358" spans="1:49" ht="22.15" customHeight="1">
      <c r="A358" s="90"/>
      <c r="B358" s="90"/>
      <c r="C358" s="90"/>
      <c r="D358" s="16" t="s">
        <v>15</v>
      </c>
      <c r="E358" s="35">
        <f t="shared" si="138"/>
        <v>0</v>
      </c>
      <c r="F358" s="31">
        <v>0</v>
      </c>
      <c r="G358" s="31">
        <v>0</v>
      </c>
      <c r="H358" s="31">
        <v>0</v>
      </c>
      <c r="I358" s="31">
        <v>0</v>
      </c>
      <c r="J358" s="15">
        <v>0</v>
      </c>
      <c r="K358" s="31">
        <v>0</v>
      </c>
      <c r="L358" s="36">
        <v>0</v>
      </c>
      <c r="M358" s="39"/>
    </row>
    <row r="359" spans="1:49" ht="31.5" customHeight="1">
      <c r="A359" s="90"/>
      <c r="B359" s="90"/>
      <c r="C359" s="90"/>
      <c r="D359" s="16" t="s">
        <v>81</v>
      </c>
      <c r="E359" s="35">
        <v>0</v>
      </c>
      <c r="F359" s="31">
        <v>0</v>
      </c>
      <c r="G359" s="31">
        <v>0</v>
      </c>
      <c r="H359" s="31">
        <v>0</v>
      </c>
      <c r="I359" s="31">
        <v>0</v>
      </c>
      <c r="J359" s="15">
        <v>0</v>
      </c>
      <c r="K359" s="31">
        <v>0</v>
      </c>
      <c r="L359" s="36">
        <v>0</v>
      </c>
      <c r="M359" s="39"/>
    </row>
    <row r="360" spans="1:49" ht="30" customHeight="1">
      <c r="A360" s="90"/>
      <c r="B360" s="90"/>
      <c r="C360" s="90"/>
      <c r="D360" s="16" t="s">
        <v>193</v>
      </c>
      <c r="E360" s="35">
        <f t="shared" si="138"/>
        <v>32800</v>
      </c>
      <c r="F360" s="31">
        <v>0</v>
      </c>
      <c r="G360" s="31">
        <v>0</v>
      </c>
      <c r="H360" s="31">
        <v>0</v>
      </c>
      <c r="I360" s="31">
        <v>0</v>
      </c>
      <c r="J360" s="15">
        <v>4800</v>
      </c>
      <c r="K360" s="31">
        <v>14000</v>
      </c>
      <c r="L360" s="36">
        <v>14000</v>
      </c>
      <c r="M360" s="39"/>
    </row>
    <row r="361" spans="1:49" s="10" customFormat="1" ht="30" customHeight="1">
      <c r="A361" s="90" t="s">
        <v>219</v>
      </c>
      <c r="B361" s="90" t="s">
        <v>184</v>
      </c>
      <c r="C361" s="90" t="s">
        <v>205</v>
      </c>
      <c r="D361" s="16" t="s">
        <v>3</v>
      </c>
      <c r="E361" s="35">
        <f t="shared" ref="E361:E366" si="140">F361+G361+H361+I361+J361+K361+L361</f>
        <v>1371.0297999999998</v>
      </c>
      <c r="F361" s="31">
        <f t="shared" ref="F361:L361" si="141">F362+F363+F364+F365+F366</f>
        <v>0</v>
      </c>
      <c r="G361" s="31">
        <f t="shared" si="141"/>
        <v>0</v>
      </c>
      <c r="H361" s="31">
        <f t="shared" si="141"/>
        <v>1371.0297999999998</v>
      </c>
      <c r="I361" s="31">
        <f t="shared" si="141"/>
        <v>0</v>
      </c>
      <c r="J361" s="15">
        <f t="shared" si="141"/>
        <v>0</v>
      </c>
      <c r="K361" s="31">
        <f t="shared" si="141"/>
        <v>0</v>
      </c>
      <c r="L361" s="36">
        <f t="shared" si="141"/>
        <v>0</v>
      </c>
      <c r="M361" s="39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F361" s="38"/>
      <c r="AG361" s="38"/>
      <c r="AH361" s="38"/>
      <c r="AI361" s="38"/>
      <c r="AJ361" s="38"/>
      <c r="AK361" s="38"/>
      <c r="AL361" s="38"/>
      <c r="AM361" s="38"/>
      <c r="AN361" s="38"/>
      <c r="AO361" s="38"/>
      <c r="AP361" s="38"/>
      <c r="AQ361" s="38"/>
      <c r="AR361" s="38"/>
      <c r="AS361" s="38"/>
      <c r="AT361" s="38"/>
      <c r="AU361" s="38"/>
      <c r="AV361" s="38"/>
      <c r="AW361" s="38"/>
    </row>
    <row r="362" spans="1:49" s="10" customFormat="1" ht="30" customHeight="1">
      <c r="A362" s="90"/>
      <c r="B362" s="90"/>
      <c r="C362" s="90"/>
      <c r="D362" s="16" t="s">
        <v>13</v>
      </c>
      <c r="E362" s="35">
        <f t="shared" si="140"/>
        <v>0</v>
      </c>
      <c r="F362" s="31">
        <v>0</v>
      </c>
      <c r="G362" s="31">
        <v>0</v>
      </c>
      <c r="H362" s="31">
        <v>0</v>
      </c>
      <c r="I362" s="31">
        <v>0</v>
      </c>
      <c r="J362" s="15">
        <v>0</v>
      </c>
      <c r="K362" s="31">
        <v>0</v>
      </c>
      <c r="L362" s="36">
        <v>0</v>
      </c>
      <c r="M362" s="39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F362" s="38"/>
      <c r="AG362" s="38"/>
      <c r="AH362" s="38"/>
      <c r="AI362" s="38"/>
      <c r="AJ362" s="38"/>
      <c r="AK362" s="38"/>
      <c r="AL362" s="38"/>
      <c r="AM362" s="38"/>
      <c r="AN362" s="38"/>
      <c r="AO362" s="38"/>
      <c r="AP362" s="38"/>
      <c r="AQ362" s="38"/>
      <c r="AR362" s="38"/>
      <c r="AS362" s="38"/>
      <c r="AT362" s="38"/>
      <c r="AU362" s="38"/>
      <c r="AV362" s="38"/>
      <c r="AW362" s="38"/>
    </row>
    <row r="363" spans="1:49" s="10" customFormat="1" ht="30" customHeight="1">
      <c r="A363" s="90"/>
      <c r="B363" s="90"/>
      <c r="C363" s="90"/>
      <c r="D363" s="16" t="s">
        <v>14</v>
      </c>
      <c r="E363" s="35">
        <f t="shared" si="140"/>
        <v>0</v>
      </c>
      <c r="F363" s="31">
        <v>0</v>
      </c>
      <c r="G363" s="31">
        <v>0</v>
      </c>
      <c r="H363" s="31">
        <v>0</v>
      </c>
      <c r="I363" s="31">
        <v>0</v>
      </c>
      <c r="J363" s="15">
        <v>0</v>
      </c>
      <c r="K363" s="31">
        <v>0</v>
      </c>
      <c r="L363" s="36">
        <v>0</v>
      </c>
      <c r="M363" s="39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F363" s="38"/>
      <c r="AG363" s="38"/>
      <c r="AH363" s="38"/>
      <c r="AI363" s="38"/>
      <c r="AJ363" s="38"/>
      <c r="AK363" s="38"/>
      <c r="AL363" s="38"/>
      <c r="AM363" s="38"/>
      <c r="AN363" s="38"/>
      <c r="AO363" s="38"/>
      <c r="AP363" s="38"/>
      <c r="AQ363" s="38"/>
      <c r="AR363" s="38"/>
      <c r="AS363" s="38"/>
      <c r="AT363" s="38"/>
      <c r="AU363" s="38"/>
      <c r="AV363" s="38"/>
      <c r="AW363" s="38"/>
    </row>
    <row r="364" spans="1:49" s="10" customFormat="1" ht="30" customHeight="1">
      <c r="A364" s="90"/>
      <c r="B364" s="90"/>
      <c r="C364" s="90"/>
      <c r="D364" s="16" t="s">
        <v>15</v>
      </c>
      <c r="E364" s="35">
        <f t="shared" si="140"/>
        <v>1371.0297999999998</v>
      </c>
      <c r="F364" s="31">
        <v>0</v>
      </c>
      <c r="G364" s="31">
        <v>0</v>
      </c>
      <c r="H364" s="31">
        <f>4900-3528.9702</f>
        <v>1371.0297999999998</v>
      </c>
      <c r="I364" s="31">
        <v>0</v>
      </c>
      <c r="J364" s="15">
        <v>0</v>
      </c>
      <c r="K364" s="31">
        <v>0</v>
      </c>
      <c r="L364" s="36">
        <v>0</v>
      </c>
      <c r="M364" s="39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F364" s="38"/>
      <c r="AG364" s="38"/>
      <c r="AH364" s="38"/>
      <c r="AI364" s="38"/>
      <c r="AJ364" s="38"/>
      <c r="AK364" s="38"/>
      <c r="AL364" s="38"/>
      <c r="AM364" s="38"/>
      <c r="AN364" s="38"/>
      <c r="AO364" s="38"/>
      <c r="AP364" s="38"/>
      <c r="AQ364" s="38"/>
      <c r="AR364" s="38"/>
      <c r="AS364" s="38"/>
      <c r="AT364" s="38"/>
      <c r="AU364" s="38"/>
      <c r="AV364" s="38"/>
      <c r="AW364" s="38"/>
    </row>
    <row r="365" spans="1:49" s="10" customFormat="1" ht="30" customHeight="1">
      <c r="A365" s="90"/>
      <c r="B365" s="90"/>
      <c r="C365" s="90"/>
      <c r="D365" s="16" t="s">
        <v>81</v>
      </c>
      <c r="E365" s="35">
        <f t="shared" si="140"/>
        <v>0</v>
      </c>
      <c r="F365" s="35">
        <v>0</v>
      </c>
      <c r="G365" s="35">
        <v>0</v>
      </c>
      <c r="H365" s="35">
        <v>0</v>
      </c>
      <c r="I365" s="35">
        <v>0</v>
      </c>
      <c r="J365" s="15">
        <v>0</v>
      </c>
      <c r="K365" s="35">
        <v>0</v>
      </c>
      <c r="L365" s="37">
        <v>0</v>
      </c>
      <c r="M365" s="39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F365" s="38"/>
      <c r="AG365" s="38"/>
      <c r="AH365" s="38"/>
      <c r="AI365" s="38"/>
      <c r="AJ365" s="38"/>
      <c r="AK365" s="38"/>
      <c r="AL365" s="38"/>
      <c r="AM365" s="38"/>
      <c r="AN365" s="38"/>
      <c r="AO365" s="38"/>
      <c r="AP365" s="38"/>
      <c r="AQ365" s="38"/>
      <c r="AR365" s="38"/>
      <c r="AS365" s="38"/>
      <c r="AT365" s="38"/>
      <c r="AU365" s="38"/>
      <c r="AV365" s="38"/>
      <c r="AW365" s="38"/>
    </row>
    <row r="366" spans="1:49" s="10" customFormat="1" ht="30" customHeight="1">
      <c r="A366" s="90"/>
      <c r="B366" s="90"/>
      <c r="C366" s="90"/>
      <c r="D366" s="16" t="s">
        <v>193</v>
      </c>
      <c r="E366" s="35">
        <f t="shared" si="140"/>
        <v>0</v>
      </c>
      <c r="F366" s="31">
        <v>0</v>
      </c>
      <c r="G366" s="31">
        <v>0</v>
      </c>
      <c r="H366" s="31">
        <v>0</v>
      </c>
      <c r="I366" s="31">
        <v>0</v>
      </c>
      <c r="J366" s="15">
        <v>0</v>
      </c>
      <c r="K366" s="31">
        <v>0</v>
      </c>
      <c r="L366" s="36">
        <v>0</v>
      </c>
      <c r="M366" s="39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F366" s="38"/>
      <c r="AG366" s="38"/>
      <c r="AH366" s="38"/>
      <c r="AI366" s="38"/>
      <c r="AJ366" s="38"/>
      <c r="AK366" s="38"/>
      <c r="AL366" s="38"/>
      <c r="AM366" s="38"/>
      <c r="AN366" s="38"/>
      <c r="AO366" s="38"/>
      <c r="AP366" s="38"/>
      <c r="AQ366" s="38"/>
      <c r="AR366" s="38"/>
      <c r="AS366" s="38"/>
      <c r="AT366" s="38"/>
      <c r="AU366" s="38"/>
      <c r="AV366" s="38"/>
      <c r="AW366" s="38"/>
    </row>
    <row r="367" spans="1:49" s="10" customFormat="1" ht="30" customHeight="1">
      <c r="A367" s="90" t="s">
        <v>220</v>
      </c>
      <c r="B367" s="95" t="s">
        <v>204</v>
      </c>
      <c r="C367" s="90" t="s">
        <v>205</v>
      </c>
      <c r="D367" s="16" t="s">
        <v>3</v>
      </c>
      <c r="E367" s="35">
        <f t="shared" ref="E367:E372" si="142">F367+G367+H367+I367+J367+K367+L367</f>
        <v>2843.06</v>
      </c>
      <c r="F367" s="31">
        <f t="shared" ref="F367:L367" si="143">F368+F369+F370+F371+F372</f>
        <v>0</v>
      </c>
      <c r="G367" s="31">
        <f t="shared" si="143"/>
        <v>0</v>
      </c>
      <c r="H367" s="31">
        <f t="shared" si="143"/>
        <v>2843.06</v>
      </c>
      <c r="I367" s="31">
        <f t="shared" si="143"/>
        <v>0</v>
      </c>
      <c r="J367" s="15">
        <f t="shared" si="143"/>
        <v>0</v>
      </c>
      <c r="K367" s="31">
        <f t="shared" si="143"/>
        <v>0</v>
      </c>
      <c r="L367" s="36">
        <f t="shared" si="143"/>
        <v>0</v>
      </c>
      <c r="M367" s="39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F367" s="38"/>
      <c r="AG367" s="38"/>
      <c r="AH367" s="38"/>
      <c r="AI367" s="38"/>
      <c r="AJ367" s="38"/>
      <c r="AK367" s="38"/>
      <c r="AL367" s="38"/>
      <c r="AM367" s="38"/>
      <c r="AN367" s="38"/>
      <c r="AO367" s="38"/>
      <c r="AP367" s="38"/>
      <c r="AQ367" s="38"/>
      <c r="AR367" s="38"/>
      <c r="AS367" s="38"/>
      <c r="AT367" s="38"/>
      <c r="AU367" s="38"/>
      <c r="AV367" s="38"/>
      <c r="AW367" s="38"/>
    </row>
    <row r="368" spans="1:49" s="10" customFormat="1" ht="30" customHeight="1">
      <c r="A368" s="90"/>
      <c r="B368" s="96"/>
      <c r="C368" s="90"/>
      <c r="D368" s="16" t="s">
        <v>13</v>
      </c>
      <c r="E368" s="35">
        <f t="shared" si="142"/>
        <v>0</v>
      </c>
      <c r="F368" s="31">
        <v>0</v>
      </c>
      <c r="G368" s="31">
        <v>0</v>
      </c>
      <c r="H368" s="31">
        <v>0</v>
      </c>
      <c r="I368" s="31">
        <v>0</v>
      </c>
      <c r="J368" s="15">
        <v>0</v>
      </c>
      <c r="K368" s="31">
        <v>0</v>
      </c>
      <c r="L368" s="36">
        <v>0</v>
      </c>
      <c r="M368" s="39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F368" s="38"/>
      <c r="AG368" s="38"/>
      <c r="AH368" s="38"/>
      <c r="AI368" s="38"/>
      <c r="AJ368" s="38"/>
      <c r="AK368" s="38"/>
      <c r="AL368" s="38"/>
      <c r="AM368" s="38"/>
      <c r="AN368" s="38"/>
      <c r="AO368" s="38"/>
      <c r="AP368" s="38"/>
      <c r="AQ368" s="38"/>
      <c r="AR368" s="38"/>
      <c r="AS368" s="38"/>
      <c r="AT368" s="38"/>
      <c r="AU368" s="38"/>
      <c r="AV368" s="38"/>
      <c r="AW368" s="38"/>
    </row>
    <row r="369" spans="1:49" s="10" customFormat="1" ht="30" customHeight="1">
      <c r="A369" s="90"/>
      <c r="B369" s="96"/>
      <c r="C369" s="90"/>
      <c r="D369" s="16" t="s">
        <v>14</v>
      </c>
      <c r="E369" s="35">
        <f t="shared" si="142"/>
        <v>0</v>
      </c>
      <c r="F369" s="31">
        <v>0</v>
      </c>
      <c r="G369" s="31">
        <v>0</v>
      </c>
      <c r="H369" s="31">
        <v>0</v>
      </c>
      <c r="I369" s="31">
        <v>0</v>
      </c>
      <c r="J369" s="15">
        <v>0</v>
      </c>
      <c r="K369" s="31">
        <v>0</v>
      </c>
      <c r="L369" s="36">
        <v>0</v>
      </c>
      <c r="M369" s="39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F369" s="38"/>
      <c r="AG369" s="38"/>
      <c r="AH369" s="38"/>
      <c r="AI369" s="38"/>
      <c r="AJ369" s="38"/>
      <c r="AK369" s="38"/>
      <c r="AL369" s="38"/>
      <c r="AM369" s="38"/>
      <c r="AN369" s="38"/>
      <c r="AO369" s="38"/>
      <c r="AP369" s="38"/>
      <c r="AQ369" s="38"/>
      <c r="AR369" s="38"/>
      <c r="AS369" s="38"/>
      <c r="AT369" s="38"/>
      <c r="AU369" s="38"/>
      <c r="AV369" s="38"/>
      <c r="AW369" s="38"/>
    </row>
    <row r="370" spans="1:49" s="10" customFormat="1" ht="30" customHeight="1">
      <c r="A370" s="90"/>
      <c r="B370" s="96"/>
      <c r="C370" s="90"/>
      <c r="D370" s="16" t="s">
        <v>15</v>
      </c>
      <c r="E370" s="35">
        <f t="shared" si="142"/>
        <v>2843.06</v>
      </c>
      <c r="F370" s="31">
        <v>0</v>
      </c>
      <c r="G370" s="31">
        <v>0</v>
      </c>
      <c r="H370" s="31">
        <v>2843.06</v>
      </c>
      <c r="I370" s="31">
        <v>0</v>
      </c>
      <c r="J370" s="15">
        <v>0</v>
      </c>
      <c r="K370" s="31">
        <v>0</v>
      </c>
      <c r="L370" s="36">
        <v>0</v>
      </c>
      <c r="M370" s="39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F370" s="38"/>
      <c r="AG370" s="38"/>
      <c r="AH370" s="38"/>
      <c r="AI370" s="38"/>
      <c r="AJ370" s="38"/>
      <c r="AK370" s="38"/>
      <c r="AL370" s="38"/>
      <c r="AM370" s="38"/>
      <c r="AN370" s="38"/>
      <c r="AO370" s="38"/>
      <c r="AP370" s="38"/>
      <c r="AQ370" s="38"/>
      <c r="AR370" s="38"/>
      <c r="AS370" s="38"/>
      <c r="AT370" s="38"/>
      <c r="AU370" s="38"/>
      <c r="AV370" s="38"/>
      <c r="AW370" s="38"/>
    </row>
    <row r="371" spans="1:49" s="10" customFormat="1" ht="30" customHeight="1">
      <c r="A371" s="90"/>
      <c r="B371" s="96"/>
      <c r="C371" s="90"/>
      <c r="D371" s="16" t="s">
        <v>81</v>
      </c>
      <c r="E371" s="35">
        <f t="shared" si="142"/>
        <v>0</v>
      </c>
      <c r="F371" s="31">
        <v>0</v>
      </c>
      <c r="G371" s="31">
        <v>0</v>
      </c>
      <c r="H371" s="31">
        <v>0</v>
      </c>
      <c r="I371" s="31">
        <v>0</v>
      </c>
      <c r="J371" s="15">
        <v>0</v>
      </c>
      <c r="K371" s="31">
        <v>0</v>
      </c>
      <c r="L371" s="36">
        <v>0</v>
      </c>
      <c r="M371" s="39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F371" s="38"/>
      <c r="AG371" s="38"/>
      <c r="AH371" s="38"/>
      <c r="AI371" s="38"/>
      <c r="AJ371" s="38"/>
      <c r="AK371" s="38"/>
      <c r="AL371" s="38"/>
      <c r="AM371" s="38"/>
      <c r="AN371" s="38"/>
      <c r="AO371" s="38"/>
      <c r="AP371" s="38"/>
      <c r="AQ371" s="38"/>
      <c r="AR371" s="38"/>
      <c r="AS371" s="38"/>
      <c r="AT371" s="38"/>
      <c r="AU371" s="38"/>
      <c r="AV371" s="38"/>
      <c r="AW371" s="38"/>
    </row>
    <row r="372" spans="1:49" s="10" customFormat="1" ht="30" customHeight="1">
      <c r="A372" s="90"/>
      <c r="B372" s="97"/>
      <c r="C372" s="90"/>
      <c r="D372" s="16" t="s">
        <v>193</v>
      </c>
      <c r="E372" s="35">
        <f t="shared" si="142"/>
        <v>0</v>
      </c>
      <c r="F372" s="31">
        <v>0</v>
      </c>
      <c r="G372" s="31">
        <v>0</v>
      </c>
      <c r="H372" s="31">
        <v>0</v>
      </c>
      <c r="I372" s="31">
        <v>0</v>
      </c>
      <c r="J372" s="15">
        <v>0</v>
      </c>
      <c r="K372" s="31">
        <v>0</v>
      </c>
      <c r="L372" s="36">
        <v>0</v>
      </c>
      <c r="M372" s="39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F372" s="38"/>
      <c r="AG372" s="38"/>
      <c r="AH372" s="38"/>
      <c r="AI372" s="38"/>
      <c r="AJ372" s="38"/>
      <c r="AK372" s="38"/>
      <c r="AL372" s="38"/>
      <c r="AM372" s="38"/>
      <c r="AN372" s="38"/>
      <c r="AO372" s="38"/>
      <c r="AP372" s="38"/>
      <c r="AQ372" s="38"/>
      <c r="AR372" s="38"/>
      <c r="AS372" s="38"/>
      <c r="AT372" s="38"/>
      <c r="AU372" s="38"/>
      <c r="AV372" s="38"/>
      <c r="AW372" s="38"/>
    </row>
    <row r="373" spans="1:49" ht="27" customHeight="1">
      <c r="A373" s="90"/>
      <c r="B373" s="112" t="s">
        <v>37</v>
      </c>
      <c r="C373" s="90" t="s">
        <v>68</v>
      </c>
      <c r="D373" s="16" t="s">
        <v>3</v>
      </c>
      <c r="E373" s="20">
        <f t="shared" ref="E373:L378" si="144">E313</f>
        <v>345237.80626000004</v>
      </c>
      <c r="F373" s="21">
        <f t="shared" si="144"/>
        <v>44762.897130000005</v>
      </c>
      <c r="G373" s="21">
        <f t="shared" si="144"/>
        <v>18877.209329999998</v>
      </c>
      <c r="H373" s="21">
        <f t="shared" si="144"/>
        <v>85343.699800000002</v>
      </c>
      <c r="I373" s="21">
        <f t="shared" si="144"/>
        <v>83790.37000000001</v>
      </c>
      <c r="J373" s="15">
        <f t="shared" si="144"/>
        <v>55263.630000000005</v>
      </c>
      <c r="K373" s="21">
        <f t="shared" si="144"/>
        <v>28600</v>
      </c>
      <c r="L373" s="21">
        <f t="shared" si="144"/>
        <v>28600</v>
      </c>
      <c r="M373" s="39"/>
    </row>
    <row r="374" spans="1:49" ht="27" customHeight="1">
      <c r="A374" s="90"/>
      <c r="B374" s="112"/>
      <c r="C374" s="90"/>
      <c r="D374" s="16" t="s">
        <v>13</v>
      </c>
      <c r="E374" s="15">
        <f t="shared" si="144"/>
        <v>0</v>
      </c>
      <c r="F374" s="18">
        <f t="shared" si="144"/>
        <v>0</v>
      </c>
      <c r="G374" s="18">
        <f t="shared" si="144"/>
        <v>0</v>
      </c>
      <c r="H374" s="18">
        <f t="shared" si="144"/>
        <v>0</v>
      </c>
      <c r="I374" s="18">
        <f t="shared" si="144"/>
        <v>0</v>
      </c>
      <c r="J374" s="15">
        <f t="shared" si="144"/>
        <v>0</v>
      </c>
      <c r="K374" s="18">
        <f t="shared" si="144"/>
        <v>0</v>
      </c>
      <c r="L374" s="18">
        <f t="shared" si="144"/>
        <v>0</v>
      </c>
      <c r="M374" s="39"/>
    </row>
    <row r="375" spans="1:49" ht="27" customHeight="1">
      <c r="A375" s="90"/>
      <c r="B375" s="112"/>
      <c r="C375" s="90"/>
      <c r="D375" s="16" t="s">
        <v>14</v>
      </c>
      <c r="E375" s="15">
        <f t="shared" si="144"/>
        <v>78894.100000000006</v>
      </c>
      <c r="F375" s="18">
        <f t="shared" si="144"/>
        <v>40286</v>
      </c>
      <c r="G375" s="18">
        <f t="shared" si="144"/>
        <v>9987</v>
      </c>
      <c r="H375" s="18">
        <f t="shared" si="144"/>
        <v>18772.099999999999</v>
      </c>
      <c r="I375" s="18">
        <f t="shared" si="144"/>
        <v>9849</v>
      </c>
      <c r="J375" s="15">
        <f t="shared" si="144"/>
        <v>0</v>
      </c>
      <c r="K375" s="18">
        <f t="shared" si="144"/>
        <v>0</v>
      </c>
      <c r="L375" s="18">
        <f t="shared" si="144"/>
        <v>0</v>
      </c>
      <c r="M375" s="39"/>
    </row>
    <row r="376" spans="1:49" ht="27" customHeight="1">
      <c r="A376" s="90"/>
      <c r="B376" s="112"/>
      <c r="C376" s="90"/>
      <c r="D376" s="16" t="s">
        <v>15</v>
      </c>
      <c r="E376" s="15">
        <f t="shared" si="144"/>
        <v>33829.784149999999</v>
      </c>
      <c r="F376" s="18">
        <f t="shared" si="144"/>
        <v>4476.8971300000003</v>
      </c>
      <c r="G376" s="18">
        <f t="shared" si="144"/>
        <v>8890.2093299999997</v>
      </c>
      <c r="H376" s="18">
        <f t="shared" si="144"/>
        <v>12595.799800000001</v>
      </c>
      <c r="I376" s="18">
        <f t="shared" si="144"/>
        <v>7866.8778899999998</v>
      </c>
      <c r="J376" s="15">
        <f t="shared" si="144"/>
        <v>0</v>
      </c>
      <c r="K376" s="18">
        <f t="shared" si="144"/>
        <v>0</v>
      </c>
      <c r="L376" s="18">
        <f t="shared" si="144"/>
        <v>0</v>
      </c>
      <c r="M376" s="39"/>
    </row>
    <row r="377" spans="1:49" ht="27" customHeight="1">
      <c r="A377" s="90"/>
      <c r="B377" s="112"/>
      <c r="C377" s="90"/>
      <c r="D377" s="16" t="s">
        <v>81</v>
      </c>
      <c r="E377" s="15">
        <f t="shared" si="144"/>
        <v>0</v>
      </c>
      <c r="F377" s="18">
        <f t="shared" si="144"/>
        <v>0</v>
      </c>
      <c r="G377" s="18">
        <f t="shared" si="144"/>
        <v>0</v>
      </c>
      <c r="H377" s="18">
        <f t="shared" si="144"/>
        <v>0</v>
      </c>
      <c r="I377" s="18">
        <f t="shared" si="144"/>
        <v>0</v>
      </c>
      <c r="J377" s="15">
        <f t="shared" si="144"/>
        <v>0</v>
      </c>
      <c r="K377" s="18">
        <f t="shared" si="144"/>
        <v>0</v>
      </c>
      <c r="L377" s="18">
        <f t="shared" si="144"/>
        <v>0</v>
      </c>
      <c r="M377" s="39"/>
    </row>
    <row r="378" spans="1:49" ht="27" customHeight="1">
      <c r="A378" s="90"/>
      <c r="B378" s="112"/>
      <c r="C378" s="90"/>
      <c r="D378" s="16" t="s">
        <v>193</v>
      </c>
      <c r="E378" s="15">
        <f t="shared" si="144"/>
        <v>232513.92211000001</v>
      </c>
      <c r="F378" s="18">
        <f t="shared" si="144"/>
        <v>0</v>
      </c>
      <c r="G378" s="18">
        <f t="shared" si="144"/>
        <v>0</v>
      </c>
      <c r="H378" s="18">
        <f t="shared" si="144"/>
        <v>53975.8</v>
      </c>
      <c r="I378" s="18">
        <f t="shared" si="144"/>
        <v>66074.492110000007</v>
      </c>
      <c r="J378" s="15">
        <f t="shared" si="144"/>
        <v>55263.630000000005</v>
      </c>
      <c r="K378" s="18">
        <f t="shared" si="144"/>
        <v>28600</v>
      </c>
      <c r="L378" s="18">
        <f t="shared" si="144"/>
        <v>28600</v>
      </c>
      <c r="M378" s="39"/>
    </row>
    <row r="379" spans="1:49" ht="27" customHeight="1">
      <c r="A379" s="89" t="s">
        <v>104</v>
      </c>
      <c r="B379" s="90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39"/>
    </row>
    <row r="380" spans="1:49" ht="27" customHeight="1">
      <c r="A380" s="112" t="s">
        <v>221</v>
      </c>
      <c r="B380" s="90" t="s">
        <v>105</v>
      </c>
      <c r="C380" s="90" t="s">
        <v>68</v>
      </c>
      <c r="D380" s="16" t="s">
        <v>3</v>
      </c>
      <c r="E380" s="58">
        <f>F380+G380+H380+I380+J380+K380+L380</f>
        <v>309597.47408000001</v>
      </c>
      <c r="F380" s="58">
        <f t="shared" ref="F380:G380" si="145">F386+F392+F398+F404+F410+F416+F422+F428+F434+F440+F446+F452+F458+F464+F470+F476+F482+F488+F494+F500+F506+F512+F518+F524+F530+F536+F542+F548+F554+F560+F566</f>
        <v>0</v>
      </c>
      <c r="G380" s="58">
        <f t="shared" si="145"/>
        <v>0</v>
      </c>
      <c r="H380" s="66">
        <f>H381+H382+H383+H384+H385</f>
        <v>11395.66408</v>
      </c>
      <c r="I380" s="58">
        <f>I385</f>
        <v>72586.137499999997</v>
      </c>
      <c r="J380" s="15">
        <f>J385</f>
        <v>151513.9425</v>
      </c>
      <c r="K380" s="58">
        <f>K385</f>
        <v>50291.147499999999</v>
      </c>
      <c r="L380" s="58">
        <f>L385</f>
        <v>23810.5825</v>
      </c>
      <c r="M380" s="39"/>
    </row>
    <row r="381" spans="1:49" ht="27" customHeight="1">
      <c r="A381" s="112"/>
      <c r="B381" s="90"/>
      <c r="C381" s="90"/>
      <c r="D381" s="16" t="s">
        <v>13</v>
      </c>
      <c r="E381" s="53">
        <f t="shared" ref="E381:E385" si="146">F381+G381+H381+I381+J381+K381+L381</f>
        <v>0</v>
      </c>
      <c r="F381" s="53">
        <f t="shared" ref="F381:L384" si="147">F387+F393+F399+F405+F411+F417+F423+F429+F435+F441+F447+F453+F459+F465+F471+F477+F483+F489+F495+F501+F507+F513+F519+F525+F531+F537+F543+F549+F555+F561+F567</f>
        <v>0</v>
      </c>
      <c r="G381" s="53">
        <f t="shared" si="147"/>
        <v>0</v>
      </c>
      <c r="H381" s="53">
        <f t="shared" si="147"/>
        <v>0</v>
      </c>
      <c r="I381" s="53">
        <f t="shared" si="147"/>
        <v>0</v>
      </c>
      <c r="J381" s="15">
        <f t="shared" si="147"/>
        <v>0</v>
      </c>
      <c r="K381" s="53">
        <f t="shared" si="147"/>
        <v>0</v>
      </c>
      <c r="L381" s="53">
        <f t="shared" si="147"/>
        <v>0</v>
      </c>
      <c r="M381" s="39"/>
    </row>
    <row r="382" spans="1:49" ht="27" customHeight="1">
      <c r="A382" s="112"/>
      <c r="B382" s="90"/>
      <c r="C382" s="90"/>
      <c r="D382" s="16" t="s">
        <v>14</v>
      </c>
      <c r="E382" s="53">
        <f t="shared" si="146"/>
        <v>818.28359999999998</v>
      </c>
      <c r="F382" s="53">
        <f t="shared" si="147"/>
        <v>0</v>
      </c>
      <c r="G382" s="53">
        <f t="shared" si="147"/>
        <v>0</v>
      </c>
      <c r="H382" s="63">
        <v>818.28359999999998</v>
      </c>
      <c r="I382" s="53">
        <f t="shared" si="147"/>
        <v>0</v>
      </c>
      <c r="J382" s="15">
        <f t="shared" si="147"/>
        <v>0</v>
      </c>
      <c r="K382" s="53">
        <f t="shared" si="147"/>
        <v>0</v>
      </c>
      <c r="L382" s="53">
        <f t="shared" si="147"/>
        <v>0</v>
      </c>
      <c r="M382" s="39"/>
    </row>
    <row r="383" spans="1:49" ht="27" customHeight="1">
      <c r="A383" s="112"/>
      <c r="B383" s="90"/>
      <c r="C383" s="90"/>
      <c r="D383" s="16" t="s">
        <v>15</v>
      </c>
      <c r="E383" s="53">
        <f t="shared" si="146"/>
        <v>10577.38048</v>
      </c>
      <c r="F383" s="53">
        <f t="shared" si="147"/>
        <v>0</v>
      </c>
      <c r="G383" s="53">
        <f t="shared" si="147"/>
        <v>0</v>
      </c>
      <c r="H383" s="63">
        <v>10577.38048</v>
      </c>
      <c r="I383" s="53">
        <f t="shared" si="147"/>
        <v>0</v>
      </c>
      <c r="J383" s="15">
        <f t="shared" si="147"/>
        <v>0</v>
      </c>
      <c r="K383" s="53">
        <f t="shared" si="147"/>
        <v>0</v>
      </c>
      <c r="L383" s="53">
        <f t="shared" si="147"/>
        <v>0</v>
      </c>
      <c r="M383" s="39"/>
    </row>
    <row r="384" spans="1:49" ht="27" customHeight="1">
      <c r="A384" s="112"/>
      <c r="B384" s="90"/>
      <c r="C384" s="90"/>
      <c r="D384" s="16" t="s">
        <v>81</v>
      </c>
      <c r="E384" s="53">
        <f t="shared" si="146"/>
        <v>0</v>
      </c>
      <c r="F384" s="53">
        <f t="shared" si="147"/>
        <v>0</v>
      </c>
      <c r="G384" s="53">
        <f t="shared" si="147"/>
        <v>0</v>
      </c>
      <c r="H384" s="29">
        <f t="shared" si="147"/>
        <v>0</v>
      </c>
      <c r="I384" s="53">
        <f t="shared" si="147"/>
        <v>0</v>
      </c>
      <c r="J384" s="15">
        <f t="shared" si="147"/>
        <v>0</v>
      </c>
      <c r="K384" s="53">
        <f t="shared" si="147"/>
        <v>0</v>
      </c>
      <c r="L384" s="53">
        <f t="shared" si="147"/>
        <v>0</v>
      </c>
      <c r="M384" s="39"/>
    </row>
    <row r="385" spans="1:13" ht="27" customHeight="1">
      <c r="A385" s="112"/>
      <c r="B385" s="90"/>
      <c r="C385" s="90"/>
      <c r="D385" s="16" t="s">
        <v>193</v>
      </c>
      <c r="E385" s="53">
        <f t="shared" si="146"/>
        <v>298201.81000000006</v>
      </c>
      <c r="F385" s="53">
        <f t="shared" ref="F385:G385" si="148">F391+F397+F403+F409+F415+F421+F427+F433+F439+F445+F451+F457+F463+F469+F475+F481+F487+F493+F499+F505+F511+F517+F523+F529+F535+F541+F547+F553+F559+F565+F571</f>
        <v>0</v>
      </c>
      <c r="G385" s="53">
        <f t="shared" si="148"/>
        <v>0</v>
      </c>
      <c r="H385" s="53">
        <v>0</v>
      </c>
      <c r="I385" s="53">
        <v>72586.137499999997</v>
      </c>
      <c r="J385" s="15">
        <v>151513.9425</v>
      </c>
      <c r="K385" s="53">
        <v>50291.147499999999</v>
      </c>
      <c r="L385" s="53">
        <v>23810.5825</v>
      </c>
      <c r="M385" s="39"/>
    </row>
    <row r="386" spans="1:13" ht="14.1" hidden="1" customHeight="1">
      <c r="A386" s="90" t="s">
        <v>140</v>
      </c>
      <c r="B386" s="90" t="s">
        <v>141</v>
      </c>
      <c r="C386" s="90"/>
      <c r="D386" s="16" t="s">
        <v>3</v>
      </c>
      <c r="E386" s="20">
        <f t="shared" ref="E386:L386" si="149">SUM(E387:E391)</f>
        <v>5533.3</v>
      </c>
      <c r="F386" s="20">
        <f t="shared" si="149"/>
        <v>0</v>
      </c>
      <c r="G386" s="20">
        <f t="shared" si="149"/>
        <v>0</v>
      </c>
      <c r="H386" s="20">
        <f t="shared" si="149"/>
        <v>0</v>
      </c>
      <c r="I386" s="20">
        <f t="shared" si="149"/>
        <v>0</v>
      </c>
      <c r="J386" s="15">
        <f t="shared" si="149"/>
        <v>553.33000000000004</v>
      </c>
      <c r="K386" s="20">
        <f t="shared" si="149"/>
        <v>4979.97</v>
      </c>
      <c r="L386" s="20">
        <f t="shared" si="149"/>
        <v>0</v>
      </c>
      <c r="M386" s="39"/>
    </row>
    <row r="387" spans="1:13" ht="13.9" hidden="1" customHeight="1">
      <c r="A387" s="90"/>
      <c r="B387" s="90"/>
      <c r="C387" s="90"/>
      <c r="D387" s="16" t="s">
        <v>13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39"/>
    </row>
    <row r="388" spans="1:13" ht="13.9" hidden="1" customHeight="1">
      <c r="A388" s="90"/>
      <c r="B388" s="90"/>
      <c r="C388" s="90"/>
      <c r="D388" s="16" t="s">
        <v>14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39"/>
    </row>
    <row r="389" spans="1:13" ht="13.9" hidden="1" customHeight="1">
      <c r="A389" s="90"/>
      <c r="B389" s="90"/>
      <c r="C389" s="90"/>
      <c r="D389" s="16" t="s">
        <v>15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0</v>
      </c>
      <c r="M389" s="39"/>
    </row>
    <row r="390" spans="1:13" ht="34.5" hidden="1" customHeight="1">
      <c r="A390" s="90"/>
      <c r="B390" s="90"/>
      <c r="C390" s="90"/>
      <c r="D390" s="16" t="s">
        <v>81</v>
      </c>
      <c r="E390" s="15">
        <v>0</v>
      </c>
      <c r="F390" s="15">
        <v>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0</v>
      </c>
      <c r="M390" s="39"/>
    </row>
    <row r="391" spans="1:13" ht="114" hidden="1" customHeight="1">
      <c r="A391" s="90"/>
      <c r="B391" s="90"/>
      <c r="C391" s="90"/>
      <c r="D391" s="16" t="s">
        <v>193</v>
      </c>
      <c r="E391" s="15">
        <f>F391+G391+H391+I391+J391+K391+L391</f>
        <v>5533.3</v>
      </c>
      <c r="F391" s="15">
        <v>0</v>
      </c>
      <c r="G391" s="15">
        <v>0</v>
      </c>
      <c r="H391" s="15">
        <v>0</v>
      </c>
      <c r="I391" s="18">
        <v>0</v>
      </c>
      <c r="J391" s="15">
        <v>553.33000000000004</v>
      </c>
      <c r="K391" s="15">
        <v>4979.97</v>
      </c>
      <c r="L391" s="15">
        <v>0</v>
      </c>
      <c r="M391" s="39"/>
    </row>
    <row r="392" spans="1:13" ht="14.1" hidden="1" customHeight="1">
      <c r="A392" s="90" t="s">
        <v>142</v>
      </c>
      <c r="B392" s="90" t="s">
        <v>143</v>
      </c>
      <c r="C392" s="90"/>
      <c r="D392" s="16" t="s">
        <v>3</v>
      </c>
      <c r="E392" s="20">
        <f t="shared" ref="E392:L392" si="150">SUM(E393:E397)</f>
        <v>5547.5</v>
      </c>
      <c r="F392" s="20">
        <f t="shared" si="150"/>
        <v>0</v>
      </c>
      <c r="G392" s="20">
        <f t="shared" si="150"/>
        <v>0</v>
      </c>
      <c r="H392" s="20">
        <f t="shared" si="150"/>
        <v>554.75</v>
      </c>
      <c r="I392" s="20">
        <f t="shared" si="150"/>
        <v>4992.75</v>
      </c>
      <c r="J392" s="15">
        <f t="shared" si="150"/>
        <v>0</v>
      </c>
      <c r="K392" s="20">
        <f t="shared" si="150"/>
        <v>0</v>
      </c>
      <c r="L392" s="20">
        <f t="shared" si="150"/>
        <v>0</v>
      </c>
      <c r="M392" s="39"/>
    </row>
    <row r="393" spans="1:13" ht="13.9" hidden="1" customHeight="1">
      <c r="A393" s="90"/>
      <c r="B393" s="90"/>
      <c r="C393" s="90"/>
      <c r="D393" s="16" t="s">
        <v>13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39"/>
    </row>
    <row r="394" spans="1:13" ht="13.9" hidden="1" customHeight="1">
      <c r="A394" s="90"/>
      <c r="B394" s="90"/>
      <c r="C394" s="90"/>
      <c r="D394" s="16" t="s">
        <v>14</v>
      </c>
      <c r="E394" s="15">
        <f>H394+I394+J394+K394+L394</f>
        <v>549.20249999999999</v>
      </c>
      <c r="F394" s="15">
        <v>0</v>
      </c>
      <c r="G394" s="15">
        <v>0</v>
      </c>
      <c r="H394" s="15">
        <v>549.20249999999999</v>
      </c>
      <c r="I394" s="15">
        <v>0</v>
      </c>
      <c r="J394" s="15">
        <v>0</v>
      </c>
      <c r="K394" s="15">
        <v>0</v>
      </c>
      <c r="L394" s="15">
        <v>0</v>
      </c>
      <c r="M394" s="39"/>
    </row>
    <row r="395" spans="1:13" ht="13.9" hidden="1" customHeight="1">
      <c r="A395" s="90"/>
      <c r="B395" s="90"/>
      <c r="C395" s="90"/>
      <c r="D395" s="16" t="s">
        <v>15</v>
      </c>
      <c r="E395" s="15">
        <f>H395+I395+J395+K395+L395</f>
        <v>5.5475000000000003</v>
      </c>
      <c r="F395" s="15">
        <v>0</v>
      </c>
      <c r="G395" s="15">
        <v>0</v>
      </c>
      <c r="H395" s="15">
        <v>5.5475000000000003</v>
      </c>
      <c r="I395" s="15">
        <v>0</v>
      </c>
      <c r="J395" s="15">
        <v>0</v>
      </c>
      <c r="K395" s="15">
        <v>0</v>
      </c>
      <c r="L395" s="15">
        <v>0</v>
      </c>
      <c r="M395" s="39"/>
    </row>
    <row r="396" spans="1:13" ht="26.45" hidden="1" customHeight="1">
      <c r="A396" s="90"/>
      <c r="B396" s="90"/>
      <c r="C396" s="90"/>
      <c r="D396" s="16" t="s">
        <v>81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39"/>
    </row>
    <row r="397" spans="1:13" ht="48.75" hidden="1" customHeight="1">
      <c r="A397" s="90"/>
      <c r="B397" s="90"/>
      <c r="C397" s="90"/>
      <c r="D397" s="16" t="s">
        <v>193</v>
      </c>
      <c r="E397" s="15">
        <f>F397+G397+H397+I397+J397+K397+L397</f>
        <v>4992.75</v>
      </c>
      <c r="F397" s="15">
        <v>0</v>
      </c>
      <c r="G397" s="15">
        <v>0</v>
      </c>
      <c r="H397" s="18">
        <v>0</v>
      </c>
      <c r="I397" s="15">
        <v>4992.75</v>
      </c>
      <c r="J397" s="15">
        <v>0</v>
      </c>
      <c r="K397" s="15">
        <v>0</v>
      </c>
      <c r="L397" s="15">
        <v>0</v>
      </c>
      <c r="M397" s="39"/>
    </row>
    <row r="398" spans="1:13" ht="14.1" hidden="1" customHeight="1">
      <c r="A398" s="90" t="s">
        <v>106</v>
      </c>
      <c r="B398" s="90" t="s">
        <v>144</v>
      </c>
      <c r="C398" s="90"/>
      <c r="D398" s="16" t="s">
        <v>3</v>
      </c>
      <c r="E398" s="20">
        <f t="shared" ref="E398:L398" si="151">SUM(E399:E403)</f>
        <v>5807.9</v>
      </c>
      <c r="F398" s="20">
        <f t="shared" si="151"/>
        <v>0</v>
      </c>
      <c r="G398" s="20">
        <f t="shared" si="151"/>
        <v>0</v>
      </c>
      <c r="H398" s="20">
        <f t="shared" si="151"/>
        <v>0</v>
      </c>
      <c r="I398" s="20">
        <f t="shared" si="151"/>
        <v>0</v>
      </c>
      <c r="J398" s="15">
        <f t="shared" si="151"/>
        <v>580.79</v>
      </c>
      <c r="K398" s="20">
        <f t="shared" si="151"/>
        <v>5227.1099999999997</v>
      </c>
      <c r="L398" s="20">
        <f t="shared" si="151"/>
        <v>0</v>
      </c>
      <c r="M398" s="39"/>
    </row>
    <row r="399" spans="1:13" ht="13.9" hidden="1" customHeight="1">
      <c r="A399" s="90"/>
      <c r="B399" s="90"/>
      <c r="C399" s="90"/>
      <c r="D399" s="16" t="s">
        <v>13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39"/>
    </row>
    <row r="400" spans="1:13" ht="13.9" hidden="1" customHeight="1">
      <c r="A400" s="90"/>
      <c r="B400" s="90"/>
      <c r="C400" s="90"/>
      <c r="D400" s="16" t="s">
        <v>14</v>
      </c>
      <c r="E400" s="15">
        <v>0</v>
      </c>
      <c r="F400" s="15">
        <v>0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0</v>
      </c>
      <c r="M400" s="39"/>
    </row>
    <row r="401" spans="1:13" ht="13.9" hidden="1" customHeight="1">
      <c r="A401" s="90"/>
      <c r="B401" s="90"/>
      <c r="C401" s="90"/>
      <c r="D401" s="16" t="s">
        <v>15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39"/>
    </row>
    <row r="402" spans="1:13" ht="26.45" hidden="1" customHeight="1">
      <c r="A402" s="90"/>
      <c r="B402" s="90"/>
      <c r="C402" s="90"/>
      <c r="D402" s="16" t="s">
        <v>81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39"/>
    </row>
    <row r="403" spans="1:13" ht="115.15" hidden="1" customHeight="1">
      <c r="A403" s="90"/>
      <c r="B403" s="90"/>
      <c r="C403" s="90"/>
      <c r="D403" s="16" t="s">
        <v>193</v>
      </c>
      <c r="E403" s="15">
        <f>F403+G403+H403+I403+J403+K403+L403</f>
        <v>5807.9</v>
      </c>
      <c r="F403" s="15">
        <v>0</v>
      </c>
      <c r="G403" s="15">
        <v>0</v>
      </c>
      <c r="H403" s="15">
        <v>0</v>
      </c>
      <c r="I403" s="18">
        <v>0</v>
      </c>
      <c r="J403" s="15">
        <v>580.79</v>
      </c>
      <c r="K403" s="15">
        <v>5227.1099999999997</v>
      </c>
      <c r="L403" s="15">
        <v>0</v>
      </c>
      <c r="M403" s="39"/>
    </row>
    <row r="404" spans="1:13" ht="14.1" hidden="1" customHeight="1">
      <c r="A404" s="90" t="s">
        <v>145</v>
      </c>
      <c r="B404" s="90" t="s">
        <v>146</v>
      </c>
      <c r="C404" s="90"/>
      <c r="D404" s="16" t="s">
        <v>3</v>
      </c>
      <c r="E404" s="20">
        <f t="shared" ref="E404:L404" si="152">SUM(E405:E409)</f>
        <v>5476.5</v>
      </c>
      <c r="F404" s="20">
        <f t="shared" si="152"/>
        <v>0</v>
      </c>
      <c r="G404" s="20">
        <f t="shared" si="152"/>
        <v>0</v>
      </c>
      <c r="H404" s="20">
        <f t="shared" si="152"/>
        <v>547.65</v>
      </c>
      <c r="I404" s="20">
        <f t="shared" si="152"/>
        <v>4928.8500000000004</v>
      </c>
      <c r="J404" s="15">
        <f t="shared" si="152"/>
        <v>0</v>
      </c>
      <c r="K404" s="20">
        <f t="shared" si="152"/>
        <v>0</v>
      </c>
      <c r="L404" s="20">
        <f t="shared" si="152"/>
        <v>0</v>
      </c>
      <c r="M404" s="39"/>
    </row>
    <row r="405" spans="1:13" ht="13.9" hidden="1" customHeight="1">
      <c r="A405" s="90"/>
      <c r="B405" s="90"/>
      <c r="C405" s="90"/>
      <c r="D405" s="16" t="s">
        <v>13</v>
      </c>
      <c r="E405" s="15">
        <v>0</v>
      </c>
      <c r="F405" s="15">
        <v>0</v>
      </c>
      <c r="G405" s="15">
        <v>0</v>
      </c>
      <c r="H405" s="18">
        <v>0</v>
      </c>
      <c r="I405" s="18">
        <v>0</v>
      </c>
      <c r="J405" s="15">
        <v>0</v>
      </c>
      <c r="K405" s="18">
        <v>0</v>
      </c>
      <c r="L405" s="18">
        <v>0</v>
      </c>
      <c r="M405" s="39"/>
    </row>
    <row r="406" spans="1:13" ht="13.9" hidden="1" customHeight="1">
      <c r="A406" s="90"/>
      <c r="B406" s="90"/>
      <c r="C406" s="90"/>
      <c r="D406" s="16" t="s">
        <v>14</v>
      </c>
      <c r="E406" s="15">
        <f>H406+I406+J406+K406+L406</f>
        <v>542.17349999999999</v>
      </c>
      <c r="F406" s="15">
        <v>0</v>
      </c>
      <c r="G406" s="15">
        <v>0</v>
      </c>
      <c r="H406" s="18">
        <v>542.17349999999999</v>
      </c>
      <c r="I406" s="18">
        <v>0</v>
      </c>
      <c r="J406" s="15">
        <v>0</v>
      </c>
      <c r="K406" s="18">
        <v>0</v>
      </c>
      <c r="L406" s="18">
        <v>0</v>
      </c>
      <c r="M406" s="39"/>
    </row>
    <row r="407" spans="1:13" ht="13.9" hidden="1" customHeight="1">
      <c r="A407" s="90"/>
      <c r="B407" s="90"/>
      <c r="C407" s="90"/>
      <c r="D407" s="16" t="s">
        <v>15</v>
      </c>
      <c r="E407" s="15">
        <f>H407+I407+J407+K407+L407</f>
        <v>5.4764999999999997</v>
      </c>
      <c r="F407" s="15">
        <v>0</v>
      </c>
      <c r="G407" s="15">
        <v>0</v>
      </c>
      <c r="H407" s="18">
        <v>5.4764999999999997</v>
      </c>
      <c r="I407" s="18">
        <v>0</v>
      </c>
      <c r="J407" s="15">
        <v>0</v>
      </c>
      <c r="K407" s="18">
        <v>0</v>
      </c>
      <c r="L407" s="18">
        <v>0</v>
      </c>
      <c r="M407" s="39"/>
    </row>
    <row r="408" spans="1:13" ht="26.45" hidden="1" customHeight="1">
      <c r="A408" s="90"/>
      <c r="B408" s="90"/>
      <c r="C408" s="90"/>
      <c r="D408" s="16" t="s">
        <v>81</v>
      </c>
      <c r="E408" s="15">
        <v>0</v>
      </c>
      <c r="F408" s="15">
        <v>0</v>
      </c>
      <c r="G408" s="15">
        <v>0</v>
      </c>
      <c r="H408" s="18">
        <v>0</v>
      </c>
      <c r="I408" s="18">
        <v>0</v>
      </c>
      <c r="J408" s="15">
        <v>0</v>
      </c>
      <c r="K408" s="18">
        <v>0</v>
      </c>
      <c r="L408" s="18">
        <v>0</v>
      </c>
      <c r="M408" s="39"/>
    </row>
    <row r="409" spans="1:13" ht="43.9" hidden="1" customHeight="1">
      <c r="A409" s="90"/>
      <c r="B409" s="90"/>
      <c r="C409" s="90"/>
      <c r="D409" s="16" t="s">
        <v>193</v>
      </c>
      <c r="E409" s="15">
        <f>F409+G409+H409+I409+J409+K409+L409</f>
        <v>4928.8500000000004</v>
      </c>
      <c r="F409" s="15">
        <v>0</v>
      </c>
      <c r="G409" s="15">
        <v>0</v>
      </c>
      <c r="H409" s="18">
        <v>0</v>
      </c>
      <c r="I409" s="18">
        <v>4928.8500000000004</v>
      </c>
      <c r="J409" s="15">
        <v>0</v>
      </c>
      <c r="K409" s="18">
        <v>0</v>
      </c>
      <c r="L409" s="18">
        <v>0</v>
      </c>
      <c r="M409" s="39"/>
    </row>
    <row r="410" spans="1:13" ht="14.1" hidden="1" customHeight="1">
      <c r="A410" s="90" t="s">
        <v>147</v>
      </c>
      <c r="B410" s="90" t="s">
        <v>107</v>
      </c>
      <c r="C410" s="90"/>
      <c r="D410" s="16" t="s">
        <v>3</v>
      </c>
      <c r="E410" s="20">
        <f t="shared" ref="E410:L410" si="153">SUM(E411:E415)</f>
        <v>16849.3</v>
      </c>
      <c r="F410" s="20">
        <f t="shared" si="153"/>
        <v>0</v>
      </c>
      <c r="G410" s="20">
        <f t="shared" si="153"/>
        <v>0</v>
      </c>
      <c r="H410" s="20">
        <f t="shared" si="153"/>
        <v>1684.93</v>
      </c>
      <c r="I410" s="20">
        <f t="shared" si="153"/>
        <v>15164.37</v>
      </c>
      <c r="J410" s="15">
        <f t="shared" si="153"/>
        <v>0</v>
      </c>
      <c r="K410" s="20">
        <f t="shared" si="153"/>
        <v>0</v>
      </c>
      <c r="L410" s="20">
        <f t="shared" si="153"/>
        <v>0</v>
      </c>
      <c r="M410" s="39"/>
    </row>
    <row r="411" spans="1:13" ht="13.9" hidden="1" customHeight="1">
      <c r="A411" s="90"/>
      <c r="B411" s="90"/>
      <c r="C411" s="90"/>
      <c r="D411" s="16" t="s">
        <v>13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39"/>
    </row>
    <row r="412" spans="1:13" ht="13.9" hidden="1" customHeight="1">
      <c r="A412" s="90"/>
      <c r="B412" s="90"/>
      <c r="C412" s="90"/>
      <c r="D412" s="16" t="s">
        <v>14</v>
      </c>
      <c r="E412" s="15">
        <f>H412+I412+J412+K412+L412</f>
        <v>1668.0807</v>
      </c>
      <c r="F412" s="15">
        <v>0</v>
      </c>
      <c r="G412" s="15">
        <v>0</v>
      </c>
      <c r="H412" s="15">
        <v>1668.0807</v>
      </c>
      <c r="I412" s="15">
        <v>0</v>
      </c>
      <c r="J412" s="15">
        <v>0</v>
      </c>
      <c r="K412" s="15">
        <v>0</v>
      </c>
      <c r="L412" s="15">
        <v>0</v>
      </c>
      <c r="M412" s="39"/>
    </row>
    <row r="413" spans="1:13" ht="13.9" hidden="1" customHeight="1">
      <c r="A413" s="90"/>
      <c r="B413" s="90"/>
      <c r="C413" s="90"/>
      <c r="D413" s="16" t="s">
        <v>15</v>
      </c>
      <c r="E413" s="15">
        <f>H413+I413+J413+K413+L413</f>
        <v>16.849299999999999</v>
      </c>
      <c r="F413" s="15">
        <v>0</v>
      </c>
      <c r="G413" s="15">
        <v>0</v>
      </c>
      <c r="H413" s="15">
        <v>16.849299999999999</v>
      </c>
      <c r="I413" s="15">
        <v>0</v>
      </c>
      <c r="J413" s="15">
        <v>0</v>
      </c>
      <c r="K413" s="15">
        <v>0</v>
      </c>
      <c r="L413" s="15">
        <v>0</v>
      </c>
      <c r="M413" s="39"/>
    </row>
    <row r="414" spans="1:13" ht="26.45" hidden="1" customHeight="1">
      <c r="A414" s="90"/>
      <c r="B414" s="90"/>
      <c r="C414" s="90"/>
      <c r="D414" s="16" t="s">
        <v>81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39"/>
    </row>
    <row r="415" spans="1:13" ht="41.65" hidden="1" customHeight="1">
      <c r="A415" s="90"/>
      <c r="B415" s="90"/>
      <c r="C415" s="90"/>
      <c r="D415" s="16" t="s">
        <v>193</v>
      </c>
      <c r="E415" s="15">
        <f>F415+G415+H415+I415+J415+K415+L415</f>
        <v>15164.37</v>
      </c>
      <c r="F415" s="15">
        <v>0</v>
      </c>
      <c r="G415" s="15">
        <v>0</v>
      </c>
      <c r="H415" s="18">
        <v>0</v>
      </c>
      <c r="I415" s="15">
        <v>15164.37</v>
      </c>
      <c r="J415" s="15">
        <v>0</v>
      </c>
      <c r="K415" s="15">
        <v>0</v>
      </c>
      <c r="L415" s="15">
        <v>0</v>
      </c>
      <c r="M415" s="39"/>
    </row>
    <row r="416" spans="1:13" ht="14.1" hidden="1" customHeight="1">
      <c r="A416" s="90" t="s">
        <v>148</v>
      </c>
      <c r="B416" s="90" t="s">
        <v>149</v>
      </c>
      <c r="C416" s="90"/>
      <c r="D416" s="16" t="s">
        <v>3</v>
      </c>
      <c r="E416" s="20">
        <f t="shared" ref="E416:L416" si="154">SUM(E417:E421)</f>
        <v>5504.9</v>
      </c>
      <c r="F416" s="20">
        <f t="shared" si="154"/>
        <v>0</v>
      </c>
      <c r="G416" s="20">
        <f t="shared" si="154"/>
        <v>0</v>
      </c>
      <c r="H416" s="20">
        <f t="shared" si="154"/>
        <v>0</v>
      </c>
      <c r="I416" s="20">
        <f t="shared" si="154"/>
        <v>0</v>
      </c>
      <c r="J416" s="15">
        <f t="shared" si="154"/>
        <v>550.49</v>
      </c>
      <c r="K416" s="20">
        <f t="shared" si="154"/>
        <v>4954.41</v>
      </c>
      <c r="L416" s="20">
        <f t="shared" si="154"/>
        <v>0</v>
      </c>
      <c r="M416" s="39"/>
    </row>
    <row r="417" spans="1:13" ht="13.9" hidden="1" customHeight="1">
      <c r="A417" s="90"/>
      <c r="B417" s="90"/>
      <c r="C417" s="90"/>
      <c r="D417" s="16" t="s">
        <v>13</v>
      </c>
      <c r="E417" s="15">
        <v>0</v>
      </c>
      <c r="F417" s="15">
        <v>0</v>
      </c>
      <c r="G417" s="15">
        <v>0</v>
      </c>
      <c r="H417" s="18">
        <v>0</v>
      </c>
      <c r="I417" s="18">
        <v>0</v>
      </c>
      <c r="J417" s="15">
        <v>0</v>
      </c>
      <c r="K417" s="18">
        <v>0</v>
      </c>
      <c r="L417" s="18">
        <v>0</v>
      </c>
      <c r="M417" s="39"/>
    </row>
    <row r="418" spans="1:13" ht="13.9" hidden="1" customHeight="1">
      <c r="A418" s="90"/>
      <c r="B418" s="90"/>
      <c r="C418" s="90"/>
      <c r="D418" s="16" t="s">
        <v>14</v>
      </c>
      <c r="E418" s="15">
        <v>0</v>
      </c>
      <c r="F418" s="15">
        <v>0</v>
      </c>
      <c r="G418" s="15">
        <v>0</v>
      </c>
      <c r="H418" s="18">
        <v>0</v>
      </c>
      <c r="I418" s="18">
        <v>0</v>
      </c>
      <c r="J418" s="15">
        <v>0</v>
      </c>
      <c r="K418" s="18">
        <v>0</v>
      </c>
      <c r="L418" s="18">
        <v>0</v>
      </c>
      <c r="M418" s="39"/>
    </row>
    <row r="419" spans="1:13" ht="13.9" hidden="1" customHeight="1">
      <c r="A419" s="90"/>
      <c r="B419" s="90"/>
      <c r="C419" s="90"/>
      <c r="D419" s="16" t="s">
        <v>15</v>
      </c>
      <c r="E419" s="15">
        <v>0</v>
      </c>
      <c r="F419" s="15">
        <v>0</v>
      </c>
      <c r="G419" s="15">
        <v>0</v>
      </c>
      <c r="H419" s="18">
        <v>0</v>
      </c>
      <c r="I419" s="18">
        <v>0</v>
      </c>
      <c r="J419" s="15">
        <v>0</v>
      </c>
      <c r="K419" s="18">
        <v>0</v>
      </c>
      <c r="L419" s="18">
        <v>0</v>
      </c>
      <c r="M419" s="39"/>
    </row>
    <row r="420" spans="1:13" ht="26.45" hidden="1" customHeight="1">
      <c r="A420" s="90"/>
      <c r="B420" s="90"/>
      <c r="C420" s="90"/>
      <c r="D420" s="16" t="s">
        <v>81</v>
      </c>
      <c r="E420" s="15">
        <v>0</v>
      </c>
      <c r="F420" s="15">
        <v>0</v>
      </c>
      <c r="G420" s="15">
        <v>0</v>
      </c>
      <c r="H420" s="18">
        <v>0</v>
      </c>
      <c r="I420" s="18">
        <v>0</v>
      </c>
      <c r="J420" s="15">
        <v>0</v>
      </c>
      <c r="K420" s="18">
        <v>0</v>
      </c>
      <c r="L420" s="18">
        <v>0</v>
      </c>
      <c r="M420" s="39"/>
    </row>
    <row r="421" spans="1:13" ht="50.65" hidden="1" customHeight="1">
      <c r="A421" s="90"/>
      <c r="B421" s="90"/>
      <c r="C421" s="90"/>
      <c r="D421" s="16" t="s">
        <v>193</v>
      </c>
      <c r="E421" s="15">
        <f>F421+G421+H421+I421+J421+K421+L421</f>
        <v>5504.9</v>
      </c>
      <c r="F421" s="15">
        <v>0</v>
      </c>
      <c r="G421" s="15">
        <v>0</v>
      </c>
      <c r="H421" s="18">
        <v>0</v>
      </c>
      <c r="I421" s="18">
        <v>0</v>
      </c>
      <c r="J421" s="15">
        <v>550.49</v>
      </c>
      <c r="K421" s="18">
        <v>4954.41</v>
      </c>
      <c r="L421" s="18">
        <v>0</v>
      </c>
      <c r="M421" s="39"/>
    </row>
    <row r="422" spans="1:13" ht="14.1" hidden="1" customHeight="1">
      <c r="A422" s="90" t="s">
        <v>150</v>
      </c>
      <c r="B422" s="90" t="s">
        <v>151</v>
      </c>
      <c r="C422" s="90"/>
      <c r="D422" s="16" t="s">
        <v>3</v>
      </c>
      <c r="E422" s="20">
        <f t="shared" ref="E422:L422" si="155">SUM(E423:E427)</f>
        <v>17052.5</v>
      </c>
      <c r="F422" s="20">
        <f t="shared" si="155"/>
        <v>0</v>
      </c>
      <c r="G422" s="20">
        <f t="shared" si="155"/>
        <v>0</v>
      </c>
      <c r="H422" s="20">
        <f t="shared" si="155"/>
        <v>0</v>
      </c>
      <c r="I422" s="20">
        <f t="shared" si="155"/>
        <v>0</v>
      </c>
      <c r="J422" s="15">
        <f t="shared" si="155"/>
        <v>1705.25</v>
      </c>
      <c r="K422" s="20">
        <f t="shared" si="155"/>
        <v>15347.25</v>
      </c>
      <c r="L422" s="20">
        <f t="shared" si="155"/>
        <v>0</v>
      </c>
      <c r="M422" s="39"/>
    </row>
    <row r="423" spans="1:13" ht="13.9" hidden="1" customHeight="1">
      <c r="A423" s="90"/>
      <c r="B423" s="90"/>
      <c r="C423" s="90"/>
      <c r="D423" s="16" t="s">
        <v>13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39"/>
    </row>
    <row r="424" spans="1:13" ht="13.9" hidden="1" customHeight="1">
      <c r="A424" s="90"/>
      <c r="B424" s="90"/>
      <c r="C424" s="90"/>
      <c r="D424" s="16" t="s">
        <v>14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39"/>
    </row>
    <row r="425" spans="1:13" ht="13.9" hidden="1" customHeight="1">
      <c r="A425" s="90"/>
      <c r="B425" s="90"/>
      <c r="C425" s="90"/>
      <c r="D425" s="16" t="s">
        <v>15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39"/>
    </row>
    <row r="426" spans="1:13" ht="26.45" hidden="1" customHeight="1">
      <c r="A426" s="90"/>
      <c r="B426" s="90"/>
      <c r="C426" s="90"/>
      <c r="D426" s="16" t="s">
        <v>81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39"/>
    </row>
    <row r="427" spans="1:13" ht="26.65" hidden="1" customHeight="1">
      <c r="A427" s="90"/>
      <c r="B427" s="90"/>
      <c r="C427" s="90"/>
      <c r="D427" s="16" t="s">
        <v>193</v>
      </c>
      <c r="E427" s="15">
        <f>F427+G427+H427+I427+J427+K427+L427</f>
        <v>17052.5</v>
      </c>
      <c r="F427" s="15">
        <v>0</v>
      </c>
      <c r="G427" s="15">
        <v>0</v>
      </c>
      <c r="H427" s="15">
        <v>0</v>
      </c>
      <c r="I427" s="15">
        <v>0</v>
      </c>
      <c r="J427" s="15">
        <v>1705.25</v>
      </c>
      <c r="K427" s="15">
        <v>15347.25</v>
      </c>
      <c r="L427" s="15">
        <v>0</v>
      </c>
      <c r="M427" s="39"/>
    </row>
    <row r="428" spans="1:13" ht="14.1" hidden="1" customHeight="1">
      <c r="A428" s="90" t="s">
        <v>108</v>
      </c>
      <c r="B428" s="90" t="s">
        <v>152</v>
      </c>
      <c r="C428" s="90"/>
      <c r="D428" s="16" t="s">
        <v>3</v>
      </c>
      <c r="E428" s="20">
        <f t="shared" ref="E428:L428" si="156">SUM(E429:E433)</f>
        <v>5628.5</v>
      </c>
      <c r="F428" s="20">
        <f t="shared" si="156"/>
        <v>0</v>
      </c>
      <c r="G428" s="20">
        <f t="shared" si="156"/>
        <v>0</v>
      </c>
      <c r="H428" s="20">
        <f t="shared" si="156"/>
        <v>562.85</v>
      </c>
      <c r="I428" s="20">
        <f t="shared" si="156"/>
        <v>5065.6499999999996</v>
      </c>
      <c r="J428" s="15">
        <f t="shared" si="156"/>
        <v>0</v>
      </c>
      <c r="K428" s="20">
        <f t="shared" si="156"/>
        <v>0</v>
      </c>
      <c r="L428" s="20">
        <f t="shared" si="156"/>
        <v>0</v>
      </c>
      <c r="M428" s="39"/>
    </row>
    <row r="429" spans="1:13" ht="13.9" hidden="1" customHeight="1">
      <c r="A429" s="90"/>
      <c r="B429" s="90"/>
      <c r="C429" s="90"/>
      <c r="D429" s="16" t="s">
        <v>13</v>
      </c>
      <c r="E429" s="15">
        <v>0</v>
      </c>
      <c r="F429" s="15">
        <v>0</v>
      </c>
      <c r="G429" s="15">
        <v>0</v>
      </c>
      <c r="H429" s="18">
        <v>0</v>
      </c>
      <c r="I429" s="18">
        <v>0</v>
      </c>
      <c r="J429" s="15">
        <v>0</v>
      </c>
      <c r="K429" s="18">
        <v>0</v>
      </c>
      <c r="L429" s="18">
        <v>0</v>
      </c>
      <c r="M429" s="39"/>
    </row>
    <row r="430" spans="1:13" ht="13.9" hidden="1" customHeight="1">
      <c r="A430" s="90"/>
      <c r="B430" s="90"/>
      <c r="C430" s="90"/>
      <c r="D430" s="16" t="s">
        <v>14</v>
      </c>
      <c r="E430" s="15">
        <f>H430+I430+J430+K430+L430</f>
        <v>557.22149999999999</v>
      </c>
      <c r="F430" s="15">
        <v>0</v>
      </c>
      <c r="G430" s="15">
        <v>0</v>
      </c>
      <c r="H430" s="18">
        <v>557.22149999999999</v>
      </c>
      <c r="I430" s="18">
        <v>0</v>
      </c>
      <c r="J430" s="15">
        <v>0</v>
      </c>
      <c r="K430" s="18">
        <v>0</v>
      </c>
      <c r="L430" s="18">
        <v>0</v>
      </c>
      <c r="M430" s="39"/>
    </row>
    <row r="431" spans="1:13" ht="27" hidden="1" customHeight="1">
      <c r="A431" s="90"/>
      <c r="B431" s="90"/>
      <c r="C431" s="90"/>
      <c r="D431" s="16" t="s">
        <v>15</v>
      </c>
      <c r="E431" s="15">
        <f>H431+I431+J431+K431+L431</f>
        <v>5.6284999999999998</v>
      </c>
      <c r="F431" s="15">
        <v>0</v>
      </c>
      <c r="G431" s="15">
        <v>0</v>
      </c>
      <c r="H431" s="18">
        <v>5.6284999999999998</v>
      </c>
      <c r="I431" s="18">
        <v>0</v>
      </c>
      <c r="J431" s="15">
        <v>0</v>
      </c>
      <c r="K431" s="18">
        <v>0</v>
      </c>
      <c r="L431" s="18">
        <v>0</v>
      </c>
      <c r="M431" s="39"/>
    </row>
    <row r="432" spans="1:13" ht="26.45" hidden="1" customHeight="1">
      <c r="A432" s="90"/>
      <c r="B432" s="90"/>
      <c r="C432" s="90"/>
      <c r="D432" s="16" t="s">
        <v>81</v>
      </c>
      <c r="E432" s="15">
        <v>0</v>
      </c>
      <c r="F432" s="15">
        <v>0</v>
      </c>
      <c r="G432" s="15">
        <v>0</v>
      </c>
      <c r="H432" s="18">
        <v>0</v>
      </c>
      <c r="I432" s="18">
        <v>0</v>
      </c>
      <c r="J432" s="15">
        <v>0</v>
      </c>
      <c r="K432" s="18">
        <v>0</v>
      </c>
      <c r="L432" s="18">
        <v>0</v>
      </c>
      <c r="M432" s="39"/>
    </row>
    <row r="433" spans="1:13" ht="13.9" hidden="1" customHeight="1">
      <c r="A433" s="90"/>
      <c r="B433" s="90"/>
      <c r="C433" s="90"/>
      <c r="D433" s="16" t="s">
        <v>193</v>
      </c>
      <c r="E433" s="15">
        <f>F433+G433+H433+I433+J433+K433+L433</f>
        <v>5065.6499999999996</v>
      </c>
      <c r="F433" s="15">
        <v>0</v>
      </c>
      <c r="G433" s="15">
        <v>0</v>
      </c>
      <c r="H433" s="18">
        <v>0</v>
      </c>
      <c r="I433" s="18">
        <v>5065.6499999999996</v>
      </c>
      <c r="J433" s="15">
        <v>0</v>
      </c>
      <c r="K433" s="18">
        <v>0</v>
      </c>
      <c r="L433" s="18">
        <v>0</v>
      </c>
      <c r="M433" s="39"/>
    </row>
    <row r="434" spans="1:13" ht="14.1" hidden="1" customHeight="1">
      <c r="A434" s="90" t="s">
        <v>109</v>
      </c>
      <c r="B434" s="90" t="s">
        <v>153</v>
      </c>
      <c r="C434" s="90"/>
      <c r="D434" s="16" t="s">
        <v>3</v>
      </c>
      <c r="E434" s="20">
        <f t="shared" ref="E434:L434" si="157">SUM(E435:E439)</f>
        <v>5514.4</v>
      </c>
      <c r="F434" s="20">
        <f t="shared" si="157"/>
        <v>0</v>
      </c>
      <c r="G434" s="20">
        <f t="shared" si="157"/>
        <v>0</v>
      </c>
      <c r="H434" s="20">
        <f t="shared" si="157"/>
        <v>0</v>
      </c>
      <c r="I434" s="20">
        <f t="shared" si="157"/>
        <v>551.44000000000005</v>
      </c>
      <c r="J434" s="15">
        <f t="shared" si="157"/>
        <v>4962.96</v>
      </c>
      <c r="K434" s="20">
        <f t="shared" si="157"/>
        <v>0</v>
      </c>
      <c r="L434" s="20">
        <f t="shared" si="157"/>
        <v>0</v>
      </c>
      <c r="M434" s="39"/>
    </row>
    <row r="435" spans="1:13" ht="13.9" hidden="1" customHeight="1">
      <c r="A435" s="90"/>
      <c r="B435" s="90"/>
      <c r="C435" s="90"/>
      <c r="D435" s="16" t="s">
        <v>13</v>
      </c>
      <c r="E435" s="15">
        <v>0</v>
      </c>
      <c r="F435" s="15">
        <v>0</v>
      </c>
      <c r="G435" s="15">
        <v>0</v>
      </c>
      <c r="H435" s="18">
        <v>0</v>
      </c>
      <c r="I435" s="18">
        <v>0</v>
      </c>
      <c r="J435" s="15">
        <v>0</v>
      </c>
      <c r="K435" s="18">
        <v>0</v>
      </c>
      <c r="L435" s="18">
        <v>0</v>
      </c>
      <c r="M435" s="39"/>
    </row>
    <row r="436" spans="1:13" ht="13.9" hidden="1" customHeight="1">
      <c r="A436" s="90"/>
      <c r="B436" s="90"/>
      <c r="C436" s="90"/>
      <c r="D436" s="16" t="s">
        <v>14</v>
      </c>
      <c r="E436" s="15">
        <v>0</v>
      </c>
      <c r="F436" s="15">
        <v>0</v>
      </c>
      <c r="G436" s="15">
        <v>0</v>
      </c>
      <c r="H436" s="18">
        <v>0</v>
      </c>
      <c r="I436" s="18">
        <v>0</v>
      </c>
      <c r="J436" s="15">
        <v>0</v>
      </c>
      <c r="K436" s="18">
        <v>0</v>
      </c>
      <c r="L436" s="18">
        <v>0</v>
      </c>
      <c r="M436" s="39"/>
    </row>
    <row r="437" spans="1:13" ht="13.9" hidden="1" customHeight="1">
      <c r="A437" s="90"/>
      <c r="B437" s="90"/>
      <c r="C437" s="90"/>
      <c r="D437" s="16" t="s">
        <v>15</v>
      </c>
      <c r="E437" s="15">
        <v>0</v>
      </c>
      <c r="F437" s="15">
        <v>0</v>
      </c>
      <c r="G437" s="15">
        <v>0</v>
      </c>
      <c r="H437" s="18">
        <v>0</v>
      </c>
      <c r="I437" s="18">
        <v>0</v>
      </c>
      <c r="J437" s="15">
        <v>0</v>
      </c>
      <c r="K437" s="18">
        <v>0</v>
      </c>
      <c r="L437" s="18">
        <v>0</v>
      </c>
      <c r="M437" s="39"/>
    </row>
    <row r="438" spans="1:13" ht="26.45" hidden="1" customHeight="1">
      <c r="A438" s="90"/>
      <c r="B438" s="90"/>
      <c r="C438" s="90"/>
      <c r="D438" s="16" t="s">
        <v>81</v>
      </c>
      <c r="E438" s="15">
        <v>0</v>
      </c>
      <c r="F438" s="15">
        <v>0</v>
      </c>
      <c r="G438" s="15">
        <v>0</v>
      </c>
      <c r="H438" s="18">
        <v>0</v>
      </c>
      <c r="I438" s="18">
        <v>0</v>
      </c>
      <c r="J438" s="15">
        <v>0</v>
      </c>
      <c r="K438" s="18">
        <v>0</v>
      </c>
      <c r="L438" s="18">
        <v>0</v>
      </c>
      <c r="M438" s="39"/>
    </row>
    <row r="439" spans="1:13" ht="25.5" hidden="1" customHeight="1">
      <c r="A439" s="90"/>
      <c r="B439" s="90"/>
      <c r="C439" s="90"/>
      <c r="D439" s="16" t="s">
        <v>193</v>
      </c>
      <c r="E439" s="15">
        <f>F439+G439+H439+I439+J439+K439+L439</f>
        <v>5514.4</v>
      </c>
      <c r="F439" s="15">
        <v>0</v>
      </c>
      <c r="G439" s="15">
        <v>0</v>
      </c>
      <c r="H439" s="18">
        <v>0</v>
      </c>
      <c r="I439" s="18">
        <v>551.44000000000005</v>
      </c>
      <c r="J439" s="15">
        <v>4962.96</v>
      </c>
      <c r="K439" s="18">
        <v>0</v>
      </c>
      <c r="L439" s="18">
        <v>0</v>
      </c>
      <c r="M439" s="39"/>
    </row>
    <row r="440" spans="1:13" ht="14.1" hidden="1" customHeight="1">
      <c r="A440" s="90" t="s">
        <v>110</v>
      </c>
      <c r="B440" s="90" t="s">
        <v>154</v>
      </c>
      <c r="C440" s="90"/>
      <c r="D440" s="16" t="s">
        <v>3</v>
      </c>
      <c r="E440" s="20">
        <f t="shared" ref="E440:L440" si="158">SUM(E441:E445)</f>
        <v>36579.700000000004</v>
      </c>
      <c r="F440" s="20">
        <f t="shared" si="158"/>
        <v>0</v>
      </c>
      <c r="G440" s="20">
        <f t="shared" si="158"/>
        <v>0</v>
      </c>
      <c r="H440" s="20">
        <f t="shared" si="158"/>
        <v>0</v>
      </c>
      <c r="I440" s="20">
        <f t="shared" si="158"/>
        <v>3657.97</v>
      </c>
      <c r="J440" s="15">
        <f t="shared" si="158"/>
        <v>32921.730000000003</v>
      </c>
      <c r="K440" s="20">
        <f t="shared" si="158"/>
        <v>0</v>
      </c>
      <c r="L440" s="20">
        <f t="shared" si="158"/>
        <v>0</v>
      </c>
      <c r="M440" s="39"/>
    </row>
    <row r="441" spans="1:13" ht="13.9" hidden="1" customHeight="1">
      <c r="A441" s="90"/>
      <c r="B441" s="90"/>
      <c r="C441" s="90"/>
      <c r="D441" s="16" t="s">
        <v>13</v>
      </c>
      <c r="E441" s="15">
        <v>0</v>
      </c>
      <c r="F441" s="15">
        <v>0</v>
      </c>
      <c r="G441" s="15">
        <v>0</v>
      </c>
      <c r="H441" s="18">
        <v>0</v>
      </c>
      <c r="I441" s="18">
        <v>0</v>
      </c>
      <c r="J441" s="15">
        <v>0</v>
      </c>
      <c r="K441" s="18">
        <v>0</v>
      </c>
      <c r="L441" s="18">
        <v>0</v>
      </c>
      <c r="M441" s="39"/>
    </row>
    <row r="442" spans="1:13" ht="13.9" hidden="1" customHeight="1">
      <c r="A442" s="90"/>
      <c r="B442" s="90"/>
      <c r="C442" s="90"/>
      <c r="D442" s="16" t="s">
        <v>14</v>
      </c>
      <c r="E442" s="15">
        <v>0</v>
      </c>
      <c r="F442" s="15">
        <v>0</v>
      </c>
      <c r="G442" s="15">
        <v>0</v>
      </c>
      <c r="H442" s="18">
        <v>0</v>
      </c>
      <c r="I442" s="18">
        <v>0</v>
      </c>
      <c r="J442" s="15">
        <v>0</v>
      </c>
      <c r="K442" s="18">
        <v>0</v>
      </c>
      <c r="L442" s="18">
        <v>0</v>
      </c>
      <c r="M442" s="39"/>
    </row>
    <row r="443" spans="1:13" ht="13.9" hidden="1" customHeight="1">
      <c r="A443" s="90"/>
      <c r="B443" s="90"/>
      <c r="C443" s="90"/>
      <c r="D443" s="16" t="s">
        <v>15</v>
      </c>
      <c r="E443" s="15">
        <v>0</v>
      </c>
      <c r="F443" s="15">
        <v>0</v>
      </c>
      <c r="G443" s="15">
        <v>0</v>
      </c>
      <c r="H443" s="18">
        <v>0</v>
      </c>
      <c r="I443" s="18">
        <v>0</v>
      </c>
      <c r="J443" s="15">
        <v>0</v>
      </c>
      <c r="K443" s="18">
        <v>0</v>
      </c>
      <c r="L443" s="18">
        <v>0</v>
      </c>
      <c r="M443" s="39"/>
    </row>
    <row r="444" spans="1:13" ht="26.45" hidden="1" customHeight="1">
      <c r="A444" s="90"/>
      <c r="B444" s="90"/>
      <c r="C444" s="90"/>
      <c r="D444" s="16" t="s">
        <v>81</v>
      </c>
      <c r="E444" s="15">
        <v>0</v>
      </c>
      <c r="F444" s="15">
        <v>0</v>
      </c>
      <c r="G444" s="15">
        <v>0</v>
      </c>
      <c r="H444" s="18">
        <v>0</v>
      </c>
      <c r="I444" s="18">
        <v>0</v>
      </c>
      <c r="J444" s="15">
        <v>0</v>
      </c>
      <c r="K444" s="18">
        <v>0</v>
      </c>
      <c r="L444" s="18">
        <v>0</v>
      </c>
      <c r="M444" s="39"/>
    </row>
    <row r="445" spans="1:13" ht="39.6" hidden="1" customHeight="1">
      <c r="A445" s="90"/>
      <c r="B445" s="90"/>
      <c r="C445" s="90"/>
      <c r="D445" s="16" t="s">
        <v>193</v>
      </c>
      <c r="E445" s="15">
        <f>F445+G445+H445+I445+J445+K445+L445</f>
        <v>36579.700000000004</v>
      </c>
      <c r="F445" s="15">
        <v>0</v>
      </c>
      <c r="G445" s="15">
        <v>0</v>
      </c>
      <c r="H445" s="18">
        <v>0</v>
      </c>
      <c r="I445" s="18">
        <v>3657.97</v>
      </c>
      <c r="J445" s="15">
        <v>32921.730000000003</v>
      </c>
      <c r="K445" s="18">
        <v>0</v>
      </c>
      <c r="L445" s="18">
        <v>0</v>
      </c>
      <c r="M445" s="39"/>
    </row>
    <row r="446" spans="1:13" ht="14.1" hidden="1" customHeight="1">
      <c r="A446" s="90" t="s">
        <v>111</v>
      </c>
      <c r="B446" s="90" t="s">
        <v>155</v>
      </c>
      <c r="C446" s="90"/>
      <c r="D446" s="16" t="s">
        <v>3</v>
      </c>
      <c r="E446" s="20">
        <f t="shared" ref="E446:L446" si="159">SUM(E447:E451)</f>
        <v>5807.6</v>
      </c>
      <c r="F446" s="20">
        <f t="shared" si="159"/>
        <v>0</v>
      </c>
      <c r="G446" s="20">
        <f t="shared" si="159"/>
        <v>0</v>
      </c>
      <c r="H446" s="20">
        <f t="shared" si="159"/>
        <v>0</v>
      </c>
      <c r="I446" s="20">
        <f t="shared" si="159"/>
        <v>580.76</v>
      </c>
      <c r="J446" s="15">
        <f t="shared" si="159"/>
        <v>5226.84</v>
      </c>
      <c r="K446" s="20">
        <f t="shared" si="159"/>
        <v>0</v>
      </c>
      <c r="L446" s="20">
        <f t="shared" si="159"/>
        <v>0</v>
      </c>
      <c r="M446" s="39"/>
    </row>
    <row r="447" spans="1:13" ht="13.9" hidden="1" customHeight="1">
      <c r="A447" s="90"/>
      <c r="B447" s="90"/>
      <c r="C447" s="90"/>
      <c r="D447" s="16" t="s">
        <v>13</v>
      </c>
      <c r="E447" s="15">
        <v>0</v>
      </c>
      <c r="F447" s="15">
        <v>0</v>
      </c>
      <c r="G447" s="15">
        <v>0</v>
      </c>
      <c r="H447" s="18">
        <v>0</v>
      </c>
      <c r="I447" s="18">
        <v>0</v>
      </c>
      <c r="J447" s="15">
        <v>0</v>
      </c>
      <c r="K447" s="18">
        <v>0</v>
      </c>
      <c r="L447" s="18">
        <v>0</v>
      </c>
      <c r="M447" s="39"/>
    </row>
    <row r="448" spans="1:13" ht="13.9" hidden="1" customHeight="1">
      <c r="A448" s="90"/>
      <c r="B448" s="90"/>
      <c r="C448" s="90"/>
      <c r="D448" s="16" t="s">
        <v>14</v>
      </c>
      <c r="E448" s="15">
        <v>0</v>
      </c>
      <c r="F448" s="15">
        <v>0</v>
      </c>
      <c r="G448" s="15">
        <v>0</v>
      </c>
      <c r="H448" s="18">
        <v>0</v>
      </c>
      <c r="I448" s="18">
        <v>0</v>
      </c>
      <c r="J448" s="15">
        <v>0</v>
      </c>
      <c r="K448" s="18">
        <v>0</v>
      </c>
      <c r="L448" s="18">
        <v>0</v>
      </c>
      <c r="M448" s="39"/>
    </row>
    <row r="449" spans="1:13" ht="13.9" hidden="1" customHeight="1">
      <c r="A449" s="90"/>
      <c r="B449" s="90"/>
      <c r="C449" s="90"/>
      <c r="D449" s="16" t="s">
        <v>15</v>
      </c>
      <c r="E449" s="15">
        <v>0</v>
      </c>
      <c r="F449" s="15">
        <v>0</v>
      </c>
      <c r="G449" s="15">
        <v>0</v>
      </c>
      <c r="H449" s="18">
        <v>0</v>
      </c>
      <c r="I449" s="18">
        <v>0</v>
      </c>
      <c r="J449" s="15">
        <v>0</v>
      </c>
      <c r="K449" s="18">
        <v>0</v>
      </c>
      <c r="L449" s="18">
        <v>0</v>
      </c>
      <c r="M449" s="39"/>
    </row>
    <row r="450" spans="1:13" ht="26.45" hidden="1" customHeight="1">
      <c r="A450" s="90"/>
      <c r="B450" s="90"/>
      <c r="C450" s="90"/>
      <c r="D450" s="16" t="s">
        <v>81</v>
      </c>
      <c r="E450" s="15">
        <v>0</v>
      </c>
      <c r="F450" s="15">
        <v>0</v>
      </c>
      <c r="G450" s="15">
        <v>0</v>
      </c>
      <c r="H450" s="18">
        <v>0</v>
      </c>
      <c r="I450" s="18">
        <v>0</v>
      </c>
      <c r="J450" s="15">
        <v>0</v>
      </c>
      <c r="K450" s="18">
        <v>0</v>
      </c>
      <c r="L450" s="18">
        <v>0</v>
      </c>
      <c r="M450" s="39"/>
    </row>
    <row r="451" spans="1:13" ht="42" hidden="1" customHeight="1">
      <c r="A451" s="90"/>
      <c r="B451" s="90"/>
      <c r="C451" s="90"/>
      <c r="D451" s="16" t="s">
        <v>193</v>
      </c>
      <c r="E451" s="15">
        <f>F451+G451+H451+I451+J451+K451+L451</f>
        <v>5807.6</v>
      </c>
      <c r="F451" s="15">
        <v>0</v>
      </c>
      <c r="G451" s="15">
        <v>0</v>
      </c>
      <c r="H451" s="18">
        <v>0</v>
      </c>
      <c r="I451" s="18">
        <v>580.76</v>
      </c>
      <c r="J451" s="15">
        <v>5226.84</v>
      </c>
      <c r="K451" s="18">
        <v>0</v>
      </c>
      <c r="L451" s="18">
        <v>0</v>
      </c>
      <c r="M451" s="39"/>
    </row>
    <row r="452" spans="1:13" ht="14.1" hidden="1" customHeight="1">
      <c r="A452" s="90" t="s">
        <v>156</v>
      </c>
      <c r="B452" s="90" t="s">
        <v>157</v>
      </c>
      <c r="C452" s="90"/>
      <c r="D452" s="16" t="s">
        <v>3</v>
      </c>
      <c r="E452" s="20">
        <f t="shared" ref="E452:L452" si="160">SUM(E453:E457)</f>
        <v>20268.600000000002</v>
      </c>
      <c r="F452" s="20">
        <f t="shared" si="160"/>
        <v>0</v>
      </c>
      <c r="G452" s="20">
        <f t="shared" si="160"/>
        <v>0</v>
      </c>
      <c r="H452" s="22">
        <f t="shared" si="160"/>
        <v>0</v>
      </c>
      <c r="I452" s="20">
        <f t="shared" si="160"/>
        <v>0</v>
      </c>
      <c r="J452" s="15">
        <f t="shared" si="160"/>
        <v>0</v>
      </c>
      <c r="K452" s="20">
        <f t="shared" si="160"/>
        <v>2026.86</v>
      </c>
      <c r="L452" s="20">
        <f t="shared" si="160"/>
        <v>18241.740000000002</v>
      </c>
      <c r="M452" s="39"/>
    </row>
    <row r="453" spans="1:13" ht="13.9" hidden="1" customHeight="1">
      <c r="A453" s="90"/>
      <c r="B453" s="90"/>
      <c r="C453" s="90"/>
      <c r="D453" s="16" t="s">
        <v>13</v>
      </c>
      <c r="E453" s="15">
        <v>0</v>
      </c>
      <c r="F453" s="15">
        <v>0</v>
      </c>
      <c r="G453" s="15">
        <v>0</v>
      </c>
      <c r="H453" s="18">
        <v>0</v>
      </c>
      <c r="I453" s="18">
        <v>0</v>
      </c>
      <c r="J453" s="15">
        <v>0</v>
      </c>
      <c r="K453" s="18">
        <v>0</v>
      </c>
      <c r="L453" s="18">
        <v>0</v>
      </c>
      <c r="M453" s="39"/>
    </row>
    <row r="454" spans="1:13" ht="13.9" hidden="1" customHeight="1">
      <c r="A454" s="90"/>
      <c r="B454" s="90"/>
      <c r="C454" s="90"/>
      <c r="D454" s="16" t="s">
        <v>14</v>
      </c>
      <c r="E454" s="15">
        <v>0</v>
      </c>
      <c r="F454" s="15">
        <v>0</v>
      </c>
      <c r="G454" s="15">
        <v>0</v>
      </c>
      <c r="H454" s="18">
        <v>0</v>
      </c>
      <c r="I454" s="18">
        <v>0</v>
      </c>
      <c r="J454" s="15">
        <v>0</v>
      </c>
      <c r="K454" s="18">
        <v>0</v>
      </c>
      <c r="L454" s="18">
        <v>0</v>
      </c>
      <c r="M454" s="39"/>
    </row>
    <row r="455" spans="1:13" ht="13.9" hidden="1" customHeight="1">
      <c r="A455" s="90"/>
      <c r="B455" s="90"/>
      <c r="C455" s="90"/>
      <c r="D455" s="16" t="s">
        <v>15</v>
      </c>
      <c r="E455" s="15">
        <v>0</v>
      </c>
      <c r="F455" s="15">
        <v>0</v>
      </c>
      <c r="G455" s="15">
        <v>0</v>
      </c>
      <c r="H455" s="18">
        <v>0</v>
      </c>
      <c r="I455" s="18">
        <v>0</v>
      </c>
      <c r="J455" s="15">
        <v>0</v>
      </c>
      <c r="K455" s="18">
        <v>0</v>
      </c>
      <c r="L455" s="18">
        <v>0</v>
      </c>
      <c r="M455" s="39"/>
    </row>
    <row r="456" spans="1:13" ht="26.45" hidden="1" customHeight="1">
      <c r="A456" s="90"/>
      <c r="B456" s="90"/>
      <c r="C456" s="90"/>
      <c r="D456" s="16" t="s">
        <v>81</v>
      </c>
      <c r="E456" s="15">
        <v>0</v>
      </c>
      <c r="F456" s="15">
        <v>0</v>
      </c>
      <c r="G456" s="15">
        <v>0</v>
      </c>
      <c r="H456" s="18">
        <v>0</v>
      </c>
      <c r="I456" s="18">
        <v>0</v>
      </c>
      <c r="J456" s="15">
        <v>0</v>
      </c>
      <c r="K456" s="18">
        <v>0</v>
      </c>
      <c r="L456" s="18">
        <v>0</v>
      </c>
      <c r="M456" s="39"/>
    </row>
    <row r="457" spans="1:13" ht="13.9" hidden="1" customHeight="1">
      <c r="A457" s="90"/>
      <c r="B457" s="90"/>
      <c r="C457" s="90"/>
      <c r="D457" s="16" t="s">
        <v>193</v>
      </c>
      <c r="E457" s="15">
        <f>F457+G457+H457+I457+J457+K457+L457</f>
        <v>20268.600000000002</v>
      </c>
      <c r="F457" s="15">
        <v>0</v>
      </c>
      <c r="G457" s="15">
        <v>0</v>
      </c>
      <c r="H457" s="18">
        <v>0</v>
      </c>
      <c r="I457" s="18">
        <v>0</v>
      </c>
      <c r="J457" s="15">
        <v>0</v>
      </c>
      <c r="K457" s="18">
        <v>2026.86</v>
      </c>
      <c r="L457" s="18">
        <v>18241.740000000002</v>
      </c>
      <c r="M457" s="39"/>
    </row>
    <row r="458" spans="1:13" ht="14.1" hidden="1" customHeight="1">
      <c r="A458" s="90" t="s">
        <v>112</v>
      </c>
      <c r="B458" s="90" t="s">
        <v>158</v>
      </c>
      <c r="C458" s="90"/>
      <c r="D458" s="16" t="s">
        <v>3</v>
      </c>
      <c r="E458" s="20">
        <f t="shared" ref="E458:L458" si="161">SUM(E459:E463)</f>
        <v>18549.019999999997</v>
      </c>
      <c r="F458" s="20">
        <f t="shared" si="161"/>
        <v>0</v>
      </c>
      <c r="G458" s="20">
        <f t="shared" si="161"/>
        <v>0</v>
      </c>
      <c r="H458" s="20">
        <f t="shared" si="161"/>
        <v>1006.67</v>
      </c>
      <c r="I458" s="20">
        <f t="shared" si="161"/>
        <v>17542.349999999999</v>
      </c>
      <c r="J458" s="15">
        <f t="shared" si="161"/>
        <v>0</v>
      </c>
      <c r="K458" s="20">
        <f t="shared" si="161"/>
        <v>0</v>
      </c>
      <c r="L458" s="20">
        <f t="shared" si="161"/>
        <v>0</v>
      </c>
      <c r="M458" s="39"/>
    </row>
    <row r="459" spans="1:13" ht="13.9" hidden="1" customHeight="1">
      <c r="A459" s="90"/>
      <c r="B459" s="90"/>
      <c r="C459" s="90"/>
      <c r="D459" s="16" t="s">
        <v>13</v>
      </c>
      <c r="E459" s="15">
        <v>0</v>
      </c>
      <c r="F459" s="15">
        <v>0</v>
      </c>
      <c r="G459" s="15">
        <v>0</v>
      </c>
      <c r="H459" s="18">
        <v>0</v>
      </c>
      <c r="I459" s="18">
        <v>0</v>
      </c>
      <c r="J459" s="15">
        <v>0</v>
      </c>
      <c r="K459" s="18">
        <v>0</v>
      </c>
      <c r="L459" s="18">
        <v>0</v>
      </c>
      <c r="M459" s="39"/>
    </row>
    <row r="460" spans="1:13" ht="13.9" hidden="1" customHeight="1">
      <c r="A460" s="90"/>
      <c r="B460" s="90"/>
      <c r="C460" s="90"/>
      <c r="D460" s="16" t="s">
        <v>14</v>
      </c>
      <c r="E460" s="15">
        <v>0</v>
      </c>
      <c r="F460" s="15">
        <v>0</v>
      </c>
      <c r="G460" s="15">
        <v>0</v>
      </c>
      <c r="H460" s="18">
        <v>0</v>
      </c>
      <c r="I460" s="18">
        <v>0</v>
      </c>
      <c r="J460" s="15">
        <v>0</v>
      </c>
      <c r="K460" s="18">
        <v>0</v>
      </c>
      <c r="L460" s="18">
        <v>0</v>
      </c>
      <c r="M460" s="39"/>
    </row>
    <row r="461" spans="1:13" ht="13.9" hidden="1" customHeight="1">
      <c r="A461" s="90"/>
      <c r="B461" s="90"/>
      <c r="C461" s="90"/>
      <c r="D461" s="16" t="s">
        <v>15</v>
      </c>
      <c r="E461" s="15">
        <f>SUM(F461:L461)</f>
        <v>1006.67</v>
      </c>
      <c r="F461" s="15">
        <v>0</v>
      </c>
      <c r="G461" s="15">
        <v>0</v>
      </c>
      <c r="H461" s="18">
        <v>1006.67</v>
      </c>
      <c r="I461" s="18">
        <v>0</v>
      </c>
      <c r="J461" s="15">
        <v>0</v>
      </c>
      <c r="K461" s="18">
        <v>0</v>
      </c>
      <c r="L461" s="18">
        <v>0</v>
      </c>
      <c r="M461" s="39"/>
    </row>
    <row r="462" spans="1:13" ht="26.45" hidden="1" customHeight="1">
      <c r="A462" s="90"/>
      <c r="B462" s="90"/>
      <c r="C462" s="90"/>
      <c r="D462" s="16" t="s">
        <v>81</v>
      </c>
      <c r="E462" s="15">
        <v>0</v>
      </c>
      <c r="F462" s="15">
        <v>0</v>
      </c>
      <c r="G462" s="15">
        <v>0</v>
      </c>
      <c r="H462" s="18">
        <v>0</v>
      </c>
      <c r="I462" s="18">
        <v>0</v>
      </c>
      <c r="J462" s="15">
        <v>0</v>
      </c>
      <c r="K462" s="18">
        <v>0</v>
      </c>
      <c r="L462" s="18">
        <v>0</v>
      </c>
      <c r="M462" s="39"/>
    </row>
    <row r="463" spans="1:13" ht="37.15" hidden="1" customHeight="1">
      <c r="A463" s="90"/>
      <c r="B463" s="90"/>
      <c r="C463" s="90"/>
      <c r="D463" s="16" t="s">
        <v>193</v>
      </c>
      <c r="E463" s="15">
        <f>F463+G463+H463+I463+J463+K463+L463</f>
        <v>17542.349999999999</v>
      </c>
      <c r="F463" s="15">
        <v>0</v>
      </c>
      <c r="G463" s="15">
        <v>0</v>
      </c>
      <c r="H463" s="18">
        <v>0</v>
      </c>
      <c r="I463" s="18">
        <v>17542.349999999999</v>
      </c>
      <c r="J463" s="15">
        <v>0</v>
      </c>
      <c r="K463" s="18">
        <v>0</v>
      </c>
      <c r="L463" s="18">
        <v>0</v>
      </c>
      <c r="M463" s="39"/>
    </row>
    <row r="464" spans="1:13" ht="14.1" hidden="1" customHeight="1">
      <c r="A464" s="90" t="s">
        <v>113</v>
      </c>
      <c r="B464" s="90" t="s">
        <v>117</v>
      </c>
      <c r="C464" s="90"/>
      <c r="D464" s="16" t="s">
        <v>3</v>
      </c>
      <c r="E464" s="20">
        <f t="shared" ref="E464:L464" si="162">SUM(E465:E469)</f>
        <v>17425.5</v>
      </c>
      <c r="F464" s="20">
        <f t="shared" si="162"/>
        <v>0</v>
      </c>
      <c r="G464" s="20">
        <f t="shared" si="162"/>
        <v>0</v>
      </c>
      <c r="H464" s="20">
        <f t="shared" si="162"/>
        <v>1742.55</v>
      </c>
      <c r="I464" s="20">
        <f t="shared" si="162"/>
        <v>15682.95</v>
      </c>
      <c r="J464" s="15">
        <f t="shared" si="162"/>
        <v>0</v>
      </c>
      <c r="K464" s="20">
        <f t="shared" si="162"/>
        <v>0</v>
      </c>
      <c r="L464" s="20">
        <f t="shared" si="162"/>
        <v>0</v>
      </c>
      <c r="M464" s="39"/>
    </row>
    <row r="465" spans="1:13" ht="13.9" hidden="1" customHeight="1">
      <c r="A465" s="90"/>
      <c r="B465" s="90"/>
      <c r="C465" s="90"/>
      <c r="D465" s="16" t="s">
        <v>13</v>
      </c>
      <c r="E465" s="15">
        <v>0</v>
      </c>
      <c r="F465" s="15">
        <v>0</v>
      </c>
      <c r="G465" s="15">
        <v>0</v>
      </c>
      <c r="H465" s="18">
        <v>0</v>
      </c>
      <c r="I465" s="18">
        <v>0</v>
      </c>
      <c r="J465" s="15">
        <v>0</v>
      </c>
      <c r="K465" s="18">
        <v>0</v>
      </c>
      <c r="L465" s="18">
        <v>0</v>
      </c>
      <c r="M465" s="39"/>
    </row>
    <row r="466" spans="1:13" ht="13.9" hidden="1" customHeight="1">
      <c r="A466" s="90"/>
      <c r="B466" s="90"/>
      <c r="C466" s="90"/>
      <c r="D466" s="16" t="s">
        <v>14</v>
      </c>
      <c r="E466" s="15">
        <f>H466+I466+J466+K466+L466</f>
        <v>1725.1244999999999</v>
      </c>
      <c r="F466" s="15">
        <v>0</v>
      </c>
      <c r="G466" s="15">
        <v>0</v>
      </c>
      <c r="H466" s="18">
        <v>1725.1244999999999</v>
      </c>
      <c r="I466" s="18">
        <v>0</v>
      </c>
      <c r="J466" s="15">
        <v>0</v>
      </c>
      <c r="K466" s="18">
        <v>0</v>
      </c>
      <c r="L466" s="18">
        <v>0</v>
      </c>
      <c r="M466" s="39"/>
    </row>
    <row r="467" spans="1:13" ht="13.9" hidden="1" customHeight="1">
      <c r="A467" s="90"/>
      <c r="B467" s="90"/>
      <c r="C467" s="90"/>
      <c r="D467" s="16" t="s">
        <v>15</v>
      </c>
      <c r="E467" s="15">
        <f>H467+I467+J467+K467+L467</f>
        <v>17.4255</v>
      </c>
      <c r="F467" s="15">
        <v>0</v>
      </c>
      <c r="G467" s="15">
        <v>0</v>
      </c>
      <c r="H467" s="18">
        <v>17.4255</v>
      </c>
      <c r="I467" s="18">
        <v>0</v>
      </c>
      <c r="J467" s="15">
        <v>0</v>
      </c>
      <c r="K467" s="18">
        <v>0</v>
      </c>
      <c r="L467" s="18">
        <v>0</v>
      </c>
      <c r="M467" s="39"/>
    </row>
    <row r="468" spans="1:13" ht="26.45" hidden="1" customHeight="1">
      <c r="A468" s="90"/>
      <c r="B468" s="90"/>
      <c r="C468" s="90"/>
      <c r="D468" s="16" t="s">
        <v>81</v>
      </c>
      <c r="E468" s="15">
        <v>0</v>
      </c>
      <c r="F468" s="15">
        <v>0</v>
      </c>
      <c r="G468" s="15">
        <v>0</v>
      </c>
      <c r="H468" s="18">
        <v>0</v>
      </c>
      <c r="I468" s="18">
        <v>0</v>
      </c>
      <c r="J468" s="15">
        <v>0</v>
      </c>
      <c r="K468" s="18">
        <v>0</v>
      </c>
      <c r="L468" s="18">
        <v>0</v>
      </c>
      <c r="M468" s="39"/>
    </row>
    <row r="469" spans="1:13" ht="28.5" hidden="1" customHeight="1">
      <c r="A469" s="90"/>
      <c r="B469" s="90"/>
      <c r="C469" s="90"/>
      <c r="D469" s="16" t="s">
        <v>193</v>
      </c>
      <c r="E469" s="15">
        <f>F469+G469+H469+I469+J469+K469+L469</f>
        <v>15682.95</v>
      </c>
      <c r="F469" s="15">
        <v>0</v>
      </c>
      <c r="G469" s="15">
        <v>0</v>
      </c>
      <c r="H469" s="18">
        <v>0</v>
      </c>
      <c r="I469" s="18">
        <v>15682.95</v>
      </c>
      <c r="J469" s="15">
        <v>0</v>
      </c>
      <c r="K469" s="18">
        <v>0</v>
      </c>
      <c r="L469" s="18">
        <v>0</v>
      </c>
      <c r="M469" s="39"/>
    </row>
    <row r="470" spans="1:13" ht="14.1" hidden="1" customHeight="1">
      <c r="A470" s="90" t="s">
        <v>114</v>
      </c>
      <c r="B470" s="90" t="s">
        <v>159</v>
      </c>
      <c r="C470" s="90"/>
      <c r="D470" s="16" t="s">
        <v>3</v>
      </c>
      <c r="E470" s="20">
        <f t="shared" ref="E470:L470" si="163">SUM(E471:E475)</f>
        <v>5501.76</v>
      </c>
      <c r="F470" s="20">
        <f t="shared" si="163"/>
        <v>0</v>
      </c>
      <c r="G470" s="20">
        <f t="shared" si="163"/>
        <v>0</v>
      </c>
      <c r="H470" s="20">
        <f t="shared" si="163"/>
        <v>583.71</v>
      </c>
      <c r="I470" s="20">
        <f t="shared" si="163"/>
        <v>4918.05</v>
      </c>
      <c r="J470" s="15">
        <f t="shared" si="163"/>
        <v>0</v>
      </c>
      <c r="K470" s="20">
        <f t="shared" si="163"/>
        <v>0</v>
      </c>
      <c r="L470" s="20">
        <f t="shared" si="163"/>
        <v>0</v>
      </c>
      <c r="M470" s="39"/>
    </row>
    <row r="471" spans="1:13" ht="13.9" hidden="1" customHeight="1">
      <c r="A471" s="90"/>
      <c r="B471" s="90"/>
      <c r="C471" s="90"/>
      <c r="D471" s="16" t="s">
        <v>13</v>
      </c>
      <c r="E471" s="15">
        <v>0</v>
      </c>
      <c r="F471" s="15">
        <v>0</v>
      </c>
      <c r="G471" s="15">
        <v>0</v>
      </c>
      <c r="H471" s="18">
        <v>0</v>
      </c>
      <c r="I471" s="18">
        <v>0</v>
      </c>
      <c r="J471" s="15">
        <v>0</v>
      </c>
      <c r="K471" s="18">
        <v>0</v>
      </c>
      <c r="L471" s="18">
        <v>0</v>
      </c>
      <c r="M471" s="39"/>
    </row>
    <row r="472" spans="1:13" ht="13.9" hidden="1" customHeight="1">
      <c r="A472" s="90"/>
      <c r="B472" s="90"/>
      <c r="C472" s="90"/>
      <c r="D472" s="16" t="s">
        <v>14</v>
      </c>
      <c r="E472" s="15">
        <v>0</v>
      </c>
      <c r="F472" s="15">
        <v>0</v>
      </c>
      <c r="G472" s="15">
        <v>0</v>
      </c>
      <c r="H472" s="18">
        <v>0</v>
      </c>
      <c r="I472" s="18">
        <v>0</v>
      </c>
      <c r="J472" s="15">
        <v>0</v>
      </c>
      <c r="K472" s="18">
        <v>0</v>
      </c>
      <c r="L472" s="18">
        <v>0</v>
      </c>
      <c r="M472" s="39"/>
    </row>
    <row r="473" spans="1:13" ht="13.9" hidden="1" customHeight="1">
      <c r="A473" s="90"/>
      <c r="B473" s="90"/>
      <c r="C473" s="90"/>
      <c r="D473" s="16" t="s">
        <v>15</v>
      </c>
      <c r="E473" s="15">
        <f>SUM(F473:L473)</f>
        <v>583.71</v>
      </c>
      <c r="F473" s="15">
        <v>0</v>
      </c>
      <c r="G473" s="15">
        <v>0</v>
      </c>
      <c r="H473" s="18">
        <v>583.71</v>
      </c>
      <c r="I473" s="18">
        <v>0</v>
      </c>
      <c r="J473" s="15">
        <v>0</v>
      </c>
      <c r="K473" s="18">
        <v>0</v>
      </c>
      <c r="L473" s="18">
        <v>0</v>
      </c>
      <c r="M473" s="39"/>
    </row>
    <row r="474" spans="1:13" ht="26.45" hidden="1" customHeight="1">
      <c r="A474" s="90"/>
      <c r="B474" s="90"/>
      <c r="C474" s="90"/>
      <c r="D474" s="16" t="s">
        <v>81</v>
      </c>
      <c r="E474" s="15">
        <v>0</v>
      </c>
      <c r="F474" s="15">
        <v>0</v>
      </c>
      <c r="G474" s="15">
        <v>0</v>
      </c>
      <c r="H474" s="18">
        <v>0</v>
      </c>
      <c r="I474" s="18">
        <v>0</v>
      </c>
      <c r="J474" s="15">
        <v>0</v>
      </c>
      <c r="K474" s="18">
        <v>0</v>
      </c>
      <c r="L474" s="18">
        <v>0</v>
      </c>
      <c r="M474" s="39"/>
    </row>
    <row r="475" spans="1:13" ht="31.5" hidden="1" customHeight="1">
      <c r="A475" s="90"/>
      <c r="B475" s="90"/>
      <c r="C475" s="90"/>
      <c r="D475" s="16" t="s">
        <v>193</v>
      </c>
      <c r="E475" s="15">
        <f>F475+G475+H475+I475+J475+K475+L475</f>
        <v>4918.05</v>
      </c>
      <c r="F475" s="15">
        <v>0</v>
      </c>
      <c r="G475" s="15">
        <v>0</v>
      </c>
      <c r="H475" s="18">
        <v>0</v>
      </c>
      <c r="I475" s="18">
        <v>4918.05</v>
      </c>
      <c r="J475" s="15">
        <v>0</v>
      </c>
      <c r="K475" s="18">
        <v>0</v>
      </c>
      <c r="L475" s="18">
        <v>0</v>
      </c>
      <c r="M475" s="39"/>
    </row>
    <row r="476" spans="1:13" ht="14.1" hidden="1" customHeight="1">
      <c r="A476" s="90" t="s">
        <v>115</v>
      </c>
      <c r="B476" s="90" t="s">
        <v>160</v>
      </c>
      <c r="C476" s="90"/>
      <c r="D476" s="16" t="s">
        <v>3</v>
      </c>
      <c r="E476" s="20">
        <f t="shared" ref="E476:L476" si="164">SUM(E477:E481)</f>
        <v>19751.899999999998</v>
      </c>
      <c r="F476" s="20">
        <f t="shared" si="164"/>
        <v>0</v>
      </c>
      <c r="G476" s="20">
        <f t="shared" si="164"/>
        <v>0</v>
      </c>
      <c r="H476" s="20">
        <f t="shared" si="164"/>
        <v>0</v>
      </c>
      <c r="I476" s="20">
        <f t="shared" si="164"/>
        <v>1975.19</v>
      </c>
      <c r="J476" s="15">
        <f t="shared" si="164"/>
        <v>17776.71</v>
      </c>
      <c r="K476" s="20">
        <f t="shared" si="164"/>
        <v>0</v>
      </c>
      <c r="L476" s="20">
        <f t="shared" si="164"/>
        <v>0</v>
      </c>
      <c r="M476" s="39"/>
    </row>
    <row r="477" spans="1:13" ht="13.9" hidden="1" customHeight="1">
      <c r="A477" s="90"/>
      <c r="B477" s="90"/>
      <c r="C477" s="90"/>
      <c r="D477" s="16" t="s">
        <v>13</v>
      </c>
      <c r="E477" s="15">
        <v>0</v>
      </c>
      <c r="F477" s="15">
        <v>0</v>
      </c>
      <c r="G477" s="15">
        <v>0</v>
      </c>
      <c r="H477" s="18">
        <v>0</v>
      </c>
      <c r="I477" s="18">
        <v>0</v>
      </c>
      <c r="J477" s="15">
        <v>0</v>
      </c>
      <c r="K477" s="18">
        <v>0</v>
      </c>
      <c r="L477" s="18">
        <v>0</v>
      </c>
      <c r="M477" s="39"/>
    </row>
    <row r="478" spans="1:13" ht="13.9" hidden="1" customHeight="1">
      <c r="A478" s="90"/>
      <c r="B478" s="90"/>
      <c r="C478" s="90"/>
      <c r="D478" s="16" t="s">
        <v>14</v>
      </c>
      <c r="E478" s="15">
        <v>0</v>
      </c>
      <c r="F478" s="15">
        <v>0</v>
      </c>
      <c r="G478" s="15">
        <v>0</v>
      </c>
      <c r="H478" s="18">
        <v>0</v>
      </c>
      <c r="I478" s="18">
        <v>0</v>
      </c>
      <c r="J478" s="15">
        <v>0</v>
      </c>
      <c r="K478" s="18">
        <v>0</v>
      </c>
      <c r="L478" s="18">
        <v>0</v>
      </c>
      <c r="M478" s="39"/>
    </row>
    <row r="479" spans="1:13" ht="13.9" hidden="1" customHeight="1">
      <c r="A479" s="90"/>
      <c r="B479" s="90"/>
      <c r="C479" s="90"/>
      <c r="D479" s="16" t="s">
        <v>15</v>
      </c>
      <c r="E479" s="15">
        <v>0</v>
      </c>
      <c r="F479" s="15">
        <v>0</v>
      </c>
      <c r="G479" s="15">
        <v>0</v>
      </c>
      <c r="H479" s="18">
        <v>0</v>
      </c>
      <c r="I479" s="18">
        <v>0</v>
      </c>
      <c r="J479" s="15">
        <v>0</v>
      </c>
      <c r="K479" s="18">
        <v>0</v>
      </c>
      <c r="L479" s="18">
        <v>0</v>
      </c>
      <c r="M479" s="39"/>
    </row>
    <row r="480" spans="1:13" ht="26.45" hidden="1" customHeight="1">
      <c r="A480" s="90"/>
      <c r="B480" s="90"/>
      <c r="C480" s="90"/>
      <c r="D480" s="16" t="s">
        <v>81</v>
      </c>
      <c r="E480" s="15">
        <v>0</v>
      </c>
      <c r="F480" s="15">
        <v>0</v>
      </c>
      <c r="G480" s="15">
        <v>0</v>
      </c>
      <c r="H480" s="18">
        <v>0</v>
      </c>
      <c r="I480" s="18">
        <v>0</v>
      </c>
      <c r="J480" s="15">
        <v>0</v>
      </c>
      <c r="K480" s="18">
        <v>0</v>
      </c>
      <c r="L480" s="18">
        <v>0</v>
      </c>
      <c r="M480" s="39"/>
    </row>
    <row r="481" spans="1:13" ht="42" hidden="1" customHeight="1">
      <c r="A481" s="90"/>
      <c r="B481" s="90"/>
      <c r="C481" s="90"/>
      <c r="D481" s="16" t="s">
        <v>193</v>
      </c>
      <c r="E481" s="15">
        <f>F481+G481+H481+I481+J481+K481+L481</f>
        <v>19751.899999999998</v>
      </c>
      <c r="F481" s="15">
        <v>0</v>
      </c>
      <c r="G481" s="15">
        <v>0</v>
      </c>
      <c r="H481" s="18">
        <v>0</v>
      </c>
      <c r="I481" s="18">
        <v>1975.19</v>
      </c>
      <c r="J481" s="15">
        <v>17776.71</v>
      </c>
      <c r="K481" s="18">
        <v>0</v>
      </c>
      <c r="L481" s="18">
        <v>0</v>
      </c>
      <c r="M481" s="39"/>
    </row>
    <row r="482" spans="1:13" ht="14.1" hidden="1" customHeight="1">
      <c r="A482" s="90" t="s">
        <v>116</v>
      </c>
      <c r="B482" s="90" t="s">
        <v>121</v>
      </c>
      <c r="C482" s="90"/>
      <c r="D482" s="16" t="s">
        <v>3</v>
      </c>
      <c r="E482" s="20">
        <f t="shared" ref="E482:L482" si="165">SUM(E483:E487)</f>
        <v>19572.3</v>
      </c>
      <c r="F482" s="20">
        <f t="shared" si="165"/>
        <v>0</v>
      </c>
      <c r="G482" s="20">
        <f t="shared" si="165"/>
        <v>0</v>
      </c>
      <c r="H482" s="20">
        <f t="shared" si="165"/>
        <v>1957.23</v>
      </c>
      <c r="I482" s="20">
        <f t="shared" si="165"/>
        <v>17615.07</v>
      </c>
      <c r="J482" s="15">
        <f t="shared" si="165"/>
        <v>0</v>
      </c>
      <c r="K482" s="20">
        <f t="shared" si="165"/>
        <v>0</v>
      </c>
      <c r="L482" s="20">
        <f t="shared" si="165"/>
        <v>0</v>
      </c>
      <c r="M482" s="39"/>
    </row>
    <row r="483" spans="1:13" ht="13.9" hidden="1" customHeight="1">
      <c r="A483" s="90"/>
      <c r="B483" s="90"/>
      <c r="C483" s="90"/>
      <c r="D483" s="16" t="s">
        <v>13</v>
      </c>
      <c r="E483" s="15">
        <v>0</v>
      </c>
      <c r="F483" s="15">
        <v>0</v>
      </c>
      <c r="G483" s="15">
        <v>0</v>
      </c>
      <c r="H483" s="18">
        <v>0</v>
      </c>
      <c r="I483" s="18">
        <v>0</v>
      </c>
      <c r="J483" s="15">
        <v>0</v>
      </c>
      <c r="K483" s="18">
        <v>0</v>
      </c>
      <c r="L483" s="18">
        <v>0</v>
      </c>
      <c r="M483" s="39"/>
    </row>
    <row r="484" spans="1:13" ht="13.9" hidden="1" customHeight="1">
      <c r="A484" s="90"/>
      <c r="B484" s="90"/>
      <c r="C484" s="90"/>
      <c r="D484" s="16" t="s">
        <v>14</v>
      </c>
      <c r="E484" s="15">
        <f>H484+I484+J484+K484+L484</f>
        <v>1937.6577</v>
      </c>
      <c r="F484" s="15">
        <v>0</v>
      </c>
      <c r="G484" s="15">
        <v>0</v>
      </c>
      <c r="H484" s="18">
        <v>1937.6577</v>
      </c>
      <c r="I484" s="18">
        <v>0</v>
      </c>
      <c r="J484" s="15">
        <v>0</v>
      </c>
      <c r="K484" s="18">
        <v>0</v>
      </c>
      <c r="L484" s="18">
        <v>0</v>
      </c>
      <c r="M484" s="39"/>
    </row>
    <row r="485" spans="1:13" ht="13.9" hidden="1" customHeight="1">
      <c r="A485" s="90"/>
      <c r="B485" s="90"/>
      <c r="C485" s="90"/>
      <c r="D485" s="16" t="s">
        <v>15</v>
      </c>
      <c r="E485" s="15">
        <f>H485+I485+J485+K485+L485</f>
        <v>19.572299999999998</v>
      </c>
      <c r="F485" s="15">
        <v>0</v>
      </c>
      <c r="G485" s="15">
        <v>0</v>
      </c>
      <c r="H485" s="18">
        <v>19.572299999999998</v>
      </c>
      <c r="I485" s="18">
        <v>0</v>
      </c>
      <c r="J485" s="15">
        <v>0</v>
      </c>
      <c r="K485" s="18">
        <v>0</v>
      </c>
      <c r="L485" s="18">
        <v>0</v>
      </c>
      <c r="M485" s="39"/>
    </row>
    <row r="486" spans="1:13" ht="26.45" hidden="1" customHeight="1">
      <c r="A486" s="90"/>
      <c r="B486" s="90"/>
      <c r="C486" s="90"/>
      <c r="D486" s="16" t="s">
        <v>81</v>
      </c>
      <c r="E486" s="15">
        <v>0</v>
      </c>
      <c r="F486" s="15">
        <v>0</v>
      </c>
      <c r="G486" s="15">
        <v>0</v>
      </c>
      <c r="H486" s="18">
        <v>0</v>
      </c>
      <c r="I486" s="18">
        <v>0</v>
      </c>
      <c r="J486" s="15">
        <v>0</v>
      </c>
      <c r="K486" s="18">
        <v>0</v>
      </c>
      <c r="L486" s="18">
        <v>0</v>
      </c>
      <c r="M486" s="39"/>
    </row>
    <row r="487" spans="1:13" ht="33.6" hidden="1" customHeight="1">
      <c r="A487" s="90"/>
      <c r="B487" s="90"/>
      <c r="C487" s="90"/>
      <c r="D487" s="16" t="s">
        <v>193</v>
      </c>
      <c r="E487" s="15">
        <f>F487+G487+H487+I487+J487+K487+L487</f>
        <v>17615.07</v>
      </c>
      <c r="F487" s="15">
        <v>0</v>
      </c>
      <c r="G487" s="15">
        <v>0</v>
      </c>
      <c r="H487" s="18">
        <v>0</v>
      </c>
      <c r="I487" s="18">
        <v>17615.07</v>
      </c>
      <c r="J487" s="15">
        <v>0</v>
      </c>
      <c r="K487" s="18">
        <v>0</v>
      </c>
      <c r="L487" s="18">
        <v>0</v>
      </c>
      <c r="M487" s="39"/>
    </row>
    <row r="488" spans="1:13" ht="14.1" hidden="1" customHeight="1">
      <c r="A488" s="90" t="s">
        <v>118</v>
      </c>
      <c r="B488" s="90" t="s">
        <v>123</v>
      </c>
      <c r="C488" s="90"/>
      <c r="D488" s="16" t="s">
        <v>3</v>
      </c>
      <c r="E488" s="20">
        <f t="shared" ref="E488:L488" si="166">SUM(E489:E493)</f>
        <v>19196.3</v>
      </c>
      <c r="F488" s="20">
        <f t="shared" si="166"/>
        <v>0</v>
      </c>
      <c r="G488" s="20">
        <f t="shared" si="166"/>
        <v>0</v>
      </c>
      <c r="H488" s="20">
        <f t="shared" si="166"/>
        <v>0</v>
      </c>
      <c r="I488" s="20">
        <f t="shared" si="166"/>
        <v>0</v>
      </c>
      <c r="J488" s="15">
        <f t="shared" si="166"/>
        <v>1919.63</v>
      </c>
      <c r="K488" s="20">
        <f t="shared" si="166"/>
        <v>17276.669999999998</v>
      </c>
      <c r="L488" s="20">
        <f t="shared" si="166"/>
        <v>0</v>
      </c>
      <c r="M488" s="39"/>
    </row>
    <row r="489" spans="1:13" ht="13.9" hidden="1" customHeight="1">
      <c r="A489" s="90"/>
      <c r="B489" s="90"/>
      <c r="C489" s="90"/>
      <c r="D489" s="16" t="s">
        <v>13</v>
      </c>
      <c r="E489" s="15">
        <v>0</v>
      </c>
      <c r="F489" s="15">
        <v>0</v>
      </c>
      <c r="G489" s="15">
        <v>0</v>
      </c>
      <c r="H489" s="18">
        <v>0</v>
      </c>
      <c r="I489" s="18">
        <v>0</v>
      </c>
      <c r="J489" s="15">
        <v>0</v>
      </c>
      <c r="K489" s="18">
        <v>0</v>
      </c>
      <c r="L489" s="18">
        <v>0</v>
      </c>
      <c r="M489" s="39"/>
    </row>
    <row r="490" spans="1:13" ht="13.9" hidden="1" customHeight="1">
      <c r="A490" s="90"/>
      <c r="B490" s="90"/>
      <c r="C490" s="90"/>
      <c r="D490" s="16" t="s">
        <v>14</v>
      </c>
      <c r="E490" s="15">
        <v>0</v>
      </c>
      <c r="F490" s="15">
        <v>0</v>
      </c>
      <c r="G490" s="15">
        <v>0</v>
      </c>
      <c r="H490" s="18">
        <v>0</v>
      </c>
      <c r="I490" s="18">
        <v>0</v>
      </c>
      <c r="J490" s="15">
        <v>0</v>
      </c>
      <c r="K490" s="18">
        <v>0</v>
      </c>
      <c r="L490" s="18">
        <v>0</v>
      </c>
      <c r="M490" s="39"/>
    </row>
    <row r="491" spans="1:13" ht="13.9" hidden="1" customHeight="1">
      <c r="A491" s="90"/>
      <c r="B491" s="90"/>
      <c r="C491" s="90"/>
      <c r="D491" s="16" t="s">
        <v>15</v>
      </c>
      <c r="E491" s="15">
        <v>0</v>
      </c>
      <c r="F491" s="15">
        <v>0</v>
      </c>
      <c r="G491" s="15">
        <v>0</v>
      </c>
      <c r="H491" s="18">
        <v>0</v>
      </c>
      <c r="I491" s="18">
        <v>0</v>
      </c>
      <c r="J491" s="15">
        <v>0</v>
      </c>
      <c r="K491" s="18">
        <v>0</v>
      </c>
      <c r="L491" s="18">
        <v>0</v>
      </c>
      <c r="M491" s="39"/>
    </row>
    <row r="492" spans="1:13" ht="26.45" hidden="1" customHeight="1">
      <c r="A492" s="90"/>
      <c r="B492" s="90"/>
      <c r="C492" s="90"/>
      <c r="D492" s="16" t="s">
        <v>81</v>
      </c>
      <c r="E492" s="15">
        <v>0</v>
      </c>
      <c r="F492" s="15">
        <v>0</v>
      </c>
      <c r="G492" s="15">
        <v>0</v>
      </c>
      <c r="H492" s="18">
        <v>0</v>
      </c>
      <c r="I492" s="18">
        <v>0</v>
      </c>
      <c r="J492" s="15">
        <v>0</v>
      </c>
      <c r="K492" s="18">
        <v>0</v>
      </c>
      <c r="L492" s="18">
        <v>0</v>
      </c>
      <c r="M492" s="39"/>
    </row>
    <row r="493" spans="1:13" ht="31.9" hidden="1" customHeight="1">
      <c r="A493" s="90"/>
      <c r="B493" s="90"/>
      <c r="C493" s="90"/>
      <c r="D493" s="16" t="s">
        <v>193</v>
      </c>
      <c r="E493" s="15">
        <f>F493+G493+H493+I493+J493+K493+L493</f>
        <v>19196.3</v>
      </c>
      <c r="F493" s="15">
        <v>0</v>
      </c>
      <c r="G493" s="15">
        <v>0</v>
      </c>
      <c r="H493" s="18">
        <v>0</v>
      </c>
      <c r="I493" s="18">
        <v>0</v>
      </c>
      <c r="J493" s="15">
        <v>1919.63</v>
      </c>
      <c r="K493" s="18">
        <v>17276.669999999998</v>
      </c>
      <c r="L493" s="18">
        <v>0</v>
      </c>
      <c r="M493" s="39"/>
    </row>
    <row r="494" spans="1:13" ht="14.1" hidden="1" customHeight="1">
      <c r="A494" s="90" t="s">
        <v>119</v>
      </c>
      <c r="B494" s="90" t="s">
        <v>161</v>
      </c>
      <c r="C494" s="90"/>
      <c r="D494" s="16" t="s">
        <v>3</v>
      </c>
      <c r="E494" s="20">
        <f t="shared" ref="E494:L494" si="167">SUM(E495:E499)</f>
        <v>20613.899999999998</v>
      </c>
      <c r="F494" s="20">
        <f t="shared" si="167"/>
        <v>0</v>
      </c>
      <c r="G494" s="20">
        <f t="shared" si="167"/>
        <v>0</v>
      </c>
      <c r="H494" s="20">
        <f t="shared" si="167"/>
        <v>0</v>
      </c>
      <c r="I494" s="20">
        <f t="shared" si="167"/>
        <v>2061.39</v>
      </c>
      <c r="J494" s="15">
        <f t="shared" si="167"/>
        <v>18552.509999999998</v>
      </c>
      <c r="K494" s="20">
        <f t="shared" si="167"/>
        <v>0</v>
      </c>
      <c r="L494" s="20">
        <f t="shared" si="167"/>
        <v>0</v>
      </c>
      <c r="M494" s="39"/>
    </row>
    <row r="495" spans="1:13" ht="13.9" hidden="1" customHeight="1">
      <c r="A495" s="90"/>
      <c r="B495" s="90"/>
      <c r="C495" s="90"/>
      <c r="D495" s="16" t="s">
        <v>13</v>
      </c>
      <c r="E495" s="15">
        <v>0</v>
      </c>
      <c r="F495" s="15">
        <v>0</v>
      </c>
      <c r="G495" s="15">
        <v>0</v>
      </c>
      <c r="H495" s="15">
        <v>0</v>
      </c>
      <c r="I495" s="15">
        <v>0</v>
      </c>
      <c r="J495" s="15">
        <v>0</v>
      </c>
      <c r="K495" s="15">
        <v>0</v>
      </c>
      <c r="L495" s="15">
        <v>0</v>
      </c>
      <c r="M495" s="39"/>
    </row>
    <row r="496" spans="1:13" ht="13.9" hidden="1" customHeight="1">
      <c r="A496" s="90"/>
      <c r="B496" s="90"/>
      <c r="C496" s="90"/>
      <c r="D496" s="16" t="s">
        <v>14</v>
      </c>
      <c r="E496" s="15">
        <v>0</v>
      </c>
      <c r="F496" s="15">
        <v>0</v>
      </c>
      <c r="G496" s="15">
        <v>0</v>
      </c>
      <c r="H496" s="15">
        <v>0</v>
      </c>
      <c r="I496" s="15">
        <v>0</v>
      </c>
      <c r="J496" s="15">
        <v>0</v>
      </c>
      <c r="K496" s="15">
        <v>0</v>
      </c>
      <c r="L496" s="15">
        <v>0</v>
      </c>
      <c r="M496" s="39"/>
    </row>
    <row r="497" spans="1:13" ht="13.9" hidden="1" customHeight="1">
      <c r="A497" s="90"/>
      <c r="B497" s="90"/>
      <c r="C497" s="90"/>
      <c r="D497" s="16" t="s">
        <v>15</v>
      </c>
      <c r="E497" s="15">
        <v>0</v>
      </c>
      <c r="F497" s="15">
        <v>0</v>
      </c>
      <c r="G497" s="15">
        <v>0</v>
      </c>
      <c r="H497" s="15">
        <v>0</v>
      </c>
      <c r="I497" s="15">
        <v>0</v>
      </c>
      <c r="J497" s="15">
        <v>0</v>
      </c>
      <c r="K497" s="15">
        <v>0</v>
      </c>
      <c r="L497" s="15">
        <v>0</v>
      </c>
      <c r="M497" s="39"/>
    </row>
    <row r="498" spans="1:13" ht="26.45" hidden="1" customHeight="1">
      <c r="A498" s="90"/>
      <c r="B498" s="90"/>
      <c r="C498" s="90"/>
      <c r="D498" s="16" t="s">
        <v>81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0</v>
      </c>
      <c r="K498" s="15">
        <v>0</v>
      </c>
      <c r="L498" s="15">
        <v>0</v>
      </c>
      <c r="M498" s="39"/>
    </row>
    <row r="499" spans="1:13" ht="34.15" hidden="1" customHeight="1">
      <c r="A499" s="90"/>
      <c r="B499" s="90"/>
      <c r="C499" s="90"/>
      <c r="D499" s="16" t="s">
        <v>193</v>
      </c>
      <c r="E499" s="15">
        <f>F499+G499+H499+I499+J499+K499+L499</f>
        <v>20613.899999999998</v>
      </c>
      <c r="F499" s="15">
        <v>0</v>
      </c>
      <c r="G499" s="15">
        <v>0</v>
      </c>
      <c r="H499" s="18">
        <v>0</v>
      </c>
      <c r="I499" s="18">
        <v>2061.39</v>
      </c>
      <c r="J499" s="15">
        <v>18552.509999999998</v>
      </c>
      <c r="K499" s="18">
        <v>0</v>
      </c>
      <c r="L499" s="18">
        <v>0</v>
      </c>
      <c r="M499" s="39"/>
    </row>
    <row r="500" spans="1:13" ht="14.1" hidden="1" customHeight="1">
      <c r="A500" s="90" t="s">
        <v>120</v>
      </c>
      <c r="B500" s="90" t="s">
        <v>162</v>
      </c>
      <c r="C500" s="90"/>
      <c r="D500" s="16" t="s">
        <v>3</v>
      </c>
      <c r="E500" s="20">
        <f t="shared" ref="E500:L500" si="168">SUM(E501:E505)</f>
        <v>19739.900000000001</v>
      </c>
      <c r="F500" s="20">
        <f t="shared" si="168"/>
        <v>0</v>
      </c>
      <c r="G500" s="20">
        <f t="shared" si="168"/>
        <v>0</v>
      </c>
      <c r="H500" s="20">
        <f t="shared" si="168"/>
        <v>1973.99</v>
      </c>
      <c r="I500" s="20">
        <f t="shared" si="168"/>
        <v>17765.91</v>
      </c>
      <c r="J500" s="15">
        <f t="shared" si="168"/>
        <v>0</v>
      </c>
      <c r="K500" s="20">
        <f t="shared" si="168"/>
        <v>0</v>
      </c>
      <c r="L500" s="20">
        <f t="shared" si="168"/>
        <v>0</v>
      </c>
      <c r="M500" s="39"/>
    </row>
    <row r="501" spans="1:13" ht="13.9" hidden="1" customHeight="1">
      <c r="A501" s="90"/>
      <c r="B501" s="90"/>
      <c r="C501" s="90"/>
      <c r="D501" s="16" t="s">
        <v>13</v>
      </c>
      <c r="E501" s="15"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0</v>
      </c>
      <c r="K501" s="15">
        <v>0</v>
      </c>
      <c r="L501" s="15">
        <v>0</v>
      </c>
      <c r="M501" s="39"/>
    </row>
    <row r="502" spans="1:13" ht="13.9" hidden="1" customHeight="1">
      <c r="A502" s="90"/>
      <c r="B502" s="90"/>
      <c r="C502" s="90"/>
      <c r="D502" s="16" t="s">
        <v>14</v>
      </c>
      <c r="E502" s="15">
        <f>H502+I502+J502+K502+L502</f>
        <v>1954.2501</v>
      </c>
      <c r="F502" s="15">
        <v>0</v>
      </c>
      <c r="G502" s="15">
        <v>0</v>
      </c>
      <c r="H502" s="15">
        <v>1954.2501</v>
      </c>
      <c r="I502" s="15">
        <v>0</v>
      </c>
      <c r="J502" s="15">
        <v>0</v>
      </c>
      <c r="K502" s="15">
        <v>0</v>
      </c>
      <c r="L502" s="15">
        <v>0</v>
      </c>
      <c r="M502" s="39"/>
    </row>
    <row r="503" spans="1:13" ht="13.9" hidden="1" customHeight="1">
      <c r="A503" s="90"/>
      <c r="B503" s="90"/>
      <c r="C503" s="90"/>
      <c r="D503" s="16" t="s">
        <v>15</v>
      </c>
      <c r="E503" s="15">
        <f>H503+I503+J503+K503+L503</f>
        <v>19.739899999999999</v>
      </c>
      <c r="F503" s="15">
        <v>0</v>
      </c>
      <c r="G503" s="15">
        <v>0</v>
      </c>
      <c r="H503" s="15">
        <v>19.739899999999999</v>
      </c>
      <c r="I503" s="15">
        <v>0</v>
      </c>
      <c r="J503" s="15">
        <v>0</v>
      </c>
      <c r="K503" s="15">
        <v>0</v>
      </c>
      <c r="L503" s="15">
        <v>0</v>
      </c>
      <c r="M503" s="39"/>
    </row>
    <row r="504" spans="1:13" ht="26.45" hidden="1" customHeight="1">
      <c r="A504" s="90"/>
      <c r="B504" s="90"/>
      <c r="C504" s="90"/>
      <c r="D504" s="16" t="s">
        <v>81</v>
      </c>
      <c r="E504" s="15">
        <v>0</v>
      </c>
      <c r="F504" s="15">
        <v>0</v>
      </c>
      <c r="G504" s="15">
        <v>0</v>
      </c>
      <c r="H504" s="15">
        <v>0</v>
      </c>
      <c r="I504" s="15">
        <v>0</v>
      </c>
      <c r="J504" s="15">
        <v>0</v>
      </c>
      <c r="K504" s="15">
        <v>0</v>
      </c>
      <c r="L504" s="15">
        <v>0</v>
      </c>
      <c r="M504" s="39"/>
    </row>
    <row r="505" spans="1:13" ht="29.25" hidden="1" customHeight="1">
      <c r="A505" s="90"/>
      <c r="B505" s="90"/>
      <c r="C505" s="90"/>
      <c r="D505" s="16" t="s">
        <v>193</v>
      </c>
      <c r="E505" s="15">
        <f>F505+G505+H505+I505+J505+K505+L505</f>
        <v>17765.91</v>
      </c>
      <c r="F505" s="15">
        <v>0</v>
      </c>
      <c r="G505" s="15">
        <v>0</v>
      </c>
      <c r="H505" s="18">
        <v>0</v>
      </c>
      <c r="I505" s="15">
        <v>17765.91</v>
      </c>
      <c r="J505" s="15">
        <v>0</v>
      </c>
      <c r="K505" s="15">
        <v>0</v>
      </c>
      <c r="L505" s="15">
        <v>0</v>
      </c>
      <c r="M505" s="39"/>
    </row>
    <row r="506" spans="1:13" ht="14.1" hidden="1" customHeight="1">
      <c r="A506" s="90" t="s">
        <v>122</v>
      </c>
      <c r="B506" s="90" t="s">
        <v>163</v>
      </c>
      <c r="C506" s="90"/>
      <c r="D506" s="16" t="s">
        <v>3</v>
      </c>
      <c r="E506" s="20">
        <f t="shared" ref="E506:L506" si="169">SUM(E507:E511)</f>
        <v>5634.96</v>
      </c>
      <c r="F506" s="20">
        <f t="shared" si="169"/>
        <v>0</v>
      </c>
      <c r="G506" s="20">
        <f t="shared" si="169"/>
        <v>0</v>
      </c>
      <c r="H506" s="21">
        <f t="shared" si="169"/>
        <v>597.03</v>
      </c>
      <c r="I506" s="20">
        <f t="shared" si="169"/>
        <v>5037.93</v>
      </c>
      <c r="J506" s="15">
        <f t="shared" si="169"/>
        <v>0</v>
      </c>
      <c r="K506" s="20">
        <f t="shared" si="169"/>
        <v>0</v>
      </c>
      <c r="L506" s="20">
        <f t="shared" si="169"/>
        <v>0</v>
      </c>
      <c r="M506" s="39"/>
    </row>
    <row r="507" spans="1:13" ht="13.9" hidden="1" customHeight="1">
      <c r="A507" s="90"/>
      <c r="B507" s="90"/>
      <c r="C507" s="90"/>
      <c r="D507" s="16" t="s">
        <v>13</v>
      </c>
      <c r="E507" s="15">
        <f>SUM(F507:L507)</f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0</v>
      </c>
      <c r="K507" s="15">
        <v>0</v>
      </c>
      <c r="L507" s="15">
        <v>0</v>
      </c>
      <c r="M507" s="39"/>
    </row>
    <row r="508" spans="1:13" ht="13.9" hidden="1" customHeight="1">
      <c r="A508" s="90"/>
      <c r="B508" s="90"/>
      <c r="C508" s="90"/>
      <c r="D508" s="16" t="s">
        <v>14</v>
      </c>
      <c r="E508" s="15">
        <f>SUM(F508:L508)</f>
        <v>0</v>
      </c>
      <c r="F508" s="15">
        <v>0</v>
      </c>
      <c r="G508" s="15">
        <v>0</v>
      </c>
      <c r="H508" s="15">
        <v>0</v>
      </c>
      <c r="I508" s="15">
        <v>0</v>
      </c>
      <c r="J508" s="15">
        <v>0</v>
      </c>
      <c r="K508" s="15">
        <v>0</v>
      </c>
      <c r="L508" s="15">
        <v>0</v>
      </c>
      <c r="M508" s="39"/>
    </row>
    <row r="509" spans="1:13" ht="13.9" hidden="1" customHeight="1">
      <c r="A509" s="90"/>
      <c r="B509" s="90"/>
      <c r="C509" s="90"/>
      <c r="D509" s="16" t="s">
        <v>15</v>
      </c>
      <c r="E509" s="15">
        <f>SUM(F509:L509)</f>
        <v>597.03</v>
      </c>
      <c r="F509" s="15">
        <v>0</v>
      </c>
      <c r="G509" s="15">
        <v>0</v>
      </c>
      <c r="H509" s="15">
        <v>597.03</v>
      </c>
      <c r="I509" s="15">
        <v>0</v>
      </c>
      <c r="J509" s="15">
        <v>0</v>
      </c>
      <c r="K509" s="15">
        <v>0</v>
      </c>
      <c r="L509" s="15">
        <v>0</v>
      </c>
      <c r="M509" s="39"/>
    </row>
    <row r="510" spans="1:13" ht="26.45" hidden="1" customHeight="1">
      <c r="A510" s="90"/>
      <c r="B510" s="90"/>
      <c r="C510" s="90"/>
      <c r="D510" s="16" t="s">
        <v>81</v>
      </c>
      <c r="E510" s="15">
        <f>SUM(F510:L510)</f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0</v>
      </c>
      <c r="K510" s="15">
        <v>0</v>
      </c>
      <c r="L510" s="15">
        <v>0</v>
      </c>
      <c r="M510" s="39"/>
    </row>
    <row r="511" spans="1:13" ht="24.75" hidden="1" customHeight="1">
      <c r="A511" s="90"/>
      <c r="B511" s="90"/>
      <c r="C511" s="90"/>
      <c r="D511" s="16" t="s">
        <v>193</v>
      </c>
      <c r="E511" s="15">
        <f>SUM(F511:L511)</f>
        <v>5037.93</v>
      </c>
      <c r="F511" s="15">
        <v>0</v>
      </c>
      <c r="G511" s="15">
        <v>0</v>
      </c>
      <c r="H511" s="18">
        <v>0</v>
      </c>
      <c r="I511" s="15">
        <v>5037.93</v>
      </c>
      <c r="J511" s="15">
        <v>0</v>
      </c>
      <c r="K511" s="15">
        <v>0</v>
      </c>
      <c r="L511" s="15">
        <v>0</v>
      </c>
      <c r="M511" s="39"/>
    </row>
    <row r="512" spans="1:13" ht="14.1" hidden="1" customHeight="1">
      <c r="A512" s="90" t="s">
        <v>124</v>
      </c>
      <c r="B512" s="90" t="s">
        <v>164</v>
      </c>
      <c r="C512" s="90"/>
      <c r="D512" s="16" t="s">
        <v>3</v>
      </c>
      <c r="E512" s="20">
        <f t="shared" ref="E512:L512" si="170">SUM(E513:E517)</f>
        <v>5530.9000000000005</v>
      </c>
      <c r="F512" s="20">
        <f t="shared" si="170"/>
        <v>0</v>
      </c>
      <c r="G512" s="20">
        <f t="shared" si="170"/>
        <v>0</v>
      </c>
      <c r="H512" s="20">
        <f t="shared" si="170"/>
        <v>553.08999999999992</v>
      </c>
      <c r="I512" s="20">
        <f t="shared" si="170"/>
        <v>4977.8100000000004</v>
      </c>
      <c r="J512" s="15">
        <f t="shared" si="170"/>
        <v>0</v>
      </c>
      <c r="K512" s="20">
        <f t="shared" si="170"/>
        <v>0</v>
      </c>
      <c r="L512" s="20">
        <f t="shared" si="170"/>
        <v>0</v>
      </c>
      <c r="M512" s="39"/>
    </row>
    <row r="513" spans="1:13" ht="13.9" hidden="1" customHeight="1">
      <c r="A513" s="90"/>
      <c r="B513" s="90"/>
      <c r="C513" s="90"/>
      <c r="D513" s="16" t="s">
        <v>13</v>
      </c>
      <c r="E513" s="15">
        <v>0</v>
      </c>
      <c r="F513" s="15">
        <v>0</v>
      </c>
      <c r="G513" s="15">
        <v>0</v>
      </c>
      <c r="H513" s="15">
        <v>0</v>
      </c>
      <c r="I513" s="15">
        <v>0</v>
      </c>
      <c r="J513" s="15">
        <v>0</v>
      </c>
      <c r="K513" s="15">
        <v>0</v>
      </c>
      <c r="L513" s="15">
        <v>0</v>
      </c>
      <c r="M513" s="39"/>
    </row>
    <row r="514" spans="1:13" ht="13.9" hidden="1" customHeight="1">
      <c r="A514" s="90"/>
      <c r="B514" s="90"/>
      <c r="C514" s="90"/>
      <c r="D514" s="16" t="s">
        <v>14</v>
      </c>
      <c r="E514" s="15">
        <f>H514+I514+J514+K514+L514</f>
        <v>547.55909999999994</v>
      </c>
      <c r="F514" s="15">
        <v>0</v>
      </c>
      <c r="G514" s="15">
        <v>0</v>
      </c>
      <c r="H514" s="15">
        <v>547.55909999999994</v>
      </c>
      <c r="I514" s="15">
        <v>0</v>
      </c>
      <c r="J514" s="15">
        <v>0</v>
      </c>
      <c r="K514" s="15">
        <v>0</v>
      </c>
      <c r="L514" s="15">
        <v>0</v>
      </c>
      <c r="M514" s="39"/>
    </row>
    <row r="515" spans="1:13" ht="13.9" hidden="1" customHeight="1">
      <c r="A515" s="90"/>
      <c r="B515" s="90"/>
      <c r="C515" s="90"/>
      <c r="D515" s="16" t="s">
        <v>15</v>
      </c>
      <c r="E515" s="15">
        <f>H515+I515+J515+K515+L515</f>
        <v>5.5308999999999999</v>
      </c>
      <c r="F515" s="15">
        <v>0</v>
      </c>
      <c r="G515" s="15">
        <v>0</v>
      </c>
      <c r="H515" s="15">
        <v>5.5308999999999999</v>
      </c>
      <c r="I515" s="15">
        <v>0</v>
      </c>
      <c r="J515" s="15">
        <v>0</v>
      </c>
      <c r="K515" s="15">
        <v>0</v>
      </c>
      <c r="L515" s="15">
        <v>0</v>
      </c>
      <c r="M515" s="39"/>
    </row>
    <row r="516" spans="1:13" ht="26.45" hidden="1" customHeight="1">
      <c r="A516" s="90"/>
      <c r="B516" s="90"/>
      <c r="C516" s="90"/>
      <c r="D516" s="16" t="s">
        <v>81</v>
      </c>
      <c r="E516" s="15">
        <v>0</v>
      </c>
      <c r="F516" s="15">
        <v>0</v>
      </c>
      <c r="G516" s="15">
        <v>0</v>
      </c>
      <c r="H516" s="15">
        <v>0</v>
      </c>
      <c r="I516" s="15">
        <v>0</v>
      </c>
      <c r="J516" s="15">
        <v>0</v>
      </c>
      <c r="K516" s="15">
        <v>0</v>
      </c>
      <c r="L516" s="15">
        <v>0</v>
      </c>
      <c r="M516" s="39"/>
    </row>
    <row r="517" spans="1:13" ht="30" hidden="1" customHeight="1">
      <c r="A517" s="90"/>
      <c r="B517" s="90"/>
      <c r="C517" s="90"/>
      <c r="D517" s="16" t="s">
        <v>193</v>
      </c>
      <c r="E517" s="15">
        <f>F517+G517+H517+I517+J517+K517+L517</f>
        <v>4977.8100000000004</v>
      </c>
      <c r="F517" s="15">
        <v>0</v>
      </c>
      <c r="G517" s="15">
        <v>0</v>
      </c>
      <c r="H517" s="18">
        <v>0</v>
      </c>
      <c r="I517" s="15">
        <v>4977.8100000000004</v>
      </c>
      <c r="J517" s="15">
        <v>0</v>
      </c>
      <c r="K517" s="15">
        <v>0</v>
      </c>
      <c r="L517" s="15">
        <v>0</v>
      </c>
      <c r="M517" s="39"/>
    </row>
    <row r="518" spans="1:13" ht="14.1" hidden="1" customHeight="1">
      <c r="A518" s="90" t="s">
        <v>125</v>
      </c>
      <c r="B518" s="90" t="s">
        <v>128</v>
      </c>
      <c r="C518" s="90"/>
      <c r="D518" s="16" t="s">
        <v>3</v>
      </c>
      <c r="E518" s="20">
        <f t="shared" ref="E518:L524" si="171">SUM(E519:E523)</f>
        <v>19094.7</v>
      </c>
      <c r="F518" s="20">
        <f t="shared" si="171"/>
        <v>0</v>
      </c>
      <c r="G518" s="20">
        <f t="shared" si="171"/>
        <v>0</v>
      </c>
      <c r="H518" s="20">
        <f t="shared" si="171"/>
        <v>1909.47</v>
      </c>
      <c r="I518" s="20">
        <f t="shared" si="171"/>
        <v>17185.23</v>
      </c>
      <c r="J518" s="15">
        <f t="shared" si="171"/>
        <v>0</v>
      </c>
      <c r="K518" s="20">
        <f t="shared" si="171"/>
        <v>0</v>
      </c>
      <c r="L518" s="20">
        <f t="shared" si="171"/>
        <v>0</v>
      </c>
      <c r="M518" s="39"/>
    </row>
    <row r="519" spans="1:13" ht="13.9" hidden="1" customHeight="1">
      <c r="A519" s="90"/>
      <c r="B519" s="90"/>
      <c r="C519" s="90"/>
      <c r="D519" s="16" t="s">
        <v>13</v>
      </c>
      <c r="E519" s="15">
        <v>0</v>
      </c>
      <c r="F519" s="15">
        <f t="shared" si="171"/>
        <v>0</v>
      </c>
      <c r="G519" s="15">
        <f t="shared" si="171"/>
        <v>0</v>
      </c>
      <c r="H519" s="15">
        <v>0</v>
      </c>
      <c r="I519" s="15">
        <v>0</v>
      </c>
      <c r="J519" s="15">
        <v>0</v>
      </c>
      <c r="K519" s="15">
        <f t="shared" si="171"/>
        <v>0</v>
      </c>
      <c r="L519" s="15">
        <f t="shared" si="171"/>
        <v>0</v>
      </c>
      <c r="M519" s="39"/>
    </row>
    <row r="520" spans="1:13" ht="13.9" hidden="1" customHeight="1">
      <c r="A520" s="90"/>
      <c r="B520" s="90"/>
      <c r="C520" s="90"/>
      <c r="D520" s="16" t="s">
        <v>14</v>
      </c>
      <c r="E520" s="15">
        <f>H520+I520+J520+K520+L520</f>
        <v>1890.3752999999999</v>
      </c>
      <c r="F520" s="15">
        <f t="shared" si="171"/>
        <v>0</v>
      </c>
      <c r="G520" s="15">
        <f t="shared" si="171"/>
        <v>0</v>
      </c>
      <c r="H520" s="15">
        <v>1890.3752999999999</v>
      </c>
      <c r="I520" s="15">
        <v>0</v>
      </c>
      <c r="J520" s="15">
        <v>0</v>
      </c>
      <c r="K520" s="15">
        <f t="shared" si="171"/>
        <v>0</v>
      </c>
      <c r="L520" s="15">
        <f t="shared" si="171"/>
        <v>0</v>
      </c>
      <c r="M520" s="39"/>
    </row>
    <row r="521" spans="1:13" ht="13.9" hidden="1" customHeight="1">
      <c r="A521" s="90"/>
      <c r="B521" s="90"/>
      <c r="C521" s="90"/>
      <c r="D521" s="16" t="s">
        <v>15</v>
      </c>
      <c r="E521" s="15">
        <f>H521+I521+J521+K521+L521</f>
        <v>19.0947</v>
      </c>
      <c r="F521" s="15">
        <f t="shared" si="171"/>
        <v>0</v>
      </c>
      <c r="G521" s="15">
        <f t="shared" si="171"/>
        <v>0</v>
      </c>
      <c r="H521" s="15">
        <v>19.0947</v>
      </c>
      <c r="I521" s="15">
        <v>0</v>
      </c>
      <c r="J521" s="15">
        <v>0</v>
      </c>
      <c r="K521" s="15">
        <f t="shared" si="171"/>
        <v>0</v>
      </c>
      <c r="L521" s="15">
        <f t="shared" si="171"/>
        <v>0</v>
      </c>
      <c r="M521" s="39"/>
    </row>
    <row r="522" spans="1:13" ht="26.45" hidden="1" customHeight="1">
      <c r="A522" s="90"/>
      <c r="B522" s="90"/>
      <c r="C522" s="90"/>
      <c r="D522" s="16" t="s">
        <v>81</v>
      </c>
      <c r="E522" s="15">
        <v>0</v>
      </c>
      <c r="F522" s="15">
        <f t="shared" si="171"/>
        <v>0</v>
      </c>
      <c r="G522" s="15">
        <f t="shared" si="171"/>
        <v>0</v>
      </c>
      <c r="H522" s="15">
        <v>0</v>
      </c>
      <c r="I522" s="15">
        <v>0</v>
      </c>
      <c r="J522" s="15">
        <v>0</v>
      </c>
      <c r="K522" s="15">
        <f t="shared" si="171"/>
        <v>0</v>
      </c>
      <c r="L522" s="15">
        <f t="shared" si="171"/>
        <v>0</v>
      </c>
      <c r="M522" s="39"/>
    </row>
    <row r="523" spans="1:13" ht="27.6" hidden="1" customHeight="1">
      <c r="A523" s="90"/>
      <c r="B523" s="90"/>
      <c r="C523" s="90"/>
      <c r="D523" s="16" t="s">
        <v>193</v>
      </c>
      <c r="E523" s="15">
        <f>F523+G523+H523+I523+J523+K523+L523</f>
        <v>17185.23</v>
      </c>
      <c r="F523" s="15">
        <f t="shared" si="171"/>
        <v>0</v>
      </c>
      <c r="G523" s="15">
        <f t="shared" si="171"/>
        <v>0</v>
      </c>
      <c r="H523" s="18">
        <v>0</v>
      </c>
      <c r="I523" s="15">
        <v>17185.23</v>
      </c>
      <c r="J523" s="15">
        <v>0</v>
      </c>
      <c r="K523" s="15">
        <f t="shared" si="171"/>
        <v>0</v>
      </c>
      <c r="L523" s="15">
        <f t="shared" si="171"/>
        <v>0</v>
      </c>
      <c r="M523" s="39"/>
    </row>
    <row r="524" spans="1:13" ht="14.1" hidden="1" customHeight="1">
      <c r="A524" s="90" t="s">
        <v>126</v>
      </c>
      <c r="B524" s="90" t="s">
        <v>165</v>
      </c>
      <c r="C524" s="90"/>
      <c r="D524" s="16" t="s">
        <v>3</v>
      </c>
      <c r="E524" s="20">
        <f>SUM(E525:E529)</f>
        <v>5464.2</v>
      </c>
      <c r="F524" s="20">
        <f t="shared" si="171"/>
        <v>0</v>
      </c>
      <c r="G524" s="20">
        <f t="shared" si="171"/>
        <v>0</v>
      </c>
      <c r="H524" s="20">
        <f>SUM(H525:H529)</f>
        <v>0</v>
      </c>
      <c r="I524" s="20">
        <f>SUM(I525:I529)</f>
        <v>546.41999999999996</v>
      </c>
      <c r="J524" s="15">
        <f>SUM(J525:J529)</f>
        <v>4917.78</v>
      </c>
      <c r="K524" s="20">
        <f t="shared" si="171"/>
        <v>0</v>
      </c>
      <c r="L524" s="20">
        <f t="shared" si="171"/>
        <v>0</v>
      </c>
      <c r="M524" s="39"/>
    </row>
    <row r="525" spans="1:13" ht="13.9" hidden="1" customHeight="1">
      <c r="A525" s="90"/>
      <c r="B525" s="90"/>
      <c r="C525" s="90"/>
      <c r="D525" s="16" t="s">
        <v>13</v>
      </c>
      <c r="E525" s="15">
        <v>0</v>
      </c>
      <c r="F525" s="15">
        <v>0</v>
      </c>
      <c r="G525" s="15">
        <v>0</v>
      </c>
      <c r="H525" s="15">
        <v>0</v>
      </c>
      <c r="I525" s="15">
        <v>0</v>
      </c>
      <c r="J525" s="15">
        <v>0</v>
      </c>
      <c r="K525" s="15">
        <v>0</v>
      </c>
      <c r="L525" s="15">
        <v>0</v>
      </c>
      <c r="M525" s="39"/>
    </row>
    <row r="526" spans="1:13" ht="13.9" hidden="1" customHeight="1">
      <c r="A526" s="90"/>
      <c r="B526" s="90"/>
      <c r="C526" s="90"/>
      <c r="D526" s="16" t="s">
        <v>14</v>
      </c>
      <c r="E526" s="15">
        <v>0</v>
      </c>
      <c r="F526" s="15">
        <v>0</v>
      </c>
      <c r="G526" s="15">
        <v>0</v>
      </c>
      <c r="H526" s="15">
        <v>0</v>
      </c>
      <c r="I526" s="15">
        <v>0</v>
      </c>
      <c r="J526" s="15">
        <v>0</v>
      </c>
      <c r="K526" s="15">
        <v>0</v>
      </c>
      <c r="L526" s="15">
        <v>0</v>
      </c>
      <c r="M526" s="39"/>
    </row>
    <row r="527" spans="1:13" ht="13.9" hidden="1" customHeight="1">
      <c r="A527" s="90"/>
      <c r="B527" s="90"/>
      <c r="C527" s="90"/>
      <c r="D527" s="16" t="s">
        <v>15</v>
      </c>
      <c r="E527" s="15">
        <v>0</v>
      </c>
      <c r="F527" s="15">
        <v>0</v>
      </c>
      <c r="G527" s="15">
        <v>0</v>
      </c>
      <c r="H527" s="15">
        <v>0</v>
      </c>
      <c r="I527" s="15">
        <v>0</v>
      </c>
      <c r="J527" s="15">
        <v>0</v>
      </c>
      <c r="K527" s="15">
        <v>0</v>
      </c>
      <c r="L527" s="15">
        <v>0</v>
      </c>
      <c r="M527" s="39"/>
    </row>
    <row r="528" spans="1:13" ht="26.45" hidden="1" customHeight="1">
      <c r="A528" s="90"/>
      <c r="B528" s="90"/>
      <c r="C528" s="90"/>
      <c r="D528" s="16" t="s">
        <v>81</v>
      </c>
      <c r="E528" s="15">
        <v>0</v>
      </c>
      <c r="F528" s="15">
        <v>0</v>
      </c>
      <c r="G528" s="15">
        <v>0</v>
      </c>
      <c r="H528" s="15">
        <v>0</v>
      </c>
      <c r="I528" s="15">
        <v>0</v>
      </c>
      <c r="J528" s="15">
        <v>0</v>
      </c>
      <c r="K528" s="15">
        <v>0</v>
      </c>
      <c r="L528" s="15">
        <v>0</v>
      </c>
      <c r="M528" s="39"/>
    </row>
    <row r="529" spans="1:13" ht="33.6" hidden="1" customHeight="1">
      <c r="A529" s="90"/>
      <c r="B529" s="90"/>
      <c r="C529" s="90"/>
      <c r="D529" s="16" t="s">
        <v>193</v>
      </c>
      <c r="E529" s="15">
        <f>F529+G529+H529+I529+J529+K529+L529</f>
        <v>5464.2</v>
      </c>
      <c r="F529" s="15">
        <v>0</v>
      </c>
      <c r="G529" s="15">
        <v>0</v>
      </c>
      <c r="H529" s="18">
        <v>0</v>
      </c>
      <c r="I529" s="15">
        <v>546.41999999999996</v>
      </c>
      <c r="J529" s="15">
        <v>4917.78</v>
      </c>
      <c r="K529" s="15">
        <v>0</v>
      </c>
      <c r="L529" s="15">
        <v>0</v>
      </c>
      <c r="M529" s="39"/>
    </row>
    <row r="530" spans="1:13" ht="14.1" hidden="1" customHeight="1">
      <c r="A530" s="90" t="s">
        <v>127</v>
      </c>
      <c r="B530" s="90" t="s">
        <v>131</v>
      </c>
      <c r="C530" s="90"/>
      <c r="D530" s="16" t="s">
        <v>3</v>
      </c>
      <c r="E530" s="20">
        <f t="shared" ref="E530:L530" si="172">SUM(E531:E535)</f>
        <v>18687.5</v>
      </c>
      <c r="F530" s="20">
        <f t="shared" si="172"/>
        <v>0</v>
      </c>
      <c r="G530" s="20">
        <f t="shared" si="172"/>
        <v>0</v>
      </c>
      <c r="H530" s="20">
        <f t="shared" si="172"/>
        <v>0</v>
      </c>
      <c r="I530" s="20">
        <f t="shared" si="172"/>
        <v>1868.75</v>
      </c>
      <c r="J530" s="15">
        <f t="shared" si="172"/>
        <v>16818.75</v>
      </c>
      <c r="K530" s="20">
        <f t="shared" si="172"/>
        <v>0</v>
      </c>
      <c r="L530" s="20">
        <f t="shared" si="172"/>
        <v>0</v>
      </c>
      <c r="M530" s="39"/>
    </row>
    <row r="531" spans="1:13" ht="13.9" hidden="1" customHeight="1">
      <c r="A531" s="90"/>
      <c r="B531" s="90"/>
      <c r="C531" s="90"/>
      <c r="D531" s="16" t="s">
        <v>13</v>
      </c>
      <c r="E531" s="15">
        <v>0</v>
      </c>
      <c r="F531" s="15">
        <v>0</v>
      </c>
      <c r="G531" s="15">
        <v>0</v>
      </c>
      <c r="H531" s="18">
        <v>0</v>
      </c>
      <c r="I531" s="18">
        <v>0</v>
      </c>
      <c r="J531" s="15">
        <v>0</v>
      </c>
      <c r="K531" s="18">
        <v>0</v>
      </c>
      <c r="L531" s="18">
        <v>0</v>
      </c>
      <c r="M531" s="39"/>
    </row>
    <row r="532" spans="1:13" ht="13.9" hidden="1" customHeight="1">
      <c r="A532" s="90"/>
      <c r="B532" s="90"/>
      <c r="C532" s="90"/>
      <c r="D532" s="16" t="s">
        <v>14</v>
      </c>
      <c r="E532" s="15">
        <v>0</v>
      </c>
      <c r="F532" s="15">
        <v>0</v>
      </c>
      <c r="G532" s="15">
        <v>0</v>
      </c>
      <c r="H532" s="18">
        <v>0</v>
      </c>
      <c r="I532" s="18">
        <v>0</v>
      </c>
      <c r="J532" s="15">
        <v>0</v>
      </c>
      <c r="K532" s="18">
        <v>0</v>
      </c>
      <c r="L532" s="18">
        <v>0</v>
      </c>
      <c r="M532" s="39"/>
    </row>
    <row r="533" spans="1:13" ht="13.9" hidden="1" customHeight="1">
      <c r="A533" s="90"/>
      <c r="B533" s="90"/>
      <c r="C533" s="90"/>
      <c r="D533" s="16" t="s">
        <v>15</v>
      </c>
      <c r="E533" s="15">
        <v>0</v>
      </c>
      <c r="F533" s="15">
        <v>0</v>
      </c>
      <c r="G533" s="15">
        <v>0</v>
      </c>
      <c r="H533" s="18">
        <v>0</v>
      </c>
      <c r="I533" s="18">
        <v>0</v>
      </c>
      <c r="J533" s="15">
        <v>0</v>
      </c>
      <c r="K533" s="18">
        <v>0</v>
      </c>
      <c r="L533" s="18">
        <v>0</v>
      </c>
      <c r="M533" s="39"/>
    </row>
    <row r="534" spans="1:13" ht="26.45" hidden="1" customHeight="1">
      <c r="A534" s="90"/>
      <c r="B534" s="90"/>
      <c r="C534" s="90"/>
      <c r="D534" s="16" t="s">
        <v>81</v>
      </c>
      <c r="E534" s="15">
        <v>0</v>
      </c>
      <c r="F534" s="15">
        <v>0</v>
      </c>
      <c r="G534" s="15">
        <v>0</v>
      </c>
      <c r="H534" s="18">
        <v>0</v>
      </c>
      <c r="I534" s="18">
        <v>0</v>
      </c>
      <c r="J534" s="15">
        <v>0</v>
      </c>
      <c r="K534" s="18">
        <v>0</v>
      </c>
      <c r="L534" s="18">
        <v>0</v>
      </c>
      <c r="M534" s="39"/>
    </row>
    <row r="535" spans="1:13" ht="28.15" hidden="1" customHeight="1">
      <c r="A535" s="90"/>
      <c r="B535" s="90"/>
      <c r="C535" s="90"/>
      <c r="D535" s="16" t="s">
        <v>193</v>
      </c>
      <c r="E535" s="15">
        <f>F535+G535+H535+I535+J535+K535+L535</f>
        <v>18687.5</v>
      </c>
      <c r="F535" s="15">
        <v>0</v>
      </c>
      <c r="G535" s="15">
        <v>0</v>
      </c>
      <c r="H535" s="18">
        <v>0</v>
      </c>
      <c r="I535" s="18">
        <v>1868.75</v>
      </c>
      <c r="J535" s="15">
        <v>16818.75</v>
      </c>
      <c r="K535" s="18">
        <v>0</v>
      </c>
      <c r="L535" s="18">
        <v>0</v>
      </c>
      <c r="M535" s="39"/>
    </row>
    <row r="536" spans="1:13" ht="14.1" hidden="1" customHeight="1">
      <c r="A536" s="90" t="s">
        <v>129</v>
      </c>
      <c r="B536" s="90" t="s">
        <v>133</v>
      </c>
      <c r="C536" s="90"/>
      <c r="D536" s="16" t="s">
        <v>3</v>
      </c>
      <c r="E536" s="20">
        <f t="shared" ref="E536:L536" si="173">SUM(E537:E541)</f>
        <v>29178.400000000001</v>
      </c>
      <c r="F536" s="20">
        <f t="shared" si="173"/>
        <v>0</v>
      </c>
      <c r="G536" s="20">
        <f t="shared" si="173"/>
        <v>0</v>
      </c>
      <c r="H536" s="20">
        <f t="shared" si="173"/>
        <v>2917.8399999999997</v>
      </c>
      <c r="I536" s="20">
        <f t="shared" si="173"/>
        <v>26260.560000000001</v>
      </c>
      <c r="J536" s="15">
        <f t="shared" si="173"/>
        <v>0</v>
      </c>
      <c r="K536" s="20">
        <f t="shared" si="173"/>
        <v>0</v>
      </c>
      <c r="L536" s="20">
        <f t="shared" si="173"/>
        <v>0</v>
      </c>
      <c r="M536" s="39"/>
    </row>
    <row r="537" spans="1:13" ht="13.9" hidden="1" customHeight="1">
      <c r="A537" s="90"/>
      <c r="B537" s="90"/>
      <c r="C537" s="90"/>
      <c r="D537" s="16" t="s">
        <v>13</v>
      </c>
      <c r="E537" s="15">
        <v>0</v>
      </c>
      <c r="F537" s="15">
        <v>0</v>
      </c>
      <c r="G537" s="15">
        <v>0</v>
      </c>
      <c r="H537" s="15">
        <v>0</v>
      </c>
      <c r="I537" s="15">
        <v>0</v>
      </c>
      <c r="J537" s="15">
        <v>0</v>
      </c>
      <c r="K537" s="15">
        <v>0</v>
      </c>
      <c r="L537" s="15">
        <v>0</v>
      </c>
      <c r="M537" s="39"/>
    </row>
    <row r="538" spans="1:13" ht="13.9" hidden="1" customHeight="1">
      <c r="A538" s="90"/>
      <c r="B538" s="90"/>
      <c r="C538" s="90"/>
      <c r="D538" s="16" t="s">
        <v>14</v>
      </c>
      <c r="E538" s="15">
        <f>H538+I538+J538+K538+L538</f>
        <v>2888.6615999999999</v>
      </c>
      <c r="F538" s="15">
        <v>0</v>
      </c>
      <c r="G538" s="15">
        <v>0</v>
      </c>
      <c r="H538" s="15">
        <v>2888.6615999999999</v>
      </c>
      <c r="I538" s="15">
        <v>0</v>
      </c>
      <c r="J538" s="15">
        <v>0</v>
      </c>
      <c r="K538" s="15">
        <v>0</v>
      </c>
      <c r="L538" s="15">
        <v>0</v>
      </c>
      <c r="M538" s="39"/>
    </row>
    <row r="539" spans="1:13" ht="13.9" hidden="1" customHeight="1">
      <c r="A539" s="90"/>
      <c r="B539" s="90"/>
      <c r="C539" s="90"/>
      <c r="D539" s="16" t="s">
        <v>15</v>
      </c>
      <c r="E539" s="15">
        <f>H539+I539+J539+K539+L539</f>
        <v>29.1784</v>
      </c>
      <c r="F539" s="15">
        <v>0</v>
      </c>
      <c r="G539" s="15">
        <v>0</v>
      </c>
      <c r="H539" s="15">
        <v>29.1784</v>
      </c>
      <c r="I539" s="15">
        <v>0</v>
      </c>
      <c r="J539" s="15">
        <v>0</v>
      </c>
      <c r="K539" s="15">
        <v>0</v>
      </c>
      <c r="L539" s="15">
        <v>0</v>
      </c>
      <c r="M539" s="39"/>
    </row>
    <row r="540" spans="1:13" ht="26.45" hidden="1" customHeight="1">
      <c r="A540" s="90"/>
      <c r="B540" s="90"/>
      <c r="C540" s="90"/>
      <c r="D540" s="16" t="s">
        <v>81</v>
      </c>
      <c r="E540" s="15">
        <v>0</v>
      </c>
      <c r="F540" s="15">
        <v>0</v>
      </c>
      <c r="G540" s="15">
        <v>0</v>
      </c>
      <c r="H540" s="15">
        <v>0</v>
      </c>
      <c r="I540" s="15">
        <v>0</v>
      </c>
      <c r="J540" s="15">
        <v>0</v>
      </c>
      <c r="K540" s="15">
        <v>0</v>
      </c>
      <c r="L540" s="15">
        <v>0</v>
      </c>
      <c r="M540" s="39"/>
    </row>
    <row r="541" spans="1:13" ht="32.25" hidden="1" customHeight="1">
      <c r="A541" s="90"/>
      <c r="B541" s="90"/>
      <c r="C541" s="90"/>
      <c r="D541" s="16" t="s">
        <v>193</v>
      </c>
      <c r="E541" s="15">
        <f>F541+G541+H541+I541+J541+K541+L541</f>
        <v>26260.560000000001</v>
      </c>
      <c r="F541" s="15">
        <v>0</v>
      </c>
      <c r="G541" s="15">
        <v>0</v>
      </c>
      <c r="H541" s="18">
        <v>0</v>
      </c>
      <c r="I541" s="15">
        <v>26260.560000000001</v>
      </c>
      <c r="J541" s="15">
        <v>0</v>
      </c>
      <c r="K541" s="15">
        <v>0</v>
      </c>
      <c r="L541" s="15">
        <v>0</v>
      </c>
      <c r="M541" s="39"/>
    </row>
    <row r="542" spans="1:13" ht="14.1" hidden="1" customHeight="1">
      <c r="A542" s="90" t="s">
        <v>130</v>
      </c>
      <c r="B542" s="90" t="s">
        <v>166</v>
      </c>
      <c r="C542" s="90"/>
      <c r="D542" s="16" t="s">
        <v>3</v>
      </c>
      <c r="E542" s="20">
        <f t="shared" ref="E542:L542" si="174">SUM(E543:E547)</f>
        <v>5454.7</v>
      </c>
      <c r="F542" s="20">
        <f t="shared" si="174"/>
        <v>0</v>
      </c>
      <c r="G542" s="20">
        <f t="shared" si="174"/>
        <v>0</v>
      </c>
      <c r="H542" s="20">
        <f t="shared" si="174"/>
        <v>545.47</v>
      </c>
      <c r="I542" s="20">
        <f t="shared" si="174"/>
        <v>4909.2299999999996</v>
      </c>
      <c r="J542" s="15">
        <f t="shared" si="174"/>
        <v>0</v>
      </c>
      <c r="K542" s="20">
        <f t="shared" si="174"/>
        <v>0</v>
      </c>
      <c r="L542" s="20">
        <f t="shared" si="174"/>
        <v>0</v>
      </c>
      <c r="M542" s="39"/>
    </row>
    <row r="543" spans="1:13" ht="13.9" hidden="1" customHeight="1">
      <c r="A543" s="90"/>
      <c r="B543" s="90"/>
      <c r="C543" s="90"/>
      <c r="D543" s="16" t="s">
        <v>13</v>
      </c>
      <c r="E543" s="15">
        <v>0</v>
      </c>
      <c r="F543" s="15">
        <v>0</v>
      </c>
      <c r="G543" s="15">
        <v>0</v>
      </c>
      <c r="H543" s="15">
        <v>0</v>
      </c>
      <c r="I543" s="15">
        <v>0</v>
      </c>
      <c r="J543" s="15">
        <v>0</v>
      </c>
      <c r="K543" s="15">
        <v>0</v>
      </c>
      <c r="L543" s="15">
        <v>0</v>
      </c>
      <c r="M543" s="39"/>
    </row>
    <row r="544" spans="1:13" ht="13.9" hidden="1" customHeight="1">
      <c r="A544" s="90"/>
      <c r="B544" s="90"/>
      <c r="C544" s="90"/>
      <c r="D544" s="16" t="s">
        <v>14</v>
      </c>
      <c r="E544" s="15">
        <f>H544+I544+J544+K544+L544</f>
        <v>540.01530000000002</v>
      </c>
      <c r="F544" s="15">
        <v>0</v>
      </c>
      <c r="G544" s="15">
        <v>0</v>
      </c>
      <c r="H544" s="15">
        <v>540.01530000000002</v>
      </c>
      <c r="I544" s="15">
        <v>0</v>
      </c>
      <c r="J544" s="15">
        <v>0</v>
      </c>
      <c r="K544" s="15">
        <v>0</v>
      </c>
      <c r="L544" s="15">
        <v>0</v>
      </c>
      <c r="M544" s="39"/>
    </row>
    <row r="545" spans="1:13" ht="13.9" hidden="1" customHeight="1">
      <c r="A545" s="90"/>
      <c r="B545" s="90"/>
      <c r="C545" s="90"/>
      <c r="D545" s="16" t="s">
        <v>15</v>
      </c>
      <c r="E545" s="15">
        <f>H545+I545+J545+K545+L545</f>
        <v>5.4546999999999999</v>
      </c>
      <c r="F545" s="15">
        <v>0</v>
      </c>
      <c r="G545" s="15">
        <v>0</v>
      </c>
      <c r="H545" s="15">
        <v>5.4546999999999999</v>
      </c>
      <c r="I545" s="15">
        <v>0</v>
      </c>
      <c r="J545" s="15">
        <v>0</v>
      </c>
      <c r="K545" s="15">
        <v>0</v>
      </c>
      <c r="L545" s="15">
        <v>0</v>
      </c>
      <c r="M545" s="39"/>
    </row>
    <row r="546" spans="1:13" ht="26.45" hidden="1" customHeight="1">
      <c r="A546" s="90"/>
      <c r="B546" s="90"/>
      <c r="C546" s="90"/>
      <c r="D546" s="16" t="s">
        <v>81</v>
      </c>
      <c r="E546" s="15">
        <v>0</v>
      </c>
      <c r="F546" s="15">
        <v>0</v>
      </c>
      <c r="G546" s="15">
        <v>0</v>
      </c>
      <c r="H546" s="15">
        <v>0</v>
      </c>
      <c r="I546" s="15">
        <v>0</v>
      </c>
      <c r="J546" s="15">
        <v>0</v>
      </c>
      <c r="K546" s="15">
        <v>0</v>
      </c>
      <c r="L546" s="15">
        <v>0</v>
      </c>
      <c r="M546" s="39"/>
    </row>
    <row r="547" spans="1:13" ht="38.65" hidden="1" customHeight="1">
      <c r="A547" s="90"/>
      <c r="B547" s="90"/>
      <c r="C547" s="90"/>
      <c r="D547" s="16" t="s">
        <v>193</v>
      </c>
      <c r="E547" s="15">
        <f>F547+G547+H547+I547+J547+K547+L547</f>
        <v>4909.2299999999996</v>
      </c>
      <c r="F547" s="15">
        <v>0</v>
      </c>
      <c r="G547" s="15">
        <v>0</v>
      </c>
      <c r="H547" s="18">
        <v>0</v>
      </c>
      <c r="I547" s="15">
        <v>4909.2299999999996</v>
      </c>
      <c r="J547" s="15">
        <v>0</v>
      </c>
      <c r="K547" s="15">
        <v>0</v>
      </c>
      <c r="L547" s="15">
        <v>0</v>
      </c>
      <c r="M547" s="39"/>
    </row>
    <row r="548" spans="1:13" ht="15" hidden="1" customHeight="1">
      <c r="A548" s="90" t="s">
        <v>132</v>
      </c>
      <c r="B548" s="90" t="s">
        <v>167</v>
      </c>
      <c r="C548" s="90"/>
      <c r="D548" s="16" t="s">
        <v>3</v>
      </c>
      <c r="E548" s="20">
        <f t="shared" ref="E548:L548" si="175">SUM(E549:E553)</f>
        <v>5449</v>
      </c>
      <c r="F548" s="20">
        <f t="shared" si="175"/>
        <v>0</v>
      </c>
      <c r="G548" s="20">
        <f t="shared" si="175"/>
        <v>0</v>
      </c>
      <c r="H548" s="20">
        <f t="shared" si="175"/>
        <v>544.9</v>
      </c>
      <c r="I548" s="20">
        <f t="shared" si="175"/>
        <v>4904.1000000000004</v>
      </c>
      <c r="J548" s="15">
        <f t="shared" si="175"/>
        <v>0</v>
      </c>
      <c r="K548" s="20">
        <f t="shared" si="175"/>
        <v>0</v>
      </c>
      <c r="L548" s="20">
        <f t="shared" si="175"/>
        <v>0</v>
      </c>
      <c r="M548" s="39"/>
    </row>
    <row r="549" spans="1:13" ht="13.9" hidden="1" customHeight="1">
      <c r="A549" s="90"/>
      <c r="B549" s="90"/>
      <c r="C549" s="90"/>
      <c r="D549" s="16" t="s">
        <v>13</v>
      </c>
      <c r="E549" s="15">
        <v>0</v>
      </c>
      <c r="F549" s="15">
        <v>0</v>
      </c>
      <c r="G549" s="15">
        <v>0</v>
      </c>
      <c r="H549" s="15">
        <v>0</v>
      </c>
      <c r="I549" s="15">
        <v>0</v>
      </c>
      <c r="J549" s="15">
        <v>0</v>
      </c>
      <c r="K549" s="15">
        <v>0</v>
      </c>
      <c r="L549" s="15">
        <v>0</v>
      </c>
      <c r="M549" s="39"/>
    </row>
    <row r="550" spans="1:13" ht="13.9" hidden="1" customHeight="1">
      <c r="A550" s="90"/>
      <c r="B550" s="90"/>
      <c r="C550" s="90"/>
      <c r="D550" s="16" t="s">
        <v>14</v>
      </c>
      <c r="E550" s="15">
        <f>H550+I550+J550+K550+L550</f>
        <v>539.45100000000002</v>
      </c>
      <c r="F550" s="15">
        <v>0</v>
      </c>
      <c r="G550" s="15">
        <v>0</v>
      </c>
      <c r="H550" s="15">
        <v>539.45100000000002</v>
      </c>
      <c r="I550" s="15">
        <v>0</v>
      </c>
      <c r="J550" s="15">
        <v>0</v>
      </c>
      <c r="K550" s="15">
        <v>0</v>
      </c>
      <c r="L550" s="15">
        <v>0</v>
      </c>
      <c r="M550" s="39"/>
    </row>
    <row r="551" spans="1:13" ht="19.899999999999999" hidden="1" customHeight="1">
      <c r="A551" s="90"/>
      <c r="B551" s="90"/>
      <c r="C551" s="90"/>
      <c r="D551" s="16" t="s">
        <v>15</v>
      </c>
      <c r="E551" s="15">
        <f>H551+I551+J551+K551+L551</f>
        <v>5.4489999999999998</v>
      </c>
      <c r="F551" s="15">
        <v>0</v>
      </c>
      <c r="G551" s="15">
        <v>0</v>
      </c>
      <c r="H551" s="15">
        <v>5.4489999999999998</v>
      </c>
      <c r="I551" s="15">
        <v>0</v>
      </c>
      <c r="J551" s="15">
        <v>0</v>
      </c>
      <c r="K551" s="15">
        <v>0</v>
      </c>
      <c r="L551" s="15">
        <v>0</v>
      </c>
      <c r="M551" s="40"/>
    </row>
    <row r="552" spans="1:13" ht="27" hidden="1" customHeight="1">
      <c r="A552" s="90"/>
      <c r="B552" s="90"/>
      <c r="C552" s="90"/>
      <c r="D552" s="16" t="s">
        <v>81</v>
      </c>
      <c r="E552" s="15">
        <v>0</v>
      </c>
      <c r="F552" s="15">
        <v>0</v>
      </c>
      <c r="G552" s="15">
        <v>0</v>
      </c>
      <c r="H552" s="15">
        <v>0</v>
      </c>
      <c r="I552" s="15">
        <v>0</v>
      </c>
      <c r="J552" s="15">
        <v>0</v>
      </c>
      <c r="K552" s="15">
        <v>0</v>
      </c>
      <c r="L552" s="15">
        <v>0</v>
      </c>
      <c r="M552" s="40"/>
    </row>
    <row r="553" spans="1:13" ht="33" hidden="1" customHeight="1">
      <c r="A553" s="90"/>
      <c r="B553" s="90"/>
      <c r="C553" s="90"/>
      <c r="D553" s="16" t="s">
        <v>193</v>
      </c>
      <c r="E553" s="15">
        <f>F553+G553+H553+I553+J553+K553+L553</f>
        <v>4904.1000000000004</v>
      </c>
      <c r="F553" s="15">
        <v>0</v>
      </c>
      <c r="G553" s="15">
        <v>0</v>
      </c>
      <c r="H553" s="18">
        <v>0</v>
      </c>
      <c r="I553" s="15">
        <v>4904.1000000000004</v>
      </c>
      <c r="J553" s="15">
        <v>0</v>
      </c>
      <c r="K553" s="15">
        <v>0</v>
      </c>
      <c r="L553" s="15">
        <v>0</v>
      </c>
      <c r="M553" s="39"/>
    </row>
    <row r="554" spans="1:13" ht="14.1" hidden="1" customHeight="1">
      <c r="A554" s="94" t="s">
        <v>134</v>
      </c>
      <c r="B554" s="90" t="s">
        <v>137</v>
      </c>
      <c r="C554" s="90"/>
      <c r="D554" s="16" t="s">
        <v>3</v>
      </c>
      <c r="E554" s="20">
        <f t="shared" ref="E554:L554" si="176">SUM(E555:E559)</f>
        <v>18642.3</v>
      </c>
      <c r="F554" s="20">
        <f t="shared" si="176"/>
        <v>0</v>
      </c>
      <c r="G554" s="20">
        <f t="shared" si="176"/>
        <v>0</v>
      </c>
      <c r="H554" s="20">
        <f t="shared" si="176"/>
        <v>1864.23</v>
      </c>
      <c r="I554" s="20">
        <f t="shared" si="176"/>
        <v>16778.07</v>
      </c>
      <c r="J554" s="15">
        <f t="shared" si="176"/>
        <v>0</v>
      </c>
      <c r="K554" s="20">
        <f t="shared" si="176"/>
        <v>0</v>
      </c>
      <c r="L554" s="20">
        <f t="shared" si="176"/>
        <v>0</v>
      </c>
      <c r="M554" s="39"/>
    </row>
    <row r="555" spans="1:13" ht="13.9" hidden="1" customHeight="1">
      <c r="A555" s="94"/>
      <c r="B555" s="90"/>
      <c r="C555" s="90"/>
      <c r="D555" s="16" t="s">
        <v>13</v>
      </c>
      <c r="E555" s="15">
        <v>0</v>
      </c>
      <c r="F555" s="15">
        <v>0</v>
      </c>
      <c r="G555" s="15">
        <v>0</v>
      </c>
      <c r="H555" s="15">
        <v>0</v>
      </c>
      <c r="I555" s="15">
        <v>0</v>
      </c>
      <c r="J555" s="15">
        <v>0</v>
      </c>
      <c r="K555" s="15">
        <v>0</v>
      </c>
      <c r="L555" s="15">
        <v>0</v>
      </c>
      <c r="M555" s="39"/>
    </row>
    <row r="556" spans="1:13" ht="13.9" hidden="1" customHeight="1">
      <c r="A556" s="94"/>
      <c r="B556" s="90"/>
      <c r="C556" s="90"/>
      <c r="D556" s="16" t="s">
        <v>14</v>
      </c>
      <c r="E556" s="15">
        <f>H556+I556+J556+K556+L556</f>
        <v>1845.5877</v>
      </c>
      <c r="F556" s="15">
        <v>0</v>
      </c>
      <c r="G556" s="15">
        <v>0</v>
      </c>
      <c r="H556" s="15">
        <v>1845.5877</v>
      </c>
      <c r="I556" s="15">
        <v>0</v>
      </c>
      <c r="J556" s="15">
        <v>0</v>
      </c>
      <c r="K556" s="15">
        <v>0</v>
      </c>
      <c r="L556" s="15">
        <v>0</v>
      </c>
      <c r="M556" s="39"/>
    </row>
    <row r="557" spans="1:13" ht="13.9" hidden="1" customHeight="1">
      <c r="A557" s="94"/>
      <c r="B557" s="90"/>
      <c r="C557" s="90"/>
      <c r="D557" s="16" t="s">
        <v>15</v>
      </c>
      <c r="E557" s="15">
        <f>H557+I557+J557+K557+L557</f>
        <v>18.642299999999999</v>
      </c>
      <c r="F557" s="15">
        <v>0</v>
      </c>
      <c r="G557" s="15">
        <v>0</v>
      </c>
      <c r="H557" s="15">
        <v>18.642299999999999</v>
      </c>
      <c r="I557" s="15">
        <v>0</v>
      </c>
      <c r="J557" s="15">
        <v>0</v>
      </c>
      <c r="K557" s="15">
        <v>0</v>
      </c>
      <c r="L557" s="15">
        <v>0</v>
      </c>
      <c r="M557" s="39"/>
    </row>
    <row r="558" spans="1:13" ht="26.45" hidden="1" customHeight="1">
      <c r="A558" s="94"/>
      <c r="B558" s="90"/>
      <c r="C558" s="90"/>
      <c r="D558" s="16" t="s">
        <v>81</v>
      </c>
      <c r="E558" s="15">
        <v>0</v>
      </c>
      <c r="F558" s="15">
        <v>0</v>
      </c>
      <c r="G558" s="15">
        <v>0</v>
      </c>
      <c r="H558" s="15">
        <v>0</v>
      </c>
      <c r="I558" s="15">
        <v>0</v>
      </c>
      <c r="J558" s="15">
        <v>0</v>
      </c>
      <c r="K558" s="15">
        <v>0</v>
      </c>
      <c r="L558" s="15">
        <v>0</v>
      </c>
      <c r="M558" s="39"/>
    </row>
    <row r="559" spans="1:13" ht="29.1" hidden="1" customHeight="1">
      <c r="A559" s="94"/>
      <c r="B559" s="90"/>
      <c r="C559" s="90"/>
      <c r="D559" s="16" t="s">
        <v>193</v>
      </c>
      <c r="E559" s="15">
        <f>F559+G559+H559+I559+J559+K559+L559</f>
        <v>16778.07</v>
      </c>
      <c r="F559" s="15">
        <v>0</v>
      </c>
      <c r="G559" s="15">
        <v>0</v>
      </c>
      <c r="H559" s="18">
        <v>0</v>
      </c>
      <c r="I559" s="15">
        <v>16778.07</v>
      </c>
      <c r="J559" s="15">
        <v>0</v>
      </c>
      <c r="K559" s="15">
        <v>0</v>
      </c>
      <c r="L559" s="15">
        <v>0</v>
      </c>
      <c r="M559" s="39"/>
    </row>
    <row r="560" spans="1:13" ht="25.5" hidden="1" customHeight="1">
      <c r="A560" s="94" t="s">
        <v>135</v>
      </c>
      <c r="B560" s="90" t="s">
        <v>168</v>
      </c>
      <c r="C560" s="90"/>
      <c r="D560" s="16" t="s">
        <v>3</v>
      </c>
      <c r="E560" s="20">
        <f t="shared" ref="E560:L560" si="177">SUM(E561:E565)</f>
        <v>21261</v>
      </c>
      <c r="F560" s="20">
        <f t="shared" si="177"/>
        <v>0</v>
      </c>
      <c r="G560" s="20">
        <f t="shared" si="177"/>
        <v>0</v>
      </c>
      <c r="H560" s="20">
        <f t="shared" si="177"/>
        <v>0</v>
      </c>
      <c r="I560" s="20">
        <f t="shared" si="177"/>
        <v>2126.1</v>
      </c>
      <c r="J560" s="15">
        <f t="shared" si="177"/>
        <v>19134.900000000001</v>
      </c>
      <c r="K560" s="20">
        <f t="shared" si="177"/>
        <v>0</v>
      </c>
      <c r="L560" s="20">
        <f t="shared" si="177"/>
        <v>0</v>
      </c>
      <c r="M560" s="39"/>
    </row>
    <row r="561" spans="1:13" ht="21.75" hidden="1" customHeight="1">
      <c r="A561" s="94"/>
      <c r="B561" s="90"/>
      <c r="C561" s="90"/>
      <c r="D561" s="16" t="s">
        <v>13</v>
      </c>
      <c r="E561" s="15">
        <v>0</v>
      </c>
      <c r="F561" s="15">
        <v>0</v>
      </c>
      <c r="G561" s="15">
        <v>0</v>
      </c>
      <c r="H561" s="15">
        <v>0</v>
      </c>
      <c r="I561" s="15">
        <v>0</v>
      </c>
      <c r="J561" s="15">
        <v>0</v>
      </c>
      <c r="K561" s="15">
        <v>0</v>
      </c>
      <c r="L561" s="15">
        <v>0</v>
      </c>
      <c r="M561" s="39"/>
    </row>
    <row r="562" spans="1:13" ht="27" hidden="1" customHeight="1">
      <c r="A562" s="94"/>
      <c r="B562" s="90"/>
      <c r="C562" s="90"/>
      <c r="D562" s="16" t="s">
        <v>14</v>
      </c>
      <c r="E562" s="15">
        <v>0</v>
      </c>
      <c r="F562" s="15">
        <v>0</v>
      </c>
      <c r="G562" s="15">
        <v>0</v>
      </c>
      <c r="H562" s="15">
        <v>0</v>
      </c>
      <c r="I562" s="15">
        <v>0</v>
      </c>
      <c r="J562" s="15">
        <v>0</v>
      </c>
      <c r="K562" s="15">
        <v>0</v>
      </c>
      <c r="L562" s="15">
        <v>0</v>
      </c>
      <c r="M562" s="39"/>
    </row>
    <row r="563" spans="1:13" ht="19.899999999999999" hidden="1" customHeight="1">
      <c r="A563" s="94"/>
      <c r="B563" s="90"/>
      <c r="C563" s="90"/>
      <c r="D563" s="16" t="s">
        <v>15</v>
      </c>
      <c r="E563" s="15">
        <v>0</v>
      </c>
      <c r="F563" s="15">
        <v>0</v>
      </c>
      <c r="G563" s="15">
        <v>0</v>
      </c>
      <c r="H563" s="15">
        <v>0</v>
      </c>
      <c r="I563" s="15">
        <v>0</v>
      </c>
      <c r="J563" s="15">
        <v>0</v>
      </c>
      <c r="K563" s="15">
        <v>0</v>
      </c>
      <c r="L563" s="15">
        <v>0</v>
      </c>
      <c r="M563" s="40"/>
    </row>
    <row r="564" spans="1:13" ht="27.6" hidden="1" customHeight="1">
      <c r="A564" s="94"/>
      <c r="B564" s="90"/>
      <c r="C564" s="90"/>
      <c r="D564" s="16" t="s">
        <v>81</v>
      </c>
      <c r="E564" s="15">
        <v>0</v>
      </c>
      <c r="F564" s="15">
        <v>0</v>
      </c>
      <c r="G564" s="15">
        <v>0</v>
      </c>
      <c r="H564" s="15">
        <v>0</v>
      </c>
      <c r="I564" s="15">
        <v>0</v>
      </c>
      <c r="J564" s="15">
        <v>0</v>
      </c>
      <c r="K564" s="15">
        <v>0</v>
      </c>
      <c r="L564" s="15">
        <v>0</v>
      </c>
      <c r="M564" s="40"/>
    </row>
    <row r="565" spans="1:13" ht="21" hidden="1" customHeight="1">
      <c r="A565" s="94"/>
      <c r="B565" s="90"/>
      <c r="C565" s="90"/>
      <c r="D565" s="16" t="s">
        <v>193</v>
      </c>
      <c r="E565" s="15">
        <f>F565+G565+H565+I565+J565+K565+L565</f>
        <v>21261</v>
      </c>
      <c r="F565" s="15">
        <v>0</v>
      </c>
      <c r="G565" s="15">
        <v>0</v>
      </c>
      <c r="H565" s="18">
        <v>0</v>
      </c>
      <c r="I565" s="18">
        <v>2126.1</v>
      </c>
      <c r="J565" s="15">
        <v>19134.900000000001</v>
      </c>
      <c r="K565" s="18">
        <v>0</v>
      </c>
      <c r="L565" s="18">
        <v>0</v>
      </c>
      <c r="M565" s="39"/>
    </row>
    <row r="566" spans="1:13" ht="14.1" hidden="1" customHeight="1">
      <c r="A566" s="90" t="s">
        <v>136</v>
      </c>
      <c r="B566" s="90" t="s">
        <v>138</v>
      </c>
      <c r="C566" s="90"/>
      <c r="D566" s="16" t="s">
        <v>3</v>
      </c>
      <c r="E566" s="20">
        <f>E567+E568+E569+E570+E571</f>
        <v>24864.5</v>
      </c>
      <c r="F566" s="20">
        <f t="shared" ref="F566:L566" si="178">SUM(F567:F571)</f>
        <v>0</v>
      </c>
      <c r="G566" s="20">
        <f t="shared" si="178"/>
        <v>0</v>
      </c>
      <c r="H566" s="20">
        <f t="shared" si="178"/>
        <v>0</v>
      </c>
      <c r="I566" s="20">
        <f t="shared" si="178"/>
        <v>2486.4499999999998</v>
      </c>
      <c r="J566" s="15">
        <f t="shared" si="178"/>
        <v>22378.05</v>
      </c>
      <c r="K566" s="20">
        <f t="shared" si="178"/>
        <v>0</v>
      </c>
      <c r="L566" s="20">
        <f t="shared" si="178"/>
        <v>0</v>
      </c>
      <c r="M566" s="39"/>
    </row>
    <row r="567" spans="1:13" ht="15" hidden="1" customHeight="1">
      <c r="A567" s="90"/>
      <c r="B567" s="90"/>
      <c r="C567" s="90"/>
      <c r="D567" s="16" t="s">
        <v>13</v>
      </c>
      <c r="E567" s="20">
        <f t="shared" ref="E567:E570" si="179">F567+G567+H567+I567+J567+K567+L567</f>
        <v>0</v>
      </c>
      <c r="F567" s="15">
        <v>0</v>
      </c>
      <c r="G567" s="15">
        <v>0</v>
      </c>
      <c r="H567" s="15">
        <v>0</v>
      </c>
      <c r="I567" s="15">
        <v>0</v>
      </c>
      <c r="J567" s="15">
        <v>0</v>
      </c>
      <c r="K567" s="15">
        <v>0</v>
      </c>
      <c r="L567" s="15">
        <v>0</v>
      </c>
      <c r="M567" s="39"/>
    </row>
    <row r="568" spans="1:13" ht="13.9" hidden="1" customHeight="1">
      <c r="A568" s="90"/>
      <c r="B568" s="90"/>
      <c r="C568" s="90"/>
      <c r="D568" s="16" t="s">
        <v>14</v>
      </c>
      <c r="E568" s="20">
        <f t="shared" si="179"/>
        <v>0</v>
      </c>
      <c r="F568" s="15">
        <v>0</v>
      </c>
      <c r="G568" s="15">
        <v>0</v>
      </c>
      <c r="H568" s="15">
        <v>0</v>
      </c>
      <c r="I568" s="15">
        <v>0</v>
      </c>
      <c r="J568" s="15">
        <v>0</v>
      </c>
      <c r="K568" s="15">
        <v>0</v>
      </c>
      <c r="L568" s="15">
        <v>0</v>
      </c>
      <c r="M568" s="39"/>
    </row>
    <row r="569" spans="1:13" ht="13.9" hidden="1" customHeight="1">
      <c r="A569" s="90"/>
      <c r="B569" s="90"/>
      <c r="C569" s="90"/>
      <c r="D569" s="16" t="s">
        <v>15</v>
      </c>
      <c r="E569" s="20">
        <f t="shared" si="179"/>
        <v>0</v>
      </c>
      <c r="F569" s="15">
        <v>0</v>
      </c>
      <c r="G569" s="15">
        <v>0</v>
      </c>
      <c r="H569" s="15">
        <v>0</v>
      </c>
      <c r="I569" s="15">
        <v>0</v>
      </c>
      <c r="J569" s="15">
        <v>0</v>
      </c>
      <c r="K569" s="15">
        <v>0</v>
      </c>
      <c r="L569" s="15">
        <v>0</v>
      </c>
      <c r="M569" s="39"/>
    </row>
    <row r="570" spans="1:13" ht="26.45" hidden="1" customHeight="1">
      <c r="A570" s="90"/>
      <c r="B570" s="90"/>
      <c r="C570" s="90"/>
      <c r="D570" s="16" t="s">
        <v>81</v>
      </c>
      <c r="E570" s="20">
        <f t="shared" si="179"/>
        <v>0</v>
      </c>
      <c r="F570" s="15">
        <v>0</v>
      </c>
      <c r="G570" s="15">
        <v>0</v>
      </c>
      <c r="H570" s="15">
        <v>0</v>
      </c>
      <c r="I570" s="15">
        <v>0</v>
      </c>
      <c r="J570" s="15">
        <v>0</v>
      </c>
      <c r="K570" s="15">
        <v>0</v>
      </c>
      <c r="L570" s="15">
        <v>0</v>
      </c>
      <c r="M570" s="39"/>
    </row>
    <row r="571" spans="1:13" ht="22.5" hidden="1" customHeight="1">
      <c r="A571" s="90"/>
      <c r="B571" s="90"/>
      <c r="C571" s="90"/>
      <c r="D571" s="16" t="s">
        <v>193</v>
      </c>
      <c r="E571" s="20">
        <f>F571+G571+H571+I571+J571+K571+L571</f>
        <v>24864.5</v>
      </c>
      <c r="F571" s="15">
        <v>0</v>
      </c>
      <c r="G571" s="15">
        <v>0</v>
      </c>
      <c r="H571" s="15">
        <v>0</v>
      </c>
      <c r="I571" s="18">
        <v>2486.4499999999998</v>
      </c>
      <c r="J571" s="15">
        <v>22378.05</v>
      </c>
      <c r="K571" s="15">
        <v>0</v>
      </c>
      <c r="L571" s="15">
        <v>0</v>
      </c>
      <c r="M571" s="39"/>
    </row>
    <row r="572" spans="1:13" ht="13.9" customHeight="1">
      <c r="A572" s="113"/>
      <c r="B572" s="112" t="s">
        <v>37</v>
      </c>
      <c r="C572" s="90"/>
      <c r="D572" s="23" t="s">
        <v>3</v>
      </c>
      <c r="E572" s="21">
        <f>E380</f>
        <v>309597.47408000001</v>
      </c>
      <c r="F572" s="21">
        <f t="shared" ref="F572:L572" si="180">F380</f>
        <v>0</v>
      </c>
      <c r="G572" s="21">
        <f t="shared" si="180"/>
        <v>0</v>
      </c>
      <c r="H572" s="65">
        <f t="shared" si="180"/>
        <v>11395.66408</v>
      </c>
      <c r="I572" s="21">
        <f t="shared" si="180"/>
        <v>72586.137499999997</v>
      </c>
      <c r="J572" s="15">
        <f t="shared" si="180"/>
        <v>151513.9425</v>
      </c>
      <c r="K572" s="21">
        <f t="shared" si="180"/>
        <v>50291.147499999999</v>
      </c>
      <c r="L572" s="21">
        <f t="shared" si="180"/>
        <v>23810.5825</v>
      </c>
      <c r="M572" s="39"/>
    </row>
    <row r="573" spans="1:13" ht="14.1" customHeight="1">
      <c r="A573" s="113"/>
      <c r="B573" s="112"/>
      <c r="C573" s="90"/>
      <c r="D573" s="23" t="s">
        <v>13</v>
      </c>
      <c r="E573" s="18">
        <f t="shared" ref="E573:L577" si="181">E381</f>
        <v>0</v>
      </c>
      <c r="F573" s="18">
        <f t="shared" si="181"/>
        <v>0</v>
      </c>
      <c r="G573" s="18">
        <f t="shared" si="181"/>
        <v>0</v>
      </c>
      <c r="H573" s="18">
        <f t="shared" si="181"/>
        <v>0</v>
      </c>
      <c r="I573" s="18">
        <f t="shared" si="181"/>
        <v>0</v>
      </c>
      <c r="J573" s="15">
        <f t="shared" si="181"/>
        <v>0</v>
      </c>
      <c r="K573" s="18">
        <f t="shared" si="181"/>
        <v>0</v>
      </c>
      <c r="L573" s="18">
        <f t="shared" si="181"/>
        <v>0</v>
      </c>
      <c r="M573" s="39"/>
    </row>
    <row r="574" spans="1:13">
      <c r="A574" s="113"/>
      <c r="B574" s="112"/>
      <c r="C574" s="90"/>
      <c r="D574" s="23" t="s">
        <v>14</v>
      </c>
      <c r="E574" s="18">
        <f t="shared" si="181"/>
        <v>818.28359999999998</v>
      </c>
      <c r="F574" s="18">
        <f t="shared" si="181"/>
        <v>0</v>
      </c>
      <c r="G574" s="18">
        <f t="shared" si="181"/>
        <v>0</v>
      </c>
      <c r="H574" s="64">
        <f t="shared" si="181"/>
        <v>818.28359999999998</v>
      </c>
      <c r="I574" s="18">
        <f t="shared" si="181"/>
        <v>0</v>
      </c>
      <c r="J574" s="15">
        <f t="shared" si="181"/>
        <v>0</v>
      </c>
      <c r="K574" s="18">
        <f t="shared" si="181"/>
        <v>0</v>
      </c>
      <c r="L574" s="18">
        <f t="shared" si="181"/>
        <v>0</v>
      </c>
      <c r="M574" s="39"/>
    </row>
    <row r="575" spans="1:13">
      <c r="A575" s="113"/>
      <c r="B575" s="112"/>
      <c r="C575" s="90"/>
      <c r="D575" s="23" t="s">
        <v>15</v>
      </c>
      <c r="E575" s="18">
        <f t="shared" si="181"/>
        <v>10577.38048</v>
      </c>
      <c r="F575" s="18">
        <f t="shared" si="181"/>
        <v>0</v>
      </c>
      <c r="G575" s="18">
        <f t="shared" si="181"/>
        <v>0</v>
      </c>
      <c r="H575" s="64">
        <f t="shared" si="181"/>
        <v>10577.38048</v>
      </c>
      <c r="I575" s="18">
        <f t="shared" si="181"/>
        <v>0</v>
      </c>
      <c r="J575" s="15">
        <f t="shared" si="181"/>
        <v>0</v>
      </c>
      <c r="K575" s="18">
        <f t="shared" si="181"/>
        <v>0</v>
      </c>
      <c r="L575" s="18">
        <f t="shared" si="181"/>
        <v>0</v>
      </c>
      <c r="M575" s="39"/>
    </row>
    <row r="576" spans="1:13" ht="30">
      <c r="A576" s="113"/>
      <c r="B576" s="112"/>
      <c r="C576" s="90"/>
      <c r="D576" s="24" t="s">
        <v>81</v>
      </c>
      <c r="E576" s="18">
        <f t="shared" si="181"/>
        <v>0</v>
      </c>
      <c r="F576" s="18">
        <f t="shared" si="181"/>
        <v>0</v>
      </c>
      <c r="G576" s="18">
        <f t="shared" si="181"/>
        <v>0</v>
      </c>
      <c r="H576" s="18">
        <f t="shared" si="181"/>
        <v>0</v>
      </c>
      <c r="I576" s="18">
        <f t="shared" si="181"/>
        <v>0</v>
      </c>
      <c r="J576" s="15">
        <f t="shared" si="181"/>
        <v>0</v>
      </c>
      <c r="K576" s="18">
        <f t="shared" si="181"/>
        <v>0</v>
      </c>
      <c r="L576" s="18">
        <f t="shared" si="181"/>
        <v>0</v>
      </c>
      <c r="M576" s="39"/>
    </row>
    <row r="577" spans="1:13">
      <c r="A577" s="113"/>
      <c r="B577" s="112"/>
      <c r="C577" s="90"/>
      <c r="D577" s="23" t="s">
        <v>193</v>
      </c>
      <c r="E577" s="18">
        <f t="shared" si="181"/>
        <v>298201.81000000006</v>
      </c>
      <c r="F577" s="18">
        <f t="shared" si="181"/>
        <v>0</v>
      </c>
      <c r="G577" s="18">
        <f t="shared" si="181"/>
        <v>0</v>
      </c>
      <c r="H577" s="18">
        <f t="shared" si="181"/>
        <v>0</v>
      </c>
      <c r="I577" s="18">
        <f t="shared" si="181"/>
        <v>72586.137499999997</v>
      </c>
      <c r="J577" s="15">
        <f t="shared" si="181"/>
        <v>151513.9425</v>
      </c>
      <c r="K577" s="18">
        <f t="shared" si="181"/>
        <v>50291.147499999999</v>
      </c>
      <c r="L577" s="18">
        <f t="shared" si="181"/>
        <v>23810.5825</v>
      </c>
      <c r="M577" s="39"/>
    </row>
    <row r="578" spans="1:13">
      <c r="A578" s="113"/>
      <c r="B578" s="114" t="s">
        <v>70</v>
      </c>
      <c r="C578" s="90" t="s">
        <v>169</v>
      </c>
      <c r="D578" s="23" t="s">
        <v>3</v>
      </c>
      <c r="E578" s="21">
        <f>E572+E373</f>
        <v>654835.28034000006</v>
      </c>
      <c r="F578" s="21">
        <f t="shared" ref="F578:L578" si="182">F572+F373</f>
        <v>44762.897130000005</v>
      </c>
      <c r="G578" s="21">
        <f t="shared" si="182"/>
        <v>18877.209329999998</v>
      </c>
      <c r="H578" s="65">
        <f t="shared" si="182"/>
        <v>96739.363880000004</v>
      </c>
      <c r="I578" s="21">
        <f t="shared" si="182"/>
        <v>156376.50750000001</v>
      </c>
      <c r="J578" s="15">
        <f t="shared" si="182"/>
        <v>206777.57250000001</v>
      </c>
      <c r="K578" s="21">
        <f t="shared" si="182"/>
        <v>78891.147499999992</v>
      </c>
      <c r="L578" s="21">
        <f t="shared" si="182"/>
        <v>52410.582500000004</v>
      </c>
      <c r="M578" s="39"/>
    </row>
    <row r="579" spans="1:13" ht="14.1" customHeight="1">
      <c r="A579" s="113"/>
      <c r="B579" s="114"/>
      <c r="C579" s="90"/>
      <c r="D579" s="23" t="s">
        <v>13</v>
      </c>
      <c r="E579" s="18">
        <f t="shared" ref="E579:L583" si="183">E573+E374</f>
        <v>0</v>
      </c>
      <c r="F579" s="18">
        <f t="shared" si="183"/>
        <v>0</v>
      </c>
      <c r="G579" s="18">
        <f t="shared" si="183"/>
        <v>0</v>
      </c>
      <c r="H579" s="18">
        <f t="shared" si="183"/>
        <v>0</v>
      </c>
      <c r="I579" s="18">
        <f t="shared" si="183"/>
        <v>0</v>
      </c>
      <c r="J579" s="15">
        <f t="shared" si="183"/>
        <v>0</v>
      </c>
      <c r="K579" s="18">
        <f t="shared" si="183"/>
        <v>0</v>
      </c>
      <c r="L579" s="18">
        <f t="shared" si="183"/>
        <v>0</v>
      </c>
      <c r="M579" s="39"/>
    </row>
    <row r="580" spans="1:13">
      <c r="A580" s="113"/>
      <c r="B580" s="114"/>
      <c r="C580" s="90"/>
      <c r="D580" s="23" t="s">
        <v>14</v>
      </c>
      <c r="E580" s="18">
        <f t="shared" si="183"/>
        <v>79712.383600000001</v>
      </c>
      <c r="F580" s="18">
        <f t="shared" si="183"/>
        <v>40286</v>
      </c>
      <c r="G580" s="18">
        <f t="shared" si="183"/>
        <v>9987</v>
      </c>
      <c r="H580" s="64">
        <f t="shared" si="183"/>
        <v>19590.383599999997</v>
      </c>
      <c r="I580" s="18">
        <f t="shared" si="183"/>
        <v>9849</v>
      </c>
      <c r="J580" s="15">
        <f t="shared" si="183"/>
        <v>0</v>
      </c>
      <c r="K580" s="18">
        <f t="shared" si="183"/>
        <v>0</v>
      </c>
      <c r="L580" s="18">
        <f t="shared" si="183"/>
        <v>0</v>
      </c>
      <c r="M580" s="39"/>
    </row>
    <row r="581" spans="1:13">
      <c r="A581" s="113"/>
      <c r="B581" s="114"/>
      <c r="C581" s="90"/>
      <c r="D581" s="23" t="s">
        <v>15</v>
      </c>
      <c r="E581" s="18">
        <f t="shared" si="183"/>
        <v>44407.164629999999</v>
      </c>
      <c r="F581" s="18">
        <f t="shared" si="183"/>
        <v>4476.8971300000003</v>
      </c>
      <c r="G581" s="18">
        <f t="shared" si="183"/>
        <v>8890.2093299999997</v>
      </c>
      <c r="H581" s="64">
        <f t="shared" si="183"/>
        <v>23173.18028</v>
      </c>
      <c r="I581" s="18">
        <f t="shared" si="183"/>
        <v>7866.8778899999998</v>
      </c>
      <c r="J581" s="15">
        <f t="shared" si="183"/>
        <v>0</v>
      </c>
      <c r="K581" s="18">
        <f t="shared" si="183"/>
        <v>0</v>
      </c>
      <c r="L581" s="18">
        <f t="shared" si="183"/>
        <v>0</v>
      </c>
      <c r="M581" s="39"/>
    </row>
    <row r="582" spans="1:13" ht="30">
      <c r="A582" s="113"/>
      <c r="B582" s="114"/>
      <c r="C582" s="90"/>
      <c r="D582" s="24" t="s">
        <v>81</v>
      </c>
      <c r="E582" s="18">
        <f t="shared" si="183"/>
        <v>0</v>
      </c>
      <c r="F582" s="18">
        <f t="shared" si="183"/>
        <v>0</v>
      </c>
      <c r="G582" s="18">
        <f t="shared" si="183"/>
        <v>0</v>
      </c>
      <c r="H582" s="18">
        <f t="shared" si="183"/>
        <v>0</v>
      </c>
      <c r="I582" s="18">
        <f t="shared" si="183"/>
        <v>0</v>
      </c>
      <c r="J582" s="15">
        <f t="shared" si="183"/>
        <v>0</v>
      </c>
      <c r="K582" s="18">
        <f t="shared" si="183"/>
        <v>0</v>
      </c>
      <c r="L582" s="18">
        <f t="shared" si="183"/>
        <v>0</v>
      </c>
      <c r="M582" s="44"/>
    </row>
    <row r="583" spans="1:13">
      <c r="A583" s="113"/>
      <c r="B583" s="114"/>
      <c r="C583" s="90"/>
      <c r="D583" s="23" t="s">
        <v>193</v>
      </c>
      <c r="E583" s="18">
        <f t="shared" si="183"/>
        <v>530715.7321100001</v>
      </c>
      <c r="F583" s="18">
        <f t="shared" si="183"/>
        <v>0</v>
      </c>
      <c r="G583" s="18">
        <f t="shared" si="183"/>
        <v>0</v>
      </c>
      <c r="H583" s="18">
        <f t="shared" si="183"/>
        <v>53975.8</v>
      </c>
      <c r="I583" s="18">
        <f t="shared" si="183"/>
        <v>138660.62961</v>
      </c>
      <c r="J583" s="15">
        <f t="shared" si="183"/>
        <v>206777.57250000001</v>
      </c>
      <c r="K583" s="18">
        <f t="shared" si="183"/>
        <v>78891.147499999992</v>
      </c>
      <c r="L583" s="18">
        <f t="shared" si="183"/>
        <v>52410.582500000004</v>
      </c>
      <c r="M583" s="39"/>
    </row>
    <row r="584" spans="1:13">
      <c r="A584" s="98" t="s">
        <v>202</v>
      </c>
      <c r="B584" s="99"/>
      <c r="C584" s="100"/>
      <c r="D584" s="25" t="s">
        <v>3</v>
      </c>
      <c r="E584" s="20">
        <f>F584+G584+H584+I584+J584+K584+L584</f>
        <v>9589508.7978599984</v>
      </c>
      <c r="F584" s="20">
        <f t="shared" ref="F584:L589" si="184">F578+F304+F283+F256+F163+F70</f>
        <v>1312310.4373699999</v>
      </c>
      <c r="G584" s="20">
        <f t="shared" si="184"/>
        <v>1908928.3563999999</v>
      </c>
      <c r="H584" s="20">
        <f t="shared" si="184"/>
        <v>1366422.7392899999</v>
      </c>
      <c r="I584" s="20">
        <f t="shared" si="184"/>
        <v>1444883.5023000001</v>
      </c>
      <c r="J584" s="20">
        <f t="shared" si="184"/>
        <v>1286084.1724999999</v>
      </c>
      <c r="K584" s="20">
        <f t="shared" si="184"/>
        <v>1153680.0775000001</v>
      </c>
      <c r="L584" s="20">
        <f t="shared" si="184"/>
        <v>1117199.5125</v>
      </c>
      <c r="M584" s="39"/>
    </row>
    <row r="585" spans="1:13" ht="14.1" customHeight="1">
      <c r="A585" s="101"/>
      <c r="B585" s="102"/>
      <c r="C585" s="103"/>
      <c r="D585" s="25" t="s">
        <v>13</v>
      </c>
      <c r="E585" s="20">
        <f>E579+E305+E284+E257+E164+E71</f>
        <v>53303.27003</v>
      </c>
      <c r="F585" s="20">
        <f t="shared" si="184"/>
        <v>12485.502</v>
      </c>
      <c r="G585" s="20">
        <f t="shared" si="184"/>
        <v>9720.2480299999988</v>
      </c>
      <c r="H585" s="20">
        <f t="shared" si="184"/>
        <v>7596.72</v>
      </c>
      <c r="I585" s="20">
        <f t="shared" si="184"/>
        <v>23500.799999999999</v>
      </c>
      <c r="J585" s="20">
        <f t="shared" si="184"/>
        <v>0</v>
      </c>
      <c r="K585" s="20">
        <f t="shared" si="184"/>
        <v>0</v>
      </c>
      <c r="L585" s="20">
        <f t="shared" si="184"/>
        <v>0</v>
      </c>
      <c r="M585" s="44"/>
    </row>
    <row r="586" spans="1:13">
      <c r="A586" s="101"/>
      <c r="B586" s="102"/>
      <c r="C586" s="103"/>
      <c r="D586" s="25" t="s">
        <v>14</v>
      </c>
      <c r="E586" s="20">
        <f>E580+E306+E285+E258+E165+E72</f>
        <v>1185421.7775900001</v>
      </c>
      <c r="F586" s="20">
        <f t="shared" si="184"/>
        <v>384995.424</v>
      </c>
      <c r="G586" s="20">
        <f t="shared" si="184"/>
        <v>400833.34152000002</v>
      </c>
      <c r="H586" s="20">
        <f t="shared" si="184"/>
        <v>367081.21206999995</v>
      </c>
      <c r="I586" s="20">
        <f t="shared" si="184"/>
        <v>32511.800000000003</v>
      </c>
      <c r="J586" s="20">
        <f t="shared" si="184"/>
        <v>0</v>
      </c>
      <c r="K586" s="20">
        <f t="shared" si="184"/>
        <v>0</v>
      </c>
      <c r="L586" s="20">
        <f t="shared" si="184"/>
        <v>0</v>
      </c>
      <c r="M586" s="44"/>
    </row>
    <row r="587" spans="1:13">
      <c r="A587" s="101"/>
      <c r="B587" s="102"/>
      <c r="C587" s="103"/>
      <c r="D587" s="25" t="s">
        <v>15</v>
      </c>
      <c r="E587" s="20">
        <f>E581+E307+E286+E259+E166+E73</f>
        <v>533135.93757999991</v>
      </c>
      <c r="F587" s="20">
        <f t="shared" si="184"/>
        <v>22558.272720000001</v>
      </c>
      <c r="G587" s="20">
        <f t="shared" si="184"/>
        <v>153285.26579</v>
      </c>
      <c r="H587" s="20">
        <f t="shared" si="184"/>
        <v>340405.71007000003</v>
      </c>
      <c r="I587" s="20">
        <f t="shared" si="184"/>
        <v>16886.688999999998</v>
      </c>
      <c r="J587" s="20">
        <f t="shared" si="184"/>
        <v>0</v>
      </c>
      <c r="K587" s="20">
        <f t="shared" si="184"/>
        <v>0</v>
      </c>
      <c r="L587" s="20">
        <f t="shared" si="184"/>
        <v>0</v>
      </c>
      <c r="M587" s="44"/>
    </row>
    <row r="588" spans="1:13" ht="25.5">
      <c r="A588" s="101"/>
      <c r="B588" s="102"/>
      <c r="C588" s="103"/>
      <c r="D588" s="25" t="s">
        <v>81</v>
      </c>
      <c r="E588" s="20">
        <f>E582+E308+E287+E260+E167+E74</f>
        <v>805757.26832000003</v>
      </c>
      <c r="F588" s="20">
        <f t="shared" si="184"/>
        <v>348875.03944999998</v>
      </c>
      <c r="G588" s="20">
        <f t="shared" si="184"/>
        <v>456882.22886999999</v>
      </c>
      <c r="H588" s="51">
        <f t="shared" si="184"/>
        <v>0</v>
      </c>
      <c r="I588" s="20">
        <f t="shared" si="184"/>
        <v>0</v>
      </c>
      <c r="J588" s="20">
        <f t="shared" si="184"/>
        <v>0</v>
      </c>
      <c r="K588" s="20">
        <f t="shared" si="184"/>
        <v>0</v>
      </c>
      <c r="L588" s="20">
        <f t="shared" si="184"/>
        <v>0</v>
      </c>
      <c r="M588" s="44"/>
    </row>
    <row r="589" spans="1:13" ht="21" customHeight="1">
      <c r="A589" s="104"/>
      <c r="B589" s="105"/>
      <c r="C589" s="106"/>
      <c r="D589" s="25" t="s">
        <v>193</v>
      </c>
      <c r="E589" s="20">
        <f>E583+E309+E288+E261+E168+E75</f>
        <v>7011890.5443399996</v>
      </c>
      <c r="F589" s="20">
        <f t="shared" si="184"/>
        <v>543396.19920000003</v>
      </c>
      <c r="G589" s="20">
        <f t="shared" si="184"/>
        <v>888207.27218999993</v>
      </c>
      <c r="H589" s="20">
        <f t="shared" si="184"/>
        <v>651339.09715000005</v>
      </c>
      <c r="I589" s="20">
        <f t="shared" si="184"/>
        <v>1371984.2132999997</v>
      </c>
      <c r="J589" s="20">
        <f t="shared" si="184"/>
        <v>1286084.1724999999</v>
      </c>
      <c r="K589" s="20">
        <f t="shared" si="184"/>
        <v>1153680.0775000001</v>
      </c>
      <c r="L589" s="20">
        <f t="shared" si="184"/>
        <v>1117199.5125</v>
      </c>
      <c r="M589" s="39"/>
    </row>
    <row r="590" spans="1:13">
      <c r="A590" s="55"/>
      <c r="B590" s="115" t="s">
        <v>52</v>
      </c>
      <c r="C590" s="115"/>
      <c r="D590" s="115"/>
      <c r="E590" s="115"/>
      <c r="F590" s="115"/>
      <c r="G590" s="115"/>
      <c r="H590" s="115"/>
      <c r="I590" s="115"/>
      <c r="J590" s="115"/>
      <c r="K590" s="115"/>
      <c r="L590" s="115"/>
      <c r="M590" s="39"/>
    </row>
    <row r="591" spans="1:13" ht="14.1" customHeight="1">
      <c r="A591" s="116" t="s">
        <v>182</v>
      </c>
      <c r="B591" s="117"/>
      <c r="C591" s="95" t="s">
        <v>170</v>
      </c>
      <c r="D591" s="16" t="s">
        <v>3</v>
      </c>
      <c r="E591" s="19">
        <f>E578</f>
        <v>654835.28034000006</v>
      </c>
      <c r="F591" s="19">
        <f t="shared" ref="E591:L596" si="185">F578</f>
        <v>44762.897130000005</v>
      </c>
      <c r="G591" s="19">
        <f t="shared" si="185"/>
        <v>18877.209329999998</v>
      </c>
      <c r="H591" s="19">
        <f t="shared" si="185"/>
        <v>96739.363880000004</v>
      </c>
      <c r="I591" s="19">
        <f t="shared" si="185"/>
        <v>156376.50750000001</v>
      </c>
      <c r="J591" s="19">
        <f t="shared" si="185"/>
        <v>206777.57250000001</v>
      </c>
      <c r="K591" s="19">
        <f t="shared" si="185"/>
        <v>78891.147499999992</v>
      </c>
      <c r="L591" s="19">
        <f t="shared" si="185"/>
        <v>52410.582500000004</v>
      </c>
      <c r="M591" s="39"/>
    </row>
    <row r="592" spans="1:13">
      <c r="A592" s="118"/>
      <c r="B592" s="119"/>
      <c r="C592" s="96"/>
      <c r="D592" s="16" t="s">
        <v>13</v>
      </c>
      <c r="E592" s="17">
        <f>E579</f>
        <v>0</v>
      </c>
      <c r="F592" s="17">
        <f t="shared" si="185"/>
        <v>0</v>
      </c>
      <c r="G592" s="17">
        <f>G579</f>
        <v>0</v>
      </c>
      <c r="H592" s="17">
        <f t="shared" si="185"/>
        <v>0</v>
      </c>
      <c r="I592" s="17">
        <f t="shared" si="185"/>
        <v>0</v>
      </c>
      <c r="J592" s="17">
        <f t="shared" si="185"/>
        <v>0</v>
      </c>
      <c r="K592" s="17">
        <f t="shared" si="185"/>
        <v>0</v>
      </c>
      <c r="L592" s="17">
        <f t="shared" si="185"/>
        <v>0</v>
      </c>
      <c r="M592" s="39"/>
    </row>
    <row r="593" spans="1:49">
      <c r="A593" s="118"/>
      <c r="B593" s="119"/>
      <c r="C593" s="96"/>
      <c r="D593" s="16" t="s">
        <v>14</v>
      </c>
      <c r="E593" s="17">
        <f t="shared" si="185"/>
        <v>79712.383600000001</v>
      </c>
      <c r="F593" s="17">
        <f t="shared" si="185"/>
        <v>40286</v>
      </c>
      <c r="G593" s="17">
        <f t="shared" si="185"/>
        <v>9987</v>
      </c>
      <c r="H593" s="17">
        <f t="shared" si="185"/>
        <v>19590.383599999997</v>
      </c>
      <c r="I593" s="17">
        <f t="shared" si="185"/>
        <v>9849</v>
      </c>
      <c r="J593" s="17">
        <f t="shared" si="185"/>
        <v>0</v>
      </c>
      <c r="K593" s="17">
        <f t="shared" si="185"/>
        <v>0</v>
      </c>
      <c r="L593" s="17">
        <f t="shared" si="185"/>
        <v>0</v>
      </c>
      <c r="M593" s="39"/>
    </row>
    <row r="594" spans="1:49">
      <c r="A594" s="118"/>
      <c r="B594" s="119"/>
      <c r="C594" s="96"/>
      <c r="D594" s="16" t="s">
        <v>15</v>
      </c>
      <c r="E594" s="17">
        <f t="shared" si="185"/>
        <v>44407.164629999999</v>
      </c>
      <c r="F594" s="17">
        <f t="shared" si="185"/>
        <v>4476.8971300000003</v>
      </c>
      <c r="G594" s="17">
        <f t="shared" si="185"/>
        <v>8890.2093299999997</v>
      </c>
      <c r="H594" s="17">
        <f t="shared" si="185"/>
        <v>23173.18028</v>
      </c>
      <c r="I594" s="17">
        <f t="shared" si="185"/>
        <v>7866.8778899999998</v>
      </c>
      <c r="J594" s="17">
        <f t="shared" si="185"/>
        <v>0</v>
      </c>
      <c r="K594" s="17">
        <f t="shared" si="185"/>
        <v>0</v>
      </c>
      <c r="L594" s="17">
        <f t="shared" si="185"/>
        <v>0</v>
      </c>
      <c r="M594" s="39"/>
    </row>
    <row r="595" spans="1:49" ht="25.5">
      <c r="A595" s="118"/>
      <c r="B595" s="119"/>
      <c r="C595" s="96"/>
      <c r="D595" s="16" t="s">
        <v>81</v>
      </c>
      <c r="E595" s="17">
        <f>E582</f>
        <v>0</v>
      </c>
      <c r="F595" s="17">
        <f t="shared" si="185"/>
        <v>0</v>
      </c>
      <c r="G595" s="17">
        <f t="shared" si="185"/>
        <v>0</v>
      </c>
      <c r="H595" s="17">
        <f t="shared" si="185"/>
        <v>0</v>
      </c>
      <c r="I595" s="17">
        <f t="shared" si="185"/>
        <v>0</v>
      </c>
      <c r="J595" s="17">
        <f t="shared" si="185"/>
        <v>0</v>
      </c>
      <c r="K595" s="17">
        <f t="shared" si="185"/>
        <v>0</v>
      </c>
      <c r="L595" s="17">
        <f t="shared" si="185"/>
        <v>0</v>
      </c>
      <c r="M595" s="39"/>
    </row>
    <row r="596" spans="1:49" ht="14.1" customHeight="1">
      <c r="A596" s="120"/>
      <c r="B596" s="121"/>
      <c r="C596" s="96"/>
      <c r="D596" s="16" t="s">
        <v>193</v>
      </c>
      <c r="E596" s="17">
        <f t="shared" si="185"/>
        <v>530715.7321100001</v>
      </c>
      <c r="F596" s="17">
        <f t="shared" si="185"/>
        <v>0</v>
      </c>
      <c r="G596" s="17">
        <f t="shared" si="185"/>
        <v>0</v>
      </c>
      <c r="H596" s="17">
        <f t="shared" si="185"/>
        <v>53975.8</v>
      </c>
      <c r="I596" s="17">
        <f t="shared" si="185"/>
        <v>138660.62961</v>
      </c>
      <c r="J596" s="17">
        <f t="shared" si="185"/>
        <v>206777.57250000001</v>
      </c>
      <c r="K596" s="17">
        <f t="shared" si="185"/>
        <v>78891.147499999992</v>
      </c>
      <c r="L596" s="17">
        <f t="shared" si="185"/>
        <v>52410.582500000004</v>
      </c>
      <c r="M596" s="39"/>
    </row>
    <row r="597" spans="1:49" s="10" customFormat="1" ht="14.1" customHeight="1">
      <c r="A597" s="116" t="s">
        <v>181</v>
      </c>
      <c r="B597" s="117"/>
      <c r="C597" s="96"/>
      <c r="D597" s="16" t="s">
        <v>3</v>
      </c>
      <c r="E597" s="20">
        <f>SUM(E598:E602)</f>
        <v>8934673.5175199993</v>
      </c>
      <c r="F597" s="20">
        <f>SUM(F598:F602)</f>
        <v>1267547.54024</v>
      </c>
      <c r="G597" s="20">
        <f t="shared" ref="G597:L597" si="186">SUM(G598:G602)</f>
        <v>1890051.1470699999</v>
      </c>
      <c r="H597" s="20">
        <f t="shared" si="186"/>
        <v>1269683.3754099999</v>
      </c>
      <c r="I597" s="20">
        <f t="shared" si="186"/>
        <v>1288506.9947999998</v>
      </c>
      <c r="J597" s="20">
        <f t="shared" si="186"/>
        <v>1079306.5999999999</v>
      </c>
      <c r="K597" s="20">
        <f t="shared" si="186"/>
        <v>1074788.9300000002</v>
      </c>
      <c r="L597" s="20">
        <f t="shared" si="186"/>
        <v>1064788.93</v>
      </c>
      <c r="M597" s="39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F597" s="38"/>
      <c r="AG597" s="38"/>
      <c r="AH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  <c r="AS597" s="38"/>
      <c r="AT597" s="38"/>
      <c r="AU597" s="38"/>
      <c r="AV597" s="38"/>
      <c r="AW597" s="38"/>
    </row>
    <row r="598" spans="1:49" s="10" customFormat="1" ht="14.1" customHeight="1">
      <c r="A598" s="118"/>
      <c r="B598" s="119"/>
      <c r="C598" s="96"/>
      <c r="D598" s="16" t="s">
        <v>13</v>
      </c>
      <c r="E598" s="20">
        <f>SUM(F598:L598)</f>
        <v>53303.27003</v>
      </c>
      <c r="F598" s="17">
        <f>F585-F592</f>
        <v>12485.502</v>
      </c>
      <c r="G598" s="17">
        <f t="shared" ref="G598:L598" si="187">G585-G592</f>
        <v>9720.2480299999988</v>
      </c>
      <c r="H598" s="17">
        <f t="shared" si="187"/>
        <v>7596.72</v>
      </c>
      <c r="I598" s="17">
        <f t="shared" si="187"/>
        <v>23500.799999999999</v>
      </c>
      <c r="J598" s="17">
        <f t="shared" si="187"/>
        <v>0</v>
      </c>
      <c r="K598" s="17">
        <f t="shared" si="187"/>
        <v>0</v>
      </c>
      <c r="L598" s="17">
        <f t="shared" si="187"/>
        <v>0</v>
      </c>
      <c r="M598" s="39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F598" s="38"/>
      <c r="AG598" s="38"/>
      <c r="AH598" s="38"/>
      <c r="AI598" s="38"/>
      <c r="AJ598" s="38"/>
      <c r="AK598" s="38"/>
      <c r="AL598" s="38"/>
      <c r="AM598" s="38"/>
      <c r="AN598" s="38"/>
      <c r="AO598" s="38"/>
      <c r="AP598" s="38"/>
      <c r="AQ598" s="38"/>
      <c r="AR598" s="38"/>
      <c r="AS598" s="38"/>
      <c r="AT598" s="38"/>
      <c r="AU598" s="38"/>
      <c r="AV598" s="38"/>
      <c r="AW598" s="38"/>
    </row>
    <row r="599" spans="1:49" s="10" customFormat="1" ht="14.1" customHeight="1">
      <c r="A599" s="118"/>
      <c r="B599" s="119"/>
      <c r="C599" s="96"/>
      <c r="D599" s="16" t="s">
        <v>14</v>
      </c>
      <c r="E599" s="20">
        <f t="shared" ref="E599:E602" si="188">SUM(F599:L599)</f>
        <v>1105709.39399</v>
      </c>
      <c r="F599" s="17">
        <f t="shared" ref="F599:L599" si="189">F586-F593</f>
        <v>344709.424</v>
      </c>
      <c r="G599" s="17">
        <f t="shared" si="189"/>
        <v>390846.34152000002</v>
      </c>
      <c r="H599" s="17">
        <f t="shared" si="189"/>
        <v>347490.82846999995</v>
      </c>
      <c r="I599" s="17">
        <f t="shared" si="189"/>
        <v>22662.800000000003</v>
      </c>
      <c r="J599" s="17">
        <f t="shared" si="189"/>
        <v>0</v>
      </c>
      <c r="K599" s="17">
        <f t="shared" si="189"/>
        <v>0</v>
      </c>
      <c r="L599" s="17">
        <f t="shared" si="189"/>
        <v>0</v>
      </c>
      <c r="M599" s="39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F599" s="38"/>
      <c r="AG599" s="38"/>
      <c r="AH599" s="38"/>
      <c r="AI599" s="38"/>
      <c r="AJ599" s="38"/>
      <c r="AK599" s="38"/>
      <c r="AL599" s="38"/>
      <c r="AM599" s="38"/>
      <c r="AN599" s="38"/>
      <c r="AO599" s="38"/>
      <c r="AP599" s="38"/>
      <c r="AQ599" s="38"/>
      <c r="AR599" s="38"/>
      <c r="AS599" s="38"/>
      <c r="AT599" s="38"/>
      <c r="AU599" s="38"/>
      <c r="AV599" s="38"/>
      <c r="AW599" s="38"/>
    </row>
    <row r="600" spans="1:49" s="10" customFormat="1" ht="14.1" customHeight="1">
      <c r="A600" s="118"/>
      <c r="B600" s="119"/>
      <c r="C600" s="96"/>
      <c r="D600" s="16" t="s">
        <v>15</v>
      </c>
      <c r="E600" s="20">
        <f t="shared" si="188"/>
        <v>488728.77295000007</v>
      </c>
      <c r="F600" s="17">
        <f t="shared" ref="F600:L600" si="190">F587-F594</f>
        <v>18081.37559</v>
      </c>
      <c r="G600" s="17">
        <f t="shared" si="190"/>
        <v>144395.05645999999</v>
      </c>
      <c r="H600" s="17">
        <f t="shared" si="190"/>
        <v>317232.52979000006</v>
      </c>
      <c r="I600" s="17">
        <f t="shared" si="190"/>
        <v>9019.8111099999987</v>
      </c>
      <c r="J600" s="17">
        <f t="shared" si="190"/>
        <v>0</v>
      </c>
      <c r="K600" s="17">
        <f t="shared" si="190"/>
        <v>0</v>
      </c>
      <c r="L600" s="17">
        <f t="shared" si="190"/>
        <v>0</v>
      </c>
      <c r="M600" s="39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F600" s="38"/>
      <c r="AG600" s="38"/>
      <c r="AH600" s="38"/>
      <c r="AI600" s="38"/>
      <c r="AJ600" s="38"/>
      <c r="AK600" s="38"/>
      <c r="AL600" s="38"/>
      <c r="AM600" s="38"/>
      <c r="AN600" s="38"/>
      <c r="AO600" s="38"/>
      <c r="AP600" s="38"/>
      <c r="AQ600" s="38"/>
      <c r="AR600" s="38"/>
      <c r="AS600" s="38"/>
      <c r="AT600" s="38"/>
      <c r="AU600" s="38"/>
      <c r="AV600" s="38"/>
      <c r="AW600" s="38"/>
    </row>
    <row r="601" spans="1:49" s="10" customFormat="1" ht="25.5">
      <c r="A601" s="118"/>
      <c r="B601" s="119"/>
      <c r="C601" s="96"/>
      <c r="D601" s="16" t="s">
        <v>81</v>
      </c>
      <c r="E601" s="20">
        <f t="shared" si="188"/>
        <v>805757.26832000003</v>
      </c>
      <c r="F601" s="17">
        <f t="shared" ref="F601:L601" si="191">F588-F595</f>
        <v>348875.03944999998</v>
      </c>
      <c r="G601" s="17">
        <f t="shared" si="191"/>
        <v>456882.22886999999</v>
      </c>
      <c r="H601" s="17">
        <f t="shared" si="191"/>
        <v>0</v>
      </c>
      <c r="I601" s="17">
        <f t="shared" si="191"/>
        <v>0</v>
      </c>
      <c r="J601" s="17">
        <f t="shared" si="191"/>
        <v>0</v>
      </c>
      <c r="K601" s="17">
        <f t="shared" si="191"/>
        <v>0</v>
      </c>
      <c r="L601" s="17">
        <f t="shared" si="191"/>
        <v>0</v>
      </c>
      <c r="M601" s="39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F601" s="38"/>
      <c r="AG601" s="38"/>
      <c r="AH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  <c r="AS601" s="38"/>
      <c r="AT601" s="38"/>
      <c r="AU601" s="38"/>
      <c r="AV601" s="38"/>
      <c r="AW601" s="38"/>
    </row>
    <row r="602" spans="1:49" s="10" customFormat="1" ht="14.1" customHeight="1">
      <c r="A602" s="120"/>
      <c r="B602" s="121"/>
      <c r="C602" s="97"/>
      <c r="D602" s="16" t="s">
        <v>193</v>
      </c>
      <c r="E602" s="20">
        <f t="shared" si="188"/>
        <v>6481174.8122300003</v>
      </c>
      <c r="F602" s="17">
        <f t="shared" ref="F602:L602" si="192">F589-F596</f>
        <v>543396.19920000003</v>
      </c>
      <c r="G602" s="17">
        <f t="shared" si="192"/>
        <v>888207.27218999993</v>
      </c>
      <c r="H602" s="17">
        <f t="shared" si="192"/>
        <v>597363.29715</v>
      </c>
      <c r="I602" s="17">
        <f t="shared" si="192"/>
        <v>1233323.5836899998</v>
      </c>
      <c r="J602" s="17">
        <f t="shared" si="192"/>
        <v>1079306.5999999999</v>
      </c>
      <c r="K602" s="17">
        <f t="shared" si="192"/>
        <v>1074788.9300000002</v>
      </c>
      <c r="L602" s="17">
        <f t="shared" si="192"/>
        <v>1064788.93</v>
      </c>
      <c r="M602" s="39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F602" s="38"/>
      <c r="AG602" s="38"/>
      <c r="AH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  <c r="AS602" s="38"/>
      <c r="AT602" s="38"/>
      <c r="AU602" s="38"/>
      <c r="AV602" s="38"/>
      <c r="AW602" s="38"/>
    </row>
    <row r="603" spans="1:49" s="10" customFormat="1">
      <c r="A603" s="55"/>
      <c r="B603" s="115" t="s">
        <v>52</v>
      </c>
      <c r="C603" s="115"/>
      <c r="D603" s="115"/>
      <c r="E603" s="115"/>
      <c r="F603" s="115"/>
      <c r="G603" s="115"/>
      <c r="H603" s="115"/>
      <c r="I603" s="115"/>
      <c r="J603" s="115"/>
      <c r="K603" s="115"/>
      <c r="L603" s="115"/>
      <c r="M603" s="39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F603" s="38"/>
      <c r="AG603" s="38"/>
      <c r="AH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  <c r="AS603" s="38"/>
      <c r="AT603" s="38"/>
      <c r="AU603" s="38"/>
      <c r="AV603" s="38"/>
      <c r="AW603" s="38"/>
    </row>
    <row r="604" spans="1:49">
      <c r="A604" s="90"/>
      <c r="B604" s="90" t="s">
        <v>54</v>
      </c>
      <c r="C604" s="90" t="s">
        <v>171</v>
      </c>
      <c r="D604" s="16" t="s">
        <v>3</v>
      </c>
      <c r="E604" s="19">
        <f t="shared" ref="E604:E609" si="193">E163+E256+E283+E304</f>
        <v>8868730.2713000011</v>
      </c>
      <c r="F604" s="19">
        <f t="shared" ref="F604:L609" si="194">F304+F265+F202+F178+F79</f>
        <v>1204797.18545</v>
      </c>
      <c r="G604" s="19">
        <f t="shared" si="194"/>
        <v>1829225.9168400001</v>
      </c>
      <c r="H604" s="19">
        <f t="shared" si="194"/>
        <v>1152206.6122999999</v>
      </c>
      <c r="I604" s="19">
        <f t="shared" si="194"/>
        <v>1229832.3747999999</v>
      </c>
      <c r="J604" s="19">
        <f t="shared" si="194"/>
        <v>1033490.26</v>
      </c>
      <c r="K604" s="19">
        <f t="shared" si="194"/>
        <v>1023490.26</v>
      </c>
      <c r="L604" s="19">
        <f t="shared" si="194"/>
        <v>1018490.26</v>
      </c>
      <c r="M604" s="39"/>
    </row>
    <row r="605" spans="1:49">
      <c r="A605" s="90"/>
      <c r="B605" s="90"/>
      <c r="C605" s="90"/>
      <c r="D605" s="16" t="s">
        <v>13</v>
      </c>
      <c r="E605" s="17">
        <f t="shared" si="193"/>
        <v>53303.27003</v>
      </c>
      <c r="F605" s="17">
        <f t="shared" si="194"/>
        <v>12485.502</v>
      </c>
      <c r="G605" s="17">
        <f t="shared" si="194"/>
        <v>9720.2480299999988</v>
      </c>
      <c r="H605" s="17">
        <f t="shared" si="194"/>
        <v>7596.72</v>
      </c>
      <c r="I605" s="17">
        <f t="shared" si="194"/>
        <v>23500.799999999999</v>
      </c>
      <c r="J605" s="17">
        <f t="shared" si="194"/>
        <v>0</v>
      </c>
      <c r="K605" s="17">
        <f t="shared" si="194"/>
        <v>0</v>
      </c>
      <c r="L605" s="17">
        <f t="shared" si="194"/>
        <v>0</v>
      </c>
      <c r="M605" s="39"/>
    </row>
    <row r="606" spans="1:49">
      <c r="A606" s="90"/>
      <c r="B606" s="90"/>
      <c r="C606" s="90"/>
      <c r="D606" s="16" t="s">
        <v>14</v>
      </c>
      <c r="E606" s="17">
        <f t="shared" si="193"/>
        <v>1098961.4759900002</v>
      </c>
      <c r="F606" s="17">
        <f t="shared" si="194"/>
        <v>344709.424</v>
      </c>
      <c r="G606" s="17">
        <f t="shared" si="194"/>
        <v>390430.31611000001</v>
      </c>
      <c r="H606" s="17">
        <f t="shared" si="194"/>
        <v>335948.09265400004</v>
      </c>
      <c r="I606" s="17">
        <f t="shared" si="194"/>
        <v>21031.4</v>
      </c>
      <c r="J606" s="17">
        <f t="shared" si="194"/>
        <v>0</v>
      </c>
      <c r="K606" s="17">
        <f t="shared" si="194"/>
        <v>0</v>
      </c>
      <c r="L606" s="17">
        <f t="shared" si="194"/>
        <v>0</v>
      </c>
      <c r="M606" s="39"/>
    </row>
    <row r="607" spans="1:49">
      <c r="A607" s="90"/>
      <c r="B607" s="90"/>
      <c r="C607" s="90"/>
      <c r="D607" s="16" t="s">
        <v>15</v>
      </c>
      <c r="E607" s="17">
        <f t="shared" si="193"/>
        <v>462508.20473</v>
      </c>
      <c r="F607" s="17">
        <f t="shared" si="194"/>
        <v>12800.470799999999</v>
      </c>
      <c r="G607" s="17">
        <f t="shared" si="194"/>
        <v>126053.86159</v>
      </c>
      <c r="H607" s="17">
        <f t="shared" si="194"/>
        <v>243126.50443600002</v>
      </c>
      <c r="I607" s="17">
        <f t="shared" si="194"/>
        <v>2291.2111100000002</v>
      </c>
      <c r="J607" s="17">
        <f t="shared" si="194"/>
        <v>0</v>
      </c>
      <c r="K607" s="17">
        <f t="shared" si="194"/>
        <v>0</v>
      </c>
      <c r="L607" s="17">
        <f t="shared" si="194"/>
        <v>0</v>
      </c>
      <c r="M607" s="39"/>
    </row>
    <row r="608" spans="1:49" ht="30" customHeight="1">
      <c r="A608" s="90"/>
      <c r="B608" s="90"/>
      <c r="C608" s="90"/>
      <c r="D608" s="26" t="s">
        <v>81</v>
      </c>
      <c r="E608" s="17">
        <f t="shared" si="193"/>
        <v>805757.26832000003</v>
      </c>
      <c r="F608" s="17">
        <f t="shared" si="194"/>
        <v>348875.03944999998</v>
      </c>
      <c r="G608" s="17">
        <f t="shared" si="194"/>
        <v>456882.22886999999</v>
      </c>
      <c r="H608" s="17">
        <f t="shared" si="194"/>
        <v>0</v>
      </c>
      <c r="I608" s="17">
        <f t="shared" si="194"/>
        <v>0</v>
      </c>
      <c r="J608" s="17">
        <f t="shared" si="194"/>
        <v>0</v>
      </c>
      <c r="K608" s="17">
        <f t="shared" si="194"/>
        <v>0</v>
      </c>
      <c r="L608" s="17">
        <f t="shared" si="194"/>
        <v>0</v>
      </c>
      <c r="M608" s="39"/>
    </row>
    <row r="609" spans="1:49">
      <c r="A609" s="90"/>
      <c r="B609" s="90"/>
      <c r="C609" s="90"/>
      <c r="D609" s="16" t="s">
        <v>193</v>
      </c>
      <c r="E609" s="17">
        <f t="shared" si="193"/>
        <v>6448200.0522299996</v>
      </c>
      <c r="F609" s="17">
        <f t="shared" si="194"/>
        <v>485926.74920000002</v>
      </c>
      <c r="G609" s="17">
        <f t="shared" si="194"/>
        <v>846139.26224000007</v>
      </c>
      <c r="H609" s="17">
        <f t="shared" si="194"/>
        <v>565535.29520999989</v>
      </c>
      <c r="I609" s="17">
        <f t="shared" si="194"/>
        <v>1183008.9636899999</v>
      </c>
      <c r="J609" s="17">
        <f t="shared" si="194"/>
        <v>1033490.26</v>
      </c>
      <c r="K609" s="17">
        <f t="shared" si="194"/>
        <v>1023490.26</v>
      </c>
      <c r="L609" s="17">
        <f t="shared" si="194"/>
        <v>1018490.26</v>
      </c>
      <c r="M609" s="39"/>
    </row>
    <row r="610" spans="1:49">
      <c r="A610" s="90"/>
      <c r="B610" s="90" t="s">
        <v>43</v>
      </c>
      <c r="C610" s="90" t="s">
        <v>172</v>
      </c>
      <c r="D610" s="16" t="s">
        <v>3</v>
      </c>
      <c r="E610" s="19">
        <f t="shared" ref="E610:E615" si="195">E70</f>
        <v>65943.246220000001</v>
      </c>
      <c r="F610" s="19">
        <f>F611+F612+F613+F614+F615</f>
        <v>27702.504789999999</v>
      </c>
      <c r="G610" s="19">
        <f t="shared" ref="G610:L615" si="196">G70</f>
        <v>4572.8048200000003</v>
      </c>
      <c r="H610" s="19">
        <f t="shared" si="196"/>
        <v>18774.316610000002</v>
      </c>
      <c r="I610" s="19">
        <f t="shared" si="196"/>
        <v>10375.950000000001</v>
      </c>
      <c r="J610" s="19">
        <f t="shared" si="196"/>
        <v>4517.67</v>
      </c>
      <c r="K610" s="19">
        <f t="shared" si="196"/>
        <v>0</v>
      </c>
      <c r="L610" s="19">
        <f t="shared" si="196"/>
        <v>0</v>
      </c>
      <c r="M610" s="39"/>
    </row>
    <row r="611" spans="1:49">
      <c r="A611" s="90"/>
      <c r="B611" s="90"/>
      <c r="C611" s="90"/>
      <c r="D611" s="16" t="s">
        <v>13</v>
      </c>
      <c r="E611" s="17">
        <f t="shared" si="195"/>
        <v>0</v>
      </c>
      <c r="F611" s="17">
        <f>F71</f>
        <v>0</v>
      </c>
      <c r="G611" s="17">
        <f t="shared" si="196"/>
        <v>0</v>
      </c>
      <c r="H611" s="17">
        <f t="shared" si="196"/>
        <v>0</v>
      </c>
      <c r="I611" s="17">
        <f t="shared" si="196"/>
        <v>0</v>
      </c>
      <c r="J611" s="17">
        <f t="shared" si="196"/>
        <v>0</v>
      </c>
      <c r="K611" s="17">
        <f t="shared" si="196"/>
        <v>0</v>
      </c>
      <c r="L611" s="17">
        <f t="shared" si="196"/>
        <v>0</v>
      </c>
      <c r="M611" s="39"/>
    </row>
    <row r="612" spans="1:49">
      <c r="A612" s="90"/>
      <c r="B612" s="90"/>
      <c r="C612" s="90"/>
      <c r="D612" s="16" t="s">
        <v>14</v>
      </c>
      <c r="E612" s="17">
        <f t="shared" si="195"/>
        <v>6747.9179999999997</v>
      </c>
      <c r="F612" s="17">
        <f>F72</f>
        <v>0</v>
      </c>
      <c r="G612" s="17">
        <f t="shared" si="196"/>
        <v>0</v>
      </c>
      <c r="H612" s="17">
        <f t="shared" si="196"/>
        <v>5116.518</v>
      </c>
      <c r="I612" s="17">
        <f t="shared" si="196"/>
        <v>1631.4</v>
      </c>
      <c r="J612" s="17">
        <f t="shared" si="196"/>
        <v>0</v>
      </c>
      <c r="K612" s="17">
        <f t="shared" si="196"/>
        <v>0</v>
      </c>
      <c r="L612" s="17">
        <f t="shared" si="196"/>
        <v>0</v>
      </c>
      <c r="M612" s="39"/>
    </row>
    <row r="613" spans="1:49" ht="14.1" customHeight="1">
      <c r="A613" s="90"/>
      <c r="B613" s="90"/>
      <c r="C613" s="90"/>
      <c r="D613" s="16" t="s">
        <v>15</v>
      </c>
      <c r="E613" s="17">
        <f t="shared" si="195"/>
        <v>26220.568219999997</v>
      </c>
      <c r="F613" s="17">
        <f>F73</f>
        <v>5280.9047900000005</v>
      </c>
      <c r="G613" s="17">
        <f t="shared" si="196"/>
        <v>4572.8048200000003</v>
      </c>
      <c r="H613" s="17">
        <f t="shared" si="196"/>
        <v>9638.2586100000008</v>
      </c>
      <c r="I613" s="17">
        <f t="shared" si="196"/>
        <v>6728.6</v>
      </c>
      <c r="J613" s="17">
        <f t="shared" si="196"/>
        <v>0</v>
      </c>
      <c r="K613" s="17">
        <f t="shared" si="196"/>
        <v>0</v>
      </c>
      <c r="L613" s="17">
        <f t="shared" si="196"/>
        <v>0</v>
      </c>
      <c r="M613" s="39"/>
    </row>
    <row r="614" spans="1:49" ht="25.5">
      <c r="A614" s="90"/>
      <c r="B614" s="90"/>
      <c r="C614" s="90"/>
      <c r="D614" s="16" t="s">
        <v>81</v>
      </c>
      <c r="E614" s="17">
        <f t="shared" si="195"/>
        <v>0</v>
      </c>
      <c r="F614" s="17">
        <f>F74</f>
        <v>0</v>
      </c>
      <c r="G614" s="17">
        <f t="shared" si="196"/>
        <v>0</v>
      </c>
      <c r="H614" s="17">
        <f t="shared" si="196"/>
        <v>0</v>
      </c>
      <c r="I614" s="17">
        <f t="shared" si="196"/>
        <v>0</v>
      </c>
      <c r="J614" s="17">
        <f t="shared" si="196"/>
        <v>0</v>
      </c>
      <c r="K614" s="17">
        <f t="shared" si="196"/>
        <v>0</v>
      </c>
      <c r="L614" s="17">
        <f t="shared" si="196"/>
        <v>0</v>
      </c>
      <c r="M614" s="39"/>
    </row>
    <row r="615" spans="1:49">
      <c r="A615" s="90"/>
      <c r="B615" s="90"/>
      <c r="C615" s="90"/>
      <c r="D615" s="16" t="s">
        <v>193</v>
      </c>
      <c r="E615" s="17">
        <f t="shared" si="195"/>
        <v>32974.76</v>
      </c>
      <c r="F615" s="17">
        <f>F75</f>
        <v>22421.599999999999</v>
      </c>
      <c r="G615" s="17">
        <f t="shared" si="196"/>
        <v>0</v>
      </c>
      <c r="H615" s="17">
        <f t="shared" si="196"/>
        <v>4019.54</v>
      </c>
      <c r="I615" s="17">
        <f t="shared" si="196"/>
        <v>2015.95</v>
      </c>
      <c r="J615" s="17">
        <f t="shared" si="196"/>
        <v>4517.67</v>
      </c>
      <c r="K615" s="17">
        <f t="shared" si="196"/>
        <v>0</v>
      </c>
      <c r="L615" s="17">
        <f t="shared" si="196"/>
        <v>0</v>
      </c>
      <c r="M615" s="39"/>
    </row>
    <row r="616" spans="1:49" s="10" customFormat="1" ht="14.45" customHeight="1">
      <c r="A616" s="95"/>
      <c r="B616" s="95" t="s">
        <v>68</v>
      </c>
      <c r="C616" s="90" t="s">
        <v>172</v>
      </c>
      <c r="D616" s="16" t="s">
        <v>3</v>
      </c>
      <c r="E616" s="19">
        <f>E591</f>
        <v>654835.28034000006</v>
      </c>
      <c r="F616" s="19">
        <f>F591</f>
        <v>44762.897130000005</v>
      </c>
      <c r="G616" s="19">
        <f t="shared" ref="G616:L616" si="197">G591</f>
        <v>18877.209329999998</v>
      </c>
      <c r="H616" s="19">
        <f t="shared" si="197"/>
        <v>96739.363880000004</v>
      </c>
      <c r="I616" s="19">
        <f t="shared" si="197"/>
        <v>156376.50750000001</v>
      </c>
      <c r="J616" s="19">
        <f t="shared" si="197"/>
        <v>206777.57250000001</v>
      </c>
      <c r="K616" s="19">
        <f t="shared" si="197"/>
        <v>78891.147499999992</v>
      </c>
      <c r="L616" s="19">
        <f t="shared" si="197"/>
        <v>52410.582500000004</v>
      </c>
      <c r="M616" s="39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F616" s="38"/>
      <c r="AG616" s="38"/>
      <c r="AH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  <c r="AS616" s="38"/>
      <c r="AT616" s="38"/>
      <c r="AU616" s="38"/>
      <c r="AV616" s="38"/>
      <c r="AW616" s="38"/>
    </row>
    <row r="617" spans="1:49" s="10" customFormat="1">
      <c r="A617" s="96"/>
      <c r="B617" s="96"/>
      <c r="C617" s="90"/>
      <c r="D617" s="16" t="s">
        <v>13</v>
      </c>
      <c r="E617" s="17">
        <f t="shared" ref="E617:E621" si="198">E592</f>
        <v>0</v>
      </c>
      <c r="F617" s="19"/>
      <c r="G617" s="19"/>
      <c r="H617" s="19"/>
      <c r="I617" s="19"/>
      <c r="J617" s="19"/>
      <c r="K617" s="19"/>
      <c r="L617" s="19"/>
      <c r="M617" s="39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F617" s="38"/>
      <c r="AG617" s="38"/>
      <c r="AH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  <c r="AS617" s="38"/>
      <c r="AT617" s="38"/>
      <c r="AU617" s="38"/>
      <c r="AV617" s="38"/>
      <c r="AW617" s="38"/>
    </row>
    <row r="618" spans="1:49" s="10" customFormat="1">
      <c r="A618" s="96"/>
      <c r="B618" s="96"/>
      <c r="C618" s="90"/>
      <c r="D618" s="16" t="s">
        <v>14</v>
      </c>
      <c r="E618" s="17">
        <f t="shared" si="198"/>
        <v>79712.383600000001</v>
      </c>
      <c r="F618" s="19"/>
      <c r="G618" s="19"/>
      <c r="H618" s="19"/>
      <c r="I618" s="19"/>
      <c r="J618" s="19"/>
      <c r="K618" s="19"/>
      <c r="L618" s="19"/>
      <c r="M618" s="39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F618" s="38"/>
      <c r="AG618" s="38"/>
      <c r="AH618" s="38"/>
      <c r="AI618" s="38"/>
      <c r="AJ618" s="38"/>
      <c r="AK618" s="38"/>
      <c r="AL618" s="38"/>
      <c r="AM618" s="38"/>
      <c r="AN618" s="38"/>
      <c r="AO618" s="38"/>
      <c r="AP618" s="38"/>
      <c r="AQ618" s="38"/>
      <c r="AR618" s="38"/>
      <c r="AS618" s="38"/>
      <c r="AT618" s="38"/>
      <c r="AU618" s="38"/>
      <c r="AV618" s="38"/>
      <c r="AW618" s="38"/>
    </row>
    <row r="619" spans="1:49" s="10" customFormat="1">
      <c r="A619" s="96"/>
      <c r="B619" s="96"/>
      <c r="C619" s="90"/>
      <c r="D619" s="16" t="s">
        <v>15</v>
      </c>
      <c r="E619" s="17">
        <f t="shared" si="198"/>
        <v>44407.164629999999</v>
      </c>
      <c r="F619" s="19"/>
      <c r="G619" s="19"/>
      <c r="H619" s="19"/>
      <c r="I619" s="19"/>
      <c r="J619" s="19"/>
      <c r="K619" s="19"/>
      <c r="L619" s="19"/>
      <c r="M619" s="39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F619" s="38"/>
      <c r="AG619" s="38"/>
      <c r="AH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  <c r="AS619" s="38"/>
      <c r="AT619" s="38"/>
      <c r="AU619" s="38"/>
      <c r="AV619" s="38"/>
      <c r="AW619" s="38"/>
    </row>
    <row r="620" spans="1:49" s="10" customFormat="1" ht="25.5">
      <c r="A620" s="96"/>
      <c r="B620" s="96"/>
      <c r="C620" s="90"/>
      <c r="D620" s="16" t="s">
        <v>81</v>
      </c>
      <c r="E620" s="17">
        <f t="shared" si="198"/>
        <v>0</v>
      </c>
      <c r="F620" s="19"/>
      <c r="G620" s="19"/>
      <c r="H620" s="19"/>
      <c r="I620" s="19"/>
      <c r="J620" s="19"/>
      <c r="K620" s="19"/>
      <c r="L620" s="19"/>
      <c r="M620" s="39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F620" s="38"/>
      <c r="AG620" s="38"/>
      <c r="AH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  <c r="AS620" s="38"/>
      <c r="AT620" s="38"/>
      <c r="AU620" s="38"/>
      <c r="AV620" s="38"/>
      <c r="AW620" s="38"/>
    </row>
    <row r="621" spans="1:49" s="10" customFormat="1">
      <c r="A621" s="97"/>
      <c r="B621" s="97"/>
      <c r="C621" s="90"/>
      <c r="D621" s="16" t="s">
        <v>193</v>
      </c>
      <c r="E621" s="17">
        <f t="shared" si="198"/>
        <v>530715.7321100001</v>
      </c>
      <c r="F621" s="19"/>
      <c r="G621" s="19"/>
      <c r="H621" s="19"/>
      <c r="I621" s="19"/>
      <c r="J621" s="19"/>
      <c r="K621" s="19"/>
      <c r="L621" s="19"/>
      <c r="M621" s="39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F621" s="38"/>
      <c r="AG621" s="38"/>
      <c r="AH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  <c r="AS621" s="38"/>
      <c r="AT621" s="38"/>
      <c r="AU621" s="38"/>
      <c r="AV621" s="38"/>
      <c r="AW621" s="38"/>
    </row>
    <row r="622" spans="1:49" ht="14.1" customHeight="1">
      <c r="A622" s="113"/>
      <c r="B622" s="93" t="s">
        <v>173</v>
      </c>
      <c r="C622" s="94" t="s">
        <v>172</v>
      </c>
      <c r="D622" s="16" t="s">
        <v>3</v>
      </c>
      <c r="E622" s="54">
        <f t="shared" ref="E622:E627" si="199">E271+E238+E133</f>
        <v>60611.563999999998</v>
      </c>
      <c r="F622" s="54">
        <f t="shared" ref="F622:L622" si="200">F271+F238+F133</f>
        <v>4332</v>
      </c>
      <c r="G622" s="54">
        <f t="shared" si="200"/>
        <v>6976</v>
      </c>
      <c r="H622" s="54">
        <f t="shared" si="200"/>
        <v>16791.563999999998</v>
      </c>
      <c r="I622" s="54">
        <f t="shared" si="200"/>
        <v>9128</v>
      </c>
      <c r="J622" s="54">
        <f t="shared" si="200"/>
        <v>2128</v>
      </c>
      <c r="K622" s="54">
        <f t="shared" si="200"/>
        <v>12128</v>
      </c>
      <c r="L622" s="54">
        <f t="shared" si="200"/>
        <v>9128</v>
      </c>
      <c r="M622" s="39"/>
    </row>
    <row r="623" spans="1:49">
      <c r="A623" s="113"/>
      <c r="B623" s="93"/>
      <c r="C623" s="94"/>
      <c r="D623" s="16" t="s">
        <v>13</v>
      </c>
      <c r="E623" s="57">
        <f t="shared" si="199"/>
        <v>0</v>
      </c>
      <c r="F623" s="57">
        <f t="shared" ref="F623:L627" si="201">F272+F239+F134</f>
        <v>0</v>
      </c>
      <c r="G623" s="57">
        <f t="shared" si="201"/>
        <v>0</v>
      </c>
      <c r="H623" s="57">
        <f t="shared" si="201"/>
        <v>0</v>
      </c>
      <c r="I623" s="57">
        <f t="shared" si="201"/>
        <v>0</v>
      </c>
      <c r="J623" s="57">
        <f t="shared" si="201"/>
        <v>0</v>
      </c>
      <c r="K623" s="57">
        <f t="shared" si="201"/>
        <v>0</v>
      </c>
      <c r="L623" s="57">
        <f t="shared" si="201"/>
        <v>0</v>
      </c>
      <c r="M623" s="39"/>
    </row>
    <row r="624" spans="1:49">
      <c r="A624" s="113"/>
      <c r="B624" s="93"/>
      <c r="C624" s="94"/>
      <c r="D624" s="16" t="s">
        <v>14</v>
      </c>
      <c r="E624" s="57">
        <f t="shared" si="199"/>
        <v>322.14796000000001</v>
      </c>
      <c r="F624" s="57">
        <f t="shared" si="201"/>
        <v>0</v>
      </c>
      <c r="G624" s="57">
        <f t="shared" si="201"/>
        <v>0</v>
      </c>
      <c r="H624" s="57">
        <f t="shared" si="201"/>
        <v>322.14796000000001</v>
      </c>
      <c r="I624" s="57">
        <f t="shared" si="201"/>
        <v>0</v>
      </c>
      <c r="J624" s="57">
        <f t="shared" si="201"/>
        <v>0</v>
      </c>
      <c r="K624" s="57">
        <f t="shared" si="201"/>
        <v>0</v>
      </c>
      <c r="L624" s="57">
        <f t="shared" si="201"/>
        <v>0</v>
      </c>
      <c r="M624" s="39"/>
    </row>
    <row r="625" spans="1:49">
      <c r="A625" s="113"/>
      <c r="B625" s="93"/>
      <c r="C625" s="94"/>
      <c r="D625" s="16" t="s">
        <v>15</v>
      </c>
      <c r="E625" s="57">
        <f t="shared" si="199"/>
        <v>14641.87204</v>
      </c>
      <c r="F625" s="57">
        <f t="shared" si="201"/>
        <v>0</v>
      </c>
      <c r="G625" s="57">
        <f t="shared" si="201"/>
        <v>0</v>
      </c>
      <c r="H625" s="57">
        <f t="shared" si="201"/>
        <v>14641.87204</v>
      </c>
      <c r="I625" s="57">
        <f t="shared" si="201"/>
        <v>0</v>
      </c>
      <c r="J625" s="57">
        <f t="shared" si="201"/>
        <v>0</v>
      </c>
      <c r="K625" s="57">
        <f t="shared" si="201"/>
        <v>0</v>
      </c>
      <c r="L625" s="57">
        <f t="shared" si="201"/>
        <v>0</v>
      </c>
      <c r="M625" s="39"/>
    </row>
    <row r="626" spans="1:49" ht="25.5">
      <c r="A626" s="113"/>
      <c r="B626" s="93"/>
      <c r="C626" s="94"/>
      <c r="D626" s="16" t="s">
        <v>81</v>
      </c>
      <c r="E626" s="57">
        <f t="shared" si="199"/>
        <v>0</v>
      </c>
      <c r="F626" s="57">
        <f t="shared" si="201"/>
        <v>0</v>
      </c>
      <c r="G626" s="57">
        <f t="shared" si="201"/>
        <v>0</v>
      </c>
      <c r="H626" s="57">
        <f t="shared" si="201"/>
        <v>0</v>
      </c>
      <c r="I626" s="57">
        <f t="shared" si="201"/>
        <v>0</v>
      </c>
      <c r="J626" s="57">
        <f t="shared" si="201"/>
        <v>0</v>
      </c>
      <c r="K626" s="57">
        <f t="shared" si="201"/>
        <v>0</v>
      </c>
      <c r="L626" s="57">
        <f t="shared" si="201"/>
        <v>0</v>
      </c>
      <c r="M626" s="39"/>
    </row>
    <row r="627" spans="1:49">
      <c r="A627" s="113"/>
      <c r="B627" s="93"/>
      <c r="C627" s="94"/>
      <c r="D627" s="16" t="s">
        <v>193</v>
      </c>
      <c r="E627" s="57">
        <f t="shared" si="199"/>
        <v>45647.544000000002</v>
      </c>
      <c r="F627" s="57">
        <f t="shared" si="201"/>
        <v>4332</v>
      </c>
      <c r="G627" s="57">
        <f t="shared" si="201"/>
        <v>6976</v>
      </c>
      <c r="H627" s="57">
        <f t="shared" si="201"/>
        <v>1827.5440000000001</v>
      </c>
      <c r="I627" s="57">
        <f t="shared" si="201"/>
        <v>9128</v>
      </c>
      <c r="J627" s="57">
        <f t="shared" si="201"/>
        <v>2128</v>
      </c>
      <c r="K627" s="57">
        <f t="shared" si="201"/>
        <v>12128</v>
      </c>
      <c r="L627" s="57">
        <f t="shared" si="201"/>
        <v>9128</v>
      </c>
      <c r="M627" s="39"/>
    </row>
    <row r="628" spans="1:49">
      <c r="A628" s="131"/>
      <c r="B628" s="93" t="s">
        <v>174</v>
      </c>
      <c r="C628" s="94" t="s">
        <v>172</v>
      </c>
      <c r="D628" s="16" t="s">
        <v>3</v>
      </c>
      <c r="E628" s="54">
        <f t="shared" ref="E628:E633" si="202">E115</f>
        <v>15790.6</v>
      </c>
      <c r="F628" s="54">
        <f t="shared" ref="F628:L628" si="203">F115</f>
        <v>4000</v>
      </c>
      <c r="G628" s="54">
        <f t="shared" si="203"/>
        <v>4000</v>
      </c>
      <c r="H628" s="54">
        <f t="shared" si="203"/>
        <v>3790.6</v>
      </c>
      <c r="I628" s="54">
        <f t="shared" si="203"/>
        <v>0</v>
      </c>
      <c r="J628" s="54">
        <f t="shared" si="203"/>
        <v>4000</v>
      </c>
      <c r="K628" s="54">
        <f t="shared" si="203"/>
        <v>0</v>
      </c>
      <c r="L628" s="54">
        <f t="shared" si="203"/>
        <v>0</v>
      </c>
      <c r="M628" s="39"/>
    </row>
    <row r="629" spans="1:49">
      <c r="A629" s="131"/>
      <c r="B629" s="93"/>
      <c r="C629" s="94"/>
      <c r="D629" s="16" t="s">
        <v>13</v>
      </c>
      <c r="E629" s="57">
        <f t="shared" si="202"/>
        <v>0</v>
      </c>
      <c r="F629" s="57">
        <f t="shared" ref="F629:L633" si="204">F116</f>
        <v>0</v>
      </c>
      <c r="G629" s="57">
        <f t="shared" si="204"/>
        <v>0</v>
      </c>
      <c r="H629" s="57">
        <f t="shared" si="204"/>
        <v>0</v>
      </c>
      <c r="I629" s="57">
        <f t="shared" si="204"/>
        <v>0</v>
      </c>
      <c r="J629" s="57">
        <f t="shared" si="204"/>
        <v>0</v>
      </c>
      <c r="K629" s="57">
        <f t="shared" si="204"/>
        <v>0</v>
      </c>
      <c r="L629" s="57">
        <f t="shared" si="204"/>
        <v>0</v>
      </c>
      <c r="M629" s="39"/>
    </row>
    <row r="630" spans="1:49">
      <c r="A630" s="131"/>
      <c r="B630" s="93"/>
      <c r="C630" s="94"/>
      <c r="D630" s="16" t="s">
        <v>14</v>
      </c>
      <c r="E630" s="57">
        <f t="shared" si="202"/>
        <v>0</v>
      </c>
      <c r="F630" s="57">
        <f t="shared" si="204"/>
        <v>0</v>
      </c>
      <c r="G630" s="57">
        <f t="shared" si="204"/>
        <v>0</v>
      </c>
      <c r="H630" s="57">
        <f t="shared" si="204"/>
        <v>0</v>
      </c>
      <c r="I630" s="57">
        <f t="shared" si="204"/>
        <v>0</v>
      </c>
      <c r="J630" s="57">
        <f t="shared" si="204"/>
        <v>0</v>
      </c>
      <c r="K630" s="57">
        <f t="shared" si="204"/>
        <v>0</v>
      </c>
      <c r="L630" s="57">
        <f t="shared" si="204"/>
        <v>0</v>
      </c>
      <c r="M630" s="39"/>
    </row>
    <row r="631" spans="1:49">
      <c r="A631" s="131"/>
      <c r="B631" s="93"/>
      <c r="C631" s="94"/>
      <c r="D631" s="16" t="s">
        <v>15</v>
      </c>
      <c r="E631" s="57">
        <f t="shared" si="202"/>
        <v>1001</v>
      </c>
      <c r="F631" s="57">
        <f t="shared" si="204"/>
        <v>0</v>
      </c>
      <c r="G631" s="57">
        <f t="shared" si="204"/>
        <v>1001</v>
      </c>
      <c r="H631" s="57">
        <f t="shared" si="204"/>
        <v>0</v>
      </c>
      <c r="I631" s="57">
        <f t="shared" si="204"/>
        <v>0</v>
      </c>
      <c r="J631" s="57">
        <f t="shared" si="204"/>
        <v>0</v>
      </c>
      <c r="K631" s="57">
        <f t="shared" si="204"/>
        <v>0</v>
      </c>
      <c r="L631" s="57">
        <f t="shared" si="204"/>
        <v>0</v>
      </c>
      <c r="M631" s="39"/>
    </row>
    <row r="632" spans="1:49" ht="25.5">
      <c r="A632" s="131"/>
      <c r="B632" s="93"/>
      <c r="C632" s="94"/>
      <c r="D632" s="16" t="s">
        <v>81</v>
      </c>
      <c r="E632" s="57">
        <f t="shared" si="202"/>
        <v>0</v>
      </c>
      <c r="F632" s="57">
        <f t="shared" si="204"/>
        <v>0</v>
      </c>
      <c r="G632" s="57">
        <f t="shared" si="204"/>
        <v>0</v>
      </c>
      <c r="H632" s="57">
        <f t="shared" si="204"/>
        <v>0</v>
      </c>
      <c r="I632" s="57">
        <f t="shared" si="204"/>
        <v>0</v>
      </c>
      <c r="J632" s="57">
        <f t="shared" si="204"/>
        <v>0</v>
      </c>
      <c r="K632" s="57">
        <f t="shared" si="204"/>
        <v>0</v>
      </c>
      <c r="L632" s="57">
        <f t="shared" si="204"/>
        <v>0</v>
      </c>
      <c r="M632" s="39"/>
    </row>
    <row r="633" spans="1:49">
      <c r="A633" s="131"/>
      <c r="B633" s="93"/>
      <c r="C633" s="94"/>
      <c r="D633" s="16" t="s">
        <v>193</v>
      </c>
      <c r="E633" s="57">
        <f t="shared" si="202"/>
        <v>14789.6</v>
      </c>
      <c r="F633" s="57">
        <f t="shared" si="204"/>
        <v>4000</v>
      </c>
      <c r="G633" s="57">
        <f t="shared" si="204"/>
        <v>2999</v>
      </c>
      <c r="H633" s="57">
        <f t="shared" si="204"/>
        <v>3790.6</v>
      </c>
      <c r="I633" s="57">
        <f t="shared" si="204"/>
        <v>0</v>
      </c>
      <c r="J633" s="57">
        <f t="shared" si="204"/>
        <v>4000</v>
      </c>
      <c r="K633" s="57">
        <f t="shared" si="204"/>
        <v>0</v>
      </c>
      <c r="L633" s="57">
        <f t="shared" si="204"/>
        <v>0</v>
      </c>
      <c r="M633" s="39"/>
    </row>
    <row r="634" spans="1:49">
      <c r="A634" s="90"/>
      <c r="B634" s="90" t="s">
        <v>36</v>
      </c>
      <c r="C634" s="90" t="s">
        <v>172</v>
      </c>
      <c r="D634" s="16" t="s">
        <v>3</v>
      </c>
      <c r="E634" s="58">
        <f t="shared" ref="E634:E639" si="205">E232+E109</f>
        <v>161934.48249999998</v>
      </c>
      <c r="F634" s="58">
        <f t="shared" ref="F634:L634" si="206">F232+F109</f>
        <v>14059.119999999999</v>
      </c>
      <c r="G634" s="58">
        <f t="shared" si="206"/>
        <v>20532.400000000001</v>
      </c>
      <c r="H634" s="58">
        <f t="shared" si="206"/>
        <v>25660.282500000001</v>
      </c>
      <c r="I634" s="58">
        <f t="shared" si="206"/>
        <v>24170.67</v>
      </c>
      <c r="J634" s="58">
        <f t="shared" si="206"/>
        <v>24170.67</v>
      </c>
      <c r="K634" s="58">
        <f t="shared" si="206"/>
        <v>29170.67</v>
      </c>
      <c r="L634" s="58">
        <f t="shared" si="206"/>
        <v>24170.67</v>
      </c>
      <c r="M634" s="39"/>
    </row>
    <row r="635" spans="1:49">
      <c r="A635" s="90"/>
      <c r="B635" s="90"/>
      <c r="C635" s="90"/>
      <c r="D635" s="16" t="s">
        <v>13</v>
      </c>
      <c r="E635" s="53">
        <f t="shared" si="205"/>
        <v>0</v>
      </c>
      <c r="F635" s="53">
        <f t="shared" ref="F635:L639" si="207">F233+F110</f>
        <v>0</v>
      </c>
      <c r="G635" s="53">
        <f t="shared" si="207"/>
        <v>0</v>
      </c>
      <c r="H635" s="53">
        <f t="shared" si="207"/>
        <v>0</v>
      </c>
      <c r="I635" s="53">
        <f t="shared" si="207"/>
        <v>0</v>
      </c>
      <c r="J635" s="53">
        <f t="shared" si="207"/>
        <v>0</v>
      </c>
      <c r="K635" s="53">
        <f t="shared" si="207"/>
        <v>0</v>
      </c>
      <c r="L635" s="53">
        <f t="shared" si="207"/>
        <v>0</v>
      </c>
      <c r="M635" s="39"/>
    </row>
    <row r="636" spans="1:49">
      <c r="A636" s="90"/>
      <c r="B636" s="90"/>
      <c r="C636" s="90"/>
      <c r="D636" s="16" t="s">
        <v>14</v>
      </c>
      <c r="E636" s="53">
        <f t="shared" si="205"/>
        <v>6520.0952660000003</v>
      </c>
      <c r="F636" s="53">
        <f t="shared" si="207"/>
        <v>0</v>
      </c>
      <c r="G636" s="53">
        <f t="shared" si="207"/>
        <v>416.02541000000002</v>
      </c>
      <c r="H636" s="53">
        <f t="shared" si="207"/>
        <v>6104.0698560000001</v>
      </c>
      <c r="I636" s="53">
        <f t="shared" si="207"/>
        <v>0</v>
      </c>
      <c r="J636" s="53">
        <f t="shared" si="207"/>
        <v>0</v>
      </c>
      <c r="K636" s="53">
        <f t="shared" si="207"/>
        <v>0</v>
      </c>
      <c r="L636" s="53">
        <f t="shared" si="207"/>
        <v>0</v>
      </c>
      <c r="M636" s="39"/>
    </row>
    <row r="637" spans="1:49" ht="14.1" customHeight="1">
      <c r="A637" s="90"/>
      <c r="B637" s="90"/>
      <c r="C637" s="90"/>
      <c r="D637" s="16" t="s">
        <v>15</v>
      </c>
      <c r="E637" s="53">
        <f t="shared" si="205"/>
        <v>3096.1197540000003</v>
      </c>
      <c r="F637" s="53">
        <f t="shared" si="207"/>
        <v>0</v>
      </c>
      <c r="G637" s="53">
        <f t="shared" si="207"/>
        <v>46.22505000000001</v>
      </c>
      <c r="H637" s="53">
        <f t="shared" si="207"/>
        <v>3049.8947040000003</v>
      </c>
      <c r="I637" s="53">
        <f t="shared" si="207"/>
        <v>0</v>
      </c>
      <c r="J637" s="53">
        <f t="shared" si="207"/>
        <v>0</v>
      </c>
      <c r="K637" s="53">
        <f t="shared" si="207"/>
        <v>0</v>
      </c>
      <c r="L637" s="53">
        <f t="shared" si="207"/>
        <v>0</v>
      </c>
      <c r="M637" s="39"/>
    </row>
    <row r="638" spans="1:49" s="10" customFormat="1" ht="27.6" customHeight="1">
      <c r="A638" s="90"/>
      <c r="B638" s="90"/>
      <c r="C638" s="90"/>
      <c r="D638" s="16" t="s">
        <v>81</v>
      </c>
      <c r="E638" s="53">
        <f t="shared" si="205"/>
        <v>0</v>
      </c>
      <c r="F638" s="53">
        <f t="shared" si="207"/>
        <v>0</v>
      </c>
      <c r="G638" s="53">
        <f t="shared" si="207"/>
        <v>0</v>
      </c>
      <c r="H638" s="53">
        <f t="shared" si="207"/>
        <v>0</v>
      </c>
      <c r="I638" s="53">
        <f t="shared" si="207"/>
        <v>0</v>
      </c>
      <c r="J638" s="53">
        <f t="shared" si="207"/>
        <v>0</v>
      </c>
      <c r="K638" s="53">
        <f t="shared" si="207"/>
        <v>0</v>
      </c>
      <c r="L638" s="53">
        <f t="shared" si="207"/>
        <v>0</v>
      </c>
      <c r="M638" s="39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F638" s="38"/>
      <c r="AG638" s="38"/>
      <c r="AH638" s="38"/>
      <c r="AI638" s="38"/>
      <c r="AJ638" s="38"/>
      <c r="AK638" s="38"/>
      <c r="AL638" s="38"/>
      <c r="AM638" s="38"/>
      <c r="AN638" s="38"/>
      <c r="AO638" s="38"/>
      <c r="AP638" s="38"/>
      <c r="AQ638" s="38"/>
      <c r="AR638" s="38"/>
      <c r="AS638" s="38"/>
      <c r="AT638" s="38"/>
      <c r="AU638" s="38"/>
      <c r="AV638" s="38"/>
      <c r="AW638" s="38"/>
    </row>
    <row r="639" spans="1:49">
      <c r="A639" s="90"/>
      <c r="B639" s="90"/>
      <c r="C639" s="90"/>
      <c r="D639" s="16" t="s">
        <v>193</v>
      </c>
      <c r="E639" s="53">
        <f t="shared" si="205"/>
        <v>152734.29288999998</v>
      </c>
      <c r="F639" s="53">
        <f t="shared" si="207"/>
        <v>14059.119999999999</v>
      </c>
      <c r="G639" s="53">
        <f t="shared" si="207"/>
        <v>20486.174950000001</v>
      </c>
      <c r="H639" s="53">
        <f t="shared" si="207"/>
        <v>16506.317940000001</v>
      </c>
      <c r="I639" s="53">
        <f t="shared" si="207"/>
        <v>24170.67</v>
      </c>
      <c r="J639" s="53">
        <f t="shared" si="207"/>
        <v>24170.67</v>
      </c>
      <c r="K639" s="53">
        <f t="shared" si="207"/>
        <v>29170.67</v>
      </c>
      <c r="L639" s="53">
        <f t="shared" si="207"/>
        <v>24170.67</v>
      </c>
      <c r="M639" s="39"/>
    </row>
    <row r="640" spans="1:49">
      <c r="A640" s="90"/>
      <c r="B640" s="90" t="s">
        <v>60</v>
      </c>
      <c r="C640" s="90" t="s">
        <v>172</v>
      </c>
      <c r="D640" s="16" t="s">
        <v>3</v>
      </c>
      <c r="E640" s="58">
        <f t="shared" ref="E640:E645" si="208">E244+E103</f>
        <v>65492.729999999996</v>
      </c>
      <c r="F640" s="58">
        <f t="shared" ref="F640:L640" si="209">F244+F103</f>
        <v>8656.73</v>
      </c>
      <c r="G640" s="58">
        <f t="shared" si="209"/>
        <v>15152</v>
      </c>
      <c r="H640" s="58">
        <f t="shared" si="209"/>
        <v>5684</v>
      </c>
      <c r="I640" s="58">
        <f t="shared" si="209"/>
        <v>5000</v>
      </c>
      <c r="J640" s="58">
        <f t="shared" si="209"/>
        <v>11000</v>
      </c>
      <c r="K640" s="58">
        <f t="shared" si="209"/>
        <v>7000</v>
      </c>
      <c r="L640" s="58">
        <f t="shared" si="209"/>
        <v>13000</v>
      </c>
      <c r="M640" s="39"/>
    </row>
    <row r="641" spans="1:49">
      <c r="A641" s="90"/>
      <c r="B641" s="90"/>
      <c r="C641" s="90"/>
      <c r="D641" s="16" t="s">
        <v>13</v>
      </c>
      <c r="E641" s="53">
        <f t="shared" si="208"/>
        <v>0</v>
      </c>
      <c r="F641" s="53">
        <f t="shared" ref="F641:L645" si="210">F245+F104</f>
        <v>0</v>
      </c>
      <c r="G641" s="53">
        <f t="shared" si="210"/>
        <v>0</v>
      </c>
      <c r="H641" s="53">
        <f t="shared" si="210"/>
        <v>0</v>
      </c>
      <c r="I641" s="53">
        <f t="shared" si="210"/>
        <v>0</v>
      </c>
      <c r="J641" s="53">
        <f t="shared" si="210"/>
        <v>0</v>
      </c>
      <c r="K641" s="53">
        <f t="shared" si="210"/>
        <v>0</v>
      </c>
      <c r="L641" s="53">
        <f t="shared" si="210"/>
        <v>0</v>
      </c>
      <c r="M641" s="39"/>
    </row>
    <row r="642" spans="1:49">
      <c r="A642" s="90"/>
      <c r="B642" s="90"/>
      <c r="C642" s="90"/>
      <c r="D642" s="16" t="s">
        <v>14</v>
      </c>
      <c r="E642" s="53">
        <f t="shared" si="208"/>
        <v>0</v>
      </c>
      <c r="F642" s="53">
        <f t="shared" si="210"/>
        <v>0</v>
      </c>
      <c r="G642" s="53">
        <f t="shared" si="210"/>
        <v>0</v>
      </c>
      <c r="H642" s="53">
        <f t="shared" si="210"/>
        <v>0</v>
      </c>
      <c r="I642" s="53">
        <f t="shared" si="210"/>
        <v>0</v>
      </c>
      <c r="J642" s="53">
        <f t="shared" si="210"/>
        <v>0</v>
      </c>
      <c r="K642" s="53">
        <f t="shared" si="210"/>
        <v>0</v>
      </c>
      <c r="L642" s="53">
        <f t="shared" si="210"/>
        <v>0</v>
      </c>
      <c r="M642" s="39"/>
    </row>
    <row r="643" spans="1:49">
      <c r="A643" s="90"/>
      <c r="B643" s="90"/>
      <c r="C643" s="90"/>
      <c r="D643" s="16" t="s">
        <v>15</v>
      </c>
      <c r="E643" s="53">
        <f t="shared" si="208"/>
        <v>12721.165000000001</v>
      </c>
      <c r="F643" s="53">
        <f t="shared" si="210"/>
        <v>0</v>
      </c>
      <c r="G643" s="53">
        <f t="shared" si="210"/>
        <v>12721.165000000001</v>
      </c>
      <c r="H643" s="53">
        <f t="shared" si="210"/>
        <v>0</v>
      </c>
      <c r="I643" s="53">
        <f t="shared" si="210"/>
        <v>0</v>
      </c>
      <c r="J643" s="53">
        <f t="shared" si="210"/>
        <v>0</v>
      </c>
      <c r="K643" s="53">
        <f t="shared" si="210"/>
        <v>0</v>
      </c>
      <c r="L643" s="53">
        <f t="shared" si="210"/>
        <v>0</v>
      </c>
      <c r="M643" s="39"/>
    </row>
    <row r="644" spans="1:49" s="10" customFormat="1" ht="25.5">
      <c r="A644" s="90"/>
      <c r="B644" s="90"/>
      <c r="C644" s="90"/>
      <c r="D644" s="16" t="s">
        <v>81</v>
      </c>
      <c r="E644" s="53">
        <f t="shared" si="208"/>
        <v>0</v>
      </c>
      <c r="F644" s="53">
        <f t="shared" si="210"/>
        <v>0</v>
      </c>
      <c r="G644" s="53">
        <f t="shared" si="210"/>
        <v>0</v>
      </c>
      <c r="H644" s="53">
        <f t="shared" si="210"/>
        <v>0</v>
      </c>
      <c r="I644" s="53">
        <f t="shared" si="210"/>
        <v>0</v>
      </c>
      <c r="J644" s="53">
        <f t="shared" si="210"/>
        <v>0</v>
      </c>
      <c r="K644" s="53">
        <f t="shared" si="210"/>
        <v>0</v>
      </c>
      <c r="L644" s="53">
        <f t="shared" si="210"/>
        <v>0</v>
      </c>
      <c r="M644" s="39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F644" s="38"/>
      <c r="AG644" s="38"/>
      <c r="AH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  <c r="AS644" s="38"/>
      <c r="AT644" s="38"/>
      <c r="AU644" s="38"/>
      <c r="AV644" s="38"/>
      <c r="AW644" s="38"/>
    </row>
    <row r="645" spans="1:49">
      <c r="A645" s="90"/>
      <c r="B645" s="90"/>
      <c r="C645" s="90"/>
      <c r="D645" s="16" t="s">
        <v>193</v>
      </c>
      <c r="E645" s="53">
        <f t="shared" si="208"/>
        <v>52771.565000000002</v>
      </c>
      <c r="F645" s="53">
        <f t="shared" si="210"/>
        <v>8656.73</v>
      </c>
      <c r="G645" s="53">
        <f t="shared" si="210"/>
        <v>2430.8349999999991</v>
      </c>
      <c r="H645" s="53">
        <f t="shared" si="210"/>
        <v>5684</v>
      </c>
      <c r="I645" s="53">
        <f t="shared" si="210"/>
        <v>5000</v>
      </c>
      <c r="J645" s="53">
        <f t="shared" si="210"/>
        <v>11000</v>
      </c>
      <c r="K645" s="53">
        <f t="shared" si="210"/>
        <v>7000</v>
      </c>
      <c r="L645" s="53">
        <f t="shared" si="210"/>
        <v>13000</v>
      </c>
      <c r="M645" s="39"/>
    </row>
    <row r="646" spans="1:49">
      <c r="A646" s="90"/>
      <c r="B646" s="90" t="s">
        <v>177</v>
      </c>
      <c r="C646" s="90" t="s">
        <v>172</v>
      </c>
      <c r="D646" s="16" t="s">
        <v>3</v>
      </c>
      <c r="E646" s="58">
        <f t="shared" ref="E646:E657" si="211">E121</f>
        <v>53956</v>
      </c>
      <c r="F646" s="58">
        <f t="shared" ref="F646:L646" si="212">F121</f>
        <v>0</v>
      </c>
      <c r="G646" s="58">
        <f t="shared" si="212"/>
        <v>9176</v>
      </c>
      <c r="H646" s="58">
        <f t="shared" si="212"/>
        <v>35780</v>
      </c>
      <c r="I646" s="58">
        <f t="shared" si="212"/>
        <v>6000</v>
      </c>
      <c r="J646" s="58">
        <f t="shared" si="212"/>
        <v>0</v>
      </c>
      <c r="K646" s="58">
        <f t="shared" si="212"/>
        <v>3000</v>
      </c>
      <c r="L646" s="58">
        <f t="shared" si="212"/>
        <v>0</v>
      </c>
      <c r="M646" s="39"/>
    </row>
    <row r="647" spans="1:49">
      <c r="A647" s="90"/>
      <c r="B647" s="90"/>
      <c r="C647" s="90"/>
      <c r="D647" s="16" t="s">
        <v>13</v>
      </c>
      <c r="E647" s="53">
        <f t="shared" si="211"/>
        <v>0</v>
      </c>
      <c r="F647" s="53">
        <f t="shared" ref="F647:L651" si="213">F122</f>
        <v>0</v>
      </c>
      <c r="G647" s="53">
        <f t="shared" si="213"/>
        <v>0</v>
      </c>
      <c r="H647" s="53">
        <f t="shared" si="213"/>
        <v>0</v>
      </c>
      <c r="I647" s="53">
        <f t="shared" si="213"/>
        <v>0</v>
      </c>
      <c r="J647" s="53">
        <f t="shared" si="213"/>
        <v>0</v>
      </c>
      <c r="K647" s="53">
        <f t="shared" si="213"/>
        <v>0</v>
      </c>
      <c r="L647" s="53">
        <f t="shared" si="213"/>
        <v>0</v>
      </c>
      <c r="M647" s="39"/>
    </row>
    <row r="648" spans="1:49">
      <c r="A648" s="90"/>
      <c r="B648" s="90"/>
      <c r="C648" s="90"/>
      <c r="D648" s="16" t="s">
        <v>14</v>
      </c>
      <c r="E648" s="53">
        <f t="shared" si="211"/>
        <v>0</v>
      </c>
      <c r="F648" s="53">
        <f t="shared" si="213"/>
        <v>0</v>
      </c>
      <c r="G648" s="53">
        <f t="shared" si="213"/>
        <v>0</v>
      </c>
      <c r="H648" s="53">
        <f t="shared" si="213"/>
        <v>0</v>
      </c>
      <c r="I648" s="53">
        <f t="shared" si="213"/>
        <v>0</v>
      </c>
      <c r="J648" s="53">
        <f t="shared" si="213"/>
        <v>0</v>
      </c>
      <c r="K648" s="53">
        <f t="shared" si="213"/>
        <v>0</v>
      </c>
      <c r="L648" s="53">
        <f t="shared" si="213"/>
        <v>0</v>
      </c>
      <c r="M648" s="39"/>
    </row>
    <row r="649" spans="1:49">
      <c r="A649" s="90"/>
      <c r="B649" s="90"/>
      <c r="C649" s="90"/>
      <c r="D649" s="16" t="s">
        <v>15</v>
      </c>
      <c r="E649" s="53">
        <f t="shared" si="211"/>
        <v>35780</v>
      </c>
      <c r="F649" s="53">
        <f t="shared" si="213"/>
        <v>0</v>
      </c>
      <c r="G649" s="53">
        <f t="shared" si="213"/>
        <v>0</v>
      </c>
      <c r="H649" s="53">
        <f t="shared" si="213"/>
        <v>35780</v>
      </c>
      <c r="I649" s="53">
        <f t="shared" si="213"/>
        <v>0</v>
      </c>
      <c r="J649" s="53">
        <f t="shared" si="213"/>
        <v>0</v>
      </c>
      <c r="K649" s="53">
        <f t="shared" si="213"/>
        <v>0</v>
      </c>
      <c r="L649" s="53">
        <f t="shared" si="213"/>
        <v>0</v>
      </c>
      <c r="M649" s="39"/>
    </row>
    <row r="650" spans="1:49" s="10" customFormat="1" ht="25.5">
      <c r="A650" s="90"/>
      <c r="B650" s="90"/>
      <c r="C650" s="90"/>
      <c r="D650" s="16" t="s">
        <v>81</v>
      </c>
      <c r="E650" s="53">
        <f t="shared" si="211"/>
        <v>0</v>
      </c>
      <c r="F650" s="53">
        <f t="shared" si="213"/>
        <v>0</v>
      </c>
      <c r="G650" s="53">
        <f t="shared" si="213"/>
        <v>0</v>
      </c>
      <c r="H650" s="53">
        <f t="shared" si="213"/>
        <v>0</v>
      </c>
      <c r="I650" s="53">
        <f t="shared" si="213"/>
        <v>0</v>
      </c>
      <c r="J650" s="53">
        <f t="shared" si="213"/>
        <v>0</v>
      </c>
      <c r="K650" s="53">
        <f t="shared" si="213"/>
        <v>0</v>
      </c>
      <c r="L650" s="53">
        <f t="shared" si="213"/>
        <v>0</v>
      </c>
      <c r="M650" s="39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F650" s="38"/>
      <c r="AG650" s="38"/>
      <c r="AH650" s="38"/>
      <c r="AI650" s="38"/>
      <c r="AJ650" s="38"/>
      <c r="AK650" s="38"/>
      <c r="AL650" s="38"/>
      <c r="AM650" s="38"/>
      <c r="AN650" s="38"/>
      <c r="AO650" s="38"/>
      <c r="AP650" s="38"/>
      <c r="AQ650" s="38"/>
      <c r="AR650" s="38"/>
      <c r="AS650" s="38"/>
      <c r="AT650" s="38"/>
      <c r="AU650" s="38"/>
      <c r="AV650" s="38"/>
      <c r="AW650" s="38"/>
    </row>
    <row r="651" spans="1:49">
      <c r="A651" s="90"/>
      <c r="B651" s="90"/>
      <c r="C651" s="90"/>
      <c r="D651" s="16" t="s">
        <v>193</v>
      </c>
      <c r="E651" s="53">
        <f t="shared" si="211"/>
        <v>18176</v>
      </c>
      <c r="F651" s="53">
        <f t="shared" si="213"/>
        <v>0</v>
      </c>
      <c r="G651" s="53">
        <f t="shared" si="213"/>
        <v>9176</v>
      </c>
      <c r="H651" s="53">
        <f t="shared" si="213"/>
        <v>0</v>
      </c>
      <c r="I651" s="53">
        <f t="shared" si="213"/>
        <v>6000</v>
      </c>
      <c r="J651" s="53">
        <f t="shared" si="213"/>
        <v>0</v>
      </c>
      <c r="K651" s="53">
        <f t="shared" si="213"/>
        <v>3000</v>
      </c>
      <c r="L651" s="53">
        <f t="shared" si="213"/>
        <v>0</v>
      </c>
      <c r="M651" s="39"/>
    </row>
    <row r="652" spans="1:49">
      <c r="A652" s="90"/>
      <c r="B652" s="90" t="s">
        <v>178</v>
      </c>
      <c r="C652" s="90" t="s">
        <v>172</v>
      </c>
      <c r="D652" s="16" t="s">
        <v>3</v>
      </c>
      <c r="E652" s="58">
        <f t="shared" si="211"/>
        <v>13115</v>
      </c>
      <c r="F652" s="58">
        <f t="shared" ref="F652:L652" si="214">F127</f>
        <v>4000</v>
      </c>
      <c r="G652" s="58">
        <f t="shared" si="214"/>
        <v>0</v>
      </c>
      <c r="H652" s="58">
        <f t="shared" si="214"/>
        <v>5115</v>
      </c>
      <c r="I652" s="58">
        <f t="shared" si="214"/>
        <v>4000</v>
      </c>
      <c r="J652" s="58">
        <f t="shared" si="214"/>
        <v>0</v>
      </c>
      <c r="K652" s="58">
        <f t="shared" si="214"/>
        <v>0</v>
      </c>
      <c r="L652" s="58">
        <f t="shared" si="214"/>
        <v>0</v>
      </c>
      <c r="M652" s="39"/>
    </row>
    <row r="653" spans="1:49">
      <c r="A653" s="90"/>
      <c r="B653" s="90"/>
      <c r="C653" s="90"/>
      <c r="D653" s="16" t="s">
        <v>13</v>
      </c>
      <c r="E653" s="53">
        <f t="shared" si="211"/>
        <v>0</v>
      </c>
      <c r="F653" s="53">
        <f t="shared" ref="F653:L657" si="215">F128</f>
        <v>0</v>
      </c>
      <c r="G653" s="53">
        <f t="shared" si="215"/>
        <v>0</v>
      </c>
      <c r="H653" s="53">
        <f t="shared" si="215"/>
        <v>0</v>
      </c>
      <c r="I653" s="53">
        <f t="shared" si="215"/>
        <v>0</v>
      </c>
      <c r="J653" s="53">
        <f t="shared" si="215"/>
        <v>0</v>
      </c>
      <c r="K653" s="53">
        <f t="shared" si="215"/>
        <v>0</v>
      </c>
      <c r="L653" s="53">
        <f t="shared" si="215"/>
        <v>0</v>
      </c>
      <c r="M653" s="39"/>
    </row>
    <row r="654" spans="1:49">
      <c r="A654" s="90"/>
      <c r="B654" s="90"/>
      <c r="C654" s="90"/>
      <c r="D654" s="16" t="s">
        <v>14</v>
      </c>
      <c r="E654" s="53">
        <f t="shared" si="211"/>
        <v>0</v>
      </c>
      <c r="F654" s="53">
        <f t="shared" si="215"/>
        <v>0</v>
      </c>
      <c r="G654" s="53">
        <f t="shared" si="215"/>
        <v>0</v>
      </c>
      <c r="H654" s="53">
        <f t="shared" si="215"/>
        <v>0</v>
      </c>
      <c r="I654" s="53">
        <f t="shared" si="215"/>
        <v>0</v>
      </c>
      <c r="J654" s="53">
        <f t="shared" si="215"/>
        <v>0</v>
      </c>
      <c r="K654" s="53">
        <f t="shared" si="215"/>
        <v>0</v>
      </c>
      <c r="L654" s="53">
        <f t="shared" si="215"/>
        <v>0</v>
      </c>
      <c r="M654" s="39"/>
    </row>
    <row r="655" spans="1:49">
      <c r="A655" s="90"/>
      <c r="B655" s="90"/>
      <c r="C655" s="90"/>
      <c r="D655" s="16" t="s">
        <v>15</v>
      </c>
      <c r="E655" s="53">
        <f t="shared" si="211"/>
        <v>5115</v>
      </c>
      <c r="F655" s="53">
        <f t="shared" si="215"/>
        <v>0</v>
      </c>
      <c r="G655" s="53">
        <f t="shared" si="215"/>
        <v>0</v>
      </c>
      <c r="H655" s="53">
        <f t="shared" si="215"/>
        <v>5115</v>
      </c>
      <c r="I655" s="53">
        <f t="shared" si="215"/>
        <v>0</v>
      </c>
      <c r="J655" s="53">
        <f t="shared" si="215"/>
        <v>0</v>
      </c>
      <c r="K655" s="53">
        <f t="shared" si="215"/>
        <v>0</v>
      </c>
      <c r="L655" s="53">
        <f t="shared" si="215"/>
        <v>0</v>
      </c>
      <c r="M655" s="39"/>
    </row>
    <row r="656" spans="1:49" ht="25.5">
      <c r="A656" s="90"/>
      <c r="B656" s="90"/>
      <c r="C656" s="90"/>
      <c r="D656" s="16" t="s">
        <v>81</v>
      </c>
      <c r="E656" s="53">
        <f t="shared" si="211"/>
        <v>0</v>
      </c>
      <c r="F656" s="53">
        <f t="shared" si="215"/>
        <v>0</v>
      </c>
      <c r="G656" s="53">
        <f t="shared" si="215"/>
        <v>0</v>
      </c>
      <c r="H656" s="53">
        <f t="shared" si="215"/>
        <v>0</v>
      </c>
      <c r="I656" s="53">
        <f t="shared" si="215"/>
        <v>0</v>
      </c>
      <c r="J656" s="53">
        <f t="shared" si="215"/>
        <v>0</v>
      </c>
      <c r="K656" s="53">
        <f t="shared" si="215"/>
        <v>0</v>
      </c>
      <c r="L656" s="53">
        <f t="shared" si="215"/>
        <v>0</v>
      </c>
      <c r="M656" s="39"/>
    </row>
    <row r="657" spans="1:13">
      <c r="A657" s="90"/>
      <c r="B657" s="90"/>
      <c r="C657" s="90"/>
      <c r="D657" s="16" t="s">
        <v>193</v>
      </c>
      <c r="E657" s="53">
        <f t="shared" si="211"/>
        <v>8000</v>
      </c>
      <c r="F657" s="53">
        <f t="shared" si="215"/>
        <v>4000</v>
      </c>
      <c r="G657" s="53">
        <f t="shared" si="215"/>
        <v>0</v>
      </c>
      <c r="H657" s="53">
        <f t="shared" si="215"/>
        <v>0</v>
      </c>
      <c r="I657" s="53">
        <f t="shared" si="215"/>
        <v>4000</v>
      </c>
      <c r="J657" s="53">
        <f t="shared" si="215"/>
        <v>0</v>
      </c>
      <c r="K657" s="53">
        <f t="shared" si="215"/>
        <v>0</v>
      </c>
      <c r="L657" s="53">
        <f t="shared" si="215"/>
        <v>0</v>
      </c>
      <c r="M657" s="39"/>
    </row>
    <row r="658" spans="1:13">
      <c r="A658" s="90"/>
      <c r="B658" s="90" t="s">
        <v>179</v>
      </c>
      <c r="C658" s="90" t="s">
        <v>172</v>
      </c>
      <c r="D658" s="16" t="s">
        <v>3</v>
      </c>
      <c r="E658" s="58">
        <f>E145</f>
        <v>0</v>
      </c>
      <c r="F658" s="58">
        <f t="shared" ref="F658:L658" si="216">F145</f>
        <v>0</v>
      </c>
      <c r="G658" s="58">
        <f t="shared" si="216"/>
        <v>0</v>
      </c>
      <c r="H658" s="58">
        <f t="shared" si="216"/>
        <v>0</v>
      </c>
      <c r="I658" s="58">
        <f t="shared" si="216"/>
        <v>0</v>
      </c>
      <c r="J658" s="58">
        <f t="shared" si="216"/>
        <v>0</v>
      </c>
      <c r="K658" s="58">
        <f t="shared" si="216"/>
        <v>0</v>
      </c>
      <c r="L658" s="58">
        <f t="shared" si="216"/>
        <v>0</v>
      </c>
      <c r="M658" s="39"/>
    </row>
    <row r="659" spans="1:13">
      <c r="A659" s="90"/>
      <c r="B659" s="90"/>
      <c r="C659" s="90"/>
      <c r="D659" s="16" t="s">
        <v>13</v>
      </c>
      <c r="E659" s="58">
        <f>E146</f>
        <v>0</v>
      </c>
      <c r="F659" s="58">
        <f t="shared" ref="F659:L663" si="217">F146</f>
        <v>0</v>
      </c>
      <c r="G659" s="58">
        <f t="shared" si="217"/>
        <v>0</v>
      </c>
      <c r="H659" s="58">
        <f t="shared" si="217"/>
        <v>0</v>
      </c>
      <c r="I659" s="58">
        <f t="shared" si="217"/>
        <v>0</v>
      </c>
      <c r="J659" s="58">
        <f t="shared" si="217"/>
        <v>0</v>
      </c>
      <c r="K659" s="58">
        <f t="shared" si="217"/>
        <v>0</v>
      </c>
      <c r="L659" s="58">
        <f t="shared" si="217"/>
        <v>0</v>
      </c>
      <c r="M659" s="39"/>
    </row>
    <row r="660" spans="1:13">
      <c r="A660" s="90"/>
      <c r="B660" s="90"/>
      <c r="C660" s="90"/>
      <c r="D660" s="16" t="s">
        <v>14</v>
      </c>
      <c r="E660" s="58">
        <f>E147</f>
        <v>0</v>
      </c>
      <c r="F660" s="58">
        <f t="shared" si="217"/>
        <v>0</v>
      </c>
      <c r="G660" s="58">
        <f t="shared" si="217"/>
        <v>0</v>
      </c>
      <c r="H660" s="58">
        <f t="shared" si="217"/>
        <v>0</v>
      </c>
      <c r="I660" s="58">
        <f t="shared" si="217"/>
        <v>0</v>
      </c>
      <c r="J660" s="58">
        <f t="shared" si="217"/>
        <v>0</v>
      </c>
      <c r="K660" s="58">
        <f t="shared" si="217"/>
        <v>0</v>
      </c>
      <c r="L660" s="58">
        <f t="shared" si="217"/>
        <v>0</v>
      </c>
      <c r="M660" s="39"/>
    </row>
    <row r="661" spans="1:13">
      <c r="A661" s="90"/>
      <c r="B661" s="90"/>
      <c r="C661" s="90"/>
      <c r="D661" s="16" t="s">
        <v>15</v>
      </c>
      <c r="E661" s="58">
        <f>E148</f>
        <v>0</v>
      </c>
      <c r="F661" s="53">
        <f t="shared" si="217"/>
        <v>0</v>
      </c>
      <c r="G661" s="53">
        <f t="shared" si="217"/>
        <v>0</v>
      </c>
      <c r="H661" s="53">
        <f t="shared" si="217"/>
        <v>0</v>
      </c>
      <c r="I661" s="53">
        <f t="shared" si="217"/>
        <v>0</v>
      </c>
      <c r="J661" s="53">
        <f t="shared" si="217"/>
        <v>0</v>
      </c>
      <c r="K661" s="53">
        <f t="shared" si="217"/>
        <v>0</v>
      </c>
      <c r="L661" s="53">
        <f t="shared" si="217"/>
        <v>0</v>
      </c>
      <c r="M661" s="39"/>
    </row>
    <row r="662" spans="1:13" ht="25.5">
      <c r="A662" s="90"/>
      <c r="B662" s="90"/>
      <c r="C662" s="90"/>
      <c r="D662" s="16" t="s">
        <v>81</v>
      </c>
      <c r="E662" s="58">
        <f>E149</f>
        <v>0</v>
      </c>
      <c r="F662" s="53">
        <f t="shared" si="217"/>
        <v>0</v>
      </c>
      <c r="G662" s="53">
        <f t="shared" si="217"/>
        <v>0</v>
      </c>
      <c r="H662" s="53">
        <f t="shared" si="217"/>
        <v>0</v>
      </c>
      <c r="I662" s="53">
        <f t="shared" si="217"/>
        <v>0</v>
      </c>
      <c r="J662" s="53">
        <f t="shared" si="217"/>
        <v>0</v>
      </c>
      <c r="K662" s="53">
        <f t="shared" si="217"/>
        <v>0</v>
      </c>
      <c r="L662" s="53">
        <f t="shared" si="217"/>
        <v>0</v>
      </c>
      <c r="M662" s="39"/>
    </row>
    <row r="663" spans="1:13">
      <c r="A663" s="90"/>
      <c r="B663" s="90"/>
      <c r="C663" s="90"/>
      <c r="D663" s="16" t="s">
        <v>193</v>
      </c>
      <c r="E663" s="58">
        <f>E139</f>
        <v>4381</v>
      </c>
      <c r="F663" s="53">
        <f t="shared" si="217"/>
        <v>0</v>
      </c>
      <c r="G663" s="53">
        <f t="shared" si="217"/>
        <v>0</v>
      </c>
      <c r="H663" s="53">
        <f t="shared" si="217"/>
        <v>0</v>
      </c>
      <c r="I663" s="53">
        <f t="shared" si="217"/>
        <v>0</v>
      </c>
      <c r="J663" s="53">
        <f t="shared" si="217"/>
        <v>0</v>
      </c>
      <c r="K663" s="53">
        <f t="shared" si="217"/>
        <v>0</v>
      </c>
      <c r="L663" s="53">
        <f t="shared" si="217"/>
        <v>0</v>
      </c>
      <c r="M663" s="39"/>
    </row>
    <row r="664" spans="1:13">
      <c r="A664" s="90"/>
      <c r="B664" s="90" t="s">
        <v>180</v>
      </c>
      <c r="C664" s="90" t="s">
        <v>172</v>
      </c>
      <c r="D664" s="16" t="s">
        <v>3</v>
      </c>
      <c r="E664" s="58">
        <f t="shared" ref="E664:E669" si="218">E139</f>
        <v>4381</v>
      </c>
      <c r="F664" s="58">
        <f t="shared" ref="F664:L664" si="219">F139</f>
        <v>0</v>
      </c>
      <c r="G664" s="58">
        <f t="shared" si="219"/>
        <v>0</v>
      </c>
      <c r="H664" s="58">
        <f t="shared" si="219"/>
        <v>4381</v>
      </c>
      <c r="I664" s="58">
        <f t="shared" si="219"/>
        <v>0</v>
      </c>
      <c r="J664" s="58">
        <f t="shared" si="219"/>
        <v>0</v>
      </c>
      <c r="K664" s="58">
        <f t="shared" si="219"/>
        <v>0</v>
      </c>
      <c r="L664" s="58">
        <f t="shared" si="219"/>
        <v>0</v>
      </c>
      <c r="M664" s="39"/>
    </row>
    <row r="665" spans="1:13">
      <c r="A665" s="90"/>
      <c r="B665" s="90"/>
      <c r="C665" s="90"/>
      <c r="D665" s="16" t="s">
        <v>13</v>
      </c>
      <c r="E665" s="58">
        <f t="shared" si="218"/>
        <v>0</v>
      </c>
      <c r="F665" s="58">
        <f t="shared" ref="F665:L669" si="220">F140</f>
        <v>0</v>
      </c>
      <c r="G665" s="58">
        <f t="shared" si="220"/>
        <v>0</v>
      </c>
      <c r="H665" s="58">
        <f t="shared" si="220"/>
        <v>0</v>
      </c>
      <c r="I665" s="58">
        <f t="shared" si="220"/>
        <v>0</v>
      </c>
      <c r="J665" s="58">
        <f t="shared" si="220"/>
        <v>0</v>
      </c>
      <c r="K665" s="58">
        <f t="shared" si="220"/>
        <v>0</v>
      </c>
      <c r="L665" s="58">
        <f t="shared" si="220"/>
        <v>0</v>
      </c>
      <c r="M665" s="39"/>
    </row>
    <row r="666" spans="1:13">
      <c r="A666" s="90"/>
      <c r="B666" s="90"/>
      <c r="C666" s="90"/>
      <c r="D666" s="16" t="s">
        <v>14</v>
      </c>
      <c r="E666" s="58">
        <f t="shared" si="218"/>
        <v>0</v>
      </c>
      <c r="F666" s="58">
        <f t="shared" si="220"/>
        <v>0</v>
      </c>
      <c r="G666" s="58">
        <f t="shared" si="220"/>
        <v>0</v>
      </c>
      <c r="H666" s="58">
        <f t="shared" si="220"/>
        <v>0</v>
      </c>
      <c r="I666" s="58">
        <f t="shared" si="220"/>
        <v>0</v>
      </c>
      <c r="J666" s="58">
        <f t="shared" si="220"/>
        <v>0</v>
      </c>
      <c r="K666" s="58">
        <f t="shared" si="220"/>
        <v>0</v>
      </c>
      <c r="L666" s="58">
        <f t="shared" si="220"/>
        <v>0</v>
      </c>
      <c r="M666" s="39"/>
    </row>
    <row r="667" spans="1:13">
      <c r="A667" s="90"/>
      <c r="B667" s="90"/>
      <c r="C667" s="90"/>
      <c r="D667" s="16" t="s">
        <v>15</v>
      </c>
      <c r="E667" s="58">
        <f t="shared" si="218"/>
        <v>4381</v>
      </c>
      <c r="F667" s="58">
        <f t="shared" si="220"/>
        <v>0</v>
      </c>
      <c r="G667" s="58">
        <f t="shared" si="220"/>
        <v>0</v>
      </c>
      <c r="H667" s="58">
        <f t="shared" si="220"/>
        <v>4381</v>
      </c>
      <c r="I667" s="58">
        <f t="shared" si="220"/>
        <v>0</v>
      </c>
      <c r="J667" s="58">
        <f t="shared" si="220"/>
        <v>0</v>
      </c>
      <c r="K667" s="58">
        <f t="shared" si="220"/>
        <v>0</v>
      </c>
      <c r="L667" s="58">
        <f t="shared" si="220"/>
        <v>0</v>
      </c>
      <c r="M667" s="39"/>
    </row>
    <row r="668" spans="1:13" ht="25.5">
      <c r="A668" s="90"/>
      <c r="B668" s="90"/>
      <c r="C668" s="90"/>
      <c r="D668" s="16" t="s">
        <v>81</v>
      </c>
      <c r="E668" s="58">
        <f t="shared" si="218"/>
        <v>0</v>
      </c>
      <c r="F668" s="58">
        <f t="shared" si="220"/>
        <v>0</v>
      </c>
      <c r="G668" s="58">
        <f t="shared" si="220"/>
        <v>0</v>
      </c>
      <c r="H668" s="58">
        <f t="shared" si="220"/>
        <v>0</v>
      </c>
      <c r="I668" s="58">
        <f t="shared" si="220"/>
        <v>0</v>
      </c>
      <c r="J668" s="58">
        <f t="shared" si="220"/>
        <v>0</v>
      </c>
      <c r="K668" s="58">
        <f t="shared" si="220"/>
        <v>0</v>
      </c>
      <c r="L668" s="58">
        <f t="shared" si="220"/>
        <v>0</v>
      </c>
      <c r="M668" s="39"/>
    </row>
    <row r="669" spans="1:13">
      <c r="A669" s="90"/>
      <c r="B669" s="90"/>
      <c r="C669" s="90"/>
      <c r="D669" s="16" t="s">
        <v>193</v>
      </c>
      <c r="E669" s="58">
        <f t="shared" si="218"/>
        <v>0</v>
      </c>
      <c r="F669" s="58">
        <f t="shared" si="220"/>
        <v>0</v>
      </c>
      <c r="G669" s="58">
        <f t="shared" si="220"/>
        <v>0</v>
      </c>
      <c r="H669" s="58">
        <f t="shared" si="220"/>
        <v>0</v>
      </c>
      <c r="I669" s="58">
        <f t="shared" si="220"/>
        <v>0</v>
      </c>
      <c r="J669" s="58">
        <f t="shared" si="220"/>
        <v>0</v>
      </c>
      <c r="K669" s="58">
        <f t="shared" si="220"/>
        <v>0</v>
      </c>
      <c r="L669" s="58">
        <f t="shared" si="220"/>
        <v>0</v>
      </c>
      <c r="M669" s="39"/>
    </row>
    <row r="670" spans="1:13">
      <c r="A670" s="6" t="s">
        <v>196</v>
      </c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39"/>
    </row>
    <row r="671" spans="1:13">
      <c r="F671" s="11"/>
      <c r="G671" s="11"/>
      <c r="H671" s="11"/>
      <c r="I671" s="11"/>
      <c r="J671" s="11"/>
      <c r="K671" s="11"/>
      <c r="L671" s="11"/>
    </row>
    <row r="673" spans="5:12">
      <c r="F673" s="12"/>
      <c r="G673" s="13"/>
      <c r="H673" s="12"/>
      <c r="I673" s="12"/>
      <c r="J673" s="12"/>
      <c r="K673" s="13"/>
      <c r="L673" s="13"/>
    </row>
    <row r="676" spans="5:12">
      <c r="F676" s="11"/>
    </row>
    <row r="677" spans="5:12">
      <c r="E677" s="30"/>
      <c r="F677" s="11"/>
    </row>
  </sheetData>
  <mergeCells count="299">
    <mergeCell ref="A652:A657"/>
    <mergeCell ref="B652:B657"/>
    <mergeCell ref="C652:C657"/>
    <mergeCell ref="A646:A651"/>
    <mergeCell ref="B646:B651"/>
    <mergeCell ref="C646:C651"/>
    <mergeCell ref="A640:A645"/>
    <mergeCell ref="A151:A156"/>
    <mergeCell ref="B151:B156"/>
    <mergeCell ref="C151:C156"/>
    <mergeCell ref="A622:A627"/>
    <mergeCell ref="B622:B627"/>
    <mergeCell ref="C622:C627"/>
    <mergeCell ref="B603:L603"/>
    <mergeCell ref="C616:C621"/>
    <mergeCell ref="A591:B596"/>
    <mergeCell ref="A634:A639"/>
    <mergeCell ref="B634:B639"/>
    <mergeCell ref="B610:B615"/>
    <mergeCell ref="C610:C615"/>
    <mergeCell ref="C634:C639"/>
    <mergeCell ref="A628:A633"/>
    <mergeCell ref="B628:B633"/>
    <mergeCell ref="C628:C633"/>
    <mergeCell ref="A7:L7"/>
    <mergeCell ref="A9:A11"/>
    <mergeCell ref="B9:B11"/>
    <mergeCell ref="C9:C11"/>
    <mergeCell ref="D9:D11"/>
    <mergeCell ref="E9:L9"/>
    <mergeCell ref="E10:E11"/>
    <mergeCell ref="F10:L10"/>
    <mergeCell ref="A664:A669"/>
    <mergeCell ref="B664:B669"/>
    <mergeCell ref="C664:C669"/>
    <mergeCell ref="A578:A583"/>
    <mergeCell ref="B578:B583"/>
    <mergeCell ref="C578:C583"/>
    <mergeCell ref="B640:B645"/>
    <mergeCell ref="C640:C645"/>
    <mergeCell ref="A658:A663"/>
    <mergeCell ref="B658:B663"/>
    <mergeCell ref="C658:C663"/>
    <mergeCell ref="A604:A609"/>
    <mergeCell ref="B604:B609"/>
    <mergeCell ref="C604:C609"/>
    <mergeCell ref="A610:A615"/>
    <mergeCell ref="B590:L590"/>
    <mergeCell ref="B28:B33"/>
    <mergeCell ref="C28:C33"/>
    <mergeCell ref="A22:A27"/>
    <mergeCell ref="B22:B27"/>
    <mergeCell ref="C22:C27"/>
    <mergeCell ref="A28:A33"/>
    <mergeCell ref="A13:L13"/>
    <mergeCell ref="A14:L14"/>
    <mergeCell ref="A15:L15"/>
    <mergeCell ref="A16:A21"/>
    <mergeCell ref="B16:B21"/>
    <mergeCell ref="C16:C21"/>
    <mergeCell ref="C34:C39"/>
    <mergeCell ref="A77:L77"/>
    <mergeCell ref="A64:A69"/>
    <mergeCell ref="B64:B69"/>
    <mergeCell ref="C64:C69"/>
    <mergeCell ref="A58:A63"/>
    <mergeCell ref="B58:B63"/>
    <mergeCell ref="C58:C63"/>
    <mergeCell ref="A40:A44"/>
    <mergeCell ref="B40:B44"/>
    <mergeCell ref="C40:C44"/>
    <mergeCell ref="A45:A50"/>
    <mergeCell ref="B45:B50"/>
    <mergeCell ref="C45:C50"/>
    <mergeCell ref="A34:A39"/>
    <mergeCell ref="B34:B39"/>
    <mergeCell ref="A97:A102"/>
    <mergeCell ref="B97:B102"/>
    <mergeCell ref="C97:C102"/>
    <mergeCell ref="A78:L78"/>
    <mergeCell ref="A79:A84"/>
    <mergeCell ref="C79:C84"/>
    <mergeCell ref="A51:A56"/>
    <mergeCell ref="B51:B56"/>
    <mergeCell ref="C51:C56"/>
    <mergeCell ref="A76:L76"/>
    <mergeCell ref="A57:L57"/>
    <mergeCell ref="A115:A120"/>
    <mergeCell ref="B115:B120"/>
    <mergeCell ref="C115:C120"/>
    <mergeCell ref="A121:A126"/>
    <mergeCell ref="B121:B126"/>
    <mergeCell ref="C121:C126"/>
    <mergeCell ref="A103:A108"/>
    <mergeCell ref="B103:B108"/>
    <mergeCell ref="C103:C108"/>
    <mergeCell ref="A109:A114"/>
    <mergeCell ref="B109:B114"/>
    <mergeCell ref="C109:C114"/>
    <mergeCell ref="A133:A138"/>
    <mergeCell ref="B133:B138"/>
    <mergeCell ref="C133:C138"/>
    <mergeCell ref="A139:A144"/>
    <mergeCell ref="B139:B144"/>
    <mergeCell ref="C139:C144"/>
    <mergeCell ref="A127:A132"/>
    <mergeCell ref="B127:B132"/>
    <mergeCell ref="C127:C132"/>
    <mergeCell ref="A169:L169"/>
    <mergeCell ref="A170:L170"/>
    <mergeCell ref="A171:L171"/>
    <mergeCell ref="A190:A195"/>
    <mergeCell ref="B190:B195"/>
    <mergeCell ref="C190:C195"/>
    <mergeCell ref="A178:A183"/>
    <mergeCell ref="A163:C168"/>
    <mergeCell ref="A145:A150"/>
    <mergeCell ref="B145:B150"/>
    <mergeCell ref="C145:C150"/>
    <mergeCell ref="A157:A162"/>
    <mergeCell ref="B157:B162"/>
    <mergeCell ref="C157:C162"/>
    <mergeCell ref="A172:A177"/>
    <mergeCell ref="B172:B177"/>
    <mergeCell ref="C172:C177"/>
    <mergeCell ref="A202:A207"/>
    <mergeCell ref="B202:B207"/>
    <mergeCell ref="C202:C207"/>
    <mergeCell ref="A208:A213"/>
    <mergeCell ref="B208:B213"/>
    <mergeCell ref="C208:C213"/>
    <mergeCell ref="B178:B183"/>
    <mergeCell ref="C178:C183"/>
    <mergeCell ref="A184:A189"/>
    <mergeCell ref="B184:B189"/>
    <mergeCell ref="C184:C189"/>
    <mergeCell ref="A196:A201"/>
    <mergeCell ref="B196:B201"/>
    <mergeCell ref="C196:C201"/>
    <mergeCell ref="A226:A231"/>
    <mergeCell ref="B226:B231"/>
    <mergeCell ref="C226:C231"/>
    <mergeCell ref="A232:A237"/>
    <mergeCell ref="B232:B237"/>
    <mergeCell ref="C232:C237"/>
    <mergeCell ref="A214:A219"/>
    <mergeCell ref="B214:B219"/>
    <mergeCell ref="C214:C219"/>
    <mergeCell ref="A220:A225"/>
    <mergeCell ref="B220:B225"/>
    <mergeCell ref="C220:C225"/>
    <mergeCell ref="A250:A255"/>
    <mergeCell ref="B250:B255"/>
    <mergeCell ref="C250:C255"/>
    <mergeCell ref="A238:A243"/>
    <mergeCell ref="B238:B243"/>
    <mergeCell ref="C238:C243"/>
    <mergeCell ref="A244:A249"/>
    <mergeCell ref="B244:B249"/>
    <mergeCell ref="C244:C249"/>
    <mergeCell ref="A271:A276"/>
    <mergeCell ref="B271:B276"/>
    <mergeCell ref="C271:C276"/>
    <mergeCell ref="A277:A282"/>
    <mergeCell ref="B277:B282"/>
    <mergeCell ref="C277:C282"/>
    <mergeCell ref="A262:L262"/>
    <mergeCell ref="A263:L263"/>
    <mergeCell ref="A264:L264"/>
    <mergeCell ref="A265:A270"/>
    <mergeCell ref="B265:B270"/>
    <mergeCell ref="C265:C270"/>
    <mergeCell ref="A349:A354"/>
    <mergeCell ref="B349:B354"/>
    <mergeCell ref="C349:C354"/>
    <mergeCell ref="A319:A324"/>
    <mergeCell ref="B319:B324"/>
    <mergeCell ref="C319:C324"/>
    <mergeCell ref="A325:A330"/>
    <mergeCell ref="B325:B330"/>
    <mergeCell ref="C325:C330"/>
    <mergeCell ref="A331:A336"/>
    <mergeCell ref="B331:B336"/>
    <mergeCell ref="C331:C336"/>
    <mergeCell ref="A337:A342"/>
    <mergeCell ref="B337:B342"/>
    <mergeCell ref="C337:C342"/>
    <mergeCell ref="A312:L312"/>
    <mergeCell ref="A313:A318"/>
    <mergeCell ref="B313:B318"/>
    <mergeCell ref="C313:C318"/>
    <mergeCell ref="A310:L310"/>
    <mergeCell ref="A311:L311"/>
    <mergeCell ref="A343:A348"/>
    <mergeCell ref="B343:B348"/>
    <mergeCell ref="C343:C348"/>
    <mergeCell ref="A292:A297"/>
    <mergeCell ref="B292:B297"/>
    <mergeCell ref="C292:C297"/>
    <mergeCell ref="A298:A303"/>
    <mergeCell ref="B298:B303"/>
    <mergeCell ref="C298:C303"/>
    <mergeCell ref="A289:L289"/>
    <mergeCell ref="A290:L290"/>
    <mergeCell ref="A291:L291"/>
    <mergeCell ref="A355:A360"/>
    <mergeCell ref="B355:B360"/>
    <mergeCell ref="C355:C360"/>
    <mergeCell ref="A373:A378"/>
    <mergeCell ref="B373:B378"/>
    <mergeCell ref="C373:C378"/>
    <mergeCell ref="A361:A366"/>
    <mergeCell ref="B361:B366"/>
    <mergeCell ref="C361:C366"/>
    <mergeCell ref="A367:A372"/>
    <mergeCell ref="B367:B372"/>
    <mergeCell ref="C367:C372"/>
    <mergeCell ref="A379:L379"/>
    <mergeCell ref="A380:A385"/>
    <mergeCell ref="B380:B385"/>
    <mergeCell ref="A386:A391"/>
    <mergeCell ref="B386:B391"/>
    <mergeCell ref="C380:C577"/>
    <mergeCell ref="A416:A421"/>
    <mergeCell ref="B416:B421"/>
    <mergeCell ref="A422:A427"/>
    <mergeCell ref="B422:B427"/>
    <mergeCell ref="A404:A409"/>
    <mergeCell ref="B404:B409"/>
    <mergeCell ref="A410:A415"/>
    <mergeCell ref="B410:B415"/>
    <mergeCell ref="A440:A445"/>
    <mergeCell ref="B440:B445"/>
    <mergeCell ref="A446:A451"/>
    <mergeCell ref="B446:B451"/>
    <mergeCell ref="A428:A433"/>
    <mergeCell ref="B428:B433"/>
    <mergeCell ref="A566:A571"/>
    <mergeCell ref="B566:B571"/>
    <mergeCell ref="A572:A577"/>
    <mergeCell ref="B572:B577"/>
    <mergeCell ref="A470:A475"/>
    <mergeCell ref="B470:B475"/>
    <mergeCell ref="A452:A457"/>
    <mergeCell ref="B452:B457"/>
    <mergeCell ref="A458:A463"/>
    <mergeCell ref="B458:B463"/>
    <mergeCell ref="A392:A397"/>
    <mergeCell ref="B392:B397"/>
    <mergeCell ref="A398:A403"/>
    <mergeCell ref="B398:B403"/>
    <mergeCell ref="B536:B541"/>
    <mergeCell ref="A542:A547"/>
    <mergeCell ref="B542:B547"/>
    <mergeCell ref="A524:A529"/>
    <mergeCell ref="B524:B529"/>
    <mergeCell ref="A530:A535"/>
    <mergeCell ref="B530:B535"/>
    <mergeCell ref="A304:C309"/>
    <mergeCell ref="A488:A493"/>
    <mergeCell ref="B488:B493"/>
    <mergeCell ref="A494:A499"/>
    <mergeCell ref="B494:B499"/>
    <mergeCell ref="A476:A481"/>
    <mergeCell ref="B476:B481"/>
    <mergeCell ref="A482:A487"/>
    <mergeCell ref="B482:B487"/>
    <mergeCell ref="A512:A517"/>
    <mergeCell ref="B512:B517"/>
    <mergeCell ref="A506:A511"/>
    <mergeCell ref="B506:B511"/>
    <mergeCell ref="A434:A439"/>
    <mergeCell ref="B434:B439"/>
    <mergeCell ref="A464:A469"/>
    <mergeCell ref="B464:B469"/>
    <mergeCell ref="A283:C288"/>
    <mergeCell ref="A256:C261"/>
    <mergeCell ref="A70:C75"/>
    <mergeCell ref="C591:C602"/>
    <mergeCell ref="A597:B602"/>
    <mergeCell ref="B616:B621"/>
    <mergeCell ref="A616:A621"/>
    <mergeCell ref="A584:C589"/>
    <mergeCell ref="A91:A96"/>
    <mergeCell ref="A85:A90"/>
    <mergeCell ref="C85:C90"/>
    <mergeCell ref="C91:C96"/>
    <mergeCell ref="B79:B96"/>
    <mergeCell ref="A560:A565"/>
    <mergeCell ref="B560:B565"/>
    <mergeCell ref="A548:A553"/>
    <mergeCell ref="B548:B553"/>
    <mergeCell ref="A554:A559"/>
    <mergeCell ref="B554:B559"/>
    <mergeCell ref="A518:A523"/>
    <mergeCell ref="B518:B523"/>
    <mergeCell ref="A500:A505"/>
    <mergeCell ref="B500:B505"/>
    <mergeCell ref="A536:A541"/>
  </mergeCells>
  <printOptions horizontalCentered="1"/>
  <pageMargins left="0.9055118110236221" right="0.70866141732283472" top="0.55118110236220474" bottom="0.55118110236220474" header="0.31496062992125984" footer="0.31496062992125984"/>
  <pageSetup paperSize="9" scale="50" fitToHeight="30" orientation="landscape" r:id="rId1"/>
  <ignoredErrors>
    <ignoredError sqref="H232 H313 F6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Иванова Елена Витальевна</cp:lastModifiedBy>
  <cp:lastPrinted>2016-09-29T12:04:52Z</cp:lastPrinted>
  <dcterms:created xsi:type="dcterms:W3CDTF">2013-09-10T08:11:51Z</dcterms:created>
  <dcterms:modified xsi:type="dcterms:W3CDTF">2016-09-29T12:41:31Z</dcterms:modified>
</cp:coreProperties>
</file>