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0.11\обмен buh_anr\ОТДЕЛ ПЛАНИРОВАНИЯ АНАЛИЗА И ОТЧЕТНОСТИ\2024 год\20МП\МП 20\изменения по думе июня от 19.06.24\"/>
    </mc:Choice>
  </mc:AlternateContent>
  <xr:revisionPtr revIDLastSave="0" documentId="13_ncr:1_{A0B4AD61-01E7-417C-9338-9FE0E94FB1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12" r:id="rId1"/>
    <sheet name="Таблица 3" sheetId="13" r:id="rId2"/>
    <sheet name="Таблица 4" sheetId="14" r:id="rId3"/>
    <sheet name="Таблица 5" sheetId="15" r:id="rId4"/>
    <sheet name="Таблица 6" sheetId="16" r:id="rId5"/>
    <sheet name="Таблица 7" sheetId="18" r:id="rId6"/>
    <sheet name="Таблица 8" sheetId="17" r:id="rId7"/>
  </sheets>
  <definedNames>
    <definedName name="_xlnm.Print_Area" localSheetId="0">'Таблица 2'!$A$1:$J$295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5" i="12" l="1"/>
  <c r="G22" i="12"/>
  <c r="G26" i="12"/>
  <c r="G12" i="12" s="1"/>
  <c r="G68" i="12" s="1"/>
  <c r="G168" i="12" s="1"/>
  <c r="G23" i="12"/>
  <c r="G76" i="12" l="1"/>
  <c r="G186" i="12"/>
  <c r="G97" i="12"/>
  <c r="G104" i="12"/>
  <c r="G16" i="12" l="1"/>
  <c r="F26" i="12" l="1"/>
  <c r="F19" i="12"/>
  <c r="F18" i="12" l="1"/>
  <c r="F12" i="12" l="1"/>
  <c r="G201" i="12" l="1"/>
  <c r="F118" i="12" l="1"/>
  <c r="F53" i="12"/>
  <c r="J26" i="12"/>
  <c r="I19" i="12"/>
  <c r="H19" i="12"/>
  <c r="G183" i="12"/>
  <c r="F60" i="12" l="1"/>
  <c r="F23" i="12"/>
  <c r="F111" i="12"/>
  <c r="H198" i="12" l="1"/>
  <c r="G198" i="12"/>
  <c r="H12" i="12" l="1"/>
  <c r="G37" i="12"/>
  <c r="H37" i="12"/>
  <c r="I37" i="12"/>
  <c r="J43" i="12"/>
  <c r="E43" i="12" s="1"/>
  <c r="J34" i="12"/>
  <c r="J35" i="12"/>
  <c r="J36" i="12"/>
  <c r="J38" i="12"/>
  <c r="E38" i="12" s="1"/>
  <c r="J39" i="12"/>
  <c r="E39" i="12" s="1"/>
  <c r="J40" i="12"/>
  <c r="J41" i="12"/>
  <c r="E41" i="12" s="1"/>
  <c r="J42" i="12"/>
  <c r="E42" i="12" s="1"/>
  <c r="F198" i="12"/>
  <c r="E40" i="12" l="1"/>
  <c r="F37" i="12"/>
  <c r="F183" i="12"/>
  <c r="J37" i="12"/>
  <c r="G281" i="12"/>
  <c r="H281" i="12"/>
  <c r="I281" i="12"/>
  <c r="J281" i="12"/>
  <c r="G282" i="12"/>
  <c r="H282" i="12"/>
  <c r="I282" i="12"/>
  <c r="J282" i="12"/>
  <c r="G283" i="12"/>
  <c r="H283" i="12"/>
  <c r="I283" i="12"/>
  <c r="J283" i="12"/>
  <c r="G284" i="12"/>
  <c r="H284" i="12"/>
  <c r="I284" i="12"/>
  <c r="J284" i="12"/>
  <c r="G285" i="12"/>
  <c r="H285" i="12"/>
  <c r="I285" i="12"/>
  <c r="J285" i="12"/>
  <c r="G286" i="12"/>
  <c r="H286" i="12"/>
  <c r="I286" i="12"/>
  <c r="J286" i="12"/>
  <c r="F286" i="12"/>
  <c r="F285" i="12"/>
  <c r="F284" i="12"/>
  <c r="F283" i="12"/>
  <c r="F282" i="12"/>
  <c r="F281" i="12"/>
  <c r="I280" i="12"/>
  <c r="E283" i="12" l="1"/>
  <c r="E37" i="12"/>
  <c r="E285" i="12"/>
  <c r="E284" i="12"/>
  <c r="E286" i="12"/>
  <c r="F280" i="12"/>
  <c r="E282" i="12"/>
  <c r="J280" i="12"/>
  <c r="G280" i="12"/>
  <c r="H280" i="12"/>
  <c r="E281" i="12"/>
  <c r="H206" i="12"/>
  <c r="E280" i="12" l="1"/>
  <c r="F206" i="12"/>
  <c r="F10" i="12"/>
  <c r="J33" i="12"/>
  <c r="J60" i="12"/>
  <c r="J53" i="12"/>
  <c r="G209" i="12"/>
  <c r="H209" i="12"/>
  <c r="I209" i="12"/>
  <c r="F209" i="12"/>
  <c r="G208" i="12"/>
  <c r="H208" i="12"/>
  <c r="I208" i="12"/>
  <c r="F208" i="12"/>
  <c r="G207" i="12"/>
  <c r="H207" i="12"/>
  <c r="I207" i="12"/>
  <c r="F207" i="12"/>
  <c r="G206" i="12"/>
  <c r="G205" i="12"/>
  <c r="H205" i="12"/>
  <c r="I205" i="12"/>
  <c r="F205" i="12"/>
  <c r="G204" i="12"/>
  <c r="H204" i="12"/>
  <c r="I204" i="12"/>
  <c r="F204" i="12"/>
  <c r="G223" i="12"/>
  <c r="H223" i="12"/>
  <c r="I223" i="12"/>
  <c r="F223" i="12"/>
  <c r="G222" i="12"/>
  <c r="H222" i="12"/>
  <c r="I222" i="12"/>
  <c r="F222" i="12"/>
  <c r="G221" i="12"/>
  <c r="H221" i="12"/>
  <c r="I221" i="12"/>
  <c r="F221" i="12"/>
  <c r="G220" i="12"/>
  <c r="H220" i="12"/>
  <c r="I220" i="12"/>
  <c r="F220" i="12"/>
  <c r="G219" i="12"/>
  <c r="H219" i="12"/>
  <c r="I219" i="12"/>
  <c r="F219" i="12"/>
  <c r="G218" i="12"/>
  <c r="H218" i="12"/>
  <c r="H217" i="12" s="1"/>
  <c r="I218" i="12"/>
  <c r="F218" i="12"/>
  <c r="G216" i="12"/>
  <c r="H216" i="12"/>
  <c r="I216" i="12"/>
  <c r="F216" i="12"/>
  <c r="G215" i="12"/>
  <c r="H215" i="12"/>
  <c r="I215" i="12"/>
  <c r="F215" i="12"/>
  <c r="G214" i="12"/>
  <c r="H214" i="12"/>
  <c r="I214" i="12"/>
  <c r="F214" i="12"/>
  <c r="G213" i="12"/>
  <c r="H213" i="12"/>
  <c r="I213" i="12"/>
  <c r="F213" i="12"/>
  <c r="G212" i="12"/>
  <c r="H212" i="12"/>
  <c r="I212" i="12"/>
  <c r="F212" i="12"/>
  <c r="G211" i="12"/>
  <c r="H211" i="12"/>
  <c r="I211" i="12"/>
  <c r="F211" i="12"/>
  <c r="F217" i="12" l="1"/>
  <c r="I210" i="12"/>
  <c r="I217" i="12"/>
  <c r="G217" i="12"/>
  <c r="I206" i="12"/>
  <c r="I198" i="12"/>
  <c r="I12" i="12"/>
  <c r="H210" i="12"/>
  <c r="G210" i="12"/>
  <c r="F210" i="12"/>
  <c r="G237" i="12"/>
  <c r="H237" i="12"/>
  <c r="I237" i="12"/>
  <c r="F237" i="12"/>
  <c r="F201" i="12"/>
  <c r="G11" i="12"/>
  <c r="H11" i="12"/>
  <c r="I11" i="12"/>
  <c r="F11" i="12"/>
  <c r="G10" i="12"/>
  <c r="H10" i="12"/>
  <c r="I10" i="12"/>
  <c r="G79" i="12" l="1"/>
  <c r="H79" i="12"/>
  <c r="I79" i="12"/>
  <c r="F79" i="12"/>
  <c r="G78" i="12"/>
  <c r="H78" i="12"/>
  <c r="I78" i="12"/>
  <c r="F78" i="12"/>
  <c r="G77" i="12"/>
  <c r="H77" i="12"/>
  <c r="I77" i="12"/>
  <c r="F77" i="12"/>
  <c r="H76" i="12"/>
  <c r="I76" i="12"/>
  <c r="F76" i="12"/>
  <c r="G75" i="12"/>
  <c r="H75" i="12"/>
  <c r="I75" i="12"/>
  <c r="F75" i="12"/>
  <c r="G74" i="12"/>
  <c r="H74" i="12"/>
  <c r="I74" i="12"/>
  <c r="F74" i="12"/>
  <c r="H268" i="12" l="1"/>
  <c r="H267" i="12"/>
  <c r="I267" i="12"/>
  <c r="I268" i="12"/>
  <c r="H270" i="12"/>
  <c r="I270" i="12"/>
  <c r="H271" i="12"/>
  <c r="I271" i="12"/>
  <c r="I272" i="12"/>
  <c r="H272" i="12"/>
  <c r="G270" i="12"/>
  <c r="G268" i="12"/>
  <c r="G267" i="12"/>
  <c r="G271" i="12"/>
  <c r="G272" i="12"/>
  <c r="F267" i="12"/>
  <c r="F268" i="12"/>
  <c r="F270" i="12"/>
  <c r="F271" i="12"/>
  <c r="F272" i="12"/>
  <c r="I239" i="12" l="1"/>
  <c r="I240" i="12"/>
  <c r="I241" i="12"/>
  <c r="I242" i="12"/>
  <c r="I243" i="12"/>
  <c r="H239" i="12"/>
  <c r="H240" i="12"/>
  <c r="H241" i="12"/>
  <c r="H242" i="12"/>
  <c r="H243" i="12"/>
  <c r="I244" i="12"/>
  <c r="H244" i="12"/>
  <c r="G239" i="12"/>
  <c r="G240" i="12"/>
  <c r="G241" i="12"/>
  <c r="G242" i="12"/>
  <c r="G243" i="12"/>
  <c r="G244" i="12"/>
  <c r="F239" i="12"/>
  <c r="F240" i="12"/>
  <c r="F241" i="12"/>
  <c r="F242" i="12"/>
  <c r="F243" i="12"/>
  <c r="F244" i="12"/>
  <c r="F200" i="12"/>
  <c r="F199" i="12"/>
  <c r="F197" i="12"/>
  <c r="F196" i="12"/>
  <c r="G200" i="12"/>
  <c r="G199" i="12"/>
  <c r="G197" i="12"/>
  <c r="G196" i="12"/>
  <c r="H199" i="12"/>
  <c r="H196" i="12"/>
  <c r="I196" i="12"/>
  <c r="I199" i="12"/>
  <c r="I186" i="12"/>
  <c r="I185" i="12"/>
  <c r="I184" i="12"/>
  <c r="I183" i="12"/>
  <c r="I182" i="12"/>
  <c r="I181" i="12"/>
  <c r="H186" i="12"/>
  <c r="H185" i="12"/>
  <c r="H184" i="12"/>
  <c r="H183" i="12"/>
  <c r="H182" i="12"/>
  <c r="H181" i="12"/>
  <c r="G181" i="12"/>
  <c r="G182" i="12"/>
  <c r="G180" i="12" s="1"/>
  <c r="G184" i="12"/>
  <c r="G185" i="12"/>
  <c r="F181" i="12"/>
  <c r="F182" i="12"/>
  <c r="F184" i="12"/>
  <c r="F185" i="12"/>
  <c r="I155" i="12"/>
  <c r="G155" i="12"/>
  <c r="H154" i="12"/>
  <c r="I153" i="12"/>
  <c r="I154" i="12"/>
  <c r="I156" i="12"/>
  <c r="H156" i="12"/>
  <c r="H155" i="12"/>
  <c r="G156" i="12"/>
  <c r="I152" i="12"/>
  <c r="I151" i="12"/>
  <c r="H153" i="12"/>
  <c r="H152" i="12"/>
  <c r="H151" i="12"/>
  <c r="G154" i="12"/>
  <c r="G153" i="12"/>
  <c r="G152" i="12"/>
  <c r="G151" i="12"/>
  <c r="F156" i="12"/>
  <c r="F155" i="12"/>
  <c r="F154" i="12"/>
  <c r="F153" i="12"/>
  <c r="F152" i="12"/>
  <c r="F151" i="12"/>
  <c r="G230" i="12"/>
  <c r="H230" i="12"/>
  <c r="I230" i="12"/>
  <c r="F230" i="12"/>
  <c r="G229" i="12"/>
  <c r="H229" i="12"/>
  <c r="I229" i="12"/>
  <c r="F229" i="12"/>
  <c r="G228" i="12"/>
  <c r="H228" i="12"/>
  <c r="I228" i="12"/>
  <c r="F228" i="12"/>
  <c r="G225" i="12"/>
  <c r="H225" i="12"/>
  <c r="I225" i="12"/>
  <c r="F225" i="12"/>
  <c r="G226" i="12"/>
  <c r="H226" i="12"/>
  <c r="I226" i="12"/>
  <c r="F226" i="12"/>
  <c r="H203" i="12" l="1"/>
  <c r="G203" i="12"/>
  <c r="I203" i="12"/>
  <c r="F186" i="12" l="1"/>
  <c r="J240" i="12"/>
  <c r="F15" i="12"/>
  <c r="H30" i="12"/>
  <c r="I30" i="12"/>
  <c r="G260" i="12" l="1"/>
  <c r="H260" i="12"/>
  <c r="I260" i="12"/>
  <c r="G261" i="12"/>
  <c r="H261" i="12"/>
  <c r="I261" i="12"/>
  <c r="G262" i="12"/>
  <c r="H262" i="12"/>
  <c r="I262" i="12"/>
  <c r="G263" i="12"/>
  <c r="H263" i="12"/>
  <c r="I263" i="12"/>
  <c r="G264" i="12"/>
  <c r="H264" i="12"/>
  <c r="I264" i="12"/>
  <c r="G265" i="12"/>
  <c r="H265" i="12"/>
  <c r="I265" i="12"/>
  <c r="F261" i="12"/>
  <c r="F262" i="12"/>
  <c r="F263" i="12"/>
  <c r="F264" i="12"/>
  <c r="F265" i="12"/>
  <c r="F260" i="12"/>
  <c r="F101" i="12" l="1"/>
  <c r="J145" i="12"/>
  <c r="J146" i="12"/>
  <c r="J147" i="12"/>
  <c r="J148" i="12"/>
  <c r="J149" i="12"/>
  <c r="J144" i="12"/>
  <c r="J138" i="12"/>
  <c r="J139" i="12"/>
  <c r="J140" i="12"/>
  <c r="J141" i="12"/>
  <c r="J142" i="12"/>
  <c r="J137" i="12"/>
  <c r="J131" i="12"/>
  <c r="J132" i="12"/>
  <c r="J133" i="12"/>
  <c r="J134" i="12"/>
  <c r="J135" i="12"/>
  <c r="J130" i="12"/>
  <c r="J124" i="12"/>
  <c r="J125" i="12"/>
  <c r="J126" i="12"/>
  <c r="J127" i="12"/>
  <c r="J128" i="12"/>
  <c r="J123" i="12"/>
  <c r="J120" i="12"/>
  <c r="J264" i="12" s="1"/>
  <c r="J121" i="12"/>
  <c r="J265" i="12" s="1"/>
  <c r="J119" i="12"/>
  <c r="J263" i="12" s="1"/>
  <c r="J117" i="12"/>
  <c r="J261" i="12" s="1"/>
  <c r="J116" i="12"/>
  <c r="J260" i="12" s="1"/>
  <c r="J113" i="12"/>
  <c r="J114" i="12"/>
  <c r="J112" i="12"/>
  <c r="J110" i="12"/>
  <c r="J109" i="12"/>
  <c r="J106" i="12"/>
  <c r="J107" i="12"/>
  <c r="J105" i="12"/>
  <c r="J103" i="12"/>
  <c r="J102" i="12"/>
  <c r="J99" i="12"/>
  <c r="J100" i="12"/>
  <c r="J98" i="12"/>
  <c r="J96" i="12"/>
  <c r="J95" i="12"/>
  <c r="J92" i="12"/>
  <c r="J93" i="12"/>
  <c r="J91" i="12"/>
  <c r="J89" i="12"/>
  <c r="J88" i="12"/>
  <c r="J85" i="12"/>
  <c r="J86" i="12"/>
  <c r="J84" i="12"/>
  <c r="J82" i="12"/>
  <c r="J81" i="12"/>
  <c r="J61" i="12"/>
  <c r="J241" i="12" s="1"/>
  <c r="J62" i="12"/>
  <c r="J63" i="12"/>
  <c r="J64" i="12"/>
  <c r="G58" i="12"/>
  <c r="H58" i="12"/>
  <c r="I58" i="12"/>
  <c r="F58" i="12"/>
  <c r="J212" i="12"/>
  <c r="E212" i="12" s="1"/>
  <c r="J54" i="12"/>
  <c r="J213" i="12" s="1"/>
  <c r="E213" i="12" s="1"/>
  <c r="J55" i="12"/>
  <c r="J214" i="12" s="1"/>
  <c r="E214" i="12" s="1"/>
  <c r="J56" i="12"/>
  <c r="J215" i="12" s="1"/>
  <c r="E215" i="12" s="1"/>
  <c r="J57" i="12"/>
  <c r="J216" i="12" s="1"/>
  <c r="E216" i="12" s="1"/>
  <c r="J52" i="12"/>
  <c r="J211" i="12" s="1"/>
  <c r="G51" i="12"/>
  <c r="H51" i="12"/>
  <c r="I51" i="12"/>
  <c r="F51" i="12"/>
  <c r="J237" i="12"/>
  <c r="J32" i="12"/>
  <c r="J28" i="12"/>
  <c r="J29" i="12"/>
  <c r="J25" i="12"/>
  <c r="J21" i="12"/>
  <c r="J208" i="12" s="1"/>
  <c r="J18" i="12"/>
  <c r="J205" i="12" s="1"/>
  <c r="J17" i="12"/>
  <c r="J204" i="12" s="1"/>
  <c r="J31" i="12"/>
  <c r="J27" i="12"/>
  <c r="J22" i="12"/>
  <c r="J209" i="12" s="1"/>
  <c r="J24" i="12"/>
  <c r="J23" i="12" l="1"/>
  <c r="J226" i="12"/>
  <c r="J218" i="12"/>
  <c r="E218" i="12" s="1"/>
  <c r="J222" i="12"/>
  <c r="E222" i="12" s="1"/>
  <c r="J223" i="12"/>
  <c r="E223" i="12" s="1"/>
  <c r="J221" i="12"/>
  <c r="E221" i="12" s="1"/>
  <c r="J230" i="12"/>
  <c r="J219" i="12"/>
  <c r="E219" i="12" s="1"/>
  <c r="E211" i="12"/>
  <c r="J210" i="12"/>
  <c r="E210" i="12" s="1"/>
  <c r="J10" i="12"/>
  <c r="J11" i="12"/>
  <c r="J228" i="12"/>
  <c r="J229" i="12"/>
  <c r="J79" i="12"/>
  <c r="J272" i="12"/>
  <c r="J156" i="12"/>
  <c r="J74" i="12"/>
  <c r="J267" i="12"/>
  <c r="J151" i="12"/>
  <c r="J78" i="12"/>
  <c r="J271" i="12"/>
  <c r="J155" i="12"/>
  <c r="J75" i="12"/>
  <c r="J268" i="12"/>
  <c r="J152" i="12"/>
  <c r="J77" i="12"/>
  <c r="J270" i="12"/>
  <c r="J154" i="12"/>
  <c r="J185" i="12"/>
  <c r="J243" i="12"/>
  <c r="J186" i="12"/>
  <c r="J244" i="12"/>
  <c r="J242" i="12"/>
  <c r="J182" i="12"/>
  <c r="J225" i="12"/>
  <c r="J51" i="12"/>
  <c r="F227" i="12" l="1"/>
  <c r="E135" i="12" l="1"/>
  <c r="E134" i="12"/>
  <c r="E133" i="12"/>
  <c r="E132" i="12"/>
  <c r="E131" i="12"/>
  <c r="E55" i="12"/>
  <c r="E54" i="12"/>
  <c r="E53" i="12"/>
  <c r="E52" i="12"/>
  <c r="E36" i="12"/>
  <c r="E35" i="12"/>
  <c r="E34" i="12"/>
  <c r="E32" i="12"/>
  <c r="E31" i="12"/>
  <c r="E25" i="12"/>
  <c r="J46" i="12"/>
  <c r="I46" i="12"/>
  <c r="H46" i="12"/>
  <c r="G47" i="12"/>
  <c r="G46" i="12"/>
  <c r="G67" i="12" s="1"/>
  <c r="G45" i="12"/>
  <c r="H45" i="12"/>
  <c r="I45" i="12"/>
  <c r="H47" i="12"/>
  <c r="H68" i="12" s="1"/>
  <c r="I47" i="12"/>
  <c r="I68" i="12" s="1"/>
  <c r="J47" i="12"/>
  <c r="G48" i="12"/>
  <c r="H48" i="12"/>
  <c r="I48" i="12"/>
  <c r="J48" i="12"/>
  <c r="F45" i="12"/>
  <c r="F66" i="12" s="1"/>
  <c r="G49" i="12"/>
  <c r="H49" i="12"/>
  <c r="I49" i="12"/>
  <c r="J49" i="12"/>
  <c r="G50" i="12"/>
  <c r="H50" i="12"/>
  <c r="I50" i="12"/>
  <c r="J50" i="12"/>
  <c r="F50" i="12"/>
  <c r="F71" i="12" s="1"/>
  <c r="F49" i="12"/>
  <c r="F48" i="12"/>
  <c r="F47" i="12"/>
  <c r="F46" i="12"/>
  <c r="J19" i="12"/>
  <c r="E26" i="12"/>
  <c r="E33" i="12"/>
  <c r="G15" i="12"/>
  <c r="G14" i="12"/>
  <c r="G13" i="12"/>
  <c r="G66" i="12"/>
  <c r="F14" i="12"/>
  <c r="F13" i="12"/>
  <c r="F68" i="12" l="1"/>
  <c r="F168" i="12" s="1"/>
  <c r="J206" i="12"/>
  <c r="J12" i="12"/>
  <c r="J68" i="12" s="1"/>
  <c r="F70" i="12"/>
  <c r="F9" i="12"/>
  <c r="G69" i="12"/>
  <c r="G71" i="12"/>
  <c r="F69" i="12"/>
  <c r="F67" i="12"/>
  <c r="G70" i="12"/>
  <c r="G170" i="12" s="1"/>
  <c r="E46" i="12"/>
  <c r="E49" i="12"/>
  <c r="F44" i="12"/>
  <c r="E48" i="12"/>
  <c r="I44" i="12"/>
  <c r="H44" i="12"/>
  <c r="E47" i="12"/>
  <c r="G44" i="12"/>
  <c r="E19" i="12"/>
  <c r="F65" i="12" l="1"/>
  <c r="G65" i="12"/>
  <c r="G279" i="12"/>
  <c r="F279" i="12"/>
  <c r="G278" i="12"/>
  <c r="F278" i="12"/>
  <c r="G277" i="12"/>
  <c r="F277" i="12"/>
  <c r="I276" i="12"/>
  <c r="H276" i="12"/>
  <c r="G276" i="12"/>
  <c r="F276" i="12"/>
  <c r="G275" i="12"/>
  <c r="F275" i="12"/>
  <c r="G274" i="12"/>
  <c r="F274" i="12"/>
  <c r="I269" i="12"/>
  <c r="H269" i="12"/>
  <c r="G269" i="12"/>
  <c r="F269" i="12"/>
  <c r="I255" i="12"/>
  <c r="H255" i="12"/>
  <c r="G255" i="12"/>
  <c r="F255" i="12"/>
  <c r="E249" i="12"/>
  <c r="I248" i="12"/>
  <c r="H248" i="12"/>
  <c r="G248" i="12"/>
  <c r="F248" i="12"/>
  <c r="E247" i="12"/>
  <c r="J236" i="12"/>
  <c r="I236" i="12"/>
  <c r="H236" i="12"/>
  <c r="G236" i="12"/>
  <c r="F236" i="12"/>
  <c r="J235" i="12"/>
  <c r="I235" i="12"/>
  <c r="H235" i="12"/>
  <c r="G235" i="12"/>
  <c r="F235" i="12"/>
  <c r="I234" i="12"/>
  <c r="H234" i="12"/>
  <c r="G234" i="12"/>
  <c r="F234" i="12"/>
  <c r="J233" i="12"/>
  <c r="I233" i="12"/>
  <c r="H233" i="12"/>
  <c r="G233" i="12"/>
  <c r="F233" i="12"/>
  <c r="J232" i="12"/>
  <c r="I232" i="12"/>
  <c r="H232" i="12"/>
  <c r="G232" i="12"/>
  <c r="F232" i="12"/>
  <c r="E194" i="12"/>
  <c r="E193" i="12"/>
  <c r="E192" i="12"/>
  <c r="E191" i="12"/>
  <c r="E190" i="12"/>
  <c r="E189" i="12"/>
  <c r="J188" i="12"/>
  <c r="I188" i="12"/>
  <c r="H188" i="12"/>
  <c r="G188" i="12"/>
  <c r="F188" i="12"/>
  <c r="E179" i="12"/>
  <c r="E178" i="12"/>
  <c r="E177" i="12"/>
  <c r="E176" i="12"/>
  <c r="E175" i="12"/>
  <c r="E174" i="12"/>
  <c r="J173" i="12"/>
  <c r="I173" i="12"/>
  <c r="H173" i="12"/>
  <c r="G173" i="12"/>
  <c r="F173" i="12"/>
  <c r="H164" i="12"/>
  <c r="H201" i="12" s="1"/>
  <c r="H163" i="12"/>
  <c r="H200" i="12" s="1"/>
  <c r="H162" i="12"/>
  <c r="H161" i="12"/>
  <c r="H160" i="12"/>
  <c r="H197" i="12" s="1"/>
  <c r="J159" i="12"/>
  <c r="G158" i="12"/>
  <c r="F158" i="12"/>
  <c r="G143" i="12"/>
  <c r="F143" i="12"/>
  <c r="G129" i="12"/>
  <c r="F129" i="12"/>
  <c r="E128" i="12"/>
  <c r="H227" i="12"/>
  <c r="E124" i="12"/>
  <c r="G122" i="12"/>
  <c r="F122" i="12"/>
  <c r="J118" i="12"/>
  <c r="J262" i="12" s="1"/>
  <c r="E117" i="12"/>
  <c r="G115" i="12"/>
  <c r="F115" i="12"/>
  <c r="J111" i="12"/>
  <c r="J248" i="12" s="1"/>
  <c r="G108" i="12"/>
  <c r="F108" i="12"/>
  <c r="J104" i="12"/>
  <c r="J255" i="12" s="1"/>
  <c r="G101" i="12"/>
  <c r="J97" i="12"/>
  <c r="J269" i="12" s="1"/>
  <c r="G94" i="12"/>
  <c r="F94" i="12"/>
  <c r="H279" i="12"/>
  <c r="H278" i="12"/>
  <c r="J90" i="12"/>
  <c r="H274" i="12"/>
  <c r="G87" i="12"/>
  <c r="F87" i="12"/>
  <c r="J83" i="12"/>
  <c r="G80" i="12"/>
  <c r="F80" i="12"/>
  <c r="E60" i="12"/>
  <c r="J59" i="12"/>
  <c r="E57" i="12"/>
  <c r="E56" i="12"/>
  <c r="E51" i="12"/>
  <c r="E50" i="12"/>
  <c r="J234" i="12"/>
  <c r="G30" i="12"/>
  <c r="F30" i="12"/>
  <c r="E29" i="12"/>
  <c r="E28" i="12"/>
  <c r="E27" i="12"/>
  <c r="G227" i="12"/>
  <c r="E24" i="12"/>
  <c r="I23" i="12"/>
  <c r="H23" i="12"/>
  <c r="H67" i="12"/>
  <c r="F16" i="12"/>
  <c r="J220" i="12" l="1"/>
  <c r="J198" i="12"/>
  <c r="E220" i="12"/>
  <c r="J217" i="12"/>
  <c r="E217" i="12" s="1"/>
  <c r="J76" i="12"/>
  <c r="J239" i="12"/>
  <c r="J196" i="12"/>
  <c r="J181" i="12"/>
  <c r="J276" i="12"/>
  <c r="E276" i="12" s="1"/>
  <c r="J153" i="12"/>
  <c r="J183" i="12"/>
  <c r="E12" i="12"/>
  <c r="F170" i="12"/>
  <c r="E83" i="12"/>
  <c r="E59" i="12"/>
  <c r="J58" i="12"/>
  <c r="J45" i="12"/>
  <c r="F169" i="12"/>
  <c r="G266" i="12"/>
  <c r="H66" i="12"/>
  <c r="E23" i="12"/>
  <c r="H14" i="12"/>
  <c r="H70" i="12" s="1"/>
  <c r="F166" i="12"/>
  <c r="H15" i="12"/>
  <c r="H71" i="12" s="1"/>
  <c r="F171" i="12"/>
  <c r="J20" i="12"/>
  <c r="J207" i="12" s="1"/>
  <c r="H13" i="12"/>
  <c r="H69" i="12" s="1"/>
  <c r="G167" i="12"/>
  <c r="I143" i="12"/>
  <c r="G169" i="12"/>
  <c r="G171" i="12"/>
  <c r="I161" i="12"/>
  <c r="J161" i="12" s="1"/>
  <c r="I164" i="12"/>
  <c r="I201" i="12" s="1"/>
  <c r="I162" i="12"/>
  <c r="F167" i="12"/>
  <c r="I163" i="12"/>
  <c r="I200" i="12" s="1"/>
  <c r="E119" i="12"/>
  <c r="F136" i="12"/>
  <c r="H80" i="12"/>
  <c r="E127" i="12"/>
  <c r="G9" i="12"/>
  <c r="H245" i="12"/>
  <c r="F73" i="12"/>
  <c r="I278" i="12"/>
  <c r="F266" i="12"/>
  <c r="G224" i="12"/>
  <c r="H115" i="12"/>
  <c r="E96" i="12"/>
  <c r="H122" i="12"/>
  <c r="G136" i="12"/>
  <c r="E173" i="12"/>
  <c r="E188" i="12"/>
  <c r="H231" i="12"/>
  <c r="E235" i="12"/>
  <c r="G259" i="12"/>
  <c r="E137" i="12"/>
  <c r="G73" i="12"/>
  <c r="E123" i="12"/>
  <c r="E140" i="12"/>
  <c r="E142" i="12"/>
  <c r="H143" i="12"/>
  <c r="E144" i="12"/>
  <c r="I231" i="12"/>
  <c r="E138" i="12"/>
  <c r="E30" i="12"/>
  <c r="F150" i="12"/>
  <c r="E237" i="12"/>
  <c r="G245" i="12"/>
  <c r="G252" i="12"/>
  <c r="E90" i="12"/>
  <c r="E97" i="12"/>
  <c r="E104" i="12"/>
  <c r="G150" i="12"/>
  <c r="E159" i="12"/>
  <c r="E233" i="12"/>
  <c r="E236" i="12"/>
  <c r="G273" i="12"/>
  <c r="J30" i="12"/>
  <c r="G231" i="12"/>
  <c r="G238" i="12"/>
  <c r="F238" i="12"/>
  <c r="I67" i="12"/>
  <c r="G166" i="12"/>
  <c r="H16" i="12"/>
  <c r="H252" i="12"/>
  <c r="E64" i="12"/>
  <c r="I274" i="12"/>
  <c r="H94" i="12"/>
  <c r="E109" i="12"/>
  <c r="H129" i="12"/>
  <c r="E147" i="12"/>
  <c r="G195" i="12"/>
  <c r="E86" i="12"/>
  <c r="H87" i="12"/>
  <c r="H275" i="12"/>
  <c r="H277" i="12"/>
  <c r="H108" i="12"/>
  <c r="I227" i="12"/>
  <c r="F224" i="12"/>
  <c r="E126" i="12"/>
  <c r="E148" i="12"/>
  <c r="F259" i="12"/>
  <c r="E102" i="12"/>
  <c r="H101" i="12"/>
  <c r="E111" i="12"/>
  <c r="E116" i="12"/>
  <c r="E120" i="12"/>
  <c r="E146" i="12"/>
  <c r="E255" i="12"/>
  <c r="E110" i="12"/>
  <c r="E262" i="12"/>
  <c r="E118" i="12"/>
  <c r="E145" i="12"/>
  <c r="E149" i="12"/>
  <c r="E234" i="12"/>
  <c r="H158" i="12"/>
  <c r="E269" i="12"/>
  <c r="F273" i="12"/>
  <c r="I160" i="12"/>
  <c r="I197" i="12" s="1"/>
  <c r="F231" i="12"/>
  <c r="E232" i="12"/>
  <c r="J231" i="12"/>
  <c r="F245" i="12"/>
  <c r="E248" i="12"/>
  <c r="F252" i="12"/>
  <c r="H65" i="12" l="1"/>
  <c r="J199" i="12"/>
  <c r="J184" i="12"/>
  <c r="J203" i="12"/>
  <c r="J163" i="12"/>
  <c r="J200" i="12" s="1"/>
  <c r="E45" i="12"/>
  <c r="J44" i="12"/>
  <c r="E44" i="12" s="1"/>
  <c r="E130" i="12"/>
  <c r="E129" i="12" s="1"/>
  <c r="I66" i="12"/>
  <c r="I15" i="12"/>
  <c r="I71" i="12" s="1"/>
  <c r="E22" i="12"/>
  <c r="J13" i="12"/>
  <c r="J69" i="12" s="1"/>
  <c r="I13" i="12"/>
  <c r="I69" i="12" s="1"/>
  <c r="E20" i="12"/>
  <c r="J14" i="12"/>
  <c r="J70" i="12" s="1"/>
  <c r="I14" i="12"/>
  <c r="I70" i="12" s="1"/>
  <c r="E21" i="12"/>
  <c r="H224" i="12"/>
  <c r="H168" i="12"/>
  <c r="H136" i="12"/>
  <c r="H195" i="12"/>
  <c r="E99" i="12"/>
  <c r="H170" i="12"/>
  <c r="J164" i="12"/>
  <c r="J201" i="12" s="1"/>
  <c r="J278" i="12"/>
  <c r="E278" i="12" s="1"/>
  <c r="E243" i="12"/>
  <c r="J162" i="12"/>
  <c r="I115" i="12"/>
  <c r="E121" i="12"/>
  <c r="E115" i="12" s="1"/>
  <c r="I122" i="12"/>
  <c r="J129" i="12"/>
  <c r="J108" i="12"/>
  <c r="J115" i="12"/>
  <c r="E100" i="12"/>
  <c r="I129" i="12"/>
  <c r="E250" i="12"/>
  <c r="E254" i="12"/>
  <c r="E251" i="12"/>
  <c r="J143" i="12"/>
  <c r="E106" i="12"/>
  <c r="H73" i="12"/>
  <c r="E103" i="12"/>
  <c r="E258" i="12"/>
  <c r="E107" i="12"/>
  <c r="E125" i="12"/>
  <c r="E76" i="12" s="1"/>
  <c r="E240" i="12"/>
  <c r="E95" i="12"/>
  <c r="E112" i="12"/>
  <c r="E231" i="12"/>
  <c r="H238" i="12"/>
  <c r="J274" i="12"/>
  <c r="H166" i="12"/>
  <c r="H9" i="12"/>
  <c r="E143" i="12"/>
  <c r="I279" i="12"/>
  <c r="I80" i="12"/>
  <c r="E81" i="12"/>
  <c r="I277" i="12"/>
  <c r="H259" i="12"/>
  <c r="E141" i="12"/>
  <c r="J122" i="12"/>
  <c r="E88" i="12"/>
  <c r="F203" i="12"/>
  <c r="J227" i="12"/>
  <c r="E227" i="12" s="1"/>
  <c r="F165" i="12"/>
  <c r="I16" i="12"/>
  <c r="E206" i="12"/>
  <c r="I136" i="12"/>
  <c r="I275" i="12"/>
  <c r="J275" i="12"/>
  <c r="E256" i="12"/>
  <c r="E114" i="12"/>
  <c r="I94" i="12"/>
  <c r="J94" i="12"/>
  <c r="H180" i="12"/>
  <c r="H167" i="12"/>
  <c r="H150" i="12"/>
  <c r="J160" i="12"/>
  <c r="J197" i="12" s="1"/>
  <c r="I158" i="12"/>
  <c r="H266" i="12"/>
  <c r="I108" i="12"/>
  <c r="H273" i="12"/>
  <c r="E84" i="12"/>
  <c r="E161" i="12"/>
  <c r="F195" i="12"/>
  <c r="I101" i="12"/>
  <c r="I87" i="12"/>
  <c r="F180" i="12"/>
  <c r="E113" i="12"/>
  <c r="I245" i="12"/>
  <c r="I65" i="12" l="1"/>
  <c r="E74" i="12"/>
  <c r="E163" i="12"/>
  <c r="E244" i="12"/>
  <c r="E13" i="12"/>
  <c r="I169" i="12"/>
  <c r="E14" i="12"/>
  <c r="I170" i="12"/>
  <c r="I167" i="12"/>
  <c r="E230" i="12"/>
  <c r="E184" i="12"/>
  <c r="E199" i="12"/>
  <c r="J67" i="12"/>
  <c r="E205" i="12"/>
  <c r="E18" i="12"/>
  <c r="J66" i="12"/>
  <c r="E17" i="12"/>
  <c r="E226" i="12"/>
  <c r="E197" i="12"/>
  <c r="E182" i="12"/>
  <c r="E181" i="12"/>
  <c r="H171" i="12"/>
  <c r="J15" i="12"/>
  <c r="J71" i="12" s="1"/>
  <c r="E201" i="12"/>
  <c r="E209" i="12"/>
  <c r="E186" i="12"/>
  <c r="H169" i="12"/>
  <c r="E272" i="12"/>
  <c r="E156" i="12"/>
  <c r="E139" i="12"/>
  <c r="E136" i="12" s="1"/>
  <c r="I238" i="12"/>
  <c r="E92" i="12"/>
  <c r="E82" i="12"/>
  <c r="I171" i="12"/>
  <c r="E265" i="12"/>
  <c r="E63" i="12"/>
  <c r="I168" i="12"/>
  <c r="E160" i="12"/>
  <c r="E162" i="12"/>
  <c r="E164" i="12"/>
  <c r="I273" i="12"/>
  <c r="E108" i="12"/>
  <c r="E122" i="12"/>
  <c r="I224" i="12"/>
  <c r="E204" i="12"/>
  <c r="E229" i="12"/>
  <c r="E89" i="12"/>
  <c r="E257" i="12"/>
  <c r="E275" i="12"/>
  <c r="I266" i="12"/>
  <c r="E261" i="12"/>
  <c r="E241" i="12"/>
  <c r="E61" i="12"/>
  <c r="E68" i="12"/>
  <c r="E242" i="12"/>
  <c r="E62" i="12"/>
  <c r="I195" i="12"/>
  <c r="E105" i="12"/>
  <c r="E101" i="12" s="1"/>
  <c r="J101" i="12"/>
  <c r="J252" i="12"/>
  <c r="E263" i="12"/>
  <c r="E270" i="12"/>
  <c r="I252" i="12"/>
  <c r="J158" i="12"/>
  <c r="E271" i="12"/>
  <c r="E155" i="12"/>
  <c r="E85" i="12"/>
  <c r="E152" i="12"/>
  <c r="E268" i="12"/>
  <c r="I180" i="12"/>
  <c r="E208" i="12"/>
  <c r="E200" i="12"/>
  <c r="E185" i="12"/>
  <c r="I150" i="12"/>
  <c r="E260" i="12"/>
  <c r="J87" i="12"/>
  <c r="E264" i="12"/>
  <c r="E154" i="12"/>
  <c r="I9" i="12"/>
  <c r="J80" i="12"/>
  <c r="E274" i="12"/>
  <c r="J245" i="12"/>
  <c r="E246" i="12"/>
  <c r="E245" i="12" s="1"/>
  <c r="E228" i="12"/>
  <c r="E98" i="12"/>
  <c r="E94" i="12" s="1"/>
  <c r="E183" i="12"/>
  <c r="E198" i="12"/>
  <c r="J136" i="12"/>
  <c r="J16" i="12"/>
  <c r="J277" i="12"/>
  <c r="E277" i="12" s="1"/>
  <c r="E91" i="12"/>
  <c r="I73" i="12"/>
  <c r="J279" i="12"/>
  <c r="E279" i="12" s="1"/>
  <c r="E93" i="12"/>
  <c r="E79" i="12" s="1"/>
  <c r="I259" i="12"/>
  <c r="E77" i="12" l="1"/>
  <c r="E78" i="12"/>
  <c r="J65" i="12"/>
  <c r="E65" i="12" s="1"/>
  <c r="E75" i="12"/>
  <c r="J224" i="12"/>
  <c r="E225" i="12"/>
  <c r="E224" i="12" s="1"/>
  <c r="E10" i="12"/>
  <c r="J166" i="12"/>
  <c r="E11" i="12"/>
  <c r="E67" i="12"/>
  <c r="E80" i="12"/>
  <c r="E16" i="12"/>
  <c r="J171" i="12"/>
  <c r="E171" i="12" s="1"/>
  <c r="E71" i="12"/>
  <c r="E15" i="12"/>
  <c r="I166" i="12"/>
  <c r="I165" i="12" s="1"/>
  <c r="J168" i="12"/>
  <c r="E168" i="12" s="1"/>
  <c r="E158" i="12"/>
  <c r="J238" i="12"/>
  <c r="J73" i="12"/>
  <c r="E73" i="12" s="1"/>
  <c r="E87" i="12"/>
  <c r="E253" i="12"/>
  <c r="E252" i="12" s="1"/>
  <c r="E58" i="12"/>
  <c r="E239" i="12"/>
  <c r="E238" i="12" s="1"/>
  <c r="E207" i="12"/>
  <c r="E203" i="12" s="1"/>
  <c r="E180" i="12"/>
  <c r="J150" i="12"/>
  <c r="J266" i="12"/>
  <c r="E267" i="12"/>
  <c r="E266" i="12" s="1"/>
  <c r="J170" i="12"/>
  <c r="J195" i="12"/>
  <c r="E196" i="12"/>
  <c r="E195" i="12" s="1"/>
  <c r="E151" i="12"/>
  <c r="E153" i="12"/>
  <c r="E259" i="12"/>
  <c r="J273" i="12"/>
  <c r="E273" i="12" s="1"/>
  <c r="J259" i="12"/>
  <c r="J9" i="12"/>
  <c r="E9" i="12" s="1"/>
  <c r="J180" i="12"/>
  <c r="H165" i="12"/>
  <c r="E66" i="12" l="1"/>
  <c r="J167" i="12"/>
  <c r="E167" i="12" s="1"/>
  <c r="J169" i="12"/>
  <c r="E169" i="12" s="1"/>
  <c r="E69" i="12"/>
  <c r="E70" i="12"/>
  <c r="E150" i="12"/>
  <c r="E170" i="12"/>
  <c r="E166" i="12"/>
  <c r="E165" i="12" l="1"/>
  <c r="J165" i="12"/>
</calcChain>
</file>

<file path=xl/sharedStrings.xml><?xml version="1.0" encoding="utf-8"?>
<sst xmlns="http://schemas.openxmlformats.org/spreadsheetml/2006/main" count="450" uniqueCount="152">
  <si>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</si>
  <si>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</si>
  <si>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</si>
  <si>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исполнитель/соисполнитель</t>
  </si>
  <si>
    <t>Источники финансирования</t>
  </si>
  <si>
    <t>всего</t>
  </si>
  <si>
    <t>Финансовые затраты на реализацию (тыс.рублей)</t>
  </si>
  <si>
    <t>1.1.</t>
  </si>
  <si>
    <t>федеральный бюджет</t>
  </si>
  <si>
    <t>бюджет автономного округа</t>
  </si>
  <si>
    <t>местный бюджет</t>
  </si>
  <si>
    <t>средства по Соглашениям по передаче полномочий</t>
  </si>
  <si>
    <t>средства поселений</t>
  </si>
  <si>
    <t>иные источники</t>
  </si>
  <si>
    <t>Итого по подпрограмме II</t>
  </si>
  <si>
    <t>Подпрограмма II "Развитие муниципальной службы в муниципальном образовании Нефтеюганский район"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</si>
  <si>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</si>
  <si>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</si>
  <si>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</si>
  <si>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</si>
  <si>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</si>
  <si>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Подпрограмма I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</si>
  <si>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>1.2.</t>
  </si>
  <si>
    <t>2.1.</t>
  </si>
  <si>
    <t>2.2.</t>
  </si>
  <si>
    <t>2.3.</t>
  </si>
  <si>
    <t>3.1.</t>
  </si>
  <si>
    <t>Администрация Нефтеюганского района (управление отчетности и программно-целевого планирования)/ Управление муниципальной службы, кадров и наград администрации Нефтеюганского района</t>
  </si>
  <si>
    <t>Ответственный исполнитель Администрация Нефтеюганского района  (управление отчетности и программно-целевого планирования)</t>
  </si>
  <si>
    <t>2027-2030</t>
  </si>
  <si>
    <t>Таблица 2</t>
  </si>
  <si>
    <r>
      <t xml:space="preserve">Основное мероприятие:
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 деятельности  органов местного  самоуправления Нефтеюганского района в местных  печатных и электронных  СМИ        ( Таблица 1, </t>
    </r>
    <r>
      <rPr>
        <sz val="9"/>
        <rFont val="Times New Roman"/>
        <family val="1"/>
        <charset val="204"/>
      </rPr>
      <t>показатель 2)</t>
    </r>
  </si>
  <si>
    <t xml:space="preserve">Дума Нефтеюганского района </t>
  </si>
  <si>
    <t xml:space="preserve">Контрольно-счётная палата Нефтеюганского района
</t>
  </si>
  <si>
    <t>Администрации городских и сельских поселений Нефтеюганского района</t>
  </si>
  <si>
    <t>Управление муниципальной службы, кадров и наград администрации Нефтеюганского района</t>
  </si>
  <si>
    <t>Департамент  имущественных отношений Нефтеюганского района</t>
  </si>
  <si>
    <t>Департамент финансов Нефтеюганского района</t>
  </si>
  <si>
    <t>Департамент культуры и спорта  Нефтеюганского района</t>
  </si>
  <si>
    <t>Департамент строительства и жилищно-коммунального комплекса Нефтеюганского района)</t>
  </si>
  <si>
    <t>Дума Нефтеюганского района</t>
  </si>
  <si>
    <t>Итого по подпрограмме I</t>
  </si>
  <si>
    <t>Всего по муниципальной программе:</t>
  </si>
  <si>
    <t xml:space="preserve">Отдел записи актов гражданского состояния администрации Нефтеюганского района </t>
  </si>
  <si>
    <t xml:space="preserve"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район» </t>
  </si>
  <si>
    <t>Отдел записи актов гражданского состояния администрации Нефтеюганского района,
Администрации городских и сельских поселений Нефтеюганского района, в том числе:</t>
  </si>
  <si>
    <t>Основное мероприятие "Совершенствование механизмов кадровой и антикоррупционной работы" (показатель 2 таблицы 1 )</t>
  </si>
  <si>
    <r>
      <t xml:space="preserve">Основное мероприятие "Повышение квалификации, формирование резервов управленческих кадров муниципального образования" ( показатель 1 таблицы 1, </t>
    </r>
    <r>
      <rPr>
        <sz val="9"/>
        <rFont val="Times New Roman"/>
        <family val="1"/>
        <charset val="204"/>
      </rPr>
      <t>)</t>
    </r>
  </si>
  <si>
    <r>
      <t xml:space="preserve">Основное мероприятие "Осуществление полномочий в сфере государственной регистрации актов гражданского состояния" 
( показатель 2 таблицы 8 </t>
    </r>
    <r>
      <rPr>
        <sz val="9"/>
        <rFont val="Times New Roman"/>
        <family val="1"/>
        <charset val="204"/>
      </rPr>
      <t>)</t>
    </r>
  </si>
  <si>
    <t>Соисполнитель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Дума Нефтеюганского района</t>
  </si>
  <si>
    <t>Соисполнитель 4
Контрольно-счётная палата Нефтеюганского района</t>
  </si>
  <si>
    <t>Соисполнитель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Администрации городских и сельских поселений Нефтеюганского района</t>
  </si>
  <si>
    <t>Соисполнитель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культуры и спорта  Нефтеюганского района</t>
  </si>
  <si>
    <t>Соисполнитель 8
Департамент строительства и жилищно-коммунального комплекса Нефтеюганского района</t>
  </si>
  <si>
    <t>Соисполнитель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финансов Нефтеюганского района</t>
  </si>
  <si>
    <t>Соисполнитель 10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имущественных отношений Нефтеюганского района</t>
  </si>
  <si>
    <t>Соисполнитель 1 
Отдел записи актов гражданского состояния администрации Нефтеюганского района</t>
  </si>
  <si>
    <t>Соисполнитель 2 
Управление муниципальной службы, кадров и наград администрации Нефтеюганского района</t>
  </si>
  <si>
    <t>Отдел муниципального контроля администрации Нефтеюганского района</t>
  </si>
  <si>
    <t>Соисполнитель 11 
Отдел муниципального контроля администрации Нефтеюганского района</t>
  </si>
  <si>
    <t>Управление муниципальной службы, кадров и наград администрации Нефтеюганского района, Департамент  имущественных отношений Нефтеюганского района, Департамент финансов Нефтеюганского района, Департамент образования Нефтеюганского района, Департамент культуры и спорта  Нефтеюганского района, Департамент строительства и жилищно-коммунального комплекса Нефтеюганского района, Дума Нефтеюганского района, Администрации городских и сельских поселений Нефтеюганского района, в том числе:</t>
  </si>
  <si>
    <t>Департамент образования Нефтеюганского района</t>
  </si>
  <si>
    <t>Соисполнитель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Департамент образования Нефтеюганского района</t>
  </si>
  <si>
    <t>Администрация Нефтеюганского района (отдел планирования, анализа и отчетности), 
Дума Нефтеюганского района, 
Контрольно-счётная палата Нефтеюганского района, отдел муниицпального контроля администрации Нефтеюганского района
в том числе:</t>
  </si>
  <si>
    <t xml:space="preserve">Администрация Нефтеюганского района (отдел планирования, анализа и отчетности)
</t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</si>
  <si>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(показатель 1 таблицы 8)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</si>
  <si>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</si>
  <si>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</si>
  <si>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</si>
  <si>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</si>
  <si>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нормативного правового акта утвержденного Порядка</t>
  </si>
  <si>
    <t>Цель 1. 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</si>
  <si>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Задача 1. Создание условий для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</t>
  </si>
  <si>
    <t>Подпрограмма  I. "Качественное и эффективное исполнение функций органами местного самоуправления Нефтеюганского района и подведомственными администрации Нефтеюганского района казенными учреждениями"</t>
  </si>
  <si>
    <t xml:space="preserve">Основное мероприятие "Обеспечение качественного и эффективного исполнения функций органами местного самоуправления Нефтеюганского района и подведомственными администрации Нефтеюганского района казенными учреждениями" </t>
  </si>
  <si>
    <t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
Определяется отношением фактического исполнения бюджетной сметы (ежемесячного отчета) к запланированному исполнению бюджетной сметы (годовой отчет) по выполнению полномочий и функций органами местного самоуправления Нефтеюганского района и подведомственными администрации Нефтеюганского района казенными учреждениями и умноженного на 100.</t>
  </si>
  <si>
    <t xml:space="preserve">Задача 2. Повышение качества и доступности предоставления населению и организациям государственных услуг по государственной регистрации актов гражданского состояния        </t>
  </si>
  <si>
    <t>Основное мероприятие "Осуществление полномочий в сфере государственной регистрации актов гражданского состояния"</t>
  </si>
  <si>
    <t>Исполнение отдельных государственных полномочий по государственной регистрации актов гражданского состояния</t>
  </si>
  <si>
    <t>Цель 2. Повышение эффективности муниципальной службы в муниципальном образовании Нефтеюганский район</t>
  </si>
  <si>
    <t xml:space="preserve">Задача 3. Повышение профессиональной компетенции лиц, замещающих муниципальные должности, муниципальных служащих и лиц, включенных в резерв управленческих кадров муниципального образования. </t>
  </si>
  <si>
    <t>Подпрограмма II. «Развитие муниципальной службы в муниципальном образовании Нефтеюганский район»</t>
  </si>
  <si>
    <t>Основное мероприятие «Повышение квалификации, формирование резервов управленческих кадров муниципального образования»</t>
  </si>
  <si>
    <t>Курсы повышения квалификации</t>
  </si>
  <si>
    <t xml:space="preserve">Задача 4.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                                   </t>
  </si>
  <si>
    <t>«Проведение мониторинга о ходе реализации мероприятий в органах местного самоуправления Нефтеюганского района по противодействию коррупции, подготовка и размещение информации о деятельности органов местного самоуправления Нефтеюганского района в местных печатных и электронных СМИ»</t>
  </si>
  <si>
    <t xml:space="preserve">Информационное сообщение на радио о деятельности органов местного самоуправления Нефтеюганского района </t>
  </si>
  <si>
    <t>Основное мероприятие "Проведение конкурса среди муниципальных служащих «Лучший муниципальный служащий муниципального образования Нефтеюганский район"</t>
  </si>
  <si>
    <t>Вознаграждение победителей по итогам конкурса "Лучший муниципальный служащий муниципального образования Нефтеюганский район"</t>
  </si>
  <si>
    <t xml:space="preserve">Основное мероприятие "Совершенствование механизмов кадровой и антикоррупционной работы"  </t>
  </si>
  <si>
    <t>Совершенствование механизмов кадровой и антикоррупционной работы</t>
  </si>
  <si>
    <t>Таблица 4</t>
  </si>
  <si>
    <t>Перечень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</si>
  <si>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</si>
  <si>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</si>
  <si>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</si>
  <si>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</si>
  <si>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</si>
  <si>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Стоимость объекта в ценах соотвествующих лет с учетом периода реализации проекта (планируемый объем инвестиций)</t>
  </si>
  <si>
    <t>Осток стоимости на 01.01.2024</t>
  </si>
  <si>
    <t>Источник финансирования</t>
  </si>
  <si>
    <t>инвестиции</t>
  </si>
  <si>
    <t xml:space="preserve">Механизм реализации </t>
  </si>
  <si>
    <t>Заказчик по строительству (приобретению)</t>
  </si>
  <si>
    <t>2024 год</t>
  </si>
  <si>
    <t>2025 год</t>
  </si>
  <si>
    <t>2026 год</t>
  </si>
  <si>
    <t>Всего:</t>
  </si>
  <si>
    <t>средства местного бюджета</t>
  </si>
  <si>
    <t xml:space="preserve">иные источники </t>
  </si>
  <si>
    <t>Наименование объекта 1</t>
  </si>
  <si>
    <t>и т.д.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</si>
  <si>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</si>
  <si>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</si>
  <si>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</si>
  <si>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</si>
  <si>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</si>
  <si>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</si>
  <si>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</si>
  <si>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</si>
  <si>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</si>
  <si>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</si>
  <si>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</si>
  <si>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</si>
  <si>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</si>
  <si>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</si>
  <si>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</si>
  <si>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</si>
  <si>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</si>
  <si>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</si>
  <si>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</si>
  <si>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</si>
  <si>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</si>
  <si>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01.01.2024 года</t>
  </si>
  <si>
    <t>Сведения о прогнозных условных и безусловных обязательств, возникающих при испонении концессионного соглашения</t>
  </si>
  <si>
    <t>в том числе</t>
  </si>
  <si>
    <t>2023 год</t>
  </si>
  <si>
    <t>2027-2030 год</t>
  </si>
  <si>
    <t>Объем безусловных обязательств</t>
  </si>
  <si>
    <t>Объем условных обязательств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</si>
  <si>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</si>
  <si>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</si>
  <si>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</si>
  <si>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&lt;*&gt;</t>
    </r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</si>
  <si>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</si>
  <si>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</si>
  <si>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</si>
  <si>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</si>
  <si>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</si>
  <si>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</si>
  <si>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 xml:space="preserve">Исполнение обеспечения функций органами местного самоуправления Нефтеюганского района и подведомственными администрации Нефтеюганского района казенными учреждениями ежегодно не ниже 95%. </t>
  </si>
  <si>
    <t>Уровень удовлетворенности населения услугами в сфере государственной регистрации актов гражданского состояния (процент числа опрошенных),%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</si>
</sst>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_-;\-* #,##0.00000_-;_-* &quot;-&quot;??_-;_-@_-"/>
    <numFmt numFmtId="165" formatCode="_-* #,##0.00_р_._-;\-* #,##0.00_р_._-;_-* &quot;-&quot;??_р_._-;_-@_-"/>
    <numFmt numFmtId="166" formatCode="_-* #,##0.00000\ _₽_-;\-* #,##0.00000\ _₽_-;_-* &quot;-&quot;?????\ _₽_-;_-@_-"/>
    <numFmt numFmtId="167" formatCode="#,##0.00000"/>
    <numFmt numFmtId="168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0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/>
    <xf numFmtId="164" fontId="2" fillId="0" borderId="1" xfId="1" applyNumberFormat="1" applyFont="1" applyFill="1" applyBorder="1" applyAlignment="1">
      <alignment horizontal="center" vertical="center"/>
    </xf>
    <xf numFmtId="166" fontId="2" fillId="0" borderId="0" xfId="0" applyNumberFormat="1" applyFont="1"/>
    <xf numFmtId="0" fontId="5" fillId="0" borderId="1" xfId="0" applyFont="1" applyFill="1" applyBorder="1" applyAlignment="1">
      <alignment horizontal="left" wrapText="1"/>
    </xf>
    <xf numFmtId="166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6" fontId="2" fillId="0" borderId="0" xfId="0" applyNumberFormat="1" applyFont="1" applyFill="1"/>
    <xf numFmtId="0" fontId="5" fillId="0" borderId="2" xfId="0" applyFont="1" applyFill="1" applyBorder="1"/>
    <xf numFmtId="0" fontId="2" fillId="2" borderId="0" xfId="0" applyFont="1" applyFill="1"/>
    <xf numFmtId="0" fontId="5" fillId="3" borderId="1" xfId="0" applyFont="1" applyFill="1" applyBorder="1"/>
    <xf numFmtId="164" fontId="5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/>
    <xf numFmtId="164" fontId="2" fillId="3" borderId="1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164" fontId="4" fillId="3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4" fontId="2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66" fontId="2" fillId="2" borderId="1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Border="1" applyAlignment="1">
      <alignment horizontal="center" vertical="center"/>
    </xf>
    <xf numFmtId="166" fontId="5" fillId="0" borderId="1" xfId="1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2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wrapText="1"/>
    </xf>
    <xf numFmtId="166" fontId="5" fillId="0" borderId="1" xfId="0" applyNumberFormat="1" applyFont="1" applyFill="1" applyBorder="1" applyAlignment="1"/>
    <xf numFmtId="167" fontId="2" fillId="0" borderId="0" xfId="0" applyNumberFormat="1" applyFont="1" applyFill="1"/>
    <xf numFmtId="167" fontId="5" fillId="0" borderId="0" xfId="0" applyNumberFormat="1" applyFont="1" applyFill="1"/>
    <xf numFmtId="166" fontId="2" fillId="2" borderId="0" xfId="0" applyNumberFormat="1" applyFont="1" applyFill="1"/>
    <xf numFmtId="166" fontId="2" fillId="3" borderId="1" xfId="1" applyNumberFormat="1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wrapText="1"/>
    </xf>
    <xf numFmtId="0" fontId="7" fillId="0" borderId="0" xfId="0" applyFont="1"/>
    <xf numFmtId="2" fontId="7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/>
    <xf numFmtId="0" fontId="16" fillId="0" borderId="0" xfId="0" applyFont="1" applyAlignment="1">
      <alignment horizontal="right"/>
    </xf>
    <xf numFmtId="0" fontId="10" fillId="0" borderId="0" xfId="0" applyFont="1"/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9" fontId="11" fillId="2" borderId="1" xfId="0" applyNumberFormat="1" applyFont="1" applyFill="1" applyBorder="1" applyAlignment="1">
      <alignment horizontal="center" vertical="center" wrapText="1"/>
    </xf>
    <xf numFmtId="9" fontId="11" fillId="2" borderId="6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165" fontId="4" fillId="2" borderId="1" xfId="2" applyNumberFormat="1" applyFont="1" applyFill="1" applyBorder="1" applyAlignment="1">
      <alignment horizontal="left" vertical="center" wrapText="1"/>
    </xf>
    <xf numFmtId="49" fontId="4" fillId="2" borderId="2" xfId="2" applyNumberFormat="1" applyFont="1" applyFill="1" applyBorder="1" applyAlignment="1">
      <alignment horizontal="left" vertical="center" wrapText="1"/>
    </xf>
    <xf numFmtId="49" fontId="4" fillId="2" borderId="3" xfId="2" applyNumberFormat="1" applyFont="1" applyFill="1" applyBorder="1" applyAlignment="1">
      <alignment horizontal="left" vertical="center" wrapText="1"/>
    </xf>
    <xf numFmtId="164" fontId="8" fillId="2" borderId="8" xfId="1" applyNumberFormat="1" applyFont="1" applyFill="1" applyBorder="1" applyAlignment="1">
      <alignment horizontal="left" vertical="top" wrapText="1"/>
    </xf>
    <xf numFmtId="164" fontId="8" fillId="2" borderId="0" xfId="1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49" fontId="4" fillId="2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4" fillId="0" borderId="1" xfId="2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49" fontId="4" fillId="3" borderId="1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49" fontId="4" fillId="0" borderId="3" xfId="2" applyNumberFormat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4" xfId="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2" fontId="7" fillId="0" borderId="12" xfId="0" applyNumberFormat="1" applyFont="1" applyBorder="1" applyAlignment="1">
      <alignment horizontal="center" vertical="center" wrapText="1"/>
    </xf>
    <xf numFmtId="2" fontId="7" fillId="0" borderId="13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2" fontId="7" fillId="0" borderId="14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8" fontId="7" fillId="0" borderId="6" xfId="0" applyNumberFormat="1" applyFont="1" applyBorder="1" applyAlignment="1">
      <alignment horizontal="center" vertical="center" wrapText="1"/>
    </xf>
    <xf numFmtId="168" fontId="7" fillId="0" borderId="9" xfId="0" applyNumberFormat="1" applyFont="1" applyBorder="1" applyAlignment="1">
      <alignment horizontal="center" vertical="center" wrapText="1"/>
    </xf>
    <xf numFmtId="168" fontId="7" fillId="0" borderId="1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1"/>
  <sheetViews>
    <sheetView tabSelected="1" zoomScaleNormal="100" zoomScaleSheetLayoutView="100" workbookViewId="0">
      <pane ySplit="7" topLeftCell="A155" activePane="bottomLeft" state="frozen"/>
      <selection pane="bottomLeft" activeCell="E177" sqref="E177"/>
    </sheetView>
  </sheetViews>
  <sheetFormatPr defaultRowHeight="12" x14ac:dyDescent="0.2"/>
  <cols>
    <col min="1" max="1" width="10" style="1" customWidth="1"/>
    <col min="2" max="2" width="35.42578125" style="1" customWidth="1"/>
    <col min="3" max="3" width="36.140625" style="1" customWidth="1"/>
    <col min="4" max="4" width="31.7109375" style="4" customWidth="1"/>
    <col min="5" max="5" width="18.85546875" style="4" customWidth="1"/>
    <col min="6" max="6" width="21.28515625" style="19" customWidth="1"/>
    <col min="7" max="7" width="21.5703125" style="19" customWidth="1"/>
    <col min="8" max="10" width="19.42578125" style="19" customWidth="1"/>
    <col min="11" max="11" width="19.42578125" style="4" customWidth="1"/>
    <col min="12" max="12" width="19.28515625" style="1" customWidth="1"/>
    <col min="13" max="14" width="9.140625" style="1"/>
    <col min="15" max="15" width="15.140625" style="1" customWidth="1"/>
    <col min="16" max="16" width="16.7109375" style="1" customWidth="1"/>
    <col min="17" max="16384" width="9.140625" style="1"/>
  </cols>
  <sheetData>
    <row r="1" spans="1:12" x14ac:dyDescent="0.2">
      <c r="A1" s="19"/>
      <c r="B1" s="19"/>
      <c r="C1" s="19"/>
      <c r="D1" s="19"/>
      <c r="E1" s="19"/>
      <c r="H1" s="27" t="s">
        <v>30</v>
      </c>
      <c r="I1" s="27"/>
      <c r="J1" s="27"/>
      <c r="K1" s="28"/>
    </row>
    <row r="2" spans="1:12" ht="16.5" x14ac:dyDescent="0.25">
      <c r="A2" s="95" t="s">
        <v>0</v>
      </c>
      <c r="B2" s="95"/>
      <c r="C2" s="95"/>
      <c r="D2" s="95"/>
      <c r="E2" s="95"/>
      <c r="F2" s="95"/>
      <c r="G2" s="95"/>
      <c r="H2" s="95"/>
      <c r="I2" s="29"/>
      <c r="J2" s="29"/>
      <c r="K2" s="30"/>
    </row>
    <row r="3" spans="1:12" x14ac:dyDescent="0.2">
      <c r="A3" s="19"/>
      <c r="B3" s="19"/>
      <c r="C3" s="19"/>
      <c r="D3" s="19"/>
      <c r="E3" s="19"/>
    </row>
    <row r="4" spans="1:12" x14ac:dyDescent="0.2">
      <c r="A4" s="96" t="s">
        <v>1</v>
      </c>
      <c r="B4" s="96" t="s">
        <v>2</v>
      </c>
      <c r="C4" s="96" t="s">
        <v>3</v>
      </c>
      <c r="D4" s="96" t="s">
        <v>4</v>
      </c>
      <c r="E4" s="97" t="s">
        <v>6</v>
      </c>
      <c r="F4" s="97"/>
      <c r="G4" s="97"/>
      <c r="H4" s="97"/>
      <c r="I4" s="97"/>
      <c r="J4" s="97"/>
      <c r="K4" s="31"/>
    </row>
    <row r="5" spans="1:12" x14ac:dyDescent="0.2">
      <c r="A5" s="96"/>
      <c r="B5" s="96"/>
      <c r="C5" s="96"/>
      <c r="D5" s="96"/>
      <c r="E5" s="97" t="s">
        <v>5</v>
      </c>
      <c r="F5" s="98"/>
      <c r="G5" s="98"/>
      <c r="H5" s="98"/>
      <c r="I5" s="98"/>
      <c r="J5" s="98"/>
      <c r="K5" s="31"/>
    </row>
    <row r="6" spans="1:12" s="2" customFormat="1" x14ac:dyDescent="0.25">
      <c r="A6" s="96"/>
      <c r="B6" s="96"/>
      <c r="C6" s="96"/>
      <c r="D6" s="96"/>
      <c r="E6" s="97"/>
      <c r="F6" s="40">
        <v>2023</v>
      </c>
      <c r="G6" s="40">
        <v>2024</v>
      </c>
      <c r="H6" s="40">
        <v>2025</v>
      </c>
      <c r="I6" s="40">
        <v>2026</v>
      </c>
      <c r="J6" s="40" t="s">
        <v>29</v>
      </c>
      <c r="K6" s="32"/>
    </row>
    <row r="7" spans="1:12" s="3" customFormat="1" x14ac:dyDescent="0.2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41">
        <v>6</v>
      </c>
      <c r="G7" s="41">
        <v>7</v>
      </c>
      <c r="H7" s="41">
        <v>8</v>
      </c>
      <c r="I7" s="41">
        <v>9</v>
      </c>
      <c r="J7" s="41">
        <v>10</v>
      </c>
      <c r="K7" s="31"/>
    </row>
    <row r="8" spans="1:12" x14ac:dyDescent="0.2">
      <c r="A8" s="97" t="s">
        <v>21</v>
      </c>
      <c r="B8" s="97"/>
      <c r="C8" s="97"/>
      <c r="D8" s="97"/>
      <c r="E8" s="97"/>
      <c r="F8" s="97"/>
      <c r="G8" s="97"/>
      <c r="H8" s="97"/>
      <c r="I8" s="97"/>
      <c r="J8" s="97"/>
      <c r="K8" s="31"/>
    </row>
    <row r="9" spans="1:12" ht="15" customHeight="1" x14ac:dyDescent="0.2">
      <c r="A9" s="112" t="s">
        <v>7</v>
      </c>
      <c r="B9" s="120" t="s">
        <v>65</v>
      </c>
      <c r="C9" s="105" t="s">
        <v>63</v>
      </c>
      <c r="D9" s="8" t="s">
        <v>5</v>
      </c>
      <c r="E9" s="9">
        <f>SUM(F9:J9)</f>
        <v>3438616.1021799999</v>
      </c>
      <c r="F9" s="42">
        <f>SUM(F10:F15)</f>
        <v>522518.18945999997</v>
      </c>
      <c r="G9" s="42">
        <f t="shared" ref="G9:J9" si="0">SUM(G10:G15)</f>
        <v>633577.56801999989</v>
      </c>
      <c r="H9" s="42">
        <f t="shared" si="0"/>
        <v>380676.31185</v>
      </c>
      <c r="I9" s="42">
        <f t="shared" si="0"/>
        <v>380368.80657000002</v>
      </c>
      <c r="J9" s="42">
        <f t="shared" si="0"/>
        <v>1521475.2262800001</v>
      </c>
      <c r="K9" s="33"/>
    </row>
    <row r="10" spans="1:12" x14ac:dyDescent="0.2">
      <c r="A10" s="113"/>
      <c r="B10" s="121"/>
      <c r="C10" s="106"/>
      <c r="D10" s="8" t="s">
        <v>8</v>
      </c>
      <c r="E10" s="9">
        <f t="shared" ref="E10:E15" si="1">SUM(F10:J10)</f>
        <v>0</v>
      </c>
      <c r="F10" s="9">
        <f>F17+F24+F31</f>
        <v>0</v>
      </c>
      <c r="G10" s="9">
        <f t="shared" ref="G10:J10" si="2">G17+G24+G31</f>
        <v>0</v>
      </c>
      <c r="H10" s="9">
        <f t="shared" si="2"/>
        <v>0</v>
      </c>
      <c r="I10" s="42">
        <f t="shared" si="2"/>
        <v>0</v>
      </c>
      <c r="J10" s="42">
        <f t="shared" si="2"/>
        <v>0</v>
      </c>
      <c r="K10" s="33"/>
    </row>
    <row r="11" spans="1:12" x14ac:dyDescent="0.2">
      <c r="A11" s="113"/>
      <c r="B11" s="121"/>
      <c r="C11" s="106"/>
      <c r="D11" s="8" t="s">
        <v>9</v>
      </c>
      <c r="E11" s="9">
        <f t="shared" si="1"/>
        <v>2568.8000000000002</v>
      </c>
      <c r="F11" s="9">
        <f>F18+F25+F32</f>
        <v>105</v>
      </c>
      <c r="G11" s="9">
        <f t="shared" ref="G11:J11" si="3">G18+G25+G32</f>
        <v>2463.8000000000002</v>
      </c>
      <c r="H11" s="9">
        <f t="shared" si="3"/>
        <v>0</v>
      </c>
      <c r="I11" s="9">
        <f t="shared" si="3"/>
        <v>0</v>
      </c>
      <c r="J11" s="42">
        <f t="shared" si="3"/>
        <v>0</v>
      </c>
      <c r="K11" s="33"/>
    </row>
    <row r="12" spans="1:12" x14ac:dyDescent="0.2">
      <c r="A12" s="113"/>
      <c r="B12" s="121"/>
      <c r="C12" s="106"/>
      <c r="D12" s="8" t="s">
        <v>10</v>
      </c>
      <c r="E12" s="9">
        <f t="shared" si="1"/>
        <v>3274181.31488</v>
      </c>
      <c r="F12" s="9">
        <f>F19+F26+F33+F40</f>
        <v>522413.18945999997</v>
      </c>
      <c r="G12" s="9">
        <f>G19+G26+G33+G40</f>
        <v>469247.78071999998</v>
      </c>
      <c r="H12" s="9">
        <f>H19+H26+H33+H40</f>
        <v>380676.31185</v>
      </c>
      <c r="I12" s="9">
        <f>I19+I26+I33+I40</f>
        <v>380368.80657000002</v>
      </c>
      <c r="J12" s="42">
        <f>J19+J26+J33+J40</f>
        <v>1521475.2262800001</v>
      </c>
      <c r="K12" s="33"/>
    </row>
    <row r="13" spans="1:12" ht="33" customHeight="1" x14ac:dyDescent="0.2">
      <c r="A13" s="113"/>
      <c r="B13" s="121"/>
      <c r="C13" s="106"/>
      <c r="D13" s="8" t="s">
        <v>11</v>
      </c>
      <c r="E13" s="9">
        <f t="shared" si="1"/>
        <v>0</v>
      </c>
      <c r="F13" s="9">
        <f t="shared" ref="F13:G15" si="4">F20+F27+F34</f>
        <v>0</v>
      </c>
      <c r="G13" s="9">
        <f t="shared" si="4"/>
        <v>0</v>
      </c>
      <c r="H13" s="9">
        <f>H20+H27+H34</f>
        <v>0</v>
      </c>
      <c r="I13" s="9">
        <f>I20+I27+I34</f>
        <v>0</v>
      </c>
      <c r="J13" s="42">
        <f t="shared" ref="J13" si="5">J20+J27+J34</f>
        <v>0</v>
      </c>
      <c r="K13" s="33"/>
    </row>
    <row r="14" spans="1:12" x14ac:dyDescent="0.2">
      <c r="A14" s="113"/>
      <c r="B14" s="121"/>
      <c r="C14" s="106"/>
      <c r="D14" s="8" t="s">
        <v>12</v>
      </c>
      <c r="E14" s="9">
        <f t="shared" si="1"/>
        <v>0</v>
      </c>
      <c r="F14" s="9">
        <f t="shared" si="4"/>
        <v>0</v>
      </c>
      <c r="G14" s="9">
        <f t="shared" si="4"/>
        <v>0</v>
      </c>
      <c r="H14" s="9">
        <f t="shared" ref="H14:J14" si="6">H21+H28+H35</f>
        <v>0</v>
      </c>
      <c r="I14" s="9">
        <f t="shared" si="6"/>
        <v>0</v>
      </c>
      <c r="J14" s="42">
        <f t="shared" si="6"/>
        <v>0</v>
      </c>
      <c r="K14" s="33"/>
    </row>
    <row r="15" spans="1:12" ht="21.75" customHeight="1" x14ac:dyDescent="0.2">
      <c r="A15" s="113"/>
      <c r="B15" s="121"/>
      <c r="C15" s="107"/>
      <c r="D15" s="8" t="s">
        <v>13</v>
      </c>
      <c r="E15" s="9">
        <f t="shared" si="1"/>
        <v>161865.98729999998</v>
      </c>
      <c r="F15" s="58">
        <f t="shared" si="4"/>
        <v>0</v>
      </c>
      <c r="G15" s="9">
        <f t="shared" si="4"/>
        <v>161865.98729999998</v>
      </c>
      <c r="H15" s="9">
        <f t="shared" ref="H15:J15" si="7">H22+H29+H36</f>
        <v>0</v>
      </c>
      <c r="I15" s="9">
        <f t="shared" si="7"/>
        <v>0</v>
      </c>
      <c r="J15" s="42">
        <f t="shared" si="7"/>
        <v>0</v>
      </c>
      <c r="K15" s="33"/>
    </row>
    <row r="16" spans="1:12" ht="21" customHeight="1" x14ac:dyDescent="0.2">
      <c r="A16" s="113"/>
      <c r="B16" s="121"/>
      <c r="C16" s="108" t="s">
        <v>64</v>
      </c>
      <c r="D16" s="10" t="s">
        <v>5</v>
      </c>
      <c r="E16" s="50">
        <f>E17+E18+E19+E20+E22</f>
        <v>3266679.96269</v>
      </c>
      <c r="F16" s="50">
        <f t="shared" ref="F16:J16" si="8">F17+F18+F19+F20+F22</f>
        <v>496233.10061999998</v>
      </c>
      <c r="G16" s="50">
        <f>G17+G18+G19+G20+G22</f>
        <v>602155.11736999999</v>
      </c>
      <c r="H16" s="50">
        <f t="shared" si="8"/>
        <v>361641.21185000002</v>
      </c>
      <c r="I16" s="50">
        <f t="shared" si="8"/>
        <v>361330.10657000006</v>
      </c>
      <c r="J16" s="51">
        <f t="shared" si="8"/>
        <v>1445320.4262800002</v>
      </c>
      <c r="K16" s="34"/>
      <c r="L16" s="7"/>
    </row>
    <row r="17" spans="1:11" x14ac:dyDescent="0.2">
      <c r="A17" s="113"/>
      <c r="B17" s="121"/>
      <c r="C17" s="108"/>
      <c r="D17" s="11" t="s">
        <v>8</v>
      </c>
      <c r="E17" s="50">
        <f t="shared" ref="E17:E22" si="9">+F17+G17+H17+I17+J17</f>
        <v>0</v>
      </c>
      <c r="F17" s="52">
        <v>0</v>
      </c>
      <c r="G17" s="52">
        <v>0</v>
      </c>
      <c r="H17" s="52">
        <v>0</v>
      </c>
      <c r="I17" s="52">
        <v>0</v>
      </c>
      <c r="J17" s="48">
        <f>I17*4</f>
        <v>0</v>
      </c>
      <c r="K17" s="35"/>
    </row>
    <row r="18" spans="1:11" x14ac:dyDescent="0.2">
      <c r="A18" s="113"/>
      <c r="B18" s="121"/>
      <c r="C18" s="108"/>
      <c r="D18" s="11" t="s">
        <v>9</v>
      </c>
      <c r="E18" s="50">
        <f t="shared" si="9"/>
        <v>2455.8000000000002</v>
      </c>
      <c r="F18" s="52">
        <f>45+60</f>
        <v>105</v>
      </c>
      <c r="G18" s="62">
        <v>2350.8000000000002</v>
      </c>
      <c r="H18" s="52">
        <v>0</v>
      </c>
      <c r="I18" s="52">
        <v>0</v>
      </c>
      <c r="J18" s="48">
        <f>I18*4</f>
        <v>0</v>
      </c>
      <c r="K18" s="35"/>
    </row>
    <row r="19" spans="1:11" x14ac:dyDescent="0.2">
      <c r="A19" s="113"/>
      <c r="B19" s="121"/>
      <c r="C19" s="108"/>
      <c r="D19" s="11" t="s">
        <v>10</v>
      </c>
      <c r="E19" s="50">
        <f t="shared" si="9"/>
        <v>3112387.2375400001</v>
      </c>
      <c r="F19" s="52">
        <f>496429.23879-301.13817</f>
        <v>496128.10061999998</v>
      </c>
      <c r="G19" s="62">
        <v>447967.39221999998</v>
      </c>
      <c r="H19" s="52">
        <f>369677.52412+1038.37222+3551.162+384.5+10097.029-15671.0084-7436.36709</f>
        <v>361641.21185000002</v>
      </c>
      <c r="I19" s="52">
        <f>369677.52412+1038.37222-9385.78977</f>
        <v>361330.10657000006</v>
      </c>
      <c r="J19" s="48">
        <f>I19*4</f>
        <v>1445320.4262800002</v>
      </c>
      <c r="K19" s="35"/>
    </row>
    <row r="20" spans="1:11" ht="24" x14ac:dyDescent="0.2">
      <c r="A20" s="113"/>
      <c r="B20" s="121"/>
      <c r="C20" s="108"/>
      <c r="D20" s="12" t="s">
        <v>11</v>
      </c>
      <c r="E20" s="50">
        <f t="shared" si="9"/>
        <v>0</v>
      </c>
      <c r="F20" s="52">
        <v>0</v>
      </c>
      <c r="G20" s="52">
        <v>0</v>
      </c>
      <c r="H20" s="52">
        <v>0</v>
      </c>
      <c r="I20" s="52">
        <v>0</v>
      </c>
      <c r="J20" s="48">
        <f>I20*4</f>
        <v>0</v>
      </c>
      <c r="K20" s="35"/>
    </row>
    <row r="21" spans="1:11" x14ac:dyDescent="0.2">
      <c r="A21" s="113"/>
      <c r="B21" s="121"/>
      <c r="C21" s="108"/>
      <c r="D21" s="11" t="s">
        <v>12</v>
      </c>
      <c r="E21" s="50">
        <f t="shared" si="9"/>
        <v>0</v>
      </c>
      <c r="F21" s="52">
        <v>0</v>
      </c>
      <c r="G21" s="52">
        <v>0</v>
      </c>
      <c r="H21" s="52">
        <v>0</v>
      </c>
      <c r="I21" s="52">
        <v>0</v>
      </c>
      <c r="J21" s="48">
        <f>I21*4</f>
        <v>0</v>
      </c>
      <c r="K21" s="35"/>
    </row>
    <row r="22" spans="1:11" x14ac:dyDescent="0.2">
      <c r="A22" s="113"/>
      <c r="B22" s="121"/>
      <c r="C22" s="108"/>
      <c r="D22" s="11" t="s">
        <v>13</v>
      </c>
      <c r="E22" s="50">
        <f t="shared" si="9"/>
        <v>151836.92515</v>
      </c>
      <c r="F22" s="52">
        <v>0</v>
      </c>
      <c r="G22" s="62">
        <f>216654.22673-64817.30158</f>
        <v>151836.92515</v>
      </c>
      <c r="H22" s="52">
        <v>0</v>
      </c>
      <c r="I22" s="52">
        <v>0</v>
      </c>
      <c r="J22" s="48">
        <f t="shared" ref="J22" si="10">I22*4</f>
        <v>0</v>
      </c>
      <c r="K22" s="35"/>
    </row>
    <row r="23" spans="1:11" x14ac:dyDescent="0.2">
      <c r="A23" s="113"/>
      <c r="B23" s="121"/>
      <c r="C23" s="109" t="s">
        <v>32</v>
      </c>
      <c r="D23" s="10" t="s">
        <v>5</v>
      </c>
      <c r="E23" s="50">
        <f>E24+E25+E26+E27+E29</f>
        <v>75238.992979999995</v>
      </c>
      <c r="F23" s="50">
        <f>F24+F25+F26+F27+F29</f>
        <v>11577.886700000001</v>
      </c>
      <c r="G23" s="50">
        <f>G24+G25+G26+G27+G29</f>
        <v>13347.50628</v>
      </c>
      <c r="H23" s="50">
        <f t="shared" ref="H23:I23" si="11">H24+H25+H26+H27+H29</f>
        <v>8385.6</v>
      </c>
      <c r="I23" s="50">
        <f t="shared" si="11"/>
        <v>8385.6</v>
      </c>
      <c r="J23" s="51">
        <f>J24+J25+J26+J27+J29</f>
        <v>33542.400000000001</v>
      </c>
      <c r="K23" s="34"/>
    </row>
    <row r="24" spans="1:11" x14ac:dyDescent="0.2">
      <c r="A24" s="113"/>
      <c r="B24" s="121"/>
      <c r="C24" s="110"/>
      <c r="D24" s="11" t="s">
        <v>8</v>
      </c>
      <c r="E24" s="50">
        <f>+F24+G24+H24+I24+J24</f>
        <v>0</v>
      </c>
      <c r="F24" s="52">
        <v>0</v>
      </c>
      <c r="G24" s="52">
        <v>0</v>
      </c>
      <c r="H24" s="52">
        <v>0</v>
      </c>
      <c r="I24" s="52">
        <v>0</v>
      </c>
      <c r="J24" s="48">
        <f>I24*4</f>
        <v>0</v>
      </c>
      <c r="K24" s="35"/>
    </row>
    <row r="25" spans="1:11" x14ac:dyDescent="0.2">
      <c r="A25" s="113"/>
      <c r="B25" s="121"/>
      <c r="C25" s="110"/>
      <c r="D25" s="11" t="s">
        <v>9</v>
      </c>
      <c r="E25" s="50">
        <f>+F25+G25+H25+I25+J25</f>
        <v>113</v>
      </c>
      <c r="F25" s="52">
        <v>0</v>
      </c>
      <c r="G25" s="48">
        <v>113</v>
      </c>
      <c r="H25" s="52">
        <v>0</v>
      </c>
      <c r="I25" s="52">
        <v>0</v>
      </c>
      <c r="J25" s="48">
        <f>I25*4</f>
        <v>0</v>
      </c>
      <c r="K25" s="35"/>
    </row>
    <row r="26" spans="1:11" x14ac:dyDescent="0.2">
      <c r="A26" s="113"/>
      <c r="B26" s="121"/>
      <c r="C26" s="110"/>
      <c r="D26" s="11" t="s">
        <v>10</v>
      </c>
      <c r="E26" s="50">
        <f>+F26+G26+H26+I26+J26</f>
        <v>70466.78508999999</v>
      </c>
      <c r="F26" s="52">
        <f>11276.74853+301.13817</f>
        <v>11577.886700000001</v>
      </c>
      <c r="G26" s="62">
        <f>8688.29839-113</f>
        <v>8575.2983899999999</v>
      </c>
      <c r="H26" s="52">
        <v>8385.6</v>
      </c>
      <c r="I26" s="52">
        <v>8385.6</v>
      </c>
      <c r="J26" s="52">
        <f>I26*4</f>
        <v>33542.400000000001</v>
      </c>
      <c r="K26" s="35"/>
    </row>
    <row r="27" spans="1:11" ht="24" x14ac:dyDescent="0.2">
      <c r="A27" s="113"/>
      <c r="B27" s="121"/>
      <c r="C27" s="110"/>
      <c r="D27" s="12" t="s">
        <v>11</v>
      </c>
      <c r="E27" s="50">
        <f t="shared" ref="E27:E29" si="12">+F27+G27+H27+I27+J27</f>
        <v>0</v>
      </c>
      <c r="F27" s="52">
        <v>0</v>
      </c>
      <c r="G27" s="52">
        <v>0</v>
      </c>
      <c r="H27" s="52">
        <v>0</v>
      </c>
      <c r="I27" s="52">
        <v>0</v>
      </c>
      <c r="J27" s="52">
        <f>I27*4</f>
        <v>0</v>
      </c>
      <c r="K27" s="35"/>
    </row>
    <row r="28" spans="1:11" x14ac:dyDescent="0.2">
      <c r="A28" s="113"/>
      <c r="B28" s="121"/>
      <c r="C28" s="110"/>
      <c r="D28" s="11" t="s">
        <v>12</v>
      </c>
      <c r="E28" s="50">
        <f t="shared" si="12"/>
        <v>0</v>
      </c>
      <c r="F28" s="52">
        <v>0</v>
      </c>
      <c r="G28" s="52">
        <v>0</v>
      </c>
      <c r="H28" s="52">
        <v>0</v>
      </c>
      <c r="I28" s="52">
        <v>0</v>
      </c>
      <c r="J28" s="52">
        <f t="shared" ref="J28:J29" si="13">I28*4</f>
        <v>0</v>
      </c>
      <c r="K28" s="35"/>
    </row>
    <row r="29" spans="1:11" x14ac:dyDescent="0.2">
      <c r="A29" s="113"/>
      <c r="B29" s="121"/>
      <c r="C29" s="111"/>
      <c r="D29" s="11" t="s">
        <v>13</v>
      </c>
      <c r="E29" s="50">
        <f t="shared" si="12"/>
        <v>4659.2078899999997</v>
      </c>
      <c r="F29" s="52">
        <v>0</v>
      </c>
      <c r="G29" s="48">
        <v>4659.2078899999997</v>
      </c>
      <c r="H29" s="52">
        <v>0</v>
      </c>
      <c r="I29" s="52">
        <v>0</v>
      </c>
      <c r="J29" s="52">
        <f t="shared" si="13"/>
        <v>0</v>
      </c>
      <c r="K29" s="35"/>
    </row>
    <row r="30" spans="1:11" x14ac:dyDescent="0.2">
      <c r="A30" s="113"/>
      <c r="B30" s="121"/>
      <c r="C30" s="109" t="s">
        <v>33</v>
      </c>
      <c r="D30" s="10" t="s">
        <v>5</v>
      </c>
      <c r="E30" s="50">
        <f>E31+E32+E33+E34+E36</f>
        <v>92090.303509999998</v>
      </c>
      <c r="F30" s="50">
        <f t="shared" ref="F30:J30" si="14">F31+F32+F33+F34+F36</f>
        <v>12331.92614</v>
      </c>
      <c r="G30" s="50">
        <f t="shared" si="14"/>
        <v>15843.37737</v>
      </c>
      <c r="H30" s="50">
        <f t="shared" si="14"/>
        <v>10649.5</v>
      </c>
      <c r="I30" s="50">
        <f t="shared" si="14"/>
        <v>10653.1</v>
      </c>
      <c r="J30" s="50">
        <f t="shared" si="14"/>
        <v>42612.4</v>
      </c>
      <c r="K30" s="34"/>
    </row>
    <row r="31" spans="1:11" x14ac:dyDescent="0.2">
      <c r="A31" s="113"/>
      <c r="B31" s="121"/>
      <c r="C31" s="110"/>
      <c r="D31" s="11" t="s">
        <v>8</v>
      </c>
      <c r="E31" s="50">
        <f t="shared" ref="E31:E36" si="15">+F31+G31+H31+I31+J31</f>
        <v>0</v>
      </c>
      <c r="F31" s="52">
        <v>0</v>
      </c>
      <c r="G31" s="52">
        <v>0</v>
      </c>
      <c r="H31" s="52">
        <v>0</v>
      </c>
      <c r="I31" s="52">
        <v>0</v>
      </c>
      <c r="J31" s="50">
        <f>I31*4</f>
        <v>0</v>
      </c>
      <c r="K31" s="35"/>
    </row>
    <row r="32" spans="1:11" x14ac:dyDescent="0.2">
      <c r="A32" s="113"/>
      <c r="B32" s="121"/>
      <c r="C32" s="110"/>
      <c r="D32" s="11" t="s">
        <v>9</v>
      </c>
      <c r="E32" s="50">
        <f t="shared" si="15"/>
        <v>0</v>
      </c>
      <c r="F32" s="52">
        <v>0</v>
      </c>
      <c r="G32" s="52">
        <v>0</v>
      </c>
      <c r="H32" s="52">
        <v>0</v>
      </c>
      <c r="I32" s="52">
        <v>0</v>
      </c>
      <c r="J32" s="50">
        <f>I32*4</f>
        <v>0</v>
      </c>
      <c r="K32" s="35"/>
    </row>
    <row r="33" spans="1:11" x14ac:dyDescent="0.2">
      <c r="A33" s="113"/>
      <c r="B33" s="121"/>
      <c r="C33" s="110"/>
      <c r="D33" s="11" t="s">
        <v>10</v>
      </c>
      <c r="E33" s="50">
        <f t="shared" si="15"/>
        <v>86720.449250000005</v>
      </c>
      <c r="F33" s="52">
        <v>12331.92614</v>
      </c>
      <c r="G33" s="62">
        <v>10473.52311</v>
      </c>
      <c r="H33" s="52">
        <v>10649.5</v>
      </c>
      <c r="I33" s="52">
        <v>10653.1</v>
      </c>
      <c r="J33" s="52">
        <f>I33*4</f>
        <v>42612.4</v>
      </c>
      <c r="K33" s="35"/>
    </row>
    <row r="34" spans="1:11" ht="24" x14ac:dyDescent="0.2">
      <c r="A34" s="113"/>
      <c r="B34" s="121"/>
      <c r="C34" s="110"/>
      <c r="D34" s="12" t="s">
        <v>11</v>
      </c>
      <c r="E34" s="50">
        <f t="shared" si="15"/>
        <v>0</v>
      </c>
      <c r="F34" s="52">
        <v>0</v>
      </c>
      <c r="G34" s="52">
        <v>0</v>
      </c>
      <c r="H34" s="52">
        <v>0</v>
      </c>
      <c r="I34" s="52">
        <v>0</v>
      </c>
      <c r="J34" s="52">
        <f t="shared" ref="J34:J42" si="16">I34*4</f>
        <v>0</v>
      </c>
      <c r="K34" s="35"/>
    </row>
    <row r="35" spans="1:11" x14ac:dyDescent="0.2">
      <c r="A35" s="113"/>
      <c r="B35" s="121"/>
      <c r="C35" s="110"/>
      <c r="D35" s="11" t="s">
        <v>12</v>
      </c>
      <c r="E35" s="50">
        <f t="shared" si="15"/>
        <v>0</v>
      </c>
      <c r="F35" s="52">
        <v>0</v>
      </c>
      <c r="G35" s="52">
        <v>0</v>
      </c>
      <c r="H35" s="52">
        <v>0</v>
      </c>
      <c r="I35" s="52">
        <v>0</v>
      </c>
      <c r="J35" s="52">
        <f t="shared" si="16"/>
        <v>0</v>
      </c>
      <c r="K35" s="35"/>
    </row>
    <row r="36" spans="1:11" x14ac:dyDescent="0.2">
      <c r="A36" s="113"/>
      <c r="B36" s="121"/>
      <c r="C36" s="111"/>
      <c r="D36" s="11" t="s">
        <v>13</v>
      </c>
      <c r="E36" s="50">
        <f t="shared" si="15"/>
        <v>5369.8542600000001</v>
      </c>
      <c r="F36" s="52">
        <v>0</v>
      </c>
      <c r="G36" s="48">
        <v>5369.8542600000001</v>
      </c>
      <c r="H36" s="52">
        <v>0</v>
      </c>
      <c r="I36" s="52">
        <v>0</v>
      </c>
      <c r="J36" s="52">
        <f t="shared" si="16"/>
        <v>0</v>
      </c>
      <c r="K36" s="35"/>
    </row>
    <row r="37" spans="1:11" x14ac:dyDescent="0.2">
      <c r="A37" s="113"/>
      <c r="B37" s="121"/>
      <c r="C37" s="109" t="s">
        <v>58</v>
      </c>
      <c r="D37" s="10" t="s">
        <v>5</v>
      </c>
      <c r="E37" s="50">
        <f>F37+G37+H37+I37+J37</f>
        <v>4606.8429999999998</v>
      </c>
      <c r="F37" s="52">
        <f>F38+F39+F40+F41+F42+F43</f>
        <v>2375.2759999999998</v>
      </c>
      <c r="G37" s="52">
        <f t="shared" ref="G37:J37" si="17">G38+G39+G40+G41+G42+G43</f>
        <v>2231.567</v>
      </c>
      <c r="H37" s="52">
        <f t="shared" si="17"/>
        <v>0</v>
      </c>
      <c r="I37" s="52">
        <f t="shared" si="17"/>
        <v>0</v>
      </c>
      <c r="J37" s="52">
        <f t="shared" si="17"/>
        <v>0</v>
      </c>
      <c r="K37" s="35"/>
    </row>
    <row r="38" spans="1:11" x14ac:dyDescent="0.2">
      <c r="A38" s="113"/>
      <c r="B38" s="121"/>
      <c r="C38" s="110"/>
      <c r="D38" s="11" t="s">
        <v>8</v>
      </c>
      <c r="E38" s="50">
        <f t="shared" ref="E38:E43" si="18">F38+G38+H38+I38+J38</f>
        <v>0</v>
      </c>
      <c r="F38" s="52">
        <v>0</v>
      </c>
      <c r="G38" s="52">
        <v>0</v>
      </c>
      <c r="H38" s="52">
        <v>0</v>
      </c>
      <c r="I38" s="52">
        <v>0</v>
      </c>
      <c r="J38" s="52">
        <f t="shared" si="16"/>
        <v>0</v>
      </c>
      <c r="K38" s="35"/>
    </row>
    <row r="39" spans="1:11" x14ac:dyDescent="0.2">
      <c r="A39" s="113"/>
      <c r="B39" s="121"/>
      <c r="C39" s="110"/>
      <c r="D39" s="11" t="s">
        <v>9</v>
      </c>
      <c r="E39" s="50">
        <f t="shared" si="18"/>
        <v>0</v>
      </c>
      <c r="F39" s="52">
        <v>0</v>
      </c>
      <c r="G39" s="52">
        <v>0</v>
      </c>
      <c r="H39" s="52">
        <v>0</v>
      </c>
      <c r="I39" s="52">
        <v>0</v>
      </c>
      <c r="J39" s="52">
        <f t="shared" si="16"/>
        <v>0</v>
      </c>
      <c r="K39" s="35"/>
    </row>
    <row r="40" spans="1:11" x14ac:dyDescent="0.2">
      <c r="A40" s="113"/>
      <c r="B40" s="121"/>
      <c r="C40" s="110"/>
      <c r="D40" s="11" t="s">
        <v>10</v>
      </c>
      <c r="E40" s="50">
        <f t="shared" si="18"/>
        <v>4606.8429999999998</v>
      </c>
      <c r="F40" s="52">
        <v>2375.2759999999998</v>
      </c>
      <c r="G40" s="52">
        <v>2231.567</v>
      </c>
      <c r="H40" s="52">
        <v>0</v>
      </c>
      <c r="I40" s="52">
        <v>0</v>
      </c>
      <c r="J40" s="52">
        <f t="shared" si="16"/>
        <v>0</v>
      </c>
      <c r="K40" s="35"/>
    </row>
    <row r="41" spans="1:11" ht="24" x14ac:dyDescent="0.2">
      <c r="A41" s="113"/>
      <c r="B41" s="121"/>
      <c r="C41" s="110"/>
      <c r="D41" s="12" t="s">
        <v>11</v>
      </c>
      <c r="E41" s="50">
        <f t="shared" si="18"/>
        <v>0</v>
      </c>
      <c r="F41" s="52">
        <v>0</v>
      </c>
      <c r="G41" s="52">
        <v>0</v>
      </c>
      <c r="H41" s="52">
        <v>0</v>
      </c>
      <c r="I41" s="52">
        <v>0</v>
      </c>
      <c r="J41" s="52">
        <f t="shared" si="16"/>
        <v>0</v>
      </c>
      <c r="K41" s="35"/>
    </row>
    <row r="42" spans="1:11" x14ac:dyDescent="0.2">
      <c r="A42" s="113"/>
      <c r="B42" s="121"/>
      <c r="C42" s="110"/>
      <c r="D42" s="11" t="s">
        <v>12</v>
      </c>
      <c r="E42" s="50">
        <f t="shared" si="18"/>
        <v>0</v>
      </c>
      <c r="F42" s="52">
        <v>0</v>
      </c>
      <c r="G42" s="52">
        <v>0</v>
      </c>
      <c r="H42" s="52">
        <v>0</v>
      </c>
      <c r="I42" s="52">
        <v>0</v>
      </c>
      <c r="J42" s="52">
        <f t="shared" si="16"/>
        <v>0</v>
      </c>
      <c r="K42" s="35"/>
    </row>
    <row r="43" spans="1:11" x14ac:dyDescent="0.2">
      <c r="A43" s="119"/>
      <c r="B43" s="122"/>
      <c r="C43" s="111"/>
      <c r="D43" s="11" t="s">
        <v>13</v>
      </c>
      <c r="E43" s="50">
        <f t="shared" si="18"/>
        <v>0</v>
      </c>
      <c r="F43" s="52">
        <v>0</v>
      </c>
      <c r="G43" s="52">
        <v>0</v>
      </c>
      <c r="H43" s="52">
        <v>0</v>
      </c>
      <c r="I43" s="52">
        <v>0</v>
      </c>
      <c r="J43" s="52">
        <f>I43*4</f>
        <v>0</v>
      </c>
      <c r="K43" s="35"/>
    </row>
    <row r="44" spans="1:11" ht="15" customHeight="1" x14ac:dyDescent="0.2">
      <c r="A44" s="112" t="s">
        <v>22</v>
      </c>
      <c r="B44" s="114" t="s">
        <v>48</v>
      </c>
      <c r="C44" s="105" t="s">
        <v>45</v>
      </c>
      <c r="D44" s="10" t="s">
        <v>5</v>
      </c>
      <c r="E44" s="50">
        <f t="shared" ref="E44:E49" si="19">SUM(F44:J44)</f>
        <v>63741.327600000004</v>
      </c>
      <c r="F44" s="51">
        <f>SUM(F45:F50)</f>
        <v>7710.1276000000007</v>
      </c>
      <c r="G44" s="51">
        <f t="shared" ref="G44:J44" si="20">SUM(G45:G50)</f>
        <v>8014.4</v>
      </c>
      <c r="H44" s="51">
        <f t="shared" si="20"/>
        <v>8002.8</v>
      </c>
      <c r="I44" s="51">
        <f t="shared" si="20"/>
        <v>8002.8</v>
      </c>
      <c r="J44" s="51">
        <f t="shared" si="20"/>
        <v>32011.200000000001</v>
      </c>
      <c r="K44" s="36"/>
    </row>
    <row r="45" spans="1:11" x14ac:dyDescent="0.2">
      <c r="A45" s="113"/>
      <c r="B45" s="115"/>
      <c r="C45" s="106"/>
      <c r="D45" s="10" t="s">
        <v>8</v>
      </c>
      <c r="E45" s="50">
        <f t="shared" si="19"/>
        <v>44802.700000000004</v>
      </c>
      <c r="F45" s="51">
        <f t="shared" ref="F45:F49" si="21">F52+F59</f>
        <v>5175.8</v>
      </c>
      <c r="G45" s="51">
        <f t="shared" ref="G45:J45" si="22">G52+G59</f>
        <v>5498.3</v>
      </c>
      <c r="H45" s="51">
        <f t="shared" si="22"/>
        <v>5688.1</v>
      </c>
      <c r="I45" s="51">
        <f t="shared" si="22"/>
        <v>5688.1</v>
      </c>
      <c r="J45" s="51">
        <f t="shared" si="22"/>
        <v>22752.400000000001</v>
      </c>
      <c r="K45" s="36"/>
    </row>
    <row r="46" spans="1:11" x14ac:dyDescent="0.2">
      <c r="A46" s="113"/>
      <c r="B46" s="115"/>
      <c r="C46" s="106"/>
      <c r="D46" s="10" t="s">
        <v>9</v>
      </c>
      <c r="E46" s="50">
        <f t="shared" si="19"/>
        <v>18881.599999999999</v>
      </c>
      <c r="F46" s="51">
        <f t="shared" si="21"/>
        <v>2477.2999999999997</v>
      </c>
      <c r="G46" s="51">
        <f>G53+G60</f>
        <v>2516.1</v>
      </c>
      <c r="H46" s="51">
        <f>H53+H60</f>
        <v>2314.6999999999998</v>
      </c>
      <c r="I46" s="51">
        <f>I53+I60</f>
        <v>2314.6999999999998</v>
      </c>
      <c r="J46" s="51">
        <f>J53+J60</f>
        <v>9258.7999999999993</v>
      </c>
      <c r="K46" s="36"/>
    </row>
    <row r="47" spans="1:11" x14ac:dyDescent="0.2">
      <c r="A47" s="113"/>
      <c r="B47" s="115"/>
      <c r="C47" s="106"/>
      <c r="D47" s="10" t="s">
        <v>10</v>
      </c>
      <c r="E47" s="50">
        <f t="shared" si="19"/>
        <v>57.0276</v>
      </c>
      <c r="F47" s="51">
        <f t="shared" si="21"/>
        <v>57.0276</v>
      </c>
      <c r="G47" s="51">
        <f>G54+G61</f>
        <v>0</v>
      </c>
      <c r="H47" s="51">
        <f t="shared" ref="H47:J47" si="23">H54+H61</f>
        <v>0</v>
      </c>
      <c r="I47" s="51">
        <f t="shared" si="23"/>
        <v>0</v>
      </c>
      <c r="J47" s="51">
        <f t="shared" si="23"/>
        <v>0</v>
      </c>
      <c r="K47" s="36"/>
    </row>
    <row r="48" spans="1:11" ht="24" x14ac:dyDescent="0.2">
      <c r="A48" s="113"/>
      <c r="B48" s="115"/>
      <c r="C48" s="106"/>
      <c r="D48" s="8" t="s">
        <v>11</v>
      </c>
      <c r="E48" s="50">
        <f t="shared" si="19"/>
        <v>0</v>
      </c>
      <c r="F48" s="51">
        <f t="shared" si="21"/>
        <v>0</v>
      </c>
      <c r="G48" s="51">
        <f t="shared" ref="G48:J48" si="24">G55+G62</f>
        <v>0</v>
      </c>
      <c r="H48" s="51">
        <f t="shared" si="24"/>
        <v>0</v>
      </c>
      <c r="I48" s="51">
        <f t="shared" si="24"/>
        <v>0</v>
      </c>
      <c r="J48" s="51">
        <f t="shared" si="24"/>
        <v>0</v>
      </c>
      <c r="K48" s="34"/>
    </row>
    <row r="49" spans="1:11" x14ac:dyDescent="0.2">
      <c r="A49" s="113"/>
      <c r="B49" s="115"/>
      <c r="C49" s="106"/>
      <c r="D49" s="10" t="s">
        <v>12</v>
      </c>
      <c r="E49" s="50">
        <f t="shared" si="19"/>
        <v>0</v>
      </c>
      <c r="F49" s="50">
        <f t="shared" si="21"/>
        <v>0</v>
      </c>
      <c r="G49" s="51">
        <f t="shared" ref="G49:J49" si="25">G56+G63</f>
        <v>0</v>
      </c>
      <c r="H49" s="51">
        <f t="shared" si="25"/>
        <v>0</v>
      </c>
      <c r="I49" s="51">
        <f t="shared" si="25"/>
        <v>0</v>
      </c>
      <c r="J49" s="51">
        <f t="shared" si="25"/>
        <v>0</v>
      </c>
      <c r="K49" s="34"/>
    </row>
    <row r="50" spans="1:11" x14ac:dyDescent="0.2">
      <c r="A50" s="113"/>
      <c r="B50" s="115"/>
      <c r="C50" s="107"/>
      <c r="D50" s="10" t="s">
        <v>13</v>
      </c>
      <c r="E50" s="50">
        <f t="shared" ref="E50" si="26">SUM(F50:J50)</f>
        <v>0</v>
      </c>
      <c r="F50" s="50">
        <f>F57+F64</f>
        <v>0</v>
      </c>
      <c r="G50" s="51">
        <f>G57+G64</f>
        <v>0</v>
      </c>
      <c r="H50" s="51">
        <f>H57+H64</f>
        <v>0</v>
      </c>
      <c r="I50" s="51">
        <f>I57+I64</f>
        <v>0</v>
      </c>
      <c r="J50" s="51">
        <f>J57+J64</f>
        <v>0</v>
      </c>
      <c r="K50" s="34"/>
    </row>
    <row r="51" spans="1:11" x14ac:dyDescent="0.2">
      <c r="A51" s="113"/>
      <c r="B51" s="115"/>
      <c r="C51" s="109" t="s">
        <v>43</v>
      </c>
      <c r="D51" s="11" t="s">
        <v>5</v>
      </c>
      <c r="E51" s="50">
        <f>SUM(F51:J51)</f>
        <v>54483.011599999998</v>
      </c>
      <c r="F51" s="50">
        <f>SUM(F52:F57)</f>
        <v>6564.0276000000003</v>
      </c>
      <c r="G51" s="50">
        <f t="shared" ref="G51:J51" si="27">SUM(G52:G57)</f>
        <v>6855.5119999999997</v>
      </c>
      <c r="H51" s="50">
        <f t="shared" si="27"/>
        <v>6843.9120000000003</v>
      </c>
      <c r="I51" s="50">
        <f t="shared" si="27"/>
        <v>6843.9120000000003</v>
      </c>
      <c r="J51" s="50">
        <f t="shared" si="27"/>
        <v>27375.648000000001</v>
      </c>
      <c r="K51" s="35"/>
    </row>
    <row r="52" spans="1:11" x14ac:dyDescent="0.2">
      <c r="A52" s="113"/>
      <c r="B52" s="115"/>
      <c r="C52" s="110"/>
      <c r="D52" s="11" t="s">
        <v>8</v>
      </c>
      <c r="E52" s="52">
        <f>SUM(F52:J52)</f>
        <v>38464.315000000002</v>
      </c>
      <c r="F52" s="52">
        <v>4402.8</v>
      </c>
      <c r="G52" s="52">
        <v>4703.2449999999999</v>
      </c>
      <c r="H52" s="52">
        <v>4893.0450000000001</v>
      </c>
      <c r="I52" s="52">
        <v>4893.0450000000001</v>
      </c>
      <c r="J52" s="52">
        <f>I52*4</f>
        <v>19572.18</v>
      </c>
      <c r="K52" s="35"/>
    </row>
    <row r="53" spans="1:11" x14ac:dyDescent="0.2">
      <c r="A53" s="113"/>
      <c r="B53" s="115"/>
      <c r="C53" s="110"/>
      <c r="D53" s="11" t="s">
        <v>9</v>
      </c>
      <c r="E53" s="52">
        <f>SUM(F53:J53)</f>
        <v>15961.669</v>
      </c>
      <c r="F53" s="52">
        <f>1249+748.7+106.5</f>
        <v>2104.1999999999998</v>
      </c>
      <c r="G53" s="52">
        <v>2152.2669999999998</v>
      </c>
      <c r="H53" s="52">
        <v>1950.867</v>
      </c>
      <c r="I53" s="52">
        <v>1950.867</v>
      </c>
      <c r="J53" s="52">
        <f>I53*4</f>
        <v>7803.4679999999998</v>
      </c>
      <c r="K53" s="35"/>
    </row>
    <row r="54" spans="1:11" x14ac:dyDescent="0.2">
      <c r="A54" s="113"/>
      <c r="B54" s="115"/>
      <c r="C54" s="110"/>
      <c r="D54" s="11" t="s">
        <v>10</v>
      </c>
      <c r="E54" s="52">
        <f>SUM(F54:J54)</f>
        <v>57.0276</v>
      </c>
      <c r="F54" s="52">
        <v>57.0276</v>
      </c>
      <c r="G54" s="52">
        <v>0</v>
      </c>
      <c r="H54" s="52">
        <v>0</v>
      </c>
      <c r="I54" s="52">
        <v>0</v>
      </c>
      <c r="J54" s="52">
        <f t="shared" ref="J54:J57" si="28">I54*4</f>
        <v>0</v>
      </c>
      <c r="K54" s="35"/>
    </row>
    <row r="55" spans="1:11" ht="24" x14ac:dyDescent="0.2">
      <c r="A55" s="113"/>
      <c r="B55" s="115"/>
      <c r="C55" s="110"/>
      <c r="D55" s="13" t="s">
        <v>11</v>
      </c>
      <c r="E55" s="52">
        <f>SUM(F55:J55)</f>
        <v>0</v>
      </c>
      <c r="F55" s="52">
        <v>0</v>
      </c>
      <c r="G55" s="52">
        <v>0</v>
      </c>
      <c r="H55" s="52">
        <v>0</v>
      </c>
      <c r="I55" s="52">
        <v>0</v>
      </c>
      <c r="J55" s="52">
        <f t="shared" si="28"/>
        <v>0</v>
      </c>
      <c r="K55" s="35"/>
    </row>
    <row r="56" spans="1:11" x14ac:dyDescent="0.2">
      <c r="A56" s="113"/>
      <c r="B56" s="115"/>
      <c r="C56" s="110"/>
      <c r="D56" s="11" t="s">
        <v>12</v>
      </c>
      <c r="E56" s="52">
        <f t="shared" ref="E56:E57" si="29">SUM(F56:J56)</f>
        <v>0</v>
      </c>
      <c r="F56" s="52">
        <v>0</v>
      </c>
      <c r="G56" s="52">
        <v>0</v>
      </c>
      <c r="H56" s="52">
        <v>0</v>
      </c>
      <c r="I56" s="52">
        <v>0</v>
      </c>
      <c r="J56" s="52">
        <f t="shared" si="28"/>
        <v>0</v>
      </c>
      <c r="K56" s="35"/>
    </row>
    <row r="57" spans="1:11" x14ac:dyDescent="0.2">
      <c r="A57" s="113"/>
      <c r="B57" s="115"/>
      <c r="C57" s="111"/>
      <c r="D57" s="11" t="s">
        <v>13</v>
      </c>
      <c r="E57" s="52">
        <f t="shared" si="29"/>
        <v>0</v>
      </c>
      <c r="F57" s="52">
        <v>0</v>
      </c>
      <c r="G57" s="52">
        <v>0</v>
      </c>
      <c r="H57" s="52">
        <v>0</v>
      </c>
      <c r="I57" s="52">
        <v>0</v>
      </c>
      <c r="J57" s="52">
        <f t="shared" si="28"/>
        <v>0</v>
      </c>
      <c r="K57" s="35"/>
    </row>
    <row r="58" spans="1:11" x14ac:dyDescent="0.2">
      <c r="A58" s="113"/>
      <c r="B58" s="115"/>
      <c r="C58" s="108" t="s">
        <v>34</v>
      </c>
      <c r="D58" s="10" t="s">
        <v>5</v>
      </c>
      <c r="E58" s="50">
        <f t="shared" ref="E58:J58" si="30">E59+E60+E61+E62+E64</f>
        <v>9258.3159999999989</v>
      </c>
      <c r="F58" s="50">
        <f t="shared" si="30"/>
        <v>1146.0999999999999</v>
      </c>
      <c r="G58" s="50">
        <f t="shared" si="30"/>
        <v>1158.8879999999999</v>
      </c>
      <c r="H58" s="50">
        <f t="shared" si="30"/>
        <v>1158.8879999999999</v>
      </c>
      <c r="I58" s="50">
        <f t="shared" si="30"/>
        <v>1158.8879999999999</v>
      </c>
      <c r="J58" s="50">
        <f t="shared" si="30"/>
        <v>4635.5519999999997</v>
      </c>
      <c r="K58" s="35"/>
    </row>
    <row r="59" spans="1:11" x14ac:dyDescent="0.2">
      <c r="A59" s="113"/>
      <c r="B59" s="115"/>
      <c r="C59" s="108"/>
      <c r="D59" s="11" t="s">
        <v>8</v>
      </c>
      <c r="E59" s="52">
        <f>+F59+G59+H59+I59+J59</f>
        <v>6338.3849999999993</v>
      </c>
      <c r="F59" s="52">
        <v>773</v>
      </c>
      <c r="G59" s="52">
        <v>795.05499999999995</v>
      </c>
      <c r="H59" s="52">
        <v>795.05499999999995</v>
      </c>
      <c r="I59" s="52">
        <v>795.05499999999995</v>
      </c>
      <c r="J59" s="52">
        <f>I59*4</f>
        <v>3180.22</v>
      </c>
      <c r="K59" s="35"/>
    </row>
    <row r="60" spans="1:11" x14ac:dyDescent="0.2">
      <c r="A60" s="113"/>
      <c r="B60" s="115"/>
      <c r="C60" s="108"/>
      <c r="D60" s="11" t="s">
        <v>9</v>
      </c>
      <c r="E60" s="52">
        <f t="shared" ref="E60:E64" si="31">+F60+G60+H60+I60+J60</f>
        <v>2919.9310000000005</v>
      </c>
      <c r="F60" s="52">
        <f>220+153.1</f>
        <v>373.1</v>
      </c>
      <c r="G60" s="52">
        <v>363.83300000000003</v>
      </c>
      <c r="H60" s="52">
        <v>363.83300000000003</v>
      </c>
      <c r="I60" s="52">
        <v>363.83300000000003</v>
      </c>
      <c r="J60" s="52">
        <f>I60*4</f>
        <v>1455.3320000000001</v>
      </c>
      <c r="K60" s="35"/>
    </row>
    <row r="61" spans="1:11" x14ac:dyDescent="0.2">
      <c r="A61" s="113"/>
      <c r="B61" s="115"/>
      <c r="C61" s="108"/>
      <c r="D61" s="11" t="s">
        <v>10</v>
      </c>
      <c r="E61" s="52">
        <f t="shared" si="31"/>
        <v>0</v>
      </c>
      <c r="F61" s="52">
        <v>0</v>
      </c>
      <c r="G61" s="52">
        <v>0</v>
      </c>
      <c r="H61" s="52">
        <v>0</v>
      </c>
      <c r="I61" s="52">
        <v>0</v>
      </c>
      <c r="J61" s="52">
        <f t="shared" ref="J61:J64" si="32">I61*4</f>
        <v>0</v>
      </c>
      <c r="K61" s="35"/>
    </row>
    <row r="62" spans="1:11" ht="24" x14ac:dyDescent="0.2">
      <c r="A62" s="113"/>
      <c r="B62" s="115"/>
      <c r="C62" s="108"/>
      <c r="D62" s="12" t="s">
        <v>11</v>
      </c>
      <c r="E62" s="52">
        <f t="shared" si="31"/>
        <v>0</v>
      </c>
      <c r="F62" s="52">
        <v>0</v>
      </c>
      <c r="G62" s="52">
        <v>0</v>
      </c>
      <c r="H62" s="52">
        <v>0</v>
      </c>
      <c r="I62" s="52">
        <v>0</v>
      </c>
      <c r="J62" s="52">
        <f t="shared" si="32"/>
        <v>0</v>
      </c>
      <c r="K62" s="35"/>
    </row>
    <row r="63" spans="1:11" x14ac:dyDescent="0.2">
      <c r="A63" s="113"/>
      <c r="B63" s="115"/>
      <c r="C63" s="108"/>
      <c r="D63" s="11" t="s">
        <v>12</v>
      </c>
      <c r="E63" s="52">
        <f t="shared" si="31"/>
        <v>0</v>
      </c>
      <c r="F63" s="52">
        <v>0</v>
      </c>
      <c r="G63" s="52">
        <v>0</v>
      </c>
      <c r="H63" s="52">
        <v>0</v>
      </c>
      <c r="I63" s="52">
        <v>0</v>
      </c>
      <c r="J63" s="52">
        <f t="shared" si="32"/>
        <v>0</v>
      </c>
      <c r="K63" s="35"/>
    </row>
    <row r="64" spans="1:11" x14ac:dyDescent="0.2">
      <c r="A64" s="113"/>
      <c r="B64" s="115"/>
      <c r="C64" s="108"/>
      <c r="D64" s="11" t="s">
        <v>13</v>
      </c>
      <c r="E64" s="52">
        <f t="shared" si="31"/>
        <v>0</v>
      </c>
      <c r="F64" s="52">
        <v>0</v>
      </c>
      <c r="G64" s="52">
        <v>0</v>
      </c>
      <c r="H64" s="52">
        <v>0</v>
      </c>
      <c r="I64" s="52">
        <v>0</v>
      </c>
      <c r="J64" s="52">
        <f t="shared" si="32"/>
        <v>0</v>
      </c>
      <c r="K64" s="35"/>
    </row>
    <row r="65" spans="1:11" ht="15" customHeight="1" x14ac:dyDescent="0.2">
      <c r="A65" s="102"/>
      <c r="B65" s="116" t="s">
        <v>41</v>
      </c>
      <c r="C65" s="99"/>
      <c r="D65" s="45" t="s">
        <v>5</v>
      </c>
      <c r="E65" s="51">
        <f>SUM(F65:J65)</f>
        <v>3502357.4297799999</v>
      </c>
      <c r="F65" s="51">
        <f>SUM(F66:F71)</f>
        <v>530228.31705999991</v>
      </c>
      <c r="G65" s="51">
        <f t="shared" ref="G65:J65" si="33">SUM(G66:G71)</f>
        <v>641591.96802000003</v>
      </c>
      <c r="H65" s="51">
        <f t="shared" si="33"/>
        <v>388679.11184999999</v>
      </c>
      <c r="I65" s="51">
        <f t="shared" si="33"/>
        <v>388371.60657</v>
      </c>
      <c r="J65" s="51">
        <f t="shared" si="33"/>
        <v>1553486.42628</v>
      </c>
      <c r="K65" s="35"/>
    </row>
    <row r="66" spans="1:11" ht="11.25" customHeight="1" x14ac:dyDescent="0.2">
      <c r="A66" s="103"/>
      <c r="B66" s="117"/>
      <c r="C66" s="100"/>
      <c r="D66" s="45" t="s">
        <v>8</v>
      </c>
      <c r="E66" s="51">
        <f>SUM(F66:J66)</f>
        <v>44802.700000000004</v>
      </c>
      <c r="F66" s="51">
        <f t="shared" ref="F66:J67" si="34">F10+F45</f>
        <v>5175.8</v>
      </c>
      <c r="G66" s="51">
        <f t="shared" si="34"/>
        <v>5498.3</v>
      </c>
      <c r="H66" s="51">
        <f t="shared" si="34"/>
        <v>5688.1</v>
      </c>
      <c r="I66" s="51">
        <f t="shared" si="34"/>
        <v>5688.1</v>
      </c>
      <c r="J66" s="51">
        <f t="shared" si="34"/>
        <v>22752.400000000001</v>
      </c>
      <c r="K66" s="34"/>
    </row>
    <row r="67" spans="1:11" x14ac:dyDescent="0.2">
      <c r="A67" s="103"/>
      <c r="B67" s="117"/>
      <c r="C67" s="100"/>
      <c r="D67" s="45" t="s">
        <v>9</v>
      </c>
      <c r="E67" s="51">
        <f t="shared" ref="E67" si="35">SUM(F67:J67)</f>
        <v>21450.399999999998</v>
      </c>
      <c r="F67" s="51">
        <f t="shared" si="34"/>
        <v>2582.2999999999997</v>
      </c>
      <c r="G67" s="51">
        <f t="shared" si="34"/>
        <v>4979.8999999999996</v>
      </c>
      <c r="H67" s="51">
        <f t="shared" si="34"/>
        <v>2314.6999999999998</v>
      </c>
      <c r="I67" s="51">
        <f t="shared" si="34"/>
        <v>2314.6999999999998</v>
      </c>
      <c r="J67" s="51">
        <f t="shared" si="34"/>
        <v>9258.7999999999993</v>
      </c>
      <c r="K67" s="34"/>
    </row>
    <row r="68" spans="1:11" x14ac:dyDescent="0.2">
      <c r="A68" s="103"/>
      <c r="B68" s="117"/>
      <c r="C68" s="100"/>
      <c r="D68" s="45" t="s">
        <v>10</v>
      </c>
      <c r="E68" s="51">
        <f>SUM(F68:J68)</f>
        <v>3274238.3424800001</v>
      </c>
      <c r="F68" s="50">
        <f>F12+F47</f>
        <v>522470.21705999994</v>
      </c>
      <c r="G68" s="50">
        <f>G12+G47</f>
        <v>469247.78071999998</v>
      </c>
      <c r="H68" s="50">
        <f t="shared" ref="H68:J68" si="36">H12+H47</f>
        <v>380676.31185</v>
      </c>
      <c r="I68" s="51">
        <f t="shared" si="36"/>
        <v>380368.80657000002</v>
      </c>
      <c r="J68" s="51">
        <f t="shared" si="36"/>
        <v>1521475.2262800001</v>
      </c>
      <c r="K68" s="34"/>
    </row>
    <row r="69" spans="1:11" ht="24" x14ac:dyDescent="0.2">
      <c r="A69" s="103"/>
      <c r="B69" s="117"/>
      <c r="C69" s="100"/>
      <c r="D69" s="56" t="s">
        <v>11</v>
      </c>
      <c r="E69" s="51">
        <f>SUM(F69:J69)</f>
        <v>0</v>
      </c>
      <c r="F69" s="50">
        <f>F13+F48</f>
        <v>0</v>
      </c>
      <c r="G69" s="50">
        <f t="shared" ref="G69:J71" si="37">G13+G48</f>
        <v>0</v>
      </c>
      <c r="H69" s="50">
        <f t="shared" si="37"/>
        <v>0</v>
      </c>
      <c r="I69" s="51">
        <f t="shared" si="37"/>
        <v>0</v>
      </c>
      <c r="J69" s="51">
        <f t="shared" si="37"/>
        <v>0</v>
      </c>
      <c r="K69" s="34"/>
    </row>
    <row r="70" spans="1:11" x14ac:dyDescent="0.2">
      <c r="A70" s="103"/>
      <c r="B70" s="117"/>
      <c r="C70" s="100"/>
      <c r="D70" s="45" t="s">
        <v>12</v>
      </c>
      <c r="E70" s="51">
        <f>SUM(F70:J70)</f>
        <v>0</v>
      </c>
      <c r="F70" s="51">
        <f>F14+F49</f>
        <v>0</v>
      </c>
      <c r="G70" s="51">
        <f t="shared" si="37"/>
        <v>0</v>
      </c>
      <c r="H70" s="51">
        <f t="shared" si="37"/>
        <v>0</v>
      </c>
      <c r="I70" s="51">
        <f t="shared" si="37"/>
        <v>0</v>
      </c>
      <c r="J70" s="51">
        <f t="shared" si="37"/>
        <v>0</v>
      </c>
      <c r="K70" s="34"/>
    </row>
    <row r="71" spans="1:11" x14ac:dyDescent="0.2">
      <c r="A71" s="104"/>
      <c r="B71" s="118"/>
      <c r="C71" s="101"/>
      <c r="D71" s="45" t="s">
        <v>13</v>
      </c>
      <c r="E71" s="51">
        <f>SUM(F71:J71)</f>
        <v>161865.98729999998</v>
      </c>
      <c r="F71" s="51">
        <f>F15+F50</f>
        <v>0</v>
      </c>
      <c r="G71" s="51">
        <f t="shared" si="37"/>
        <v>161865.98729999998</v>
      </c>
      <c r="H71" s="51">
        <f t="shared" si="37"/>
        <v>0</v>
      </c>
      <c r="I71" s="51">
        <f t="shared" si="37"/>
        <v>0</v>
      </c>
      <c r="J71" s="51">
        <f t="shared" si="37"/>
        <v>0</v>
      </c>
      <c r="K71" s="34"/>
    </row>
    <row r="72" spans="1:11" s="5" customFormat="1" x14ac:dyDescent="0.2">
      <c r="A72" s="123" t="s">
        <v>15</v>
      </c>
      <c r="B72" s="124"/>
      <c r="C72" s="124"/>
      <c r="D72" s="124"/>
      <c r="E72" s="124"/>
      <c r="F72" s="124"/>
      <c r="G72" s="124"/>
      <c r="H72" s="124"/>
      <c r="I72" s="124"/>
      <c r="J72" s="124"/>
      <c r="K72" s="31"/>
    </row>
    <row r="73" spans="1:11" s="5" customFormat="1" ht="23.25" customHeight="1" x14ac:dyDescent="0.2">
      <c r="A73" s="102" t="s">
        <v>23</v>
      </c>
      <c r="B73" s="125" t="s">
        <v>47</v>
      </c>
      <c r="C73" s="127" t="s">
        <v>60</v>
      </c>
      <c r="D73" s="57" t="s">
        <v>5</v>
      </c>
      <c r="E73" s="42">
        <f>SUM(F73:J73)</f>
        <v>5662.0797199999997</v>
      </c>
      <c r="F73" s="42">
        <f t="shared" ref="F73:J73" si="38">SUM(F74:F79)</f>
        <v>531.78</v>
      </c>
      <c r="G73" s="42">
        <f t="shared" si="38"/>
        <v>602.69972000000007</v>
      </c>
      <c r="H73" s="42">
        <f t="shared" si="38"/>
        <v>754.6</v>
      </c>
      <c r="I73" s="42">
        <f t="shared" si="38"/>
        <v>754.6</v>
      </c>
      <c r="J73" s="42">
        <f t="shared" si="38"/>
        <v>3018.4</v>
      </c>
      <c r="K73" s="33"/>
    </row>
    <row r="74" spans="1:11" s="5" customFormat="1" ht="16.5" customHeight="1" x14ac:dyDescent="0.2">
      <c r="A74" s="103"/>
      <c r="B74" s="126"/>
      <c r="C74" s="128"/>
      <c r="D74" s="57" t="s">
        <v>8</v>
      </c>
      <c r="E74" s="42">
        <f t="shared" ref="E74:F79" si="39">E81+E88+E95+E102+E109+E116+E123</f>
        <v>0</v>
      </c>
      <c r="F74" s="42">
        <f t="shared" si="39"/>
        <v>0</v>
      </c>
      <c r="G74" s="42">
        <f t="shared" ref="G74:J74" si="40">G81+G88+G95+G102+G109+G116+G123</f>
        <v>0</v>
      </c>
      <c r="H74" s="42">
        <f t="shared" si="40"/>
        <v>0</v>
      </c>
      <c r="I74" s="42">
        <f t="shared" si="40"/>
        <v>0</v>
      </c>
      <c r="J74" s="42">
        <f t="shared" si="40"/>
        <v>0</v>
      </c>
      <c r="K74" s="33"/>
    </row>
    <row r="75" spans="1:11" s="5" customFormat="1" ht="17.25" customHeight="1" x14ac:dyDescent="0.2">
      <c r="A75" s="103"/>
      <c r="B75" s="126"/>
      <c r="C75" s="128"/>
      <c r="D75" s="57" t="s">
        <v>9</v>
      </c>
      <c r="E75" s="42">
        <f t="shared" si="39"/>
        <v>0</v>
      </c>
      <c r="F75" s="42">
        <f t="shared" si="39"/>
        <v>0</v>
      </c>
      <c r="G75" s="42">
        <f t="shared" ref="G75:J75" si="41">G82+G89+G96+G103+G110+G117+G124</f>
        <v>0</v>
      </c>
      <c r="H75" s="42">
        <f t="shared" si="41"/>
        <v>0</v>
      </c>
      <c r="I75" s="42">
        <f t="shared" si="41"/>
        <v>0</v>
      </c>
      <c r="J75" s="42">
        <f t="shared" si="41"/>
        <v>0</v>
      </c>
      <c r="K75" s="33"/>
    </row>
    <row r="76" spans="1:11" s="5" customFormat="1" ht="26.25" customHeight="1" x14ac:dyDescent="0.2">
      <c r="A76" s="103"/>
      <c r="B76" s="126"/>
      <c r="C76" s="128"/>
      <c r="D76" s="57" t="s">
        <v>10</v>
      </c>
      <c r="E76" s="42">
        <f t="shared" si="39"/>
        <v>5662.0797200000006</v>
      </c>
      <c r="F76" s="42">
        <f t="shared" si="39"/>
        <v>531.78</v>
      </c>
      <c r="G76" s="42">
        <f>G83+G90+G97+G104+G111+G118+G125</f>
        <v>602.69972000000007</v>
      </c>
      <c r="H76" s="42">
        <f t="shared" ref="H76:J76" si="42">H83+H90+H97+H104+H111+H118+H125</f>
        <v>754.6</v>
      </c>
      <c r="I76" s="42">
        <f t="shared" si="42"/>
        <v>754.6</v>
      </c>
      <c r="J76" s="42">
        <f t="shared" si="42"/>
        <v>3018.4</v>
      </c>
      <c r="K76" s="33"/>
    </row>
    <row r="77" spans="1:11" s="5" customFormat="1" ht="33" customHeight="1" x14ac:dyDescent="0.2">
      <c r="A77" s="103"/>
      <c r="B77" s="126"/>
      <c r="C77" s="128"/>
      <c r="D77" s="57" t="s">
        <v>11</v>
      </c>
      <c r="E77" s="42">
        <f t="shared" si="39"/>
        <v>0</v>
      </c>
      <c r="F77" s="42">
        <f t="shared" si="39"/>
        <v>0</v>
      </c>
      <c r="G77" s="42">
        <f t="shared" ref="G77:J77" si="43">G84+G91+G98+G105+G112+G119+G126</f>
        <v>0</v>
      </c>
      <c r="H77" s="42">
        <f t="shared" si="43"/>
        <v>0</v>
      </c>
      <c r="I77" s="42">
        <f t="shared" si="43"/>
        <v>0</v>
      </c>
      <c r="J77" s="42">
        <f t="shared" si="43"/>
        <v>0</v>
      </c>
      <c r="K77" s="33"/>
    </row>
    <row r="78" spans="1:11" s="5" customFormat="1" ht="39" customHeight="1" x14ac:dyDescent="0.2">
      <c r="A78" s="103"/>
      <c r="B78" s="126"/>
      <c r="C78" s="128"/>
      <c r="D78" s="57" t="s">
        <v>12</v>
      </c>
      <c r="E78" s="42">
        <f t="shared" si="39"/>
        <v>0</v>
      </c>
      <c r="F78" s="42">
        <f t="shared" si="39"/>
        <v>0</v>
      </c>
      <c r="G78" s="42">
        <f t="shared" ref="G78:J78" si="44">G85+G92+G99+G106+G113+G120+G127</f>
        <v>0</v>
      </c>
      <c r="H78" s="42">
        <f t="shared" si="44"/>
        <v>0</v>
      </c>
      <c r="I78" s="42">
        <f t="shared" si="44"/>
        <v>0</v>
      </c>
      <c r="J78" s="42">
        <f t="shared" si="44"/>
        <v>0</v>
      </c>
      <c r="K78" s="33"/>
    </row>
    <row r="79" spans="1:11" s="5" customFormat="1" ht="18" customHeight="1" x14ac:dyDescent="0.2">
      <c r="A79" s="103"/>
      <c r="B79" s="126"/>
      <c r="C79" s="129"/>
      <c r="D79" s="57" t="s">
        <v>13</v>
      </c>
      <c r="E79" s="42">
        <f t="shared" si="39"/>
        <v>0</v>
      </c>
      <c r="F79" s="42">
        <f t="shared" si="39"/>
        <v>0</v>
      </c>
      <c r="G79" s="42">
        <f t="shared" ref="G79:J79" si="45">G86+G93+G100+G107+G114+G121+G128</f>
        <v>0</v>
      </c>
      <c r="H79" s="42">
        <f t="shared" si="45"/>
        <v>0</v>
      </c>
      <c r="I79" s="42">
        <f t="shared" si="45"/>
        <v>0</v>
      </c>
      <c r="J79" s="42">
        <f t="shared" si="45"/>
        <v>0</v>
      </c>
      <c r="K79" s="33"/>
    </row>
    <row r="80" spans="1:11" ht="12" customHeight="1" x14ac:dyDescent="0.2">
      <c r="A80" s="103"/>
      <c r="B80" s="126"/>
      <c r="C80" s="130" t="s">
        <v>35</v>
      </c>
      <c r="D80" s="45" t="s">
        <v>5</v>
      </c>
      <c r="E80" s="51">
        <f>E81+E82+E83+E84+E86</f>
        <v>2420.4997199999998</v>
      </c>
      <c r="F80" s="51">
        <f t="shared" ref="F80:J80" si="46">F81+F82+F83+F84+F86</f>
        <v>244.5</v>
      </c>
      <c r="G80" s="51">
        <f t="shared" si="46"/>
        <v>315.99972000000002</v>
      </c>
      <c r="H80" s="51">
        <f t="shared" si="46"/>
        <v>310</v>
      </c>
      <c r="I80" s="51">
        <f t="shared" si="46"/>
        <v>310</v>
      </c>
      <c r="J80" s="51">
        <f t="shared" si="46"/>
        <v>1240</v>
      </c>
      <c r="K80" s="34"/>
    </row>
    <row r="81" spans="1:11" x14ac:dyDescent="0.2">
      <c r="A81" s="103"/>
      <c r="B81" s="126"/>
      <c r="C81" s="130"/>
      <c r="D81" s="46" t="s">
        <v>8</v>
      </c>
      <c r="E81" s="51">
        <f>+F81+G81+H81+I81+J81</f>
        <v>0</v>
      </c>
      <c r="F81" s="52">
        <v>0</v>
      </c>
      <c r="G81" s="48">
        <v>0</v>
      </c>
      <c r="H81" s="48">
        <v>0</v>
      </c>
      <c r="I81" s="48">
        <v>0</v>
      </c>
      <c r="J81" s="48">
        <f>I81*4</f>
        <v>0</v>
      </c>
      <c r="K81" s="35"/>
    </row>
    <row r="82" spans="1:11" x14ac:dyDescent="0.2">
      <c r="A82" s="103"/>
      <c r="B82" s="126"/>
      <c r="C82" s="130"/>
      <c r="D82" s="46" t="s">
        <v>9</v>
      </c>
      <c r="E82" s="51">
        <f t="shared" ref="E82:E86" si="47">+F82+G82+H82+I82+J82</f>
        <v>0</v>
      </c>
      <c r="F82" s="52">
        <v>0</v>
      </c>
      <c r="G82" s="48">
        <v>0</v>
      </c>
      <c r="H82" s="48">
        <v>0</v>
      </c>
      <c r="I82" s="48">
        <v>0</v>
      </c>
      <c r="J82" s="48">
        <f>I82*4</f>
        <v>0</v>
      </c>
      <c r="K82" s="35"/>
    </row>
    <row r="83" spans="1:11" x14ac:dyDescent="0.2">
      <c r="A83" s="103"/>
      <c r="B83" s="126"/>
      <c r="C83" s="130"/>
      <c r="D83" s="46" t="s">
        <v>10</v>
      </c>
      <c r="E83" s="51">
        <f t="shared" si="47"/>
        <v>2420.4997199999998</v>
      </c>
      <c r="F83" s="52">
        <v>244.5</v>
      </c>
      <c r="G83" s="62">
        <v>315.99972000000002</v>
      </c>
      <c r="H83" s="48">
        <v>310</v>
      </c>
      <c r="I83" s="48">
        <v>310</v>
      </c>
      <c r="J83" s="48">
        <f>I83*4</f>
        <v>1240</v>
      </c>
      <c r="K83" s="35"/>
    </row>
    <row r="84" spans="1:11" ht="24" x14ac:dyDescent="0.2">
      <c r="A84" s="103"/>
      <c r="B84" s="126"/>
      <c r="C84" s="130"/>
      <c r="D84" s="47" t="s">
        <v>11</v>
      </c>
      <c r="E84" s="51">
        <f t="shared" si="47"/>
        <v>0</v>
      </c>
      <c r="F84" s="52">
        <v>0</v>
      </c>
      <c r="G84" s="48">
        <v>0</v>
      </c>
      <c r="H84" s="48">
        <v>0</v>
      </c>
      <c r="I84" s="48">
        <v>0</v>
      </c>
      <c r="J84" s="48">
        <f>I84*4</f>
        <v>0</v>
      </c>
      <c r="K84" s="35"/>
    </row>
    <row r="85" spans="1:11" x14ac:dyDescent="0.2">
      <c r="A85" s="103"/>
      <c r="B85" s="126"/>
      <c r="C85" s="130"/>
      <c r="D85" s="46" t="s">
        <v>12</v>
      </c>
      <c r="E85" s="51">
        <f t="shared" si="47"/>
        <v>0</v>
      </c>
      <c r="F85" s="52">
        <v>0</v>
      </c>
      <c r="G85" s="48">
        <v>0</v>
      </c>
      <c r="H85" s="48">
        <v>0</v>
      </c>
      <c r="I85" s="48">
        <v>0</v>
      </c>
      <c r="J85" s="48">
        <f t="shared" ref="J85:J86" si="48">I85*4</f>
        <v>0</v>
      </c>
      <c r="K85" s="35"/>
    </row>
    <row r="86" spans="1:11" x14ac:dyDescent="0.2">
      <c r="A86" s="103"/>
      <c r="B86" s="126"/>
      <c r="C86" s="130"/>
      <c r="D86" s="46" t="s">
        <v>13</v>
      </c>
      <c r="E86" s="51">
        <f t="shared" si="47"/>
        <v>0</v>
      </c>
      <c r="F86" s="52">
        <v>0</v>
      </c>
      <c r="G86" s="48">
        <v>0</v>
      </c>
      <c r="H86" s="48">
        <v>0</v>
      </c>
      <c r="I86" s="48">
        <v>0</v>
      </c>
      <c r="J86" s="48">
        <f t="shared" si="48"/>
        <v>0</v>
      </c>
      <c r="K86" s="35"/>
    </row>
    <row r="87" spans="1:11" x14ac:dyDescent="0.2">
      <c r="A87" s="103"/>
      <c r="B87" s="126"/>
      <c r="C87" s="130" t="s">
        <v>36</v>
      </c>
      <c r="D87" s="45" t="s">
        <v>5</v>
      </c>
      <c r="E87" s="51">
        <f t="shared" ref="E87:J87" si="49">E88+E89+E90+E91+E93</f>
        <v>0</v>
      </c>
      <c r="F87" s="50">
        <f t="shared" si="49"/>
        <v>0</v>
      </c>
      <c r="G87" s="51">
        <f t="shared" si="49"/>
        <v>0</v>
      </c>
      <c r="H87" s="51">
        <f t="shared" si="49"/>
        <v>0</v>
      </c>
      <c r="I87" s="51">
        <f t="shared" si="49"/>
        <v>0</v>
      </c>
      <c r="J87" s="51">
        <f t="shared" si="49"/>
        <v>0</v>
      </c>
      <c r="K87" s="35"/>
    </row>
    <row r="88" spans="1:11" x14ac:dyDescent="0.2">
      <c r="A88" s="103"/>
      <c r="B88" s="126"/>
      <c r="C88" s="130"/>
      <c r="D88" s="46" t="s">
        <v>8</v>
      </c>
      <c r="E88" s="51">
        <f>+F88+G88+H88+I88+J88</f>
        <v>0</v>
      </c>
      <c r="F88" s="52">
        <v>0</v>
      </c>
      <c r="G88" s="48">
        <v>0</v>
      </c>
      <c r="H88" s="48">
        <v>0</v>
      </c>
      <c r="I88" s="48">
        <v>0</v>
      </c>
      <c r="J88" s="48">
        <f>I88*4</f>
        <v>0</v>
      </c>
      <c r="K88" s="35"/>
    </row>
    <row r="89" spans="1:11" x14ac:dyDescent="0.2">
      <c r="A89" s="103"/>
      <c r="B89" s="126"/>
      <c r="C89" s="130"/>
      <c r="D89" s="46" t="s">
        <v>9</v>
      </c>
      <c r="E89" s="51">
        <f t="shared" ref="E89:E93" si="50">+F89+G89+H89+I89+J89</f>
        <v>0</v>
      </c>
      <c r="F89" s="52">
        <v>0</v>
      </c>
      <c r="G89" s="48">
        <v>0</v>
      </c>
      <c r="H89" s="48">
        <v>0</v>
      </c>
      <c r="I89" s="48">
        <v>0</v>
      </c>
      <c r="J89" s="48">
        <f>I89*4</f>
        <v>0</v>
      </c>
      <c r="K89" s="35"/>
    </row>
    <row r="90" spans="1:11" x14ac:dyDescent="0.2">
      <c r="A90" s="103"/>
      <c r="B90" s="126"/>
      <c r="C90" s="130"/>
      <c r="D90" s="46" t="s">
        <v>10</v>
      </c>
      <c r="E90" s="51">
        <f t="shared" si="50"/>
        <v>0</v>
      </c>
      <c r="F90" s="52">
        <v>0</v>
      </c>
      <c r="G90" s="48">
        <v>0</v>
      </c>
      <c r="H90" s="48">
        <v>0</v>
      </c>
      <c r="I90" s="48">
        <v>0</v>
      </c>
      <c r="J90" s="48">
        <f>I90*4</f>
        <v>0</v>
      </c>
      <c r="K90" s="35"/>
    </row>
    <row r="91" spans="1:11" ht="24" x14ac:dyDescent="0.2">
      <c r="A91" s="103"/>
      <c r="B91" s="126"/>
      <c r="C91" s="130"/>
      <c r="D91" s="47" t="s">
        <v>11</v>
      </c>
      <c r="E91" s="51">
        <f t="shared" si="50"/>
        <v>0</v>
      </c>
      <c r="F91" s="52">
        <v>0</v>
      </c>
      <c r="G91" s="48">
        <v>0</v>
      </c>
      <c r="H91" s="48">
        <v>0</v>
      </c>
      <c r="I91" s="48">
        <v>0</v>
      </c>
      <c r="J91" s="48">
        <f>I91*4</f>
        <v>0</v>
      </c>
      <c r="K91" s="35"/>
    </row>
    <row r="92" spans="1:11" x14ac:dyDescent="0.2">
      <c r="A92" s="103"/>
      <c r="B92" s="126"/>
      <c r="C92" s="130"/>
      <c r="D92" s="46" t="s">
        <v>12</v>
      </c>
      <c r="E92" s="51">
        <f t="shared" si="50"/>
        <v>0</v>
      </c>
      <c r="F92" s="52">
        <v>0</v>
      </c>
      <c r="G92" s="48">
        <v>0</v>
      </c>
      <c r="H92" s="48">
        <v>0</v>
      </c>
      <c r="I92" s="48">
        <v>0</v>
      </c>
      <c r="J92" s="48">
        <f t="shared" ref="J92:J93" si="51">I92*4</f>
        <v>0</v>
      </c>
      <c r="K92" s="35"/>
    </row>
    <row r="93" spans="1:11" x14ac:dyDescent="0.2">
      <c r="A93" s="103"/>
      <c r="B93" s="126"/>
      <c r="C93" s="130"/>
      <c r="D93" s="46" t="s">
        <v>13</v>
      </c>
      <c r="E93" s="51">
        <f t="shared" si="50"/>
        <v>0</v>
      </c>
      <c r="F93" s="52">
        <v>0</v>
      </c>
      <c r="G93" s="48">
        <v>0</v>
      </c>
      <c r="H93" s="48">
        <v>0</v>
      </c>
      <c r="I93" s="48">
        <v>0</v>
      </c>
      <c r="J93" s="48">
        <f t="shared" si="51"/>
        <v>0</v>
      </c>
      <c r="K93" s="35"/>
    </row>
    <row r="94" spans="1:11" x14ac:dyDescent="0.2">
      <c r="A94" s="103"/>
      <c r="B94" s="126"/>
      <c r="C94" s="130" t="s">
        <v>37</v>
      </c>
      <c r="D94" s="45" t="s">
        <v>5</v>
      </c>
      <c r="E94" s="51">
        <f t="shared" ref="E94:J94" si="52">E95+E96+E97+E98+E100</f>
        <v>912.68000000000006</v>
      </c>
      <c r="F94" s="50">
        <f t="shared" si="52"/>
        <v>83.58</v>
      </c>
      <c r="G94" s="51">
        <f t="shared" si="52"/>
        <v>109.1</v>
      </c>
      <c r="H94" s="51">
        <f t="shared" si="52"/>
        <v>120</v>
      </c>
      <c r="I94" s="51">
        <f t="shared" si="52"/>
        <v>120</v>
      </c>
      <c r="J94" s="51">
        <f t="shared" si="52"/>
        <v>480</v>
      </c>
      <c r="K94" s="35"/>
    </row>
    <row r="95" spans="1:11" x14ac:dyDescent="0.2">
      <c r="A95" s="103"/>
      <c r="B95" s="126"/>
      <c r="C95" s="130"/>
      <c r="D95" s="46" t="s">
        <v>8</v>
      </c>
      <c r="E95" s="51">
        <f>+F95+G95+H95+I95+J95</f>
        <v>0</v>
      </c>
      <c r="F95" s="52">
        <v>0</v>
      </c>
      <c r="G95" s="48">
        <v>0</v>
      </c>
      <c r="H95" s="48">
        <v>0</v>
      </c>
      <c r="I95" s="48">
        <v>0</v>
      </c>
      <c r="J95" s="48">
        <f>I95*4</f>
        <v>0</v>
      </c>
      <c r="K95" s="35"/>
    </row>
    <row r="96" spans="1:11" x14ac:dyDescent="0.2">
      <c r="A96" s="103"/>
      <c r="B96" s="126"/>
      <c r="C96" s="130"/>
      <c r="D96" s="46" t="s">
        <v>9</v>
      </c>
      <c r="E96" s="51">
        <f t="shared" ref="E96:E100" si="53">+F96+G96+H96+I96+J96</f>
        <v>0</v>
      </c>
      <c r="F96" s="52">
        <v>0</v>
      </c>
      <c r="G96" s="48">
        <v>0</v>
      </c>
      <c r="H96" s="48">
        <v>0</v>
      </c>
      <c r="I96" s="48">
        <v>0</v>
      </c>
      <c r="J96" s="48">
        <f>I96*4</f>
        <v>0</v>
      </c>
      <c r="K96" s="35"/>
    </row>
    <row r="97" spans="1:11" x14ac:dyDescent="0.2">
      <c r="A97" s="103"/>
      <c r="B97" s="126"/>
      <c r="C97" s="130"/>
      <c r="D97" s="46" t="s">
        <v>10</v>
      </c>
      <c r="E97" s="51">
        <f t="shared" si="53"/>
        <v>912.68000000000006</v>
      </c>
      <c r="F97" s="52">
        <v>83.58</v>
      </c>
      <c r="G97" s="48">
        <f>120-10.9</f>
        <v>109.1</v>
      </c>
      <c r="H97" s="48">
        <v>120</v>
      </c>
      <c r="I97" s="48">
        <v>120</v>
      </c>
      <c r="J97" s="48">
        <f>I97*4</f>
        <v>480</v>
      </c>
      <c r="K97" s="35"/>
    </row>
    <row r="98" spans="1:11" ht="24" x14ac:dyDescent="0.2">
      <c r="A98" s="103"/>
      <c r="B98" s="126"/>
      <c r="C98" s="130"/>
      <c r="D98" s="47" t="s">
        <v>11</v>
      </c>
      <c r="E98" s="51">
        <f t="shared" si="53"/>
        <v>0</v>
      </c>
      <c r="F98" s="48">
        <v>0</v>
      </c>
      <c r="G98" s="48">
        <v>0</v>
      </c>
      <c r="H98" s="48">
        <v>0</v>
      </c>
      <c r="I98" s="48">
        <v>0</v>
      </c>
      <c r="J98" s="48">
        <f>I98*4</f>
        <v>0</v>
      </c>
      <c r="K98" s="35"/>
    </row>
    <row r="99" spans="1:11" x14ac:dyDescent="0.2">
      <c r="A99" s="103"/>
      <c r="B99" s="126"/>
      <c r="C99" s="130"/>
      <c r="D99" s="46" t="s">
        <v>12</v>
      </c>
      <c r="E99" s="51">
        <f t="shared" si="53"/>
        <v>0</v>
      </c>
      <c r="F99" s="48">
        <v>0</v>
      </c>
      <c r="G99" s="48">
        <v>0</v>
      </c>
      <c r="H99" s="48">
        <v>0</v>
      </c>
      <c r="I99" s="48">
        <v>0</v>
      </c>
      <c r="J99" s="48">
        <f t="shared" ref="J99:J100" si="54">I99*4</f>
        <v>0</v>
      </c>
      <c r="K99" s="35"/>
    </row>
    <row r="100" spans="1:11" x14ac:dyDescent="0.2">
      <c r="A100" s="103"/>
      <c r="B100" s="126"/>
      <c r="C100" s="130"/>
      <c r="D100" s="46" t="s">
        <v>13</v>
      </c>
      <c r="E100" s="51">
        <f t="shared" si="53"/>
        <v>0</v>
      </c>
      <c r="F100" s="52">
        <v>0</v>
      </c>
      <c r="G100" s="48">
        <v>0</v>
      </c>
      <c r="H100" s="48">
        <v>0</v>
      </c>
      <c r="I100" s="48">
        <v>0</v>
      </c>
      <c r="J100" s="48">
        <f t="shared" si="54"/>
        <v>0</v>
      </c>
      <c r="K100" s="35"/>
    </row>
    <row r="101" spans="1:11" x14ac:dyDescent="0.2">
      <c r="A101" s="103"/>
      <c r="B101" s="126"/>
      <c r="C101" s="130" t="s">
        <v>61</v>
      </c>
      <c r="D101" s="45" t="s">
        <v>5</v>
      </c>
      <c r="E101" s="51">
        <f t="shared" ref="E101:J101" si="55">E102+E103+E104+E105+E107</f>
        <v>1347.1</v>
      </c>
      <c r="F101" s="50">
        <f>F102+F103+F104+F105+F107</f>
        <v>59.1</v>
      </c>
      <c r="G101" s="51">
        <f t="shared" si="55"/>
        <v>58</v>
      </c>
      <c r="H101" s="51">
        <f t="shared" si="55"/>
        <v>205</v>
      </c>
      <c r="I101" s="51">
        <f t="shared" si="55"/>
        <v>205</v>
      </c>
      <c r="J101" s="51">
        <f t="shared" si="55"/>
        <v>820</v>
      </c>
      <c r="K101" s="35"/>
    </row>
    <row r="102" spans="1:11" x14ac:dyDescent="0.2">
      <c r="A102" s="103"/>
      <c r="B102" s="126"/>
      <c r="C102" s="130"/>
      <c r="D102" s="46" t="s">
        <v>8</v>
      </c>
      <c r="E102" s="51">
        <f>+F102+G102+H102+I102+J102</f>
        <v>0</v>
      </c>
      <c r="F102" s="52">
        <v>0</v>
      </c>
      <c r="G102" s="48">
        <v>0</v>
      </c>
      <c r="H102" s="48">
        <v>0</v>
      </c>
      <c r="I102" s="48">
        <v>0</v>
      </c>
      <c r="J102" s="48">
        <f>I102*4</f>
        <v>0</v>
      </c>
      <c r="K102" s="35"/>
    </row>
    <row r="103" spans="1:11" x14ac:dyDescent="0.2">
      <c r="A103" s="103"/>
      <c r="B103" s="126"/>
      <c r="C103" s="130"/>
      <c r="D103" s="46" t="s">
        <v>9</v>
      </c>
      <c r="E103" s="51">
        <f t="shared" ref="E103:E107" si="56">+F103+G103+H103+I103+J103</f>
        <v>0</v>
      </c>
      <c r="F103" s="52">
        <v>0</v>
      </c>
      <c r="G103" s="48">
        <v>0</v>
      </c>
      <c r="H103" s="48">
        <v>0</v>
      </c>
      <c r="I103" s="48">
        <v>0</v>
      </c>
      <c r="J103" s="48">
        <f>I103*4</f>
        <v>0</v>
      </c>
      <c r="K103" s="35"/>
    </row>
    <row r="104" spans="1:11" x14ac:dyDescent="0.2">
      <c r="A104" s="103"/>
      <c r="B104" s="126"/>
      <c r="C104" s="130"/>
      <c r="D104" s="46" t="s">
        <v>10</v>
      </c>
      <c r="E104" s="51">
        <f t="shared" si="56"/>
        <v>1347.1</v>
      </c>
      <c r="F104" s="52">
        <v>59.1</v>
      </c>
      <c r="G104" s="48">
        <f>205-147</f>
        <v>58</v>
      </c>
      <c r="H104" s="48">
        <v>205</v>
      </c>
      <c r="I104" s="48">
        <v>205</v>
      </c>
      <c r="J104" s="48">
        <f>I104*4</f>
        <v>820</v>
      </c>
      <c r="K104" s="35"/>
    </row>
    <row r="105" spans="1:11" ht="24" x14ac:dyDescent="0.2">
      <c r="A105" s="103"/>
      <c r="B105" s="126"/>
      <c r="C105" s="130"/>
      <c r="D105" s="47" t="s">
        <v>11</v>
      </c>
      <c r="E105" s="51">
        <f t="shared" si="56"/>
        <v>0</v>
      </c>
      <c r="F105" s="52">
        <v>0</v>
      </c>
      <c r="G105" s="48">
        <v>0</v>
      </c>
      <c r="H105" s="48">
        <v>0</v>
      </c>
      <c r="I105" s="48">
        <v>0</v>
      </c>
      <c r="J105" s="48">
        <f>I105*4</f>
        <v>0</v>
      </c>
      <c r="K105" s="35"/>
    </row>
    <row r="106" spans="1:11" x14ac:dyDescent="0.2">
      <c r="A106" s="103"/>
      <c r="B106" s="126"/>
      <c r="C106" s="130"/>
      <c r="D106" s="46" t="s">
        <v>12</v>
      </c>
      <c r="E106" s="51">
        <f t="shared" si="56"/>
        <v>0</v>
      </c>
      <c r="F106" s="52">
        <v>0</v>
      </c>
      <c r="G106" s="48">
        <v>0</v>
      </c>
      <c r="H106" s="48">
        <v>0</v>
      </c>
      <c r="I106" s="48">
        <v>0</v>
      </c>
      <c r="J106" s="48">
        <f t="shared" ref="J106:J107" si="57">I106*4</f>
        <v>0</v>
      </c>
      <c r="K106" s="35"/>
    </row>
    <row r="107" spans="1:11" x14ac:dyDescent="0.2">
      <c r="A107" s="103"/>
      <c r="B107" s="126"/>
      <c r="C107" s="130"/>
      <c r="D107" s="46" t="s">
        <v>13</v>
      </c>
      <c r="E107" s="51">
        <f t="shared" si="56"/>
        <v>0</v>
      </c>
      <c r="F107" s="52">
        <v>0</v>
      </c>
      <c r="G107" s="48">
        <v>0</v>
      </c>
      <c r="H107" s="48">
        <v>0</v>
      </c>
      <c r="I107" s="48">
        <v>0</v>
      </c>
      <c r="J107" s="48">
        <f t="shared" si="57"/>
        <v>0</v>
      </c>
      <c r="K107" s="35"/>
    </row>
    <row r="108" spans="1:11" x14ac:dyDescent="0.2">
      <c r="A108" s="103"/>
      <c r="B108" s="126"/>
      <c r="C108" s="130" t="s">
        <v>38</v>
      </c>
      <c r="D108" s="45" t="s">
        <v>5</v>
      </c>
      <c r="E108" s="51">
        <f t="shared" ref="E108:J108" si="58">E109+E110+E111+E112+E114</f>
        <v>158.80000000000001</v>
      </c>
      <c r="F108" s="50">
        <f t="shared" si="58"/>
        <v>21.6</v>
      </c>
      <c r="G108" s="51">
        <f t="shared" si="58"/>
        <v>19.600000000000001</v>
      </c>
      <c r="H108" s="51">
        <f t="shared" si="58"/>
        <v>19.600000000000001</v>
      </c>
      <c r="I108" s="51">
        <f t="shared" si="58"/>
        <v>19.600000000000001</v>
      </c>
      <c r="J108" s="51">
        <f t="shared" si="58"/>
        <v>78.400000000000006</v>
      </c>
      <c r="K108" s="35"/>
    </row>
    <row r="109" spans="1:11" x14ac:dyDescent="0.2">
      <c r="A109" s="103"/>
      <c r="B109" s="126"/>
      <c r="C109" s="130"/>
      <c r="D109" s="46" t="s">
        <v>8</v>
      </c>
      <c r="E109" s="51">
        <f>+F109+G109+H109+I109+J109</f>
        <v>0</v>
      </c>
      <c r="F109" s="52">
        <v>0</v>
      </c>
      <c r="G109" s="48">
        <v>0</v>
      </c>
      <c r="H109" s="48">
        <v>0</v>
      </c>
      <c r="I109" s="48">
        <v>0</v>
      </c>
      <c r="J109" s="48">
        <f>I109*4</f>
        <v>0</v>
      </c>
      <c r="K109" s="35"/>
    </row>
    <row r="110" spans="1:11" x14ac:dyDescent="0.2">
      <c r="A110" s="103"/>
      <c r="B110" s="126"/>
      <c r="C110" s="130"/>
      <c r="D110" s="46" t="s">
        <v>9</v>
      </c>
      <c r="E110" s="51">
        <f t="shared" ref="E110:E114" si="59">+F110+G110+H110+I110+J110</f>
        <v>0</v>
      </c>
      <c r="F110" s="52">
        <v>0</v>
      </c>
      <c r="G110" s="48">
        <v>0</v>
      </c>
      <c r="H110" s="48">
        <v>0</v>
      </c>
      <c r="I110" s="48">
        <v>0</v>
      </c>
      <c r="J110" s="48">
        <f>I110*4</f>
        <v>0</v>
      </c>
      <c r="K110" s="35"/>
    </row>
    <row r="111" spans="1:11" x14ac:dyDescent="0.2">
      <c r="A111" s="103"/>
      <c r="B111" s="126"/>
      <c r="C111" s="130"/>
      <c r="D111" s="46" t="s">
        <v>10</v>
      </c>
      <c r="E111" s="51">
        <f t="shared" si="59"/>
        <v>158.80000000000001</v>
      </c>
      <c r="F111" s="52">
        <f>60-38.4</f>
        <v>21.6</v>
      </c>
      <c r="G111" s="48">
        <v>19.600000000000001</v>
      </c>
      <c r="H111" s="48">
        <v>19.600000000000001</v>
      </c>
      <c r="I111" s="48">
        <v>19.600000000000001</v>
      </c>
      <c r="J111" s="48">
        <f>I111*4</f>
        <v>78.400000000000006</v>
      </c>
      <c r="K111" s="35"/>
    </row>
    <row r="112" spans="1:11" ht="24" x14ac:dyDescent="0.2">
      <c r="A112" s="103"/>
      <c r="B112" s="126"/>
      <c r="C112" s="130"/>
      <c r="D112" s="47" t="s">
        <v>11</v>
      </c>
      <c r="E112" s="51">
        <f t="shared" si="59"/>
        <v>0</v>
      </c>
      <c r="F112" s="52">
        <v>0</v>
      </c>
      <c r="G112" s="48">
        <v>0</v>
      </c>
      <c r="H112" s="48">
        <v>0</v>
      </c>
      <c r="I112" s="48">
        <v>0</v>
      </c>
      <c r="J112" s="48">
        <f>I112*4</f>
        <v>0</v>
      </c>
      <c r="K112" s="35"/>
    </row>
    <row r="113" spans="1:11" x14ac:dyDescent="0.2">
      <c r="A113" s="103"/>
      <c r="B113" s="126"/>
      <c r="C113" s="130"/>
      <c r="D113" s="46" t="s">
        <v>12</v>
      </c>
      <c r="E113" s="51">
        <f t="shared" si="59"/>
        <v>0</v>
      </c>
      <c r="F113" s="48">
        <v>0</v>
      </c>
      <c r="G113" s="48">
        <v>0</v>
      </c>
      <c r="H113" s="48">
        <v>0</v>
      </c>
      <c r="I113" s="48">
        <v>0</v>
      </c>
      <c r="J113" s="48">
        <f t="shared" ref="J113:J114" si="60">I113*4</f>
        <v>0</v>
      </c>
      <c r="K113" s="35"/>
    </row>
    <row r="114" spans="1:11" x14ac:dyDescent="0.2">
      <c r="A114" s="103"/>
      <c r="B114" s="126"/>
      <c r="C114" s="130"/>
      <c r="D114" s="46" t="s">
        <v>13</v>
      </c>
      <c r="E114" s="51">
        <f t="shared" si="59"/>
        <v>0</v>
      </c>
      <c r="F114" s="48">
        <v>0</v>
      </c>
      <c r="G114" s="48">
        <v>0</v>
      </c>
      <c r="H114" s="48">
        <v>0</v>
      </c>
      <c r="I114" s="48">
        <v>0</v>
      </c>
      <c r="J114" s="48">
        <f t="shared" si="60"/>
        <v>0</v>
      </c>
      <c r="K114" s="35"/>
    </row>
    <row r="115" spans="1:11" x14ac:dyDescent="0.2">
      <c r="A115" s="103"/>
      <c r="B115" s="126"/>
      <c r="C115" s="131" t="s">
        <v>39</v>
      </c>
      <c r="D115" s="45" t="s">
        <v>5</v>
      </c>
      <c r="E115" s="51">
        <f t="shared" ref="E115:J115" si="61">E116+E117+E118+E119+E121</f>
        <v>823</v>
      </c>
      <c r="F115" s="51">
        <f t="shared" si="61"/>
        <v>123</v>
      </c>
      <c r="G115" s="51">
        <f t="shared" si="61"/>
        <v>100</v>
      </c>
      <c r="H115" s="51">
        <f t="shared" si="61"/>
        <v>100</v>
      </c>
      <c r="I115" s="51">
        <f t="shared" si="61"/>
        <v>100</v>
      </c>
      <c r="J115" s="51">
        <f t="shared" si="61"/>
        <v>400</v>
      </c>
      <c r="K115" s="35"/>
    </row>
    <row r="116" spans="1:11" x14ac:dyDescent="0.2">
      <c r="A116" s="103"/>
      <c r="B116" s="126"/>
      <c r="C116" s="132"/>
      <c r="D116" s="46" t="s">
        <v>8</v>
      </c>
      <c r="E116" s="51">
        <f>+F116+G116+H116+I116+J116</f>
        <v>0</v>
      </c>
      <c r="F116" s="48">
        <v>0</v>
      </c>
      <c r="G116" s="48">
        <v>0</v>
      </c>
      <c r="H116" s="48">
        <v>0</v>
      </c>
      <c r="I116" s="48">
        <v>0</v>
      </c>
      <c r="J116" s="48">
        <f>I116*4</f>
        <v>0</v>
      </c>
      <c r="K116" s="35"/>
    </row>
    <row r="117" spans="1:11" x14ac:dyDescent="0.2">
      <c r="A117" s="103"/>
      <c r="B117" s="126"/>
      <c r="C117" s="132"/>
      <c r="D117" s="46" t="s">
        <v>9</v>
      </c>
      <c r="E117" s="51">
        <f t="shared" ref="E117:E121" si="62">+F117+G117+H117+I117+J117</f>
        <v>0</v>
      </c>
      <c r="F117" s="48">
        <v>0</v>
      </c>
      <c r="G117" s="48">
        <v>0</v>
      </c>
      <c r="H117" s="48">
        <v>0</v>
      </c>
      <c r="I117" s="48">
        <v>0</v>
      </c>
      <c r="J117" s="48">
        <f>I117*4</f>
        <v>0</v>
      </c>
      <c r="K117" s="35"/>
    </row>
    <row r="118" spans="1:11" x14ac:dyDescent="0.2">
      <c r="A118" s="103"/>
      <c r="B118" s="126"/>
      <c r="C118" s="132"/>
      <c r="D118" s="46" t="s">
        <v>10</v>
      </c>
      <c r="E118" s="51">
        <f t="shared" si="62"/>
        <v>823</v>
      </c>
      <c r="F118" s="52">
        <f>100-31.6+54.6</f>
        <v>123</v>
      </c>
      <c r="G118" s="48">
        <v>100</v>
      </c>
      <c r="H118" s="48">
        <v>100</v>
      </c>
      <c r="I118" s="48">
        <v>100</v>
      </c>
      <c r="J118" s="48">
        <f>I118*4</f>
        <v>400</v>
      </c>
      <c r="K118" s="35"/>
    </row>
    <row r="119" spans="1:11" ht="24" x14ac:dyDescent="0.2">
      <c r="A119" s="103"/>
      <c r="B119" s="126"/>
      <c r="C119" s="132"/>
      <c r="D119" s="47" t="s">
        <v>11</v>
      </c>
      <c r="E119" s="51">
        <f t="shared" si="62"/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f>I119*4</f>
        <v>0</v>
      </c>
      <c r="K119" s="35"/>
    </row>
    <row r="120" spans="1:11" x14ac:dyDescent="0.2">
      <c r="A120" s="103"/>
      <c r="B120" s="126"/>
      <c r="C120" s="132"/>
      <c r="D120" s="46" t="s">
        <v>12</v>
      </c>
      <c r="E120" s="51">
        <f t="shared" si="62"/>
        <v>0</v>
      </c>
      <c r="F120" s="48">
        <v>0</v>
      </c>
      <c r="G120" s="48">
        <v>0</v>
      </c>
      <c r="H120" s="48">
        <v>0</v>
      </c>
      <c r="I120" s="48">
        <v>0</v>
      </c>
      <c r="J120" s="48">
        <f t="shared" ref="J120:J121" si="63">I120*4</f>
        <v>0</v>
      </c>
      <c r="K120" s="35"/>
    </row>
    <row r="121" spans="1:11" x14ac:dyDescent="0.2">
      <c r="A121" s="103"/>
      <c r="B121" s="126"/>
      <c r="C121" s="132"/>
      <c r="D121" s="46" t="s">
        <v>13</v>
      </c>
      <c r="E121" s="51">
        <f t="shared" si="62"/>
        <v>0</v>
      </c>
      <c r="F121" s="48">
        <v>0</v>
      </c>
      <c r="G121" s="48">
        <v>0</v>
      </c>
      <c r="H121" s="48">
        <v>0</v>
      </c>
      <c r="I121" s="48">
        <v>0</v>
      </c>
      <c r="J121" s="48">
        <f t="shared" si="63"/>
        <v>0</v>
      </c>
      <c r="K121" s="35"/>
    </row>
    <row r="122" spans="1:11" x14ac:dyDescent="0.2">
      <c r="A122" s="103"/>
      <c r="B122" s="126"/>
      <c r="C122" s="130" t="s">
        <v>40</v>
      </c>
      <c r="D122" s="45" t="s">
        <v>5</v>
      </c>
      <c r="E122" s="51">
        <f>E123+E124+E125+E126+E128</f>
        <v>0</v>
      </c>
      <c r="F122" s="51">
        <f t="shared" ref="F122:J122" si="64">F123+F124+F125+F126+F128</f>
        <v>0</v>
      </c>
      <c r="G122" s="51">
        <f t="shared" si="64"/>
        <v>0</v>
      </c>
      <c r="H122" s="51">
        <f t="shared" si="64"/>
        <v>0</v>
      </c>
      <c r="I122" s="51">
        <f t="shared" si="64"/>
        <v>0</v>
      </c>
      <c r="J122" s="51">
        <f t="shared" si="64"/>
        <v>0</v>
      </c>
      <c r="K122" s="35"/>
    </row>
    <row r="123" spans="1:11" x14ac:dyDescent="0.2">
      <c r="A123" s="103"/>
      <c r="B123" s="126"/>
      <c r="C123" s="130"/>
      <c r="D123" s="46" t="s">
        <v>8</v>
      </c>
      <c r="E123" s="51">
        <f>+F123+G123+H123+I123+J123</f>
        <v>0</v>
      </c>
      <c r="F123" s="48">
        <v>0</v>
      </c>
      <c r="G123" s="48">
        <v>0</v>
      </c>
      <c r="H123" s="48">
        <v>0</v>
      </c>
      <c r="I123" s="48">
        <v>0</v>
      </c>
      <c r="J123" s="48">
        <f>I123*4</f>
        <v>0</v>
      </c>
      <c r="K123" s="35"/>
    </row>
    <row r="124" spans="1:11" x14ac:dyDescent="0.2">
      <c r="A124" s="103"/>
      <c r="B124" s="126"/>
      <c r="C124" s="130"/>
      <c r="D124" s="46" t="s">
        <v>9</v>
      </c>
      <c r="E124" s="51">
        <f t="shared" ref="E124:E128" si="65">+F124+G124+H124+I124+J124</f>
        <v>0</v>
      </c>
      <c r="F124" s="48">
        <v>0</v>
      </c>
      <c r="G124" s="48">
        <v>0</v>
      </c>
      <c r="H124" s="48">
        <v>0</v>
      </c>
      <c r="I124" s="48">
        <v>0</v>
      </c>
      <c r="J124" s="48">
        <f t="shared" ref="J124:J128" si="66">I124*4</f>
        <v>0</v>
      </c>
      <c r="K124" s="35"/>
    </row>
    <row r="125" spans="1:11" x14ac:dyDescent="0.2">
      <c r="A125" s="103"/>
      <c r="B125" s="126"/>
      <c r="C125" s="130"/>
      <c r="D125" s="46" t="s">
        <v>10</v>
      </c>
      <c r="E125" s="51">
        <f t="shared" si="65"/>
        <v>0</v>
      </c>
      <c r="F125" s="48">
        <v>0</v>
      </c>
      <c r="G125" s="48">
        <v>0</v>
      </c>
      <c r="H125" s="48">
        <v>0</v>
      </c>
      <c r="I125" s="48">
        <v>0</v>
      </c>
      <c r="J125" s="48">
        <f t="shared" si="66"/>
        <v>0</v>
      </c>
      <c r="K125" s="35"/>
    </row>
    <row r="126" spans="1:11" ht="24" x14ac:dyDescent="0.2">
      <c r="A126" s="103"/>
      <c r="B126" s="126"/>
      <c r="C126" s="130"/>
      <c r="D126" s="47" t="s">
        <v>11</v>
      </c>
      <c r="E126" s="51">
        <f t="shared" si="65"/>
        <v>0</v>
      </c>
      <c r="F126" s="48">
        <v>0</v>
      </c>
      <c r="G126" s="48">
        <v>0</v>
      </c>
      <c r="H126" s="48">
        <v>0</v>
      </c>
      <c r="I126" s="48">
        <v>0</v>
      </c>
      <c r="J126" s="48">
        <f t="shared" si="66"/>
        <v>0</v>
      </c>
      <c r="K126" s="35"/>
    </row>
    <row r="127" spans="1:11" x14ac:dyDescent="0.2">
      <c r="A127" s="103"/>
      <c r="B127" s="126"/>
      <c r="C127" s="130"/>
      <c r="D127" s="46" t="s">
        <v>12</v>
      </c>
      <c r="E127" s="51">
        <f t="shared" si="65"/>
        <v>0</v>
      </c>
      <c r="F127" s="48">
        <v>0</v>
      </c>
      <c r="G127" s="48">
        <v>0</v>
      </c>
      <c r="H127" s="48">
        <v>0</v>
      </c>
      <c r="I127" s="48">
        <v>0</v>
      </c>
      <c r="J127" s="48">
        <f t="shared" si="66"/>
        <v>0</v>
      </c>
      <c r="K127" s="35"/>
    </row>
    <row r="128" spans="1:11" x14ac:dyDescent="0.2">
      <c r="A128" s="103"/>
      <c r="B128" s="126"/>
      <c r="C128" s="130"/>
      <c r="D128" s="46" t="s">
        <v>13</v>
      </c>
      <c r="E128" s="51">
        <f t="shared" si="65"/>
        <v>0</v>
      </c>
      <c r="F128" s="48">
        <v>0</v>
      </c>
      <c r="G128" s="48">
        <v>0</v>
      </c>
      <c r="H128" s="48">
        <v>0</v>
      </c>
      <c r="I128" s="48">
        <v>0</v>
      </c>
      <c r="J128" s="48">
        <f t="shared" si="66"/>
        <v>0</v>
      </c>
      <c r="K128" s="35"/>
    </row>
    <row r="129" spans="1:15" hidden="1" x14ac:dyDescent="0.2">
      <c r="A129" s="143" t="s">
        <v>24</v>
      </c>
      <c r="B129" s="140" t="s">
        <v>31</v>
      </c>
      <c r="C129" s="142" t="s">
        <v>27</v>
      </c>
      <c r="D129" s="10" t="s">
        <v>5</v>
      </c>
      <c r="E129" s="50">
        <f>E130+E131+E132+E133+E135</f>
        <v>0</v>
      </c>
      <c r="F129" s="51">
        <f t="shared" ref="F129:J129" si="67">F130+F131+F132+F133+F135</f>
        <v>0</v>
      </c>
      <c r="G129" s="51">
        <f t="shared" si="67"/>
        <v>0</v>
      </c>
      <c r="H129" s="51">
        <f t="shared" si="67"/>
        <v>0</v>
      </c>
      <c r="I129" s="51">
        <f t="shared" si="67"/>
        <v>0</v>
      </c>
      <c r="J129" s="51">
        <f t="shared" si="67"/>
        <v>0</v>
      </c>
      <c r="K129" s="35"/>
    </row>
    <row r="130" spans="1:15" hidden="1" x14ac:dyDescent="0.2">
      <c r="A130" s="143"/>
      <c r="B130" s="141"/>
      <c r="C130" s="142"/>
      <c r="D130" s="11" t="s">
        <v>8</v>
      </c>
      <c r="E130" s="50">
        <f t="shared" ref="E130:E135" si="68">+F130+G130+H130+I130+J130</f>
        <v>0</v>
      </c>
      <c r="F130" s="48">
        <v>0</v>
      </c>
      <c r="G130" s="48">
        <v>0</v>
      </c>
      <c r="H130" s="48">
        <v>0</v>
      </c>
      <c r="I130" s="48">
        <v>0</v>
      </c>
      <c r="J130" s="48">
        <f>I130*4</f>
        <v>0</v>
      </c>
      <c r="K130" s="35"/>
    </row>
    <row r="131" spans="1:15" hidden="1" x14ac:dyDescent="0.2">
      <c r="A131" s="143"/>
      <c r="B131" s="141"/>
      <c r="C131" s="142"/>
      <c r="D131" s="11" t="s">
        <v>9</v>
      </c>
      <c r="E131" s="50">
        <f t="shared" si="68"/>
        <v>0</v>
      </c>
      <c r="F131" s="48">
        <v>0</v>
      </c>
      <c r="G131" s="48">
        <v>0</v>
      </c>
      <c r="H131" s="48">
        <v>0</v>
      </c>
      <c r="I131" s="48">
        <v>0</v>
      </c>
      <c r="J131" s="48">
        <f t="shared" ref="J131:J135" si="69">I131*4</f>
        <v>0</v>
      </c>
      <c r="K131" s="35"/>
    </row>
    <row r="132" spans="1:15" hidden="1" x14ac:dyDescent="0.2">
      <c r="A132" s="143"/>
      <c r="B132" s="141"/>
      <c r="C132" s="142"/>
      <c r="D132" s="11" t="s">
        <v>10</v>
      </c>
      <c r="E132" s="50">
        <f t="shared" si="68"/>
        <v>0</v>
      </c>
      <c r="F132" s="48">
        <v>0</v>
      </c>
      <c r="G132" s="48">
        <v>0</v>
      </c>
      <c r="H132" s="48">
        <v>0</v>
      </c>
      <c r="I132" s="48">
        <v>0</v>
      </c>
      <c r="J132" s="48">
        <f t="shared" si="69"/>
        <v>0</v>
      </c>
      <c r="K132" s="35"/>
    </row>
    <row r="133" spans="1:15" ht="24" hidden="1" x14ac:dyDescent="0.2">
      <c r="A133" s="143"/>
      <c r="B133" s="141"/>
      <c r="C133" s="142"/>
      <c r="D133" s="12" t="s">
        <v>11</v>
      </c>
      <c r="E133" s="50">
        <f t="shared" si="68"/>
        <v>0</v>
      </c>
      <c r="F133" s="48">
        <v>0</v>
      </c>
      <c r="G133" s="48">
        <v>0</v>
      </c>
      <c r="H133" s="48">
        <v>0</v>
      </c>
      <c r="I133" s="48">
        <v>0</v>
      </c>
      <c r="J133" s="48">
        <f t="shared" si="69"/>
        <v>0</v>
      </c>
      <c r="K133" s="35"/>
    </row>
    <row r="134" spans="1:15" hidden="1" x14ac:dyDescent="0.2">
      <c r="A134" s="143"/>
      <c r="B134" s="141"/>
      <c r="C134" s="142"/>
      <c r="D134" s="11" t="s">
        <v>12</v>
      </c>
      <c r="E134" s="50">
        <f t="shared" si="68"/>
        <v>0</v>
      </c>
      <c r="F134" s="48">
        <v>0</v>
      </c>
      <c r="G134" s="48">
        <v>0</v>
      </c>
      <c r="H134" s="48">
        <v>0</v>
      </c>
      <c r="I134" s="48">
        <v>0</v>
      </c>
      <c r="J134" s="48">
        <f t="shared" si="69"/>
        <v>0</v>
      </c>
      <c r="K134" s="35"/>
    </row>
    <row r="135" spans="1:15" hidden="1" x14ac:dyDescent="0.2">
      <c r="A135" s="143"/>
      <c r="B135" s="141"/>
      <c r="C135" s="142"/>
      <c r="D135" s="11" t="s">
        <v>13</v>
      </c>
      <c r="E135" s="50">
        <f t="shared" si="68"/>
        <v>0</v>
      </c>
      <c r="F135" s="48">
        <v>0</v>
      </c>
      <c r="G135" s="48">
        <v>0</v>
      </c>
      <c r="H135" s="48">
        <v>0</v>
      </c>
      <c r="I135" s="48">
        <v>0</v>
      </c>
      <c r="J135" s="48">
        <f t="shared" si="69"/>
        <v>0</v>
      </c>
      <c r="K135" s="35"/>
    </row>
    <row r="136" spans="1:15" s="19" customFormat="1" ht="15.75" customHeight="1" x14ac:dyDescent="0.2">
      <c r="A136" s="135" t="s">
        <v>24</v>
      </c>
      <c r="B136" s="136" t="s">
        <v>44</v>
      </c>
      <c r="C136" s="130" t="s">
        <v>35</v>
      </c>
      <c r="D136" s="45" t="s">
        <v>5</v>
      </c>
      <c r="E136" s="51">
        <f t="shared" ref="E136:J136" si="70">E137+E138+E139+E140+E142</f>
        <v>0</v>
      </c>
      <c r="F136" s="51">
        <f t="shared" si="70"/>
        <v>0</v>
      </c>
      <c r="G136" s="51">
        <f t="shared" si="70"/>
        <v>0</v>
      </c>
      <c r="H136" s="51">
        <f t="shared" si="70"/>
        <v>0</v>
      </c>
      <c r="I136" s="51">
        <f t="shared" si="70"/>
        <v>0</v>
      </c>
      <c r="J136" s="51">
        <f t="shared" si="70"/>
        <v>0</v>
      </c>
      <c r="K136" s="133"/>
      <c r="L136" s="134"/>
      <c r="M136" s="134"/>
      <c r="N136" s="134"/>
      <c r="O136" s="134"/>
    </row>
    <row r="137" spans="1:15" s="19" customFormat="1" x14ac:dyDescent="0.2">
      <c r="A137" s="135"/>
      <c r="B137" s="136"/>
      <c r="C137" s="130"/>
      <c r="D137" s="46" t="s">
        <v>8</v>
      </c>
      <c r="E137" s="51">
        <f>+F137+G137+H137+I137+J137</f>
        <v>0</v>
      </c>
      <c r="F137" s="53">
        <v>0</v>
      </c>
      <c r="G137" s="53">
        <v>0</v>
      </c>
      <c r="H137" s="48">
        <v>0</v>
      </c>
      <c r="I137" s="48">
        <v>0</v>
      </c>
      <c r="J137" s="48">
        <f>I137*4</f>
        <v>0</v>
      </c>
      <c r="K137" s="133"/>
      <c r="L137" s="134"/>
      <c r="M137" s="134"/>
      <c r="N137" s="134"/>
      <c r="O137" s="134"/>
    </row>
    <row r="138" spans="1:15" s="19" customFormat="1" x14ac:dyDescent="0.2">
      <c r="A138" s="135"/>
      <c r="B138" s="136"/>
      <c r="C138" s="130"/>
      <c r="D138" s="46" t="s">
        <v>9</v>
      </c>
      <c r="E138" s="51">
        <f t="shared" ref="E138:E142" si="71">+F138+G138+H138+I138+J138</f>
        <v>0</v>
      </c>
      <c r="F138" s="53">
        <v>0</v>
      </c>
      <c r="G138" s="53">
        <v>0</v>
      </c>
      <c r="H138" s="48">
        <v>0</v>
      </c>
      <c r="I138" s="48">
        <v>0</v>
      </c>
      <c r="J138" s="48">
        <f t="shared" ref="J138:J142" si="72">I138*4</f>
        <v>0</v>
      </c>
      <c r="K138" s="133"/>
      <c r="L138" s="134"/>
      <c r="M138" s="134"/>
      <c r="N138" s="134"/>
      <c r="O138" s="134"/>
    </row>
    <row r="139" spans="1:15" s="19" customFormat="1" x14ac:dyDescent="0.2">
      <c r="A139" s="135"/>
      <c r="B139" s="136"/>
      <c r="C139" s="130"/>
      <c r="D139" s="46" t="s">
        <v>10</v>
      </c>
      <c r="E139" s="51">
        <f t="shared" si="71"/>
        <v>0</v>
      </c>
      <c r="F139" s="53">
        <v>0</v>
      </c>
      <c r="G139" s="53">
        <v>0</v>
      </c>
      <c r="H139" s="48">
        <v>0</v>
      </c>
      <c r="I139" s="48">
        <v>0</v>
      </c>
      <c r="J139" s="48">
        <f t="shared" si="72"/>
        <v>0</v>
      </c>
      <c r="K139" s="133"/>
      <c r="L139" s="134"/>
      <c r="M139" s="134"/>
      <c r="N139" s="134"/>
      <c r="O139" s="134"/>
    </row>
    <row r="140" spans="1:15" s="19" customFormat="1" ht="24" x14ac:dyDescent="0.2">
      <c r="A140" s="135"/>
      <c r="B140" s="136"/>
      <c r="C140" s="130"/>
      <c r="D140" s="47" t="s">
        <v>11</v>
      </c>
      <c r="E140" s="51">
        <f t="shared" si="71"/>
        <v>0</v>
      </c>
      <c r="F140" s="53">
        <v>0</v>
      </c>
      <c r="G140" s="53">
        <v>0</v>
      </c>
      <c r="H140" s="48">
        <v>0</v>
      </c>
      <c r="I140" s="48">
        <v>0</v>
      </c>
      <c r="J140" s="48">
        <f t="shared" si="72"/>
        <v>0</v>
      </c>
      <c r="K140" s="133"/>
      <c r="L140" s="134"/>
      <c r="M140" s="134"/>
      <c r="N140" s="134"/>
      <c r="O140" s="134"/>
    </row>
    <row r="141" spans="1:15" s="19" customFormat="1" x14ac:dyDescent="0.2">
      <c r="A141" s="135"/>
      <c r="B141" s="136"/>
      <c r="C141" s="130"/>
      <c r="D141" s="46" t="s">
        <v>12</v>
      </c>
      <c r="E141" s="51">
        <f t="shared" si="71"/>
        <v>0</v>
      </c>
      <c r="F141" s="53">
        <v>0</v>
      </c>
      <c r="G141" s="53">
        <v>0</v>
      </c>
      <c r="H141" s="48">
        <v>0</v>
      </c>
      <c r="I141" s="48">
        <v>0</v>
      </c>
      <c r="J141" s="48">
        <f t="shared" si="72"/>
        <v>0</v>
      </c>
      <c r="K141" s="133"/>
      <c r="L141" s="134"/>
      <c r="M141" s="134"/>
      <c r="N141" s="134"/>
      <c r="O141" s="134"/>
    </row>
    <row r="142" spans="1:15" s="19" customFormat="1" x14ac:dyDescent="0.2">
      <c r="A142" s="135"/>
      <c r="B142" s="136"/>
      <c r="C142" s="130"/>
      <c r="D142" s="46" t="s">
        <v>13</v>
      </c>
      <c r="E142" s="51">
        <f t="shared" si="71"/>
        <v>0</v>
      </c>
      <c r="F142" s="53">
        <v>0</v>
      </c>
      <c r="G142" s="53">
        <v>0</v>
      </c>
      <c r="H142" s="48">
        <v>0</v>
      </c>
      <c r="I142" s="48">
        <v>0</v>
      </c>
      <c r="J142" s="48">
        <f t="shared" si="72"/>
        <v>0</v>
      </c>
      <c r="K142" s="133"/>
      <c r="L142" s="134"/>
      <c r="M142" s="134"/>
      <c r="N142" s="134"/>
      <c r="O142" s="134"/>
    </row>
    <row r="143" spans="1:15" s="19" customFormat="1" ht="15.75" customHeight="1" x14ac:dyDescent="0.2">
      <c r="A143" s="135" t="s">
        <v>25</v>
      </c>
      <c r="B143" s="136" t="s">
        <v>46</v>
      </c>
      <c r="C143" s="130" t="s">
        <v>35</v>
      </c>
      <c r="D143" s="45" t="s">
        <v>5</v>
      </c>
      <c r="E143" s="51">
        <f t="shared" ref="E143:J143" si="73">E144+E145+E146+E147+E149</f>
        <v>0</v>
      </c>
      <c r="F143" s="51">
        <f t="shared" si="73"/>
        <v>0</v>
      </c>
      <c r="G143" s="51">
        <f t="shared" si="73"/>
        <v>0</v>
      </c>
      <c r="H143" s="51">
        <f t="shared" si="73"/>
        <v>0</v>
      </c>
      <c r="I143" s="51">
        <f t="shared" si="73"/>
        <v>0</v>
      </c>
      <c r="J143" s="51">
        <f t="shared" si="73"/>
        <v>0</v>
      </c>
      <c r="K143" s="133"/>
      <c r="L143" s="134"/>
      <c r="M143" s="134"/>
      <c r="N143" s="134"/>
      <c r="O143" s="134"/>
    </row>
    <row r="144" spans="1:15" s="19" customFormat="1" x14ac:dyDescent="0.2">
      <c r="A144" s="135"/>
      <c r="B144" s="136"/>
      <c r="C144" s="130"/>
      <c r="D144" s="46" t="s">
        <v>8</v>
      </c>
      <c r="E144" s="51">
        <f>+F144+G144+H144+I144+J144</f>
        <v>0</v>
      </c>
      <c r="F144" s="53">
        <v>0</v>
      </c>
      <c r="G144" s="53">
        <v>0</v>
      </c>
      <c r="H144" s="48">
        <v>0</v>
      </c>
      <c r="I144" s="48">
        <v>0</v>
      </c>
      <c r="J144" s="48">
        <f>I144*4</f>
        <v>0</v>
      </c>
      <c r="K144" s="133"/>
      <c r="L144" s="134"/>
      <c r="M144" s="134"/>
      <c r="N144" s="134"/>
      <c r="O144" s="134"/>
    </row>
    <row r="145" spans="1:15" s="19" customFormat="1" x14ac:dyDescent="0.2">
      <c r="A145" s="135"/>
      <c r="B145" s="136"/>
      <c r="C145" s="130"/>
      <c r="D145" s="46" t="s">
        <v>9</v>
      </c>
      <c r="E145" s="51">
        <f t="shared" ref="E145:E149" si="74">+F145+G145+H145+I145+J145</f>
        <v>0</v>
      </c>
      <c r="F145" s="53">
        <v>0</v>
      </c>
      <c r="G145" s="53">
        <v>0</v>
      </c>
      <c r="H145" s="48">
        <v>0</v>
      </c>
      <c r="I145" s="48">
        <v>0</v>
      </c>
      <c r="J145" s="48">
        <f t="shared" ref="J145:J149" si="75">I145*4</f>
        <v>0</v>
      </c>
      <c r="K145" s="133"/>
      <c r="L145" s="134"/>
      <c r="M145" s="134"/>
      <c r="N145" s="134"/>
      <c r="O145" s="134"/>
    </row>
    <row r="146" spans="1:15" s="19" customFormat="1" x14ac:dyDescent="0.2">
      <c r="A146" s="135"/>
      <c r="B146" s="136"/>
      <c r="C146" s="130"/>
      <c r="D146" s="46" t="s">
        <v>10</v>
      </c>
      <c r="E146" s="51">
        <f t="shared" si="74"/>
        <v>0</v>
      </c>
      <c r="F146" s="53">
        <v>0</v>
      </c>
      <c r="G146" s="53">
        <v>0</v>
      </c>
      <c r="H146" s="48">
        <v>0</v>
      </c>
      <c r="I146" s="48">
        <v>0</v>
      </c>
      <c r="J146" s="48">
        <f t="shared" si="75"/>
        <v>0</v>
      </c>
      <c r="K146" s="133"/>
      <c r="L146" s="134"/>
      <c r="M146" s="134"/>
      <c r="N146" s="134"/>
      <c r="O146" s="134"/>
    </row>
    <row r="147" spans="1:15" s="19" customFormat="1" ht="24" x14ac:dyDescent="0.2">
      <c r="A147" s="135"/>
      <c r="B147" s="136"/>
      <c r="C147" s="130"/>
      <c r="D147" s="47" t="s">
        <v>11</v>
      </c>
      <c r="E147" s="51">
        <f t="shared" si="74"/>
        <v>0</v>
      </c>
      <c r="F147" s="53">
        <v>0</v>
      </c>
      <c r="G147" s="53">
        <v>0</v>
      </c>
      <c r="H147" s="48">
        <v>0</v>
      </c>
      <c r="I147" s="48">
        <v>0</v>
      </c>
      <c r="J147" s="48">
        <f t="shared" si="75"/>
        <v>0</v>
      </c>
      <c r="K147" s="133"/>
      <c r="L147" s="134"/>
      <c r="M147" s="134"/>
      <c r="N147" s="134"/>
      <c r="O147" s="134"/>
    </row>
    <row r="148" spans="1:15" s="19" customFormat="1" x14ac:dyDescent="0.2">
      <c r="A148" s="135"/>
      <c r="B148" s="136"/>
      <c r="C148" s="130"/>
      <c r="D148" s="46" t="s">
        <v>12</v>
      </c>
      <c r="E148" s="51">
        <f t="shared" si="74"/>
        <v>0</v>
      </c>
      <c r="F148" s="53">
        <v>0</v>
      </c>
      <c r="G148" s="53">
        <v>0</v>
      </c>
      <c r="H148" s="48">
        <v>0</v>
      </c>
      <c r="I148" s="48">
        <v>0</v>
      </c>
      <c r="J148" s="48">
        <f t="shared" si="75"/>
        <v>0</v>
      </c>
      <c r="K148" s="133"/>
      <c r="L148" s="134"/>
      <c r="M148" s="134"/>
      <c r="N148" s="134"/>
      <c r="O148" s="134"/>
    </row>
    <row r="149" spans="1:15" s="19" customFormat="1" x14ac:dyDescent="0.2">
      <c r="A149" s="135"/>
      <c r="B149" s="136"/>
      <c r="C149" s="130"/>
      <c r="D149" s="46" t="s">
        <v>13</v>
      </c>
      <c r="E149" s="51">
        <f t="shared" si="74"/>
        <v>0</v>
      </c>
      <c r="F149" s="53">
        <v>0</v>
      </c>
      <c r="G149" s="53">
        <v>0</v>
      </c>
      <c r="H149" s="48">
        <v>0</v>
      </c>
      <c r="I149" s="48">
        <v>0</v>
      </c>
      <c r="J149" s="48">
        <f t="shared" si="75"/>
        <v>0</v>
      </c>
      <c r="K149" s="133"/>
      <c r="L149" s="134"/>
      <c r="M149" s="134"/>
      <c r="N149" s="134"/>
      <c r="O149" s="134"/>
    </row>
    <row r="150" spans="1:15" s="19" customFormat="1" x14ac:dyDescent="0.2">
      <c r="A150" s="137"/>
      <c r="B150" s="138" t="s">
        <v>14</v>
      </c>
      <c r="C150" s="144"/>
      <c r="D150" s="45" t="s">
        <v>5</v>
      </c>
      <c r="E150" s="51">
        <f t="shared" ref="E150:J150" si="76">E151+E152+E153+E154+E156</f>
        <v>5662.0797199999997</v>
      </c>
      <c r="F150" s="51">
        <f t="shared" si="76"/>
        <v>531.78</v>
      </c>
      <c r="G150" s="51">
        <f t="shared" si="76"/>
        <v>602.69972000000007</v>
      </c>
      <c r="H150" s="51">
        <f t="shared" si="76"/>
        <v>754.6</v>
      </c>
      <c r="I150" s="51">
        <f t="shared" si="76"/>
        <v>754.6</v>
      </c>
      <c r="J150" s="51">
        <f t="shared" si="76"/>
        <v>3018.4</v>
      </c>
      <c r="K150" s="49"/>
    </row>
    <row r="151" spans="1:15" x14ac:dyDescent="0.2">
      <c r="A151" s="137"/>
      <c r="B151" s="138"/>
      <c r="C151" s="145"/>
      <c r="D151" s="10" t="s">
        <v>8</v>
      </c>
      <c r="E151" s="50">
        <f>+F151+G151+H151+I151+J151</f>
        <v>0</v>
      </c>
      <c r="F151" s="54">
        <f t="shared" ref="F151:J156" si="77">F81+F88+F95+F102+F109+F116+F123+F130+F137+F144</f>
        <v>0</v>
      </c>
      <c r="G151" s="54">
        <f t="shared" si="77"/>
        <v>0</v>
      </c>
      <c r="H151" s="54">
        <f t="shared" si="77"/>
        <v>0</v>
      </c>
      <c r="I151" s="54">
        <f t="shared" si="77"/>
        <v>0</v>
      </c>
      <c r="J151" s="54">
        <f t="shared" si="77"/>
        <v>0</v>
      </c>
      <c r="K151" s="37"/>
    </row>
    <row r="152" spans="1:15" x14ac:dyDescent="0.2">
      <c r="A152" s="137"/>
      <c r="B152" s="138"/>
      <c r="C152" s="145"/>
      <c r="D152" s="10" t="s">
        <v>9</v>
      </c>
      <c r="E152" s="50">
        <f t="shared" ref="E152:E156" si="78">+F152+G152+H152+I152+J152</f>
        <v>0</v>
      </c>
      <c r="F152" s="54">
        <f t="shared" si="77"/>
        <v>0</v>
      </c>
      <c r="G152" s="54">
        <f t="shared" si="77"/>
        <v>0</v>
      </c>
      <c r="H152" s="54">
        <f t="shared" si="77"/>
        <v>0</v>
      </c>
      <c r="I152" s="54">
        <f t="shared" si="77"/>
        <v>0</v>
      </c>
      <c r="J152" s="54">
        <f t="shared" si="77"/>
        <v>0</v>
      </c>
      <c r="K152" s="37"/>
    </row>
    <row r="153" spans="1:15" x14ac:dyDescent="0.2">
      <c r="A153" s="137"/>
      <c r="B153" s="138"/>
      <c r="C153" s="145"/>
      <c r="D153" s="10" t="s">
        <v>10</v>
      </c>
      <c r="E153" s="50">
        <f t="shared" si="78"/>
        <v>5662.0797199999997</v>
      </c>
      <c r="F153" s="54">
        <f t="shared" si="77"/>
        <v>531.78</v>
      </c>
      <c r="G153" s="54">
        <f t="shared" si="77"/>
        <v>602.69972000000007</v>
      </c>
      <c r="H153" s="54">
        <f t="shared" si="77"/>
        <v>754.6</v>
      </c>
      <c r="I153" s="54">
        <f t="shared" si="77"/>
        <v>754.6</v>
      </c>
      <c r="J153" s="54">
        <f t="shared" si="77"/>
        <v>3018.4</v>
      </c>
      <c r="K153" s="37"/>
    </row>
    <row r="154" spans="1:15" ht="24" x14ac:dyDescent="0.2">
      <c r="A154" s="137"/>
      <c r="B154" s="138"/>
      <c r="C154" s="145"/>
      <c r="D154" s="14" t="s">
        <v>11</v>
      </c>
      <c r="E154" s="50">
        <f t="shared" si="78"/>
        <v>0</v>
      </c>
      <c r="F154" s="54">
        <f t="shared" si="77"/>
        <v>0</v>
      </c>
      <c r="G154" s="54">
        <f t="shared" si="77"/>
        <v>0</v>
      </c>
      <c r="H154" s="54">
        <f t="shared" si="77"/>
        <v>0</v>
      </c>
      <c r="I154" s="54">
        <f t="shared" si="77"/>
        <v>0</v>
      </c>
      <c r="J154" s="54">
        <f t="shared" si="77"/>
        <v>0</v>
      </c>
      <c r="K154" s="37"/>
    </row>
    <row r="155" spans="1:15" x14ac:dyDescent="0.2">
      <c r="A155" s="137"/>
      <c r="B155" s="138"/>
      <c r="C155" s="145"/>
      <c r="D155" s="10" t="s">
        <v>12</v>
      </c>
      <c r="E155" s="50">
        <f t="shared" si="78"/>
        <v>0</v>
      </c>
      <c r="F155" s="54">
        <f t="shared" si="77"/>
        <v>0</v>
      </c>
      <c r="G155" s="54">
        <f t="shared" si="77"/>
        <v>0</v>
      </c>
      <c r="H155" s="54">
        <f t="shared" si="77"/>
        <v>0</v>
      </c>
      <c r="I155" s="54">
        <f t="shared" si="77"/>
        <v>0</v>
      </c>
      <c r="J155" s="54">
        <f t="shared" si="77"/>
        <v>0</v>
      </c>
      <c r="K155" s="37"/>
    </row>
    <row r="156" spans="1:15" x14ac:dyDescent="0.2">
      <c r="A156" s="137"/>
      <c r="B156" s="139"/>
      <c r="C156" s="145"/>
      <c r="D156" s="18" t="s">
        <v>13</v>
      </c>
      <c r="E156" s="50">
        <f t="shared" si="78"/>
        <v>0</v>
      </c>
      <c r="F156" s="55">
        <f t="shared" si="77"/>
        <v>0</v>
      </c>
      <c r="G156" s="55">
        <f t="shared" si="77"/>
        <v>0</v>
      </c>
      <c r="H156" s="55">
        <f t="shared" si="77"/>
        <v>0</v>
      </c>
      <c r="I156" s="55">
        <f t="shared" si="77"/>
        <v>0</v>
      </c>
      <c r="J156" s="55">
        <f t="shared" si="77"/>
        <v>0</v>
      </c>
      <c r="K156" s="37"/>
    </row>
    <row r="157" spans="1:15" ht="15.75" hidden="1" customHeight="1" x14ac:dyDescent="0.2">
      <c r="A157" s="156"/>
      <c r="B157" s="157"/>
      <c r="C157" s="157"/>
      <c r="D157" s="157"/>
      <c r="E157" s="157"/>
      <c r="F157" s="157"/>
      <c r="G157" s="157"/>
      <c r="H157" s="157"/>
      <c r="I157" s="157"/>
      <c r="J157" s="157"/>
      <c r="K157" s="158"/>
      <c r="L157" s="158"/>
      <c r="M157" s="158"/>
      <c r="N157" s="158"/>
      <c r="O157" s="158"/>
    </row>
    <row r="158" spans="1:15" ht="15.75" hidden="1" customHeight="1" x14ac:dyDescent="0.2">
      <c r="A158" s="159" t="s">
        <v>26</v>
      </c>
      <c r="B158" s="160"/>
      <c r="C158" s="160"/>
      <c r="D158" s="20"/>
      <c r="E158" s="21">
        <f t="shared" ref="E158:J158" si="79">E159+E160+E161+E162+E164</f>
        <v>0</v>
      </c>
      <c r="F158" s="21">
        <f t="shared" si="79"/>
        <v>0</v>
      </c>
      <c r="G158" s="21">
        <f t="shared" si="79"/>
        <v>0</v>
      </c>
      <c r="H158" s="21">
        <f t="shared" si="79"/>
        <v>0</v>
      </c>
      <c r="I158" s="21">
        <f t="shared" si="79"/>
        <v>0</v>
      </c>
      <c r="J158" s="21">
        <f t="shared" si="79"/>
        <v>0</v>
      </c>
      <c r="K158" s="158"/>
      <c r="L158" s="158"/>
      <c r="M158" s="158"/>
      <c r="N158" s="158"/>
      <c r="O158" s="158"/>
    </row>
    <row r="159" spans="1:15" hidden="1" x14ac:dyDescent="0.2">
      <c r="A159" s="159"/>
      <c r="B159" s="160"/>
      <c r="C159" s="160"/>
      <c r="D159" s="22"/>
      <c r="E159" s="21">
        <f>+F159+G159+H159+I159+J159</f>
        <v>0</v>
      </c>
      <c r="F159" s="25">
        <v>0</v>
      </c>
      <c r="G159" s="25">
        <v>0</v>
      </c>
      <c r="H159" s="25">
        <v>0</v>
      </c>
      <c r="I159" s="25">
        <v>0</v>
      </c>
      <c r="J159" s="23">
        <f t="shared" ref="J159:J160" si="80">I159*4</f>
        <v>0</v>
      </c>
      <c r="K159" s="158"/>
      <c r="L159" s="158"/>
      <c r="M159" s="158"/>
      <c r="N159" s="158"/>
      <c r="O159" s="158"/>
    </row>
    <row r="160" spans="1:15" hidden="1" x14ac:dyDescent="0.2">
      <c r="A160" s="159"/>
      <c r="B160" s="160"/>
      <c r="C160" s="160"/>
      <c r="D160" s="22"/>
      <c r="E160" s="21">
        <f t="shared" ref="E160:E164" si="81">+F160+G160+H160+I160+J160</f>
        <v>0</v>
      </c>
      <c r="F160" s="25"/>
      <c r="G160" s="25"/>
      <c r="H160" s="23">
        <f t="shared" ref="H160:I164" si="82">G160*6</f>
        <v>0</v>
      </c>
      <c r="I160" s="23">
        <f t="shared" si="82"/>
        <v>0</v>
      </c>
      <c r="J160" s="23">
        <f t="shared" si="80"/>
        <v>0</v>
      </c>
      <c r="K160" s="158"/>
      <c r="L160" s="158"/>
      <c r="M160" s="158"/>
      <c r="N160" s="158"/>
      <c r="O160" s="158"/>
    </row>
    <row r="161" spans="1:15" hidden="1" x14ac:dyDescent="0.2">
      <c r="A161" s="159"/>
      <c r="B161" s="160"/>
      <c r="C161" s="160"/>
      <c r="D161" s="22"/>
      <c r="E161" s="21">
        <f t="shared" si="81"/>
        <v>0</v>
      </c>
      <c r="F161" s="25"/>
      <c r="G161" s="25"/>
      <c r="H161" s="23">
        <f t="shared" si="82"/>
        <v>0</v>
      </c>
      <c r="I161" s="23">
        <f t="shared" si="82"/>
        <v>0</v>
      </c>
      <c r="J161" s="23">
        <f>I161*4</f>
        <v>0</v>
      </c>
      <c r="K161" s="158"/>
      <c r="L161" s="158"/>
      <c r="M161" s="158"/>
      <c r="N161" s="158"/>
      <c r="O161" s="158"/>
    </row>
    <row r="162" spans="1:15" hidden="1" x14ac:dyDescent="0.2">
      <c r="A162" s="159"/>
      <c r="B162" s="160"/>
      <c r="C162" s="160"/>
      <c r="D162" s="24"/>
      <c r="E162" s="21">
        <f t="shared" si="81"/>
        <v>0</v>
      </c>
      <c r="F162" s="25"/>
      <c r="G162" s="25"/>
      <c r="H162" s="23">
        <f t="shared" si="82"/>
        <v>0</v>
      </c>
      <c r="I162" s="23">
        <f t="shared" si="82"/>
        <v>0</v>
      </c>
      <c r="J162" s="23">
        <f t="shared" ref="J162:J164" si="83">I162*4</f>
        <v>0</v>
      </c>
      <c r="K162" s="158"/>
      <c r="L162" s="158"/>
      <c r="M162" s="158"/>
      <c r="N162" s="158"/>
      <c r="O162" s="158"/>
    </row>
    <row r="163" spans="1:15" hidden="1" x14ac:dyDescent="0.2">
      <c r="A163" s="159"/>
      <c r="B163" s="160"/>
      <c r="C163" s="160"/>
      <c r="D163" s="22"/>
      <c r="E163" s="21">
        <f t="shared" si="81"/>
        <v>0</v>
      </c>
      <c r="F163" s="25"/>
      <c r="G163" s="25"/>
      <c r="H163" s="23">
        <f t="shared" si="82"/>
        <v>0</v>
      </c>
      <c r="I163" s="23">
        <f t="shared" si="82"/>
        <v>0</v>
      </c>
      <c r="J163" s="23">
        <f t="shared" si="83"/>
        <v>0</v>
      </c>
      <c r="K163" s="158"/>
      <c r="L163" s="158"/>
      <c r="M163" s="158"/>
      <c r="N163" s="158"/>
      <c r="O163" s="158"/>
    </row>
    <row r="164" spans="1:15" hidden="1" x14ac:dyDescent="0.2">
      <c r="A164" s="159"/>
      <c r="B164" s="160"/>
      <c r="C164" s="160"/>
      <c r="D164" s="22"/>
      <c r="E164" s="21">
        <f t="shared" si="81"/>
        <v>0</v>
      </c>
      <c r="F164" s="25"/>
      <c r="G164" s="25"/>
      <c r="H164" s="23">
        <f t="shared" si="82"/>
        <v>0</v>
      </c>
      <c r="I164" s="23">
        <f t="shared" si="82"/>
        <v>0</v>
      </c>
      <c r="J164" s="23">
        <f t="shared" si="83"/>
        <v>0</v>
      </c>
      <c r="K164" s="158"/>
      <c r="L164" s="158"/>
      <c r="M164" s="158"/>
      <c r="N164" s="158"/>
      <c r="O164" s="158"/>
    </row>
    <row r="165" spans="1:15" x14ac:dyDescent="0.2">
      <c r="A165" s="146"/>
      <c r="B165" s="149" t="s">
        <v>42</v>
      </c>
      <c r="C165" s="150"/>
      <c r="D165" s="14" t="s">
        <v>5</v>
      </c>
      <c r="E165" s="15">
        <f>E166+E167+E168+E169+E171</f>
        <v>3508019.5095000002</v>
      </c>
      <c r="F165" s="44">
        <f t="shared" ref="F165:J165" si="84">F166+F167+F168+F169+F171</f>
        <v>530760.09705999994</v>
      </c>
      <c r="G165" s="44">
        <f>G166+G167+G168+G169+G171</f>
        <v>642194.66773999995</v>
      </c>
      <c r="H165" s="44">
        <f t="shared" si="84"/>
        <v>389433.71184999996</v>
      </c>
      <c r="I165" s="44">
        <f t="shared" si="84"/>
        <v>389126.20656999998</v>
      </c>
      <c r="J165" s="44">
        <f t="shared" si="84"/>
        <v>1556504.8262799999</v>
      </c>
      <c r="K165" s="38"/>
    </row>
    <row r="166" spans="1:15" x14ac:dyDescent="0.2">
      <c r="A166" s="147"/>
      <c r="B166" s="149"/>
      <c r="C166" s="151"/>
      <c r="D166" s="14" t="s">
        <v>8</v>
      </c>
      <c r="E166" s="15">
        <f>+F166+G166+H166+I166+J166</f>
        <v>44802.700000000004</v>
      </c>
      <c r="F166" s="15">
        <f t="shared" ref="F166:J171" si="85">F66+F151</f>
        <v>5175.8</v>
      </c>
      <c r="G166" s="15">
        <f t="shared" si="85"/>
        <v>5498.3</v>
      </c>
      <c r="H166" s="15">
        <f t="shared" si="85"/>
        <v>5688.1</v>
      </c>
      <c r="I166" s="44">
        <f t="shared" si="85"/>
        <v>5688.1</v>
      </c>
      <c r="J166" s="44">
        <f t="shared" si="85"/>
        <v>22752.400000000001</v>
      </c>
      <c r="K166" s="38"/>
    </row>
    <row r="167" spans="1:15" x14ac:dyDescent="0.2">
      <c r="A167" s="147"/>
      <c r="B167" s="149"/>
      <c r="C167" s="151"/>
      <c r="D167" s="14" t="s">
        <v>9</v>
      </c>
      <c r="E167" s="15">
        <f>+F167+G167+H167+I167+J167</f>
        <v>21450.399999999998</v>
      </c>
      <c r="F167" s="15">
        <f t="shared" si="85"/>
        <v>2582.2999999999997</v>
      </c>
      <c r="G167" s="15">
        <f t="shared" si="85"/>
        <v>4979.8999999999996</v>
      </c>
      <c r="H167" s="15">
        <f t="shared" si="85"/>
        <v>2314.6999999999998</v>
      </c>
      <c r="I167" s="44">
        <f t="shared" si="85"/>
        <v>2314.6999999999998</v>
      </c>
      <c r="J167" s="44">
        <f t="shared" si="85"/>
        <v>9258.7999999999993</v>
      </c>
      <c r="K167" s="38"/>
    </row>
    <row r="168" spans="1:15" x14ac:dyDescent="0.2">
      <c r="A168" s="147"/>
      <c r="B168" s="149"/>
      <c r="C168" s="151"/>
      <c r="D168" s="14" t="s">
        <v>10</v>
      </c>
      <c r="E168" s="15">
        <f>+F168+G168+H168+I168+J168</f>
        <v>3279900.4221999999</v>
      </c>
      <c r="F168" s="15">
        <f>F68+F153</f>
        <v>523001.99705999997</v>
      </c>
      <c r="G168" s="15">
        <f>G68+G153</f>
        <v>469850.48043999996</v>
      </c>
      <c r="H168" s="15">
        <f t="shared" si="85"/>
        <v>381430.91184999997</v>
      </c>
      <c r="I168" s="44">
        <f t="shared" si="85"/>
        <v>381123.40656999999</v>
      </c>
      <c r="J168" s="44">
        <f t="shared" si="85"/>
        <v>1524493.62628</v>
      </c>
      <c r="K168" s="38"/>
    </row>
    <row r="169" spans="1:15" ht="24" x14ac:dyDescent="0.2">
      <c r="A169" s="147"/>
      <c r="B169" s="149"/>
      <c r="C169" s="151"/>
      <c r="D169" s="14" t="s">
        <v>11</v>
      </c>
      <c r="E169" s="15">
        <f t="shared" ref="E169:E171" si="86">+F169+G169+H169+I169+J169</f>
        <v>0</v>
      </c>
      <c r="F169" s="15">
        <f t="shared" si="85"/>
        <v>0</v>
      </c>
      <c r="G169" s="15">
        <f t="shared" si="85"/>
        <v>0</v>
      </c>
      <c r="H169" s="15">
        <f t="shared" si="85"/>
        <v>0</v>
      </c>
      <c r="I169" s="44">
        <f t="shared" si="85"/>
        <v>0</v>
      </c>
      <c r="J169" s="44">
        <f t="shared" si="85"/>
        <v>0</v>
      </c>
      <c r="K169" s="38"/>
    </row>
    <row r="170" spans="1:15" x14ac:dyDescent="0.2">
      <c r="A170" s="147"/>
      <c r="B170" s="149"/>
      <c r="C170" s="151"/>
      <c r="D170" s="14" t="s">
        <v>12</v>
      </c>
      <c r="E170" s="15">
        <f t="shared" si="86"/>
        <v>0</v>
      </c>
      <c r="F170" s="15">
        <f t="shared" si="85"/>
        <v>0</v>
      </c>
      <c r="G170" s="15">
        <f t="shared" si="85"/>
        <v>0</v>
      </c>
      <c r="H170" s="15">
        <f t="shared" si="85"/>
        <v>0</v>
      </c>
      <c r="I170" s="44">
        <f t="shared" si="85"/>
        <v>0</v>
      </c>
      <c r="J170" s="44">
        <f t="shared" si="85"/>
        <v>0</v>
      </c>
      <c r="K170" s="38"/>
    </row>
    <row r="171" spans="1:15" x14ac:dyDescent="0.2">
      <c r="A171" s="148"/>
      <c r="B171" s="149"/>
      <c r="C171" s="152"/>
      <c r="D171" s="14" t="s">
        <v>13</v>
      </c>
      <c r="E171" s="15">
        <f t="shared" si="86"/>
        <v>161865.98729999998</v>
      </c>
      <c r="F171" s="44">
        <f t="shared" si="85"/>
        <v>0</v>
      </c>
      <c r="G171" s="44">
        <f t="shared" si="85"/>
        <v>161865.98729999998</v>
      </c>
      <c r="H171" s="44">
        <f t="shared" si="85"/>
        <v>0</v>
      </c>
      <c r="I171" s="44">
        <f t="shared" si="85"/>
        <v>0</v>
      </c>
      <c r="J171" s="44">
        <f t="shared" si="85"/>
        <v>0</v>
      </c>
      <c r="K171" s="38"/>
    </row>
    <row r="172" spans="1:15" x14ac:dyDescent="0.2">
      <c r="A172" s="11"/>
      <c r="B172" s="11" t="s">
        <v>16</v>
      </c>
      <c r="C172" s="11"/>
      <c r="D172" s="11"/>
      <c r="E172" s="6"/>
      <c r="F172" s="43"/>
      <c r="G172" s="43"/>
      <c r="H172" s="43"/>
      <c r="I172" s="43"/>
      <c r="J172" s="43"/>
      <c r="K172" s="35"/>
    </row>
    <row r="173" spans="1:15" x14ac:dyDescent="0.2">
      <c r="A173" s="153"/>
      <c r="B173" s="155" t="s">
        <v>17</v>
      </c>
      <c r="C173" s="146"/>
      <c r="D173" s="10" t="s">
        <v>5</v>
      </c>
      <c r="E173" s="39">
        <f>E174+E175+E176+E177+E179</f>
        <v>0</v>
      </c>
      <c r="F173" s="44">
        <f t="shared" ref="F173:J173" si="87">F174+F175+F176+F177+F179</f>
        <v>0</v>
      </c>
      <c r="G173" s="44">
        <f t="shared" si="87"/>
        <v>0</v>
      </c>
      <c r="H173" s="44">
        <f t="shared" si="87"/>
        <v>0</v>
      </c>
      <c r="I173" s="44">
        <f t="shared" si="87"/>
        <v>0</v>
      </c>
      <c r="J173" s="44">
        <f t="shared" si="87"/>
        <v>0</v>
      </c>
      <c r="K173" s="38"/>
    </row>
    <row r="174" spans="1:15" x14ac:dyDescent="0.2">
      <c r="A174" s="154"/>
      <c r="B174" s="155"/>
      <c r="C174" s="147"/>
      <c r="D174" s="11" t="s">
        <v>8</v>
      </c>
      <c r="E174" s="15">
        <f>+F174+G174+H174+I174+J174</f>
        <v>0</v>
      </c>
      <c r="F174" s="43"/>
      <c r="G174" s="43"/>
      <c r="H174" s="43"/>
      <c r="I174" s="43"/>
      <c r="J174" s="43"/>
      <c r="K174" s="35"/>
    </row>
    <row r="175" spans="1:15" x14ac:dyDescent="0.2">
      <c r="A175" s="154"/>
      <c r="B175" s="155"/>
      <c r="C175" s="147"/>
      <c r="D175" s="11" t="s">
        <v>9</v>
      </c>
      <c r="E175" s="15">
        <f t="shared" ref="E175:E179" si="88">+F175+G175+H175+I175+J175</f>
        <v>0</v>
      </c>
      <c r="F175" s="43"/>
      <c r="G175" s="43"/>
      <c r="H175" s="43"/>
      <c r="I175" s="43"/>
      <c r="J175" s="43"/>
      <c r="K175" s="35"/>
    </row>
    <row r="176" spans="1:15" x14ac:dyDescent="0.2">
      <c r="A176" s="154"/>
      <c r="B176" s="155"/>
      <c r="C176" s="147"/>
      <c r="D176" s="11" t="s">
        <v>10</v>
      </c>
      <c r="E176" s="15">
        <f t="shared" si="88"/>
        <v>0</v>
      </c>
      <c r="F176" s="43"/>
      <c r="G176" s="43"/>
      <c r="H176" s="43"/>
      <c r="I176" s="43"/>
      <c r="J176" s="43"/>
      <c r="K176" s="35"/>
    </row>
    <row r="177" spans="1:11" ht="24" x14ac:dyDescent="0.2">
      <c r="A177" s="154"/>
      <c r="B177" s="155"/>
      <c r="C177" s="147"/>
      <c r="D177" s="12" t="s">
        <v>11</v>
      </c>
      <c r="E177" s="15">
        <f t="shared" si="88"/>
        <v>0</v>
      </c>
      <c r="F177" s="43"/>
      <c r="G177" s="43"/>
      <c r="H177" s="43"/>
      <c r="I177" s="43"/>
      <c r="J177" s="43"/>
      <c r="K177" s="35"/>
    </row>
    <row r="178" spans="1:11" x14ac:dyDescent="0.2">
      <c r="A178" s="154"/>
      <c r="B178" s="155"/>
      <c r="C178" s="147"/>
      <c r="D178" s="11" t="s">
        <v>12</v>
      </c>
      <c r="E178" s="15">
        <f t="shared" si="88"/>
        <v>0</v>
      </c>
      <c r="F178" s="43"/>
      <c r="G178" s="43"/>
      <c r="H178" s="43"/>
      <c r="I178" s="43"/>
      <c r="J178" s="43"/>
      <c r="K178" s="35"/>
    </row>
    <row r="179" spans="1:11" x14ac:dyDescent="0.2">
      <c r="A179" s="154"/>
      <c r="B179" s="155"/>
      <c r="C179" s="148"/>
      <c r="D179" s="11" t="s">
        <v>13</v>
      </c>
      <c r="E179" s="15">
        <f t="shared" si="88"/>
        <v>0</v>
      </c>
      <c r="F179" s="43"/>
      <c r="G179" s="43"/>
      <c r="H179" s="43"/>
      <c r="I179" s="43"/>
      <c r="J179" s="43"/>
      <c r="K179" s="35"/>
    </row>
    <row r="180" spans="1:11" x14ac:dyDescent="0.2">
      <c r="A180" s="146"/>
      <c r="B180" s="155" t="s">
        <v>18</v>
      </c>
      <c r="C180" s="146"/>
      <c r="D180" s="10" t="s">
        <v>5</v>
      </c>
      <c r="E180" s="15">
        <f t="shared" ref="E180:J180" si="89">E181+E182+E183+E184+E186</f>
        <v>3508019.5095000002</v>
      </c>
      <c r="F180" s="15">
        <f t="shared" si="89"/>
        <v>530760.09705999994</v>
      </c>
      <c r="G180" s="15">
        <f>G181+G182+G183+G184+G186</f>
        <v>642194.66773999995</v>
      </c>
      <c r="H180" s="15">
        <f t="shared" si="89"/>
        <v>389433.71184999996</v>
      </c>
      <c r="I180" s="44">
        <f t="shared" si="89"/>
        <v>389126.20656999998</v>
      </c>
      <c r="J180" s="44">
        <f t="shared" si="89"/>
        <v>1556504.8262799999</v>
      </c>
      <c r="K180" s="38"/>
    </row>
    <row r="181" spans="1:11" x14ac:dyDescent="0.2">
      <c r="A181" s="147"/>
      <c r="B181" s="155"/>
      <c r="C181" s="147"/>
      <c r="D181" s="11" t="s">
        <v>8</v>
      </c>
      <c r="E181" s="15">
        <f>+F181+G181+H181+I181+J181</f>
        <v>44802.700000000004</v>
      </c>
      <c r="F181" s="6">
        <f t="shared" ref="F181:J186" si="90">F17+F59+F81+F88+F95+F102+F109+F116+F123+F130+F137+F144+F24+F52+F31</f>
        <v>5175.8</v>
      </c>
      <c r="G181" s="6">
        <f t="shared" si="90"/>
        <v>5498.3</v>
      </c>
      <c r="H181" s="6">
        <f t="shared" si="90"/>
        <v>5688.1</v>
      </c>
      <c r="I181" s="43">
        <f t="shared" si="90"/>
        <v>5688.1</v>
      </c>
      <c r="J181" s="43">
        <f t="shared" si="90"/>
        <v>22752.400000000001</v>
      </c>
      <c r="K181" s="35"/>
    </row>
    <row r="182" spans="1:11" x14ac:dyDescent="0.2">
      <c r="A182" s="147"/>
      <c r="B182" s="155"/>
      <c r="C182" s="147"/>
      <c r="D182" s="11" t="s">
        <v>9</v>
      </c>
      <c r="E182" s="15">
        <f t="shared" ref="E182:E186" si="91">+F182+G182+H182+I182+J182</f>
        <v>21450.399999999998</v>
      </c>
      <c r="F182" s="6">
        <f t="shared" si="90"/>
        <v>2582.2999999999997</v>
      </c>
      <c r="G182" s="6">
        <f t="shared" si="90"/>
        <v>4979.8999999999996</v>
      </c>
      <c r="H182" s="6">
        <f t="shared" si="90"/>
        <v>2314.6999999999998</v>
      </c>
      <c r="I182" s="43">
        <f t="shared" si="90"/>
        <v>2314.6999999999998</v>
      </c>
      <c r="J182" s="43">
        <f t="shared" si="90"/>
        <v>9258.7999999999993</v>
      </c>
      <c r="K182" s="35"/>
    </row>
    <row r="183" spans="1:11" x14ac:dyDescent="0.2">
      <c r="A183" s="147"/>
      <c r="B183" s="155"/>
      <c r="C183" s="147"/>
      <c r="D183" s="11" t="s">
        <v>10</v>
      </c>
      <c r="E183" s="15">
        <f t="shared" si="91"/>
        <v>3279900.4221999999</v>
      </c>
      <c r="F183" s="6">
        <f>F19+F61+F83+F90+F97+F104+F111+F118+F125+F132+F139+F146+F26+F54+F33+F40</f>
        <v>523001.99705999991</v>
      </c>
      <c r="G183" s="6">
        <f>G19+G61+G83+G90+G97+G104+G111+G118+G125+G132+G139+G146+G26+G54+G33+G40</f>
        <v>469850.48043999996</v>
      </c>
      <c r="H183" s="6">
        <f t="shared" si="90"/>
        <v>381430.91184999997</v>
      </c>
      <c r="I183" s="43">
        <f t="shared" si="90"/>
        <v>381123.40656999999</v>
      </c>
      <c r="J183" s="43">
        <f t="shared" si="90"/>
        <v>1524493.62628</v>
      </c>
      <c r="K183" s="35"/>
    </row>
    <row r="184" spans="1:11" ht="24" x14ac:dyDescent="0.2">
      <c r="A184" s="147"/>
      <c r="B184" s="155"/>
      <c r="C184" s="147"/>
      <c r="D184" s="12" t="s">
        <v>11</v>
      </c>
      <c r="E184" s="15">
        <f t="shared" si="91"/>
        <v>0</v>
      </c>
      <c r="F184" s="6">
        <f t="shared" si="90"/>
        <v>0</v>
      </c>
      <c r="G184" s="6">
        <f t="shared" si="90"/>
        <v>0</v>
      </c>
      <c r="H184" s="6">
        <f t="shared" si="90"/>
        <v>0</v>
      </c>
      <c r="I184" s="43">
        <f t="shared" si="90"/>
        <v>0</v>
      </c>
      <c r="J184" s="43">
        <f t="shared" si="90"/>
        <v>0</v>
      </c>
      <c r="K184" s="35"/>
    </row>
    <row r="185" spans="1:11" x14ac:dyDescent="0.2">
      <c r="A185" s="147"/>
      <c r="B185" s="155"/>
      <c r="C185" s="147"/>
      <c r="D185" s="11" t="s">
        <v>12</v>
      </c>
      <c r="E185" s="15">
        <f t="shared" si="91"/>
        <v>0</v>
      </c>
      <c r="F185" s="43">
        <f t="shared" si="90"/>
        <v>0</v>
      </c>
      <c r="G185" s="43">
        <f t="shared" si="90"/>
        <v>0</v>
      </c>
      <c r="H185" s="43">
        <f t="shared" si="90"/>
        <v>0</v>
      </c>
      <c r="I185" s="43">
        <f t="shared" si="90"/>
        <v>0</v>
      </c>
      <c r="J185" s="43">
        <f t="shared" si="90"/>
        <v>0</v>
      </c>
      <c r="K185" s="35"/>
    </row>
    <row r="186" spans="1:11" x14ac:dyDescent="0.2">
      <c r="A186" s="148"/>
      <c r="B186" s="155"/>
      <c r="C186" s="148"/>
      <c r="D186" s="11" t="s">
        <v>13</v>
      </c>
      <c r="E186" s="15">
        <f t="shared" si="91"/>
        <v>161865.98729999998</v>
      </c>
      <c r="F186" s="43">
        <f t="shared" si="90"/>
        <v>0</v>
      </c>
      <c r="G186" s="43">
        <f>G22+G64+G86+G93+G100+G107+G114+G121+G128+G135+G142+G149+G29+G57+G36</f>
        <v>161865.98729999998</v>
      </c>
      <c r="H186" s="43">
        <f t="shared" si="90"/>
        <v>0</v>
      </c>
      <c r="I186" s="43">
        <f t="shared" si="90"/>
        <v>0</v>
      </c>
      <c r="J186" s="43">
        <f t="shared" si="90"/>
        <v>0</v>
      </c>
      <c r="K186" s="35"/>
    </row>
    <row r="187" spans="1:11" x14ac:dyDescent="0.2">
      <c r="A187" s="4"/>
      <c r="B187" s="11" t="s">
        <v>16</v>
      </c>
      <c r="C187" s="11"/>
      <c r="D187" s="11"/>
      <c r="E187" s="6"/>
      <c r="F187" s="43"/>
      <c r="G187" s="43"/>
      <c r="H187" s="43"/>
      <c r="I187" s="43"/>
      <c r="J187" s="43"/>
      <c r="K187" s="35"/>
    </row>
    <row r="188" spans="1:11" x14ac:dyDescent="0.2">
      <c r="A188" s="153"/>
      <c r="B188" s="167" t="s">
        <v>19</v>
      </c>
      <c r="C188" s="146"/>
      <c r="D188" s="10" t="s">
        <v>5</v>
      </c>
      <c r="E188" s="15">
        <f t="shared" ref="E188:J188" si="92">E189+E190+E191+E192+E194</f>
        <v>0</v>
      </c>
      <c r="F188" s="44">
        <f t="shared" si="92"/>
        <v>0</v>
      </c>
      <c r="G188" s="44">
        <f t="shared" si="92"/>
        <v>0</v>
      </c>
      <c r="H188" s="44">
        <f t="shared" si="92"/>
        <v>0</v>
      </c>
      <c r="I188" s="44">
        <f t="shared" si="92"/>
        <v>0</v>
      </c>
      <c r="J188" s="44">
        <f t="shared" si="92"/>
        <v>0</v>
      </c>
      <c r="K188" s="38"/>
    </row>
    <row r="189" spans="1:11" x14ac:dyDescent="0.2">
      <c r="A189" s="154"/>
      <c r="B189" s="167"/>
      <c r="C189" s="147"/>
      <c r="D189" s="11" t="s">
        <v>8</v>
      </c>
      <c r="E189" s="15">
        <f>+F189+G189+H189+I189+J189</f>
        <v>0</v>
      </c>
      <c r="F189" s="43"/>
      <c r="G189" s="43"/>
      <c r="H189" s="43"/>
      <c r="I189" s="43"/>
      <c r="J189" s="43"/>
      <c r="K189" s="35"/>
    </row>
    <row r="190" spans="1:11" x14ac:dyDescent="0.2">
      <c r="A190" s="154"/>
      <c r="B190" s="167"/>
      <c r="C190" s="147"/>
      <c r="D190" s="11" t="s">
        <v>9</v>
      </c>
      <c r="E190" s="15">
        <f t="shared" ref="E190:E194" si="93">+F190+G190+H190+I190+J190</f>
        <v>0</v>
      </c>
      <c r="F190" s="43"/>
      <c r="G190" s="43"/>
      <c r="H190" s="43"/>
      <c r="I190" s="43"/>
      <c r="J190" s="43"/>
      <c r="K190" s="35"/>
    </row>
    <row r="191" spans="1:11" x14ac:dyDescent="0.2">
      <c r="A191" s="154"/>
      <c r="B191" s="167"/>
      <c r="C191" s="147"/>
      <c r="D191" s="11" t="s">
        <v>10</v>
      </c>
      <c r="E191" s="15">
        <f t="shared" si="93"/>
        <v>0</v>
      </c>
      <c r="F191" s="43"/>
      <c r="G191" s="43"/>
      <c r="H191" s="43"/>
      <c r="I191" s="43"/>
      <c r="J191" s="43"/>
      <c r="K191" s="35"/>
    </row>
    <row r="192" spans="1:11" ht="24" x14ac:dyDescent="0.2">
      <c r="A192" s="154"/>
      <c r="B192" s="167"/>
      <c r="C192" s="147"/>
      <c r="D192" s="12" t="s">
        <v>11</v>
      </c>
      <c r="E192" s="15">
        <f t="shared" si="93"/>
        <v>0</v>
      </c>
      <c r="F192" s="43"/>
      <c r="G192" s="43"/>
      <c r="H192" s="43"/>
      <c r="I192" s="43"/>
      <c r="J192" s="43"/>
      <c r="K192" s="35"/>
    </row>
    <row r="193" spans="1:11" x14ac:dyDescent="0.2">
      <c r="A193" s="154"/>
      <c r="B193" s="167"/>
      <c r="C193" s="147"/>
      <c r="D193" s="11" t="s">
        <v>12</v>
      </c>
      <c r="E193" s="15">
        <f t="shared" si="93"/>
        <v>0</v>
      </c>
      <c r="F193" s="43"/>
      <c r="G193" s="43"/>
      <c r="H193" s="43"/>
      <c r="I193" s="43"/>
      <c r="J193" s="43"/>
      <c r="K193" s="35"/>
    </row>
    <row r="194" spans="1:11" x14ac:dyDescent="0.2">
      <c r="A194" s="154"/>
      <c r="B194" s="167"/>
      <c r="C194" s="148"/>
      <c r="D194" s="11" t="s">
        <v>13</v>
      </c>
      <c r="E194" s="15">
        <f t="shared" si="93"/>
        <v>0</v>
      </c>
      <c r="F194" s="43"/>
      <c r="G194" s="43"/>
      <c r="H194" s="43"/>
      <c r="I194" s="43"/>
      <c r="J194" s="43"/>
      <c r="K194" s="35"/>
    </row>
    <row r="195" spans="1:11" x14ac:dyDescent="0.2">
      <c r="A195" s="137"/>
      <c r="B195" s="155" t="s">
        <v>20</v>
      </c>
      <c r="C195" s="146"/>
      <c r="D195" s="10" t="s">
        <v>5</v>
      </c>
      <c r="E195" s="15">
        <f t="shared" ref="E195:J195" si="94">E196+E197+E198+E199+E201</f>
        <v>3508019.5095000002</v>
      </c>
      <c r="F195" s="44">
        <f t="shared" si="94"/>
        <v>530760.09705999994</v>
      </c>
      <c r="G195" s="44">
        <f t="shared" si="94"/>
        <v>642194.66773999995</v>
      </c>
      <c r="H195" s="44">
        <f t="shared" si="94"/>
        <v>389433.71184999996</v>
      </c>
      <c r="I195" s="44">
        <f t="shared" si="94"/>
        <v>389126.20656999998</v>
      </c>
      <c r="J195" s="44">
        <f t="shared" si="94"/>
        <v>1556504.8262799999</v>
      </c>
      <c r="K195" s="38"/>
    </row>
    <row r="196" spans="1:11" x14ac:dyDescent="0.2">
      <c r="A196" s="137"/>
      <c r="B196" s="155"/>
      <c r="C196" s="147"/>
      <c r="D196" s="11" t="s">
        <v>8</v>
      </c>
      <c r="E196" s="15">
        <f>+F196+G196+H196+I196+J196</f>
        <v>44802.700000000004</v>
      </c>
      <c r="F196" s="6">
        <f t="shared" ref="F196:J197" si="95">F17+F59+F81+F88+F95+F102+F109+F116+F123+F130+F137+F144+F159+F24+F52+F31</f>
        <v>5175.8</v>
      </c>
      <c r="G196" s="6">
        <f t="shared" si="95"/>
        <v>5498.3</v>
      </c>
      <c r="H196" s="6">
        <f t="shared" si="95"/>
        <v>5688.1</v>
      </c>
      <c r="I196" s="43">
        <f t="shared" si="95"/>
        <v>5688.1</v>
      </c>
      <c r="J196" s="43">
        <f t="shared" si="95"/>
        <v>22752.400000000001</v>
      </c>
      <c r="K196" s="35"/>
    </row>
    <row r="197" spans="1:11" x14ac:dyDescent="0.2">
      <c r="A197" s="137"/>
      <c r="B197" s="155"/>
      <c r="C197" s="147"/>
      <c r="D197" s="11" t="s">
        <v>9</v>
      </c>
      <c r="E197" s="15">
        <f t="shared" ref="E197:E201" si="96">+F197+G197+H197+I197+J197</f>
        <v>21450.399999999998</v>
      </c>
      <c r="F197" s="6">
        <f t="shared" si="95"/>
        <v>2582.2999999999997</v>
      </c>
      <c r="G197" s="6">
        <f t="shared" si="95"/>
        <v>4979.8999999999996</v>
      </c>
      <c r="H197" s="6">
        <f t="shared" si="95"/>
        <v>2314.6999999999998</v>
      </c>
      <c r="I197" s="43">
        <f t="shared" si="95"/>
        <v>2314.6999999999998</v>
      </c>
      <c r="J197" s="43">
        <f t="shared" si="95"/>
        <v>9258.7999999999993</v>
      </c>
      <c r="K197" s="35"/>
    </row>
    <row r="198" spans="1:11" x14ac:dyDescent="0.2">
      <c r="A198" s="137"/>
      <c r="B198" s="155"/>
      <c r="C198" s="147"/>
      <c r="D198" s="11" t="s">
        <v>10</v>
      </c>
      <c r="E198" s="15">
        <f t="shared" si="96"/>
        <v>3279900.4221999999</v>
      </c>
      <c r="F198" s="6">
        <f>F19+F61+F83+F90+F97+F104+F111+F118+F125+F132+F139+F146+F26+F33+F54+F40</f>
        <v>523001.99705999991</v>
      </c>
      <c r="G198" s="6">
        <f t="shared" ref="G198:J198" si="97">G19+G61+G83+G90+G97+G104+G111+G118+G125+G132+G139+G146+G26+G33+G54+G40</f>
        <v>469850.48043999996</v>
      </c>
      <c r="H198" s="6">
        <f t="shared" si="97"/>
        <v>381430.91184999997</v>
      </c>
      <c r="I198" s="43">
        <f t="shared" si="97"/>
        <v>381123.40656999999</v>
      </c>
      <c r="J198" s="43">
        <f t="shared" si="97"/>
        <v>1524493.62628</v>
      </c>
      <c r="K198" s="35"/>
    </row>
    <row r="199" spans="1:11" ht="24" x14ac:dyDescent="0.2">
      <c r="A199" s="137"/>
      <c r="B199" s="155"/>
      <c r="C199" s="147"/>
      <c r="D199" s="12" t="s">
        <v>11</v>
      </c>
      <c r="E199" s="15">
        <f t="shared" si="96"/>
        <v>0</v>
      </c>
      <c r="F199" s="6">
        <f>F20+F62+F84+F91+F98+F105+F112+F119+F126+F133+F140+F147+F27+F34</f>
        <v>0</v>
      </c>
      <c r="G199" s="6">
        <f>G20+G62+G84+G91+G98+G105+G112+G119+G126+G133+G140+G147+G27+G34</f>
        <v>0</v>
      </c>
      <c r="H199" s="6">
        <f>H20+H62+H84+H91+H98+H105+H112+H119+H126+H133+H140+H147+H27+H34</f>
        <v>0</v>
      </c>
      <c r="I199" s="43">
        <f>I20+I62+I84+I91+I98+I105+I112+I119+I126+I133+I140+I147+I27+I34</f>
        <v>0</v>
      </c>
      <c r="J199" s="43">
        <f>J20+J62+J84+J91+J98+J105+J112+J119+J126+J133+J140+J147+J27+J34</f>
        <v>0</v>
      </c>
      <c r="K199" s="35"/>
    </row>
    <row r="200" spans="1:11" x14ac:dyDescent="0.2">
      <c r="A200" s="137"/>
      <c r="B200" s="155"/>
      <c r="C200" s="147"/>
      <c r="D200" s="11" t="s">
        <v>12</v>
      </c>
      <c r="E200" s="15">
        <f t="shared" si="96"/>
        <v>0</v>
      </c>
      <c r="F200" s="6">
        <f>F21+F63+F85+F92+F99+F106+F113+F120+F127+F134+F141+F148+F163+F28+F56</f>
        <v>0</v>
      </c>
      <c r="G200" s="6">
        <f>G21+G63+G85+G92+G99+G106+G113+G120+G127+G134+G141+G148+G163+G28+G56</f>
        <v>0</v>
      </c>
      <c r="H200" s="6">
        <f>H21+H63+H85+H92+H99+H106+H113+H120+H127+H134+H141+H148+H163+H28+H56</f>
        <v>0</v>
      </c>
      <c r="I200" s="43">
        <f>I21+I63+I85+I92+I99+I106+I113+I120+I127+I134+I141+I148+I163+I28+I56</f>
        <v>0</v>
      </c>
      <c r="J200" s="43">
        <f>J21+J63+J85+J92+J99+J106+J113+J120+J127+J134+J141+J148+J163+J28+J56</f>
        <v>0</v>
      </c>
      <c r="K200" s="35"/>
    </row>
    <row r="201" spans="1:11" x14ac:dyDescent="0.2">
      <c r="A201" s="137"/>
      <c r="B201" s="155"/>
      <c r="C201" s="148"/>
      <c r="D201" s="11" t="s">
        <v>13</v>
      </c>
      <c r="E201" s="15">
        <f t="shared" si="96"/>
        <v>161865.98729999998</v>
      </c>
      <c r="F201" s="6">
        <f>F22+F64+F86+F93+F100+F107+F114+F121+F128+F135+F142+F149+F164+F29+F57+F36</f>
        <v>0</v>
      </c>
      <c r="G201" s="6">
        <f>G22+G64+G86+G93+G100+G107+G114+G121+G128+G135+G142+G149+G164+G29+G57+G36</f>
        <v>161865.98729999998</v>
      </c>
      <c r="H201" s="6">
        <f>H22+H64+H86+H93+H100+H107+H114+H121+H128+H135+H142+H149+H164+H29+H57</f>
        <v>0</v>
      </c>
      <c r="I201" s="43">
        <f>I22+I64+I86+I93+I100+I107+I114+I121+I128+I135+I142+I149+I164+I29+I57</f>
        <v>0</v>
      </c>
      <c r="J201" s="43">
        <f>J22+J64+J86+J93+J100+J107+J114+J121+J128+J135+J142+J149+J164+J29+J57</f>
        <v>0</v>
      </c>
      <c r="K201" s="35"/>
    </row>
    <row r="202" spans="1:11" x14ac:dyDescent="0.2">
      <c r="A202" s="11"/>
      <c r="B202" s="11" t="s">
        <v>16</v>
      </c>
      <c r="C202" s="11"/>
      <c r="D202" s="11"/>
      <c r="E202" s="6"/>
      <c r="F202" s="6"/>
      <c r="G202" s="6"/>
      <c r="H202" s="6"/>
      <c r="I202" s="43"/>
      <c r="J202" s="43"/>
      <c r="K202" s="35"/>
    </row>
    <row r="203" spans="1:11" ht="12" customHeight="1" x14ac:dyDescent="0.2">
      <c r="A203" s="137"/>
      <c r="B203" s="161" t="s">
        <v>28</v>
      </c>
      <c r="C203" s="164"/>
      <c r="D203" s="10" t="s">
        <v>5</v>
      </c>
      <c r="E203" s="15">
        <f t="shared" ref="E203:F203" si="98">E204+E205+E206+E207+E209</f>
        <v>3266679.96269</v>
      </c>
      <c r="F203" s="15">
        <f t="shared" si="98"/>
        <v>496233.10061999998</v>
      </c>
      <c r="G203" s="15">
        <f t="shared" ref="G203:J203" si="99">G204+G205+G206+G207+G209</f>
        <v>602155.11736999999</v>
      </c>
      <c r="H203" s="15">
        <f t="shared" si="99"/>
        <v>361641.21185000002</v>
      </c>
      <c r="I203" s="44">
        <f t="shared" si="99"/>
        <v>361330.10657000006</v>
      </c>
      <c r="J203" s="44">
        <f t="shared" si="99"/>
        <v>1445320.4262800002</v>
      </c>
      <c r="K203" s="38"/>
    </row>
    <row r="204" spans="1:11" ht="12" customHeight="1" x14ac:dyDescent="0.2">
      <c r="A204" s="137"/>
      <c r="B204" s="162"/>
      <c r="C204" s="165"/>
      <c r="D204" s="11" t="s">
        <v>8</v>
      </c>
      <c r="E204" s="15">
        <f>+F204+G204+H204+I204+J204</f>
        <v>0</v>
      </c>
      <c r="F204" s="6">
        <f t="shared" ref="F204:F209" si="100">F17</f>
        <v>0</v>
      </c>
      <c r="G204" s="6">
        <f t="shared" ref="G204:J204" si="101">G17</f>
        <v>0</v>
      </c>
      <c r="H204" s="6">
        <f t="shared" si="101"/>
        <v>0</v>
      </c>
      <c r="I204" s="43">
        <f t="shared" si="101"/>
        <v>0</v>
      </c>
      <c r="J204" s="43">
        <f t="shared" si="101"/>
        <v>0</v>
      </c>
      <c r="K204" s="35"/>
    </row>
    <row r="205" spans="1:11" ht="12" customHeight="1" x14ac:dyDescent="0.2">
      <c r="A205" s="137"/>
      <c r="B205" s="162"/>
      <c r="C205" s="165"/>
      <c r="D205" s="11" t="s">
        <v>9</v>
      </c>
      <c r="E205" s="15">
        <f t="shared" ref="E205:E209" si="102">+F205+G205+H205+I205+J205</f>
        <v>2455.8000000000002</v>
      </c>
      <c r="F205" s="6">
        <f t="shared" si="100"/>
        <v>105</v>
      </c>
      <c r="G205" s="6">
        <f t="shared" ref="G205:J205" si="103">G18</f>
        <v>2350.8000000000002</v>
      </c>
      <c r="H205" s="6">
        <f t="shared" si="103"/>
        <v>0</v>
      </c>
      <c r="I205" s="43">
        <f t="shared" si="103"/>
        <v>0</v>
      </c>
      <c r="J205" s="43">
        <f t="shared" si="103"/>
        <v>0</v>
      </c>
      <c r="K205" s="35"/>
    </row>
    <row r="206" spans="1:11" ht="20.25" customHeight="1" x14ac:dyDescent="0.2">
      <c r="A206" s="137"/>
      <c r="B206" s="162"/>
      <c r="C206" s="165"/>
      <c r="D206" s="11" t="s">
        <v>10</v>
      </c>
      <c r="E206" s="15">
        <f t="shared" si="102"/>
        <v>3112387.2375400001</v>
      </c>
      <c r="F206" s="6">
        <f t="shared" si="100"/>
        <v>496128.10061999998</v>
      </c>
      <c r="G206" s="6">
        <f t="shared" ref="G206:J206" si="104">G19</f>
        <v>447967.39221999998</v>
      </c>
      <c r="H206" s="6">
        <f>H19</f>
        <v>361641.21185000002</v>
      </c>
      <c r="I206" s="43">
        <f t="shared" si="104"/>
        <v>361330.10657000006</v>
      </c>
      <c r="J206" s="43">
        <f t="shared" si="104"/>
        <v>1445320.4262800002</v>
      </c>
      <c r="K206" s="35"/>
    </row>
    <row r="207" spans="1:11" ht="28.5" customHeight="1" x14ac:dyDescent="0.2">
      <c r="A207" s="137"/>
      <c r="B207" s="162"/>
      <c r="C207" s="165"/>
      <c r="D207" s="12" t="s">
        <v>11</v>
      </c>
      <c r="E207" s="15">
        <f t="shared" si="102"/>
        <v>0</v>
      </c>
      <c r="F207" s="6">
        <f t="shared" si="100"/>
        <v>0</v>
      </c>
      <c r="G207" s="6">
        <f t="shared" ref="G207:J207" si="105">G20</f>
        <v>0</v>
      </c>
      <c r="H207" s="6">
        <f t="shared" si="105"/>
        <v>0</v>
      </c>
      <c r="I207" s="43">
        <f t="shared" si="105"/>
        <v>0</v>
      </c>
      <c r="J207" s="43">
        <f t="shared" si="105"/>
        <v>0</v>
      </c>
      <c r="K207" s="35"/>
    </row>
    <row r="208" spans="1:11" ht="12" customHeight="1" x14ac:dyDescent="0.2">
      <c r="A208" s="137"/>
      <c r="B208" s="162"/>
      <c r="C208" s="165"/>
      <c r="D208" s="11" t="s">
        <v>12</v>
      </c>
      <c r="E208" s="15">
        <f t="shared" si="102"/>
        <v>0</v>
      </c>
      <c r="F208" s="43">
        <f t="shared" si="100"/>
        <v>0</v>
      </c>
      <c r="G208" s="43">
        <f t="shared" ref="G208:J208" si="106">G21</f>
        <v>0</v>
      </c>
      <c r="H208" s="43">
        <f t="shared" si="106"/>
        <v>0</v>
      </c>
      <c r="I208" s="43">
        <f t="shared" si="106"/>
        <v>0</v>
      </c>
      <c r="J208" s="43">
        <f t="shared" si="106"/>
        <v>0</v>
      </c>
      <c r="K208" s="35"/>
    </row>
    <row r="209" spans="1:11" ht="12" customHeight="1" x14ac:dyDescent="0.2">
      <c r="A209" s="137"/>
      <c r="B209" s="163"/>
      <c r="C209" s="166"/>
      <c r="D209" s="11" t="s">
        <v>13</v>
      </c>
      <c r="E209" s="15">
        <f t="shared" si="102"/>
        <v>151836.92515</v>
      </c>
      <c r="F209" s="43">
        <f t="shared" si="100"/>
        <v>0</v>
      </c>
      <c r="G209" s="43">
        <f t="shared" ref="G209:J209" si="107">G22</f>
        <v>151836.92515</v>
      </c>
      <c r="H209" s="43">
        <f t="shared" si="107"/>
        <v>0</v>
      </c>
      <c r="I209" s="43">
        <f t="shared" si="107"/>
        <v>0</v>
      </c>
      <c r="J209" s="43">
        <f t="shared" si="107"/>
        <v>0</v>
      </c>
      <c r="K209" s="35"/>
    </row>
    <row r="210" spans="1:11" ht="12" customHeight="1" x14ac:dyDescent="0.2">
      <c r="A210" s="146"/>
      <c r="B210" s="161" t="s">
        <v>56</v>
      </c>
      <c r="C210" s="164"/>
      <c r="D210" s="10" t="s">
        <v>5</v>
      </c>
      <c r="E210" s="15">
        <f>SUM(F210:J210)</f>
        <v>54483.011599999998</v>
      </c>
      <c r="F210" s="43">
        <f>SUM(F211:F216)</f>
        <v>6564.0276000000003</v>
      </c>
      <c r="G210" s="43">
        <f t="shared" ref="G210:J210" si="108">SUM(G211:G216)</f>
        <v>6855.5119999999997</v>
      </c>
      <c r="H210" s="43">
        <f t="shared" si="108"/>
        <v>6843.9120000000003</v>
      </c>
      <c r="I210" s="43">
        <f t="shared" si="108"/>
        <v>6843.9120000000003</v>
      </c>
      <c r="J210" s="43">
        <f t="shared" si="108"/>
        <v>27375.648000000001</v>
      </c>
      <c r="K210" s="35"/>
    </row>
    <row r="211" spans="1:11" ht="12" customHeight="1" x14ac:dyDescent="0.2">
      <c r="A211" s="147"/>
      <c r="B211" s="162"/>
      <c r="C211" s="165"/>
      <c r="D211" s="11" t="s">
        <v>8</v>
      </c>
      <c r="E211" s="15">
        <f t="shared" ref="E211:E216" si="109">SUM(F211:J211)</f>
        <v>38464.315000000002</v>
      </c>
      <c r="F211" s="43">
        <f t="shared" ref="F211:J216" si="110">F52</f>
        <v>4402.8</v>
      </c>
      <c r="G211" s="43">
        <f t="shared" si="110"/>
        <v>4703.2449999999999</v>
      </c>
      <c r="H211" s="43">
        <f t="shared" si="110"/>
        <v>4893.0450000000001</v>
      </c>
      <c r="I211" s="43">
        <f t="shared" si="110"/>
        <v>4893.0450000000001</v>
      </c>
      <c r="J211" s="43">
        <f t="shared" si="110"/>
        <v>19572.18</v>
      </c>
      <c r="K211" s="35"/>
    </row>
    <row r="212" spans="1:11" ht="12" customHeight="1" x14ac:dyDescent="0.2">
      <c r="A212" s="147"/>
      <c r="B212" s="162"/>
      <c r="C212" s="165"/>
      <c r="D212" s="11" t="s">
        <v>9</v>
      </c>
      <c r="E212" s="15">
        <f t="shared" si="109"/>
        <v>15961.669</v>
      </c>
      <c r="F212" s="43">
        <f t="shared" si="110"/>
        <v>2104.1999999999998</v>
      </c>
      <c r="G212" s="43">
        <f t="shared" si="110"/>
        <v>2152.2669999999998</v>
      </c>
      <c r="H212" s="43">
        <f t="shared" si="110"/>
        <v>1950.867</v>
      </c>
      <c r="I212" s="43">
        <f t="shared" si="110"/>
        <v>1950.867</v>
      </c>
      <c r="J212" s="43">
        <f t="shared" si="110"/>
        <v>7803.4679999999998</v>
      </c>
      <c r="K212" s="35"/>
    </row>
    <row r="213" spans="1:11" ht="12" customHeight="1" x14ac:dyDescent="0.2">
      <c r="A213" s="147"/>
      <c r="B213" s="162"/>
      <c r="C213" s="165"/>
      <c r="D213" s="11" t="s">
        <v>10</v>
      </c>
      <c r="E213" s="15">
        <f t="shared" si="109"/>
        <v>57.0276</v>
      </c>
      <c r="F213" s="43">
        <f t="shared" si="110"/>
        <v>57.0276</v>
      </c>
      <c r="G213" s="43">
        <f t="shared" si="110"/>
        <v>0</v>
      </c>
      <c r="H213" s="43">
        <f t="shared" si="110"/>
        <v>0</v>
      </c>
      <c r="I213" s="43">
        <f t="shared" si="110"/>
        <v>0</v>
      </c>
      <c r="J213" s="43">
        <f t="shared" si="110"/>
        <v>0</v>
      </c>
      <c r="K213" s="35"/>
    </row>
    <row r="214" spans="1:11" ht="12" customHeight="1" x14ac:dyDescent="0.2">
      <c r="A214" s="147"/>
      <c r="B214" s="162"/>
      <c r="C214" s="165"/>
      <c r="D214" s="12" t="s">
        <v>11</v>
      </c>
      <c r="E214" s="15">
        <f t="shared" si="109"/>
        <v>0</v>
      </c>
      <c r="F214" s="43">
        <f t="shared" si="110"/>
        <v>0</v>
      </c>
      <c r="G214" s="43">
        <f t="shared" si="110"/>
        <v>0</v>
      </c>
      <c r="H214" s="43">
        <f t="shared" si="110"/>
        <v>0</v>
      </c>
      <c r="I214" s="43">
        <f t="shared" si="110"/>
        <v>0</v>
      </c>
      <c r="J214" s="43">
        <f t="shared" si="110"/>
        <v>0</v>
      </c>
      <c r="K214" s="35"/>
    </row>
    <row r="215" spans="1:11" ht="12" customHeight="1" x14ac:dyDescent="0.2">
      <c r="A215" s="147"/>
      <c r="B215" s="162"/>
      <c r="C215" s="165"/>
      <c r="D215" s="11" t="s">
        <v>12</v>
      </c>
      <c r="E215" s="15">
        <f t="shared" si="109"/>
        <v>0</v>
      </c>
      <c r="F215" s="43">
        <f t="shared" si="110"/>
        <v>0</v>
      </c>
      <c r="G215" s="43">
        <f t="shared" si="110"/>
        <v>0</v>
      </c>
      <c r="H215" s="43">
        <f t="shared" si="110"/>
        <v>0</v>
      </c>
      <c r="I215" s="43">
        <f t="shared" si="110"/>
        <v>0</v>
      </c>
      <c r="J215" s="43">
        <f t="shared" si="110"/>
        <v>0</v>
      </c>
      <c r="K215" s="35"/>
    </row>
    <row r="216" spans="1:11" ht="12" customHeight="1" x14ac:dyDescent="0.2">
      <c r="A216" s="148"/>
      <c r="B216" s="163"/>
      <c r="C216" s="166"/>
      <c r="D216" s="11" t="s">
        <v>13</v>
      </c>
      <c r="E216" s="15">
        <f t="shared" si="109"/>
        <v>0</v>
      </c>
      <c r="F216" s="43">
        <f t="shared" si="110"/>
        <v>0</v>
      </c>
      <c r="G216" s="43">
        <f t="shared" si="110"/>
        <v>0</v>
      </c>
      <c r="H216" s="43">
        <f t="shared" si="110"/>
        <v>0</v>
      </c>
      <c r="I216" s="43">
        <f t="shared" si="110"/>
        <v>0</v>
      </c>
      <c r="J216" s="43">
        <f t="shared" si="110"/>
        <v>0</v>
      </c>
      <c r="K216" s="35"/>
    </row>
    <row r="217" spans="1:11" ht="12" customHeight="1" x14ac:dyDescent="0.2">
      <c r="A217" s="146"/>
      <c r="B217" s="161" t="s">
        <v>57</v>
      </c>
      <c r="C217" s="164"/>
      <c r="D217" s="10" t="s">
        <v>5</v>
      </c>
      <c r="E217" s="15">
        <f>SUM(F217:J217)</f>
        <v>2420.4997199999998</v>
      </c>
      <c r="F217" s="43">
        <f>SUM(F218:F223)</f>
        <v>244.5</v>
      </c>
      <c r="G217" s="43">
        <f t="shared" ref="G217:J217" si="111">SUM(G218:G223)</f>
        <v>315.99972000000002</v>
      </c>
      <c r="H217" s="43">
        <f t="shared" si="111"/>
        <v>310</v>
      </c>
      <c r="I217" s="43">
        <f t="shared" si="111"/>
        <v>310</v>
      </c>
      <c r="J217" s="43">
        <f t="shared" si="111"/>
        <v>1240</v>
      </c>
      <c r="K217" s="35"/>
    </row>
    <row r="218" spans="1:11" ht="12" customHeight="1" x14ac:dyDescent="0.2">
      <c r="A218" s="147"/>
      <c r="B218" s="162"/>
      <c r="C218" s="165"/>
      <c r="D218" s="11" t="s">
        <v>8</v>
      </c>
      <c r="E218" s="15">
        <f t="shared" ref="E218:E223" si="112">SUM(F218:J218)</f>
        <v>0</v>
      </c>
      <c r="F218" s="43">
        <f>F81+F137</f>
        <v>0</v>
      </c>
      <c r="G218" s="43">
        <f>G81+G137</f>
        <v>0</v>
      </c>
      <c r="H218" s="43">
        <f>H81+H137</f>
        <v>0</v>
      </c>
      <c r="I218" s="43">
        <f>I81+I137</f>
        <v>0</v>
      </c>
      <c r="J218" s="43">
        <f>J81+J137</f>
        <v>0</v>
      </c>
      <c r="K218" s="35"/>
    </row>
    <row r="219" spans="1:11" ht="12" customHeight="1" x14ac:dyDescent="0.2">
      <c r="A219" s="147"/>
      <c r="B219" s="162"/>
      <c r="C219" s="165"/>
      <c r="D219" s="11" t="s">
        <v>9</v>
      </c>
      <c r="E219" s="15">
        <f t="shared" si="112"/>
        <v>0</v>
      </c>
      <c r="F219" s="43">
        <f t="shared" ref="F219:J220" si="113">F82+F138+F145</f>
        <v>0</v>
      </c>
      <c r="G219" s="43">
        <f t="shared" si="113"/>
        <v>0</v>
      </c>
      <c r="H219" s="43">
        <f t="shared" si="113"/>
        <v>0</v>
      </c>
      <c r="I219" s="43">
        <f t="shared" si="113"/>
        <v>0</v>
      </c>
      <c r="J219" s="43">
        <f t="shared" si="113"/>
        <v>0</v>
      </c>
      <c r="K219" s="35"/>
    </row>
    <row r="220" spans="1:11" ht="12" customHeight="1" x14ac:dyDescent="0.2">
      <c r="A220" s="147"/>
      <c r="B220" s="162"/>
      <c r="C220" s="165"/>
      <c r="D220" s="11" t="s">
        <v>10</v>
      </c>
      <c r="E220" s="15">
        <f t="shared" si="112"/>
        <v>2420.4997199999998</v>
      </c>
      <c r="F220" s="43">
        <f t="shared" si="113"/>
        <v>244.5</v>
      </c>
      <c r="G220" s="43">
        <f t="shared" si="113"/>
        <v>315.99972000000002</v>
      </c>
      <c r="H220" s="43">
        <f t="shared" si="113"/>
        <v>310</v>
      </c>
      <c r="I220" s="43">
        <f t="shared" si="113"/>
        <v>310</v>
      </c>
      <c r="J220" s="43">
        <f t="shared" si="113"/>
        <v>1240</v>
      </c>
      <c r="K220" s="35"/>
    </row>
    <row r="221" spans="1:11" ht="12" customHeight="1" x14ac:dyDescent="0.2">
      <c r="A221" s="147"/>
      <c r="B221" s="162"/>
      <c r="C221" s="165"/>
      <c r="D221" s="12" t="s">
        <v>11</v>
      </c>
      <c r="E221" s="15">
        <f t="shared" si="112"/>
        <v>0</v>
      </c>
      <c r="F221" s="43">
        <f>F84+F140</f>
        <v>0</v>
      </c>
      <c r="G221" s="43">
        <f>G84+G140</f>
        <v>0</v>
      </c>
      <c r="H221" s="43">
        <f>H84+H140</f>
        <v>0</v>
      </c>
      <c r="I221" s="43">
        <f>I84+I140</f>
        <v>0</v>
      </c>
      <c r="J221" s="43">
        <f>J84+J140</f>
        <v>0</v>
      </c>
      <c r="K221" s="35"/>
    </row>
    <row r="222" spans="1:11" ht="12" customHeight="1" x14ac:dyDescent="0.2">
      <c r="A222" s="147"/>
      <c r="B222" s="162"/>
      <c r="C222" s="165"/>
      <c r="D222" s="11" t="s">
        <v>12</v>
      </c>
      <c r="E222" s="15">
        <f t="shared" si="112"/>
        <v>0</v>
      </c>
      <c r="F222" s="43">
        <f t="shared" ref="F222:J223" si="114">F85+F141+F148</f>
        <v>0</v>
      </c>
      <c r="G222" s="43">
        <f t="shared" si="114"/>
        <v>0</v>
      </c>
      <c r="H222" s="43">
        <f t="shared" si="114"/>
        <v>0</v>
      </c>
      <c r="I222" s="43">
        <f t="shared" si="114"/>
        <v>0</v>
      </c>
      <c r="J222" s="43">
        <f t="shared" si="114"/>
        <v>0</v>
      </c>
      <c r="K222" s="35"/>
    </row>
    <row r="223" spans="1:11" ht="12" customHeight="1" x14ac:dyDescent="0.2">
      <c r="A223" s="148"/>
      <c r="B223" s="163"/>
      <c r="C223" s="166"/>
      <c r="D223" s="11" t="s">
        <v>13</v>
      </c>
      <c r="E223" s="15">
        <f t="shared" si="112"/>
        <v>0</v>
      </c>
      <c r="F223" s="43">
        <f t="shared" si="114"/>
        <v>0</v>
      </c>
      <c r="G223" s="43">
        <f t="shared" si="114"/>
        <v>0</v>
      </c>
      <c r="H223" s="43">
        <f t="shared" si="114"/>
        <v>0</v>
      </c>
      <c r="I223" s="43">
        <f t="shared" si="114"/>
        <v>0</v>
      </c>
      <c r="J223" s="43">
        <f t="shared" si="114"/>
        <v>0</v>
      </c>
      <c r="K223" s="35"/>
    </row>
    <row r="224" spans="1:11" ht="12" customHeight="1" x14ac:dyDescent="0.2">
      <c r="A224" s="137"/>
      <c r="B224" s="161" t="s">
        <v>49</v>
      </c>
      <c r="C224" s="164"/>
      <c r="D224" s="10" t="s">
        <v>5</v>
      </c>
      <c r="E224" s="15">
        <f t="shared" ref="E224:J224" si="115">E225+E226+E227+E228+E230</f>
        <v>75238.992979999995</v>
      </c>
      <c r="F224" s="44">
        <f t="shared" si="115"/>
        <v>11577.886700000001</v>
      </c>
      <c r="G224" s="44">
        <f t="shared" si="115"/>
        <v>13347.50628</v>
      </c>
      <c r="H224" s="44">
        <f t="shared" si="115"/>
        <v>8385.6</v>
      </c>
      <c r="I224" s="44">
        <f t="shared" si="115"/>
        <v>8385.6</v>
      </c>
      <c r="J224" s="44">
        <f t="shared" si="115"/>
        <v>33542.400000000001</v>
      </c>
      <c r="K224" s="38"/>
    </row>
    <row r="225" spans="1:11" ht="12" customHeight="1" x14ac:dyDescent="0.2">
      <c r="A225" s="137"/>
      <c r="B225" s="162"/>
      <c r="C225" s="165"/>
      <c r="D225" s="11" t="s">
        <v>8</v>
      </c>
      <c r="E225" s="15">
        <f>+F225+G225+H225+I225+J225</f>
        <v>0</v>
      </c>
      <c r="F225" s="43">
        <f>F123+F24</f>
        <v>0</v>
      </c>
      <c r="G225" s="43">
        <f>G123+G24</f>
        <v>0</v>
      </c>
      <c r="H225" s="43">
        <f>H123+H24</f>
        <v>0</v>
      </c>
      <c r="I225" s="43">
        <f>I123+I24</f>
        <v>0</v>
      </c>
      <c r="J225" s="43">
        <f>J123+J24</f>
        <v>0</v>
      </c>
      <c r="K225" s="35"/>
    </row>
    <row r="226" spans="1:11" ht="12" customHeight="1" x14ac:dyDescent="0.2">
      <c r="A226" s="137"/>
      <c r="B226" s="162"/>
      <c r="C226" s="165"/>
      <c r="D226" s="11" t="s">
        <v>9</v>
      </c>
      <c r="E226" s="15">
        <f t="shared" ref="E226:E229" si="116">+F226+G226+H226+I226+J226</f>
        <v>113</v>
      </c>
      <c r="F226" s="43">
        <f t="shared" ref="F226:J229" si="117">F25+F124</f>
        <v>0</v>
      </c>
      <c r="G226" s="43">
        <f t="shared" si="117"/>
        <v>113</v>
      </c>
      <c r="H226" s="43">
        <f t="shared" si="117"/>
        <v>0</v>
      </c>
      <c r="I226" s="43">
        <f t="shared" si="117"/>
        <v>0</v>
      </c>
      <c r="J226" s="43">
        <f t="shared" si="117"/>
        <v>0</v>
      </c>
      <c r="K226" s="35"/>
    </row>
    <row r="227" spans="1:11" ht="12" customHeight="1" x14ac:dyDescent="0.2">
      <c r="A227" s="137"/>
      <c r="B227" s="162"/>
      <c r="C227" s="165"/>
      <c r="D227" s="11" t="s">
        <v>10</v>
      </c>
      <c r="E227" s="15">
        <f t="shared" si="116"/>
        <v>70466.78508999999</v>
      </c>
      <c r="F227" s="43">
        <f t="shared" si="117"/>
        <v>11577.886700000001</v>
      </c>
      <c r="G227" s="43">
        <f t="shared" si="117"/>
        <v>8575.2983899999999</v>
      </c>
      <c r="H227" s="43">
        <f t="shared" si="117"/>
        <v>8385.6</v>
      </c>
      <c r="I227" s="43">
        <f t="shared" si="117"/>
        <v>8385.6</v>
      </c>
      <c r="J227" s="43">
        <f t="shared" si="117"/>
        <v>33542.400000000001</v>
      </c>
      <c r="K227" s="35"/>
    </row>
    <row r="228" spans="1:11" ht="12" customHeight="1" x14ac:dyDescent="0.2">
      <c r="A228" s="137"/>
      <c r="B228" s="162"/>
      <c r="C228" s="165"/>
      <c r="D228" s="12" t="s">
        <v>11</v>
      </c>
      <c r="E228" s="15">
        <f t="shared" si="116"/>
        <v>0</v>
      </c>
      <c r="F228" s="43">
        <f t="shared" si="117"/>
        <v>0</v>
      </c>
      <c r="G228" s="43">
        <f t="shared" si="117"/>
        <v>0</v>
      </c>
      <c r="H228" s="43">
        <f t="shared" si="117"/>
        <v>0</v>
      </c>
      <c r="I228" s="43">
        <f t="shared" si="117"/>
        <v>0</v>
      </c>
      <c r="J228" s="43">
        <f t="shared" si="117"/>
        <v>0</v>
      </c>
      <c r="K228" s="35"/>
    </row>
    <row r="229" spans="1:11" ht="12" customHeight="1" x14ac:dyDescent="0.2">
      <c r="A229" s="137"/>
      <c r="B229" s="162"/>
      <c r="C229" s="165"/>
      <c r="D229" s="11" t="s">
        <v>12</v>
      </c>
      <c r="E229" s="15">
        <f t="shared" si="116"/>
        <v>0</v>
      </c>
      <c r="F229" s="43">
        <f t="shared" si="117"/>
        <v>0</v>
      </c>
      <c r="G229" s="43">
        <f t="shared" si="117"/>
        <v>0</v>
      </c>
      <c r="H229" s="43">
        <f t="shared" si="117"/>
        <v>0</v>
      </c>
      <c r="I229" s="43">
        <f t="shared" si="117"/>
        <v>0</v>
      </c>
      <c r="J229" s="43">
        <f t="shared" si="117"/>
        <v>0</v>
      </c>
      <c r="K229" s="35"/>
    </row>
    <row r="230" spans="1:11" ht="12" customHeight="1" x14ac:dyDescent="0.2">
      <c r="A230" s="137"/>
      <c r="B230" s="163"/>
      <c r="C230" s="166"/>
      <c r="D230" s="11" t="s">
        <v>13</v>
      </c>
      <c r="E230" s="15">
        <f>+F230+G230+H230+I230+J230</f>
        <v>4659.2078899999997</v>
      </c>
      <c r="F230" s="43">
        <f>F128+F29</f>
        <v>0</v>
      </c>
      <c r="G230" s="43">
        <f>G128+G29</f>
        <v>4659.2078899999997</v>
      </c>
      <c r="H230" s="43">
        <f>H128+H29</f>
        <v>0</v>
      </c>
      <c r="I230" s="43">
        <f>I128+I29</f>
        <v>0</v>
      </c>
      <c r="J230" s="43">
        <f>J128+J29</f>
        <v>0</v>
      </c>
      <c r="K230" s="35"/>
    </row>
    <row r="231" spans="1:11" ht="12" customHeight="1" x14ac:dyDescent="0.2">
      <c r="A231" s="146"/>
      <c r="B231" s="161" t="s">
        <v>50</v>
      </c>
      <c r="C231" s="164"/>
      <c r="D231" s="10" t="s">
        <v>5</v>
      </c>
      <c r="E231" s="15">
        <f t="shared" ref="E231" si="118">E232+E233+E234+E235+E237</f>
        <v>92090.303509999998</v>
      </c>
      <c r="F231" s="43">
        <f t="shared" ref="F231:J231" si="119">F232+F233+F234+F235+F236+F237</f>
        <v>12331.92614</v>
      </c>
      <c r="G231" s="43">
        <f t="shared" si="119"/>
        <v>15843.37737</v>
      </c>
      <c r="H231" s="43">
        <f t="shared" si="119"/>
        <v>10649.5</v>
      </c>
      <c r="I231" s="43">
        <f t="shared" si="119"/>
        <v>10653.1</v>
      </c>
      <c r="J231" s="43">
        <f t="shared" si="119"/>
        <v>42612.4</v>
      </c>
      <c r="K231" s="35"/>
    </row>
    <row r="232" spans="1:11" ht="12" customHeight="1" x14ac:dyDescent="0.2">
      <c r="A232" s="147"/>
      <c r="B232" s="162"/>
      <c r="C232" s="165"/>
      <c r="D232" s="11" t="s">
        <v>8</v>
      </c>
      <c r="E232" s="15">
        <f>+F232+G232+H232+I232+J232</f>
        <v>0</v>
      </c>
      <c r="F232" s="43">
        <f t="shared" ref="F232:J234" si="120">F31</f>
        <v>0</v>
      </c>
      <c r="G232" s="43">
        <f t="shared" si="120"/>
        <v>0</v>
      </c>
      <c r="H232" s="43">
        <f t="shared" si="120"/>
        <v>0</v>
      </c>
      <c r="I232" s="43">
        <f t="shared" si="120"/>
        <v>0</v>
      </c>
      <c r="J232" s="43">
        <f t="shared" si="120"/>
        <v>0</v>
      </c>
      <c r="K232" s="35"/>
    </row>
    <row r="233" spans="1:11" ht="12" customHeight="1" x14ac:dyDescent="0.2">
      <c r="A233" s="147"/>
      <c r="B233" s="162"/>
      <c r="C233" s="165"/>
      <c r="D233" s="11" t="s">
        <v>9</v>
      </c>
      <c r="E233" s="15">
        <f t="shared" ref="E233:E237" si="121">+F233+G233+H233+I233+J233</f>
        <v>0</v>
      </c>
      <c r="F233" s="43">
        <f t="shared" si="120"/>
        <v>0</v>
      </c>
      <c r="G233" s="43">
        <f t="shared" si="120"/>
        <v>0</v>
      </c>
      <c r="H233" s="43">
        <f t="shared" si="120"/>
        <v>0</v>
      </c>
      <c r="I233" s="43">
        <f t="shared" si="120"/>
        <v>0</v>
      </c>
      <c r="J233" s="43">
        <f t="shared" si="120"/>
        <v>0</v>
      </c>
      <c r="K233" s="35"/>
    </row>
    <row r="234" spans="1:11" ht="12" customHeight="1" x14ac:dyDescent="0.2">
      <c r="A234" s="147"/>
      <c r="B234" s="162"/>
      <c r="C234" s="165"/>
      <c r="D234" s="11" t="s">
        <v>10</v>
      </c>
      <c r="E234" s="15">
        <f t="shared" si="121"/>
        <v>86720.449250000005</v>
      </c>
      <c r="F234" s="43">
        <f t="shared" si="120"/>
        <v>12331.92614</v>
      </c>
      <c r="G234" s="43">
        <f t="shared" si="120"/>
        <v>10473.52311</v>
      </c>
      <c r="H234" s="43">
        <f t="shared" si="120"/>
        <v>10649.5</v>
      </c>
      <c r="I234" s="43">
        <f t="shared" si="120"/>
        <v>10653.1</v>
      </c>
      <c r="J234" s="43">
        <f t="shared" si="120"/>
        <v>42612.4</v>
      </c>
      <c r="K234" s="35"/>
    </row>
    <row r="235" spans="1:11" ht="12" customHeight="1" x14ac:dyDescent="0.2">
      <c r="A235" s="147"/>
      <c r="B235" s="162"/>
      <c r="C235" s="165"/>
      <c r="D235" s="11" t="s">
        <v>11</v>
      </c>
      <c r="E235" s="15">
        <f t="shared" si="121"/>
        <v>0</v>
      </c>
      <c r="F235" s="43">
        <f t="shared" ref="F235:J236" si="122">F48</f>
        <v>0</v>
      </c>
      <c r="G235" s="43">
        <f t="shared" si="122"/>
        <v>0</v>
      </c>
      <c r="H235" s="43">
        <f t="shared" si="122"/>
        <v>0</v>
      </c>
      <c r="I235" s="43">
        <f t="shared" si="122"/>
        <v>0</v>
      </c>
      <c r="J235" s="43">
        <f t="shared" si="122"/>
        <v>0</v>
      </c>
      <c r="K235" s="35"/>
    </row>
    <row r="236" spans="1:11" ht="12" customHeight="1" x14ac:dyDescent="0.2">
      <c r="A236" s="147"/>
      <c r="B236" s="162"/>
      <c r="C236" s="165"/>
      <c r="D236" s="11" t="s">
        <v>12</v>
      </c>
      <c r="E236" s="15">
        <f t="shared" si="121"/>
        <v>0</v>
      </c>
      <c r="F236" s="43">
        <f t="shared" si="122"/>
        <v>0</v>
      </c>
      <c r="G236" s="43">
        <f t="shared" si="122"/>
        <v>0</v>
      </c>
      <c r="H236" s="43">
        <f t="shared" si="122"/>
        <v>0</v>
      </c>
      <c r="I236" s="43">
        <f t="shared" si="122"/>
        <v>0</v>
      </c>
      <c r="J236" s="43">
        <f t="shared" si="122"/>
        <v>0</v>
      </c>
      <c r="K236" s="35"/>
    </row>
    <row r="237" spans="1:11" ht="12" customHeight="1" x14ac:dyDescent="0.2">
      <c r="A237" s="148"/>
      <c r="B237" s="163"/>
      <c r="C237" s="166"/>
      <c r="D237" s="11" t="s">
        <v>13</v>
      </c>
      <c r="E237" s="15">
        <f t="shared" si="121"/>
        <v>5369.8542600000001</v>
      </c>
      <c r="F237" s="43">
        <f>F36</f>
        <v>0</v>
      </c>
      <c r="G237" s="43">
        <f>G36</f>
        <v>5369.8542600000001</v>
      </c>
      <c r="H237" s="43">
        <f>H36</f>
        <v>0</v>
      </c>
      <c r="I237" s="43">
        <f>I36</f>
        <v>0</v>
      </c>
      <c r="J237" s="43">
        <f>J36</f>
        <v>0</v>
      </c>
      <c r="K237" s="35"/>
    </row>
    <row r="238" spans="1:11" ht="12" customHeight="1" x14ac:dyDescent="0.2">
      <c r="A238" s="137"/>
      <c r="B238" s="161" t="s">
        <v>51</v>
      </c>
      <c r="C238" s="164"/>
      <c r="D238" s="10" t="s">
        <v>5</v>
      </c>
      <c r="E238" s="15">
        <f t="shared" ref="E238:J238" si="123">E239+E240+E241+E242+E244</f>
        <v>9258.3159999999989</v>
      </c>
      <c r="F238" s="44">
        <f t="shared" si="123"/>
        <v>1146.0999999999999</v>
      </c>
      <c r="G238" s="44">
        <f t="shared" si="123"/>
        <v>1158.8879999999999</v>
      </c>
      <c r="H238" s="44">
        <f t="shared" si="123"/>
        <v>1158.8879999999999</v>
      </c>
      <c r="I238" s="44">
        <f t="shared" si="123"/>
        <v>1158.8879999999999</v>
      </c>
      <c r="J238" s="44">
        <f t="shared" si="123"/>
        <v>4635.5519999999997</v>
      </c>
      <c r="K238" s="38"/>
    </row>
    <row r="239" spans="1:11" ht="12" customHeight="1" x14ac:dyDescent="0.2">
      <c r="A239" s="137"/>
      <c r="B239" s="162"/>
      <c r="C239" s="165"/>
      <c r="D239" s="11" t="s">
        <v>8</v>
      </c>
      <c r="E239" s="15">
        <f>+F239+G239+H239+I239+J239</f>
        <v>6338.3849999999993</v>
      </c>
      <c r="F239" s="43">
        <f t="shared" ref="F239:J244" si="124">F59</f>
        <v>773</v>
      </c>
      <c r="G239" s="43">
        <f t="shared" si="124"/>
        <v>795.05499999999995</v>
      </c>
      <c r="H239" s="43">
        <f t="shared" si="124"/>
        <v>795.05499999999995</v>
      </c>
      <c r="I239" s="43">
        <f t="shared" si="124"/>
        <v>795.05499999999995</v>
      </c>
      <c r="J239" s="43">
        <f t="shared" si="124"/>
        <v>3180.22</v>
      </c>
      <c r="K239" s="35"/>
    </row>
    <row r="240" spans="1:11" ht="12" customHeight="1" x14ac:dyDescent="0.2">
      <c r="A240" s="137"/>
      <c r="B240" s="162"/>
      <c r="C240" s="165"/>
      <c r="D240" s="11" t="s">
        <v>9</v>
      </c>
      <c r="E240" s="15">
        <f t="shared" ref="E240:E244" si="125">+F240+G240+H240+I240+J240</f>
        <v>2919.9310000000005</v>
      </c>
      <c r="F240" s="43">
        <f t="shared" si="124"/>
        <v>373.1</v>
      </c>
      <c r="G240" s="43">
        <f t="shared" si="124"/>
        <v>363.83300000000003</v>
      </c>
      <c r="H240" s="43">
        <f t="shared" si="124"/>
        <v>363.83300000000003</v>
      </c>
      <c r="I240" s="43">
        <f t="shared" si="124"/>
        <v>363.83300000000003</v>
      </c>
      <c r="J240" s="43">
        <f t="shared" si="124"/>
        <v>1455.3320000000001</v>
      </c>
      <c r="K240" s="35"/>
    </row>
    <row r="241" spans="1:11" ht="12" customHeight="1" x14ac:dyDescent="0.2">
      <c r="A241" s="137"/>
      <c r="B241" s="162"/>
      <c r="C241" s="165"/>
      <c r="D241" s="11" t="s">
        <v>10</v>
      </c>
      <c r="E241" s="15">
        <f t="shared" si="125"/>
        <v>0</v>
      </c>
      <c r="F241" s="43">
        <f t="shared" si="124"/>
        <v>0</v>
      </c>
      <c r="G241" s="43">
        <f t="shared" si="124"/>
        <v>0</v>
      </c>
      <c r="H241" s="43">
        <f t="shared" si="124"/>
        <v>0</v>
      </c>
      <c r="I241" s="43">
        <f t="shared" si="124"/>
        <v>0</v>
      </c>
      <c r="J241" s="43">
        <f t="shared" si="124"/>
        <v>0</v>
      </c>
      <c r="K241" s="35"/>
    </row>
    <row r="242" spans="1:11" ht="12" customHeight="1" x14ac:dyDescent="0.2">
      <c r="A242" s="137"/>
      <c r="B242" s="162"/>
      <c r="C242" s="165"/>
      <c r="D242" s="12" t="s">
        <v>11</v>
      </c>
      <c r="E242" s="15">
        <f t="shared" si="125"/>
        <v>0</v>
      </c>
      <c r="F242" s="43">
        <f t="shared" si="124"/>
        <v>0</v>
      </c>
      <c r="G242" s="43">
        <f t="shared" si="124"/>
        <v>0</v>
      </c>
      <c r="H242" s="43">
        <f t="shared" si="124"/>
        <v>0</v>
      </c>
      <c r="I242" s="43">
        <f t="shared" si="124"/>
        <v>0</v>
      </c>
      <c r="J242" s="43">
        <f t="shared" si="124"/>
        <v>0</v>
      </c>
      <c r="K242" s="35"/>
    </row>
    <row r="243" spans="1:11" ht="12" customHeight="1" x14ac:dyDescent="0.2">
      <c r="A243" s="137"/>
      <c r="B243" s="162"/>
      <c r="C243" s="165"/>
      <c r="D243" s="11" t="s">
        <v>12</v>
      </c>
      <c r="E243" s="15">
        <f t="shared" si="125"/>
        <v>0</v>
      </c>
      <c r="F243" s="43">
        <f t="shared" si="124"/>
        <v>0</v>
      </c>
      <c r="G243" s="43">
        <f t="shared" si="124"/>
        <v>0</v>
      </c>
      <c r="H243" s="43">
        <f t="shared" si="124"/>
        <v>0</v>
      </c>
      <c r="I243" s="43">
        <f t="shared" si="124"/>
        <v>0</v>
      </c>
      <c r="J243" s="43">
        <f t="shared" si="124"/>
        <v>0</v>
      </c>
      <c r="K243" s="35"/>
    </row>
    <row r="244" spans="1:11" ht="12" customHeight="1" x14ac:dyDescent="0.2">
      <c r="A244" s="137"/>
      <c r="B244" s="163"/>
      <c r="C244" s="166"/>
      <c r="D244" s="11" t="s">
        <v>13</v>
      </c>
      <c r="E244" s="15">
        <f t="shared" si="125"/>
        <v>0</v>
      </c>
      <c r="F244" s="43">
        <f t="shared" si="124"/>
        <v>0</v>
      </c>
      <c r="G244" s="43">
        <f t="shared" si="124"/>
        <v>0</v>
      </c>
      <c r="H244" s="43">
        <f t="shared" si="124"/>
        <v>0</v>
      </c>
      <c r="I244" s="43">
        <f t="shared" si="124"/>
        <v>0</v>
      </c>
      <c r="J244" s="43">
        <f t="shared" si="124"/>
        <v>0</v>
      </c>
      <c r="K244" s="35"/>
    </row>
    <row r="245" spans="1:11" ht="12" customHeight="1" x14ac:dyDescent="0.2">
      <c r="A245" s="137"/>
      <c r="B245" s="161" t="s">
        <v>52</v>
      </c>
      <c r="C245" s="164"/>
      <c r="D245" s="10" t="s">
        <v>5</v>
      </c>
      <c r="E245" s="15">
        <f t="shared" ref="E245:J245" si="126">E246+E247+E248+E249+E251</f>
        <v>158.80000000000001</v>
      </c>
      <c r="F245" s="44">
        <f t="shared" si="126"/>
        <v>21.6</v>
      </c>
      <c r="G245" s="44">
        <f t="shared" si="126"/>
        <v>19.600000000000001</v>
      </c>
      <c r="H245" s="44">
        <f t="shared" si="126"/>
        <v>19.600000000000001</v>
      </c>
      <c r="I245" s="44">
        <f t="shared" si="126"/>
        <v>19.600000000000001</v>
      </c>
      <c r="J245" s="44">
        <f t="shared" si="126"/>
        <v>78.400000000000006</v>
      </c>
      <c r="K245" s="38"/>
    </row>
    <row r="246" spans="1:11" ht="12" customHeight="1" x14ac:dyDescent="0.2">
      <c r="A246" s="137"/>
      <c r="B246" s="162"/>
      <c r="C246" s="165"/>
      <c r="D246" s="11" t="s">
        <v>8</v>
      </c>
      <c r="E246" s="15">
        <f>+F246+G246+H246+I246+J246</f>
        <v>0</v>
      </c>
      <c r="F246" s="43"/>
      <c r="G246" s="43"/>
      <c r="H246" s="43"/>
      <c r="I246" s="43"/>
      <c r="J246" s="43"/>
      <c r="K246" s="35"/>
    </row>
    <row r="247" spans="1:11" ht="12" customHeight="1" x14ac:dyDescent="0.2">
      <c r="A247" s="137"/>
      <c r="B247" s="162"/>
      <c r="C247" s="165"/>
      <c r="D247" s="11" t="s">
        <v>9</v>
      </c>
      <c r="E247" s="15">
        <f t="shared" ref="E247:E251" si="127">+F247+G247+H247+I247+J247</f>
        <v>0</v>
      </c>
      <c r="F247" s="43"/>
      <c r="G247" s="43"/>
      <c r="H247" s="43"/>
      <c r="I247" s="43"/>
      <c r="J247" s="43"/>
      <c r="K247" s="35"/>
    </row>
    <row r="248" spans="1:11" ht="12" customHeight="1" x14ac:dyDescent="0.2">
      <c r="A248" s="137"/>
      <c r="B248" s="162"/>
      <c r="C248" s="165"/>
      <c r="D248" s="11" t="s">
        <v>10</v>
      </c>
      <c r="E248" s="15">
        <f t="shared" si="127"/>
        <v>158.80000000000001</v>
      </c>
      <c r="F248" s="43">
        <f>F111</f>
        <v>21.6</v>
      </c>
      <c r="G248" s="43">
        <f>G111</f>
        <v>19.600000000000001</v>
      </c>
      <c r="H248" s="43">
        <f>H111</f>
        <v>19.600000000000001</v>
      </c>
      <c r="I248" s="43">
        <f>I111</f>
        <v>19.600000000000001</v>
      </c>
      <c r="J248" s="43">
        <f>J111</f>
        <v>78.400000000000006</v>
      </c>
      <c r="K248" s="35"/>
    </row>
    <row r="249" spans="1:11" ht="12" customHeight="1" x14ac:dyDescent="0.2">
      <c r="A249" s="137"/>
      <c r="B249" s="162"/>
      <c r="C249" s="165"/>
      <c r="D249" s="12" t="s">
        <v>11</v>
      </c>
      <c r="E249" s="15">
        <f t="shared" si="127"/>
        <v>0</v>
      </c>
      <c r="F249" s="43"/>
      <c r="G249" s="43"/>
      <c r="H249" s="43"/>
      <c r="I249" s="43"/>
      <c r="J249" s="43"/>
      <c r="K249" s="35"/>
    </row>
    <row r="250" spans="1:11" ht="12" customHeight="1" x14ac:dyDescent="0.2">
      <c r="A250" s="137"/>
      <c r="B250" s="162"/>
      <c r="C250" s="165"/>
      <c r="D250" s="11" t="s">
        <v>12</v>
      </c>
      <c r="E250" s="15">
        <f t="shared" si="127"/>
        <v>0</v>
      </c>
      <c r="F250" s="43"/>
      <c r="G250" s="43"/>
      <c r="H250" s="43"/>
      <c r="I250" s="43"/>
      <c r="J250" s="43"/>
      <c r="K250" s="35"/>
    </row>
    <row r="251" spans="1:11" ht="12" customHeight="1" x14ac:dyDescent="0.2">
      <c r="A251" s="137"/>
      <c r="B251" s="163"/>
      <c r="C251" s="166"/>
      <c r="D251" s="11" t="s">
        <v>13</v>
      </c>
      <c r="E251" s="15">
        <f t="shared" si="127"/>
        <v>0</v>
      </c>
      <c r="F251" s="43"/>
      <c r="G251" s="43"/>
      <c r="H251" s="43"/>
      <c r="I251" s="43"/>
      <c r="J251" s="43"/>
      <c r="K251" s="35"/>
    </row>
    <row r="252" spans="1:11" ht="12" customHeight="1" x14ac:dyDescent="0.2">
      <c r="A252" s="137"/>
      <c r="B252" s="161" t="s">
        <v>62</v>
      </c>
      <c r="C252" s="164"/>
      <c r="D252" s="10" t="s">
        <v>5</v>
      </c>
      <c r="E252" s="15">
        <f t="shared" ref="E252:J252" si="128">E253+E254+E255+E256+E258</f>
        <v>1347.1</v>
      </c>
      <c r="F252" s="44">
        <f t="shared" si="128"/>
        <v>59.1</v>
      </c>
      <c r="G252" s="44">
        <f t="shared" si="128"/>
        <v>58</v>
      </c>
      <c r="H252" s="44">
        <f t="shared" si="128"/>
        <v>205</v>
      </c>
      <c r="I252" s="44">
        <f t="shared" si="128"/>
        <v>205</v>
      </c>
      <c r="J252" s="44">
        <f t="shared" si="128"/>
        <v>820</v>
      </c>
      <c r="K252" s="38"/>
    </row>
    <row r="253" spans="1:11" ht="12" customHeight="1" x14ac:dyDescent="0.2">
      <c r="A253" s="137"/>
      <c r="B253" s="162"/>
      <c r="C253" s="165"/>
      <c r="D253" s="11" t="s">
        <v>8</v>
      </c>
      <c r="E253" s="15">
        <f>+F253+G253+H253+I253+J253</f>
        <v>0</v>
      </c>
      <c r="F253" s="43"/>
      <c r="G253" s="43"/>
      <c r="H253" s="43"/>
      <c r="I253" s="43"/>
      <c r="J253" s="43"/>
      <c r="K253" s="35"/>
    </row>
    <row r="254" spans="1:11" ht="12" customHeight="1" x14ac:dyDescent="0.2">
      <c r="A254" s="137"/>
      <c r="B254" s="162"/>
      <c r="C254" s="165"/>
      <c r="D254" s="11" t="s">
        <v>9</v>
      </c>
      <c r="E254" s="15">
        <f t="shared" ref="E254:E258" si="129">+F254+G254+H254+I254+J254</f>
        <v>0</v>
      </c>
      <c r="F254" s="43"/>
      <c r="G254" s="43"/>
      <c r="H254" s="43"/>
      <c r="I254" s="43"/>
      <c r="J254" s="43"/>
      <c r="K254" s="35"/>
    </row>
    <row r="255" spans="1:11" ht="12" customHeight="1" x14ac:dyDescent="0.2">
      <c r="A255" s="137"/>
      <c r="B255" s="162"/>
      <c r="C255" s="165"/>
      <c r="D255" s="11" t="s">
        <v>10</v>
      </c>
      <c r="E255" s="15">
        <f t="shared" si="129"/>
        <v>1347.1</v>
      </c>
      <c r="F255" s="43">
        <f>F104</f>
        <v>59.1</v>
      </c>
      <c r="G255" s="43">
        <f>G104</f>
        <v>58</v>
      </c>
      <c r="H255" s="43">
        <f>H104</f>
        <v>205</v>
      </c>
      <c r="I255" s="43">
        <f>I104</f>
        <v>205</v>
      </c>
      <c r="J255" s="43">
        <f>J104</f>
        <v>820</v>
      </c>
      <c r="K255" s="35"/>
    </row>
    <row r="256" spans="1:11" ht="12" customHeight="1" x14ac:dyDescent="0.2">
      <c r="A256" s="137"/>
      <c r="B256" s="162"/>
      <c r="C256" s="165"/>
      <c r="D256" s="12" t="s">
        <v>11</v>
      </c>
      <c r="E256" s="15">
        <f t="shared" si="129"/>
        <v>0</v>
      </c>
      <c r="F256" s="43"/>
      <c r="G256" s="43"/>
      <c r="H256" s="43"/>
      <c r="I256" s="43"/>
      <c r="J256" s="43"/>
      <c r="K256" s="35"/>
    </row>
    <row r="257" spans="1:11" ht="12" customHeight="1" x14ac:dyDescent="0.2">
      <c r="A257" s="137"/>
      <c r="B257" s="162"/>
      <c r="C257" s="165"/>
      <c r="D257" s="11" t="s">
        <v>12</v>
      </c>
      <c r="E257" s="15">
        <f t="shared" si="129"/>
        <v>0</v>
      </c>
      <c r="F257" s="43"/>
      <c r="G257" s="43"/>
      <c r="H257" s="43"/>
      <c r="I257" s="43"/>
      <c r="J257" s="43"/>
      <c r="K257" s="35"/>
    </row>
    <row r="258" spans="1:11" ht="12" customHeight="1" x14ac:dyDescent="0.2">
      <c r="A258" s="137"/>
      <c r="B258" s="163"/>
      <c r="C258" s="166"/>
      <c r="D258" s="11" t="s">
        <v>13</v>
      </c>
      <c r="E258" s="15">
        <f t="shared" si="129"/>
        <v>0</v>
      </c>
      <c r="F258" s="43"/>
      <c r="G258" s="43"/>
      <c r="H258" s="43"/>
      <c r="I258" s="43"/>
      <c r="J258" s="43"/>
      <c r="K258" s="35"/>
    </row>
    <row r="259" spans="1:11" ht="12" customHeight="1" x14ac:dyDescent="0.2">
      <c r="A259" s="137"/>
      <c r="B259" s="161" t="s">
        <v>53</v>
      </c>
      <c r="C259" s="164"/>
      <c r="D259" s="10" t="s">
        <v>5</v>
      </c>
      <c r="E259" s="15">
        <f t="shared" ref="E259:G259" si="130">E260+E261+E262+E263+E265</f>
        <v>823</v>
      </c>
      <c r="F259" s="44">
        <f t="shared" si="130"/>
        <v>123</v>
      </c>
      <c r="G259" s="44">
        <f t="shared" si="130"/>
        <v>100</v>
      </c>
      <c r="H259" s="44">
        <f>H260+H261+H262+H263+H265</f>
        <v>100</v>
      </c>
      <c r="I259" s="44">
        <f t="shared" ref="I259:J259" si="131">I260+I261+I262+I263+I265</f>
        <v>100</v>
      </c>
      <c r="J259" s="44">
        <f t="shared" si="131"/>
        <v>400</v>
      </c>
      <c r="K259" s="38"/>
    </row>
    <row r="260" spans="1:11" ht="12" customHeight="1" x14ac:dyDescent="0.2">
      <c r="A260" s="137"/>
      <c r="B260" s="162"/>
      <c r="C260" s="165"/>
      <c r="D260" s="11" t="s">
        <v>8</v>
      </c>
      <c r="E260" s="15">
        <f>+F260+G260+H260+I260+J260</f>
        <v>0</v>
      </c>
      <c r="F260" s="43">
        <f t="shared" ref="F260:J265" si="132">F116</f>
        <v>0</v>
      </c>
      <c r="G260" s="43">
        <f t="shared" si="132"/>
        <v>0</v>
      </c>
      <c r="H260" s="43">
        <f t="shared" si="132"/>
        <v>0</v>
      </c>
      <c r="I260" s="43">
        <f t="shared" si="132"/>
        <v>0</v>
      </c>
      <c r="J260" s="43">
        <f t="shared" si="132"/>
        <v>0</v>
      </c>
      <c r="K260" s="35"/>
    </row>
    <row r="261" spans="1:11" ht="12" customHeight="1" x14ac:dyDescent="0.2">
      <c r="A261" s="137"/>
      <c r="B261" s="162"/>
      <c r="C261" s="165"/>
      <c r="D261" s="11" t="s">
        <v>9</v>
      </c>
      <c r="E261" s="15">
        <f t="shared" ref="E261:E265" si="133">+F261+G261+H261+I261+J261</f>
        <v>0</v>
      </c>
      <c r="F261" s="43">
        <f t="shared" si="132"/>
        <v>0</v>
      </c>
      <c r="G261" s="43">
        <f t="shared" si="132"/>
        <v>0</v>
      </c>
      <c r="H261" s="43">
        <f t="shared" si="132"/>
        <v>0</v>
      </c>
      <c r="I261" s="43">
        <f t="shared" si="132"/>
        <v>0</v>
      </c>
      <c r="J261" s="43">
        <f t="shared" si="132"/>
        <v>0</v>
      </c>
      <c r="K261" s="35"/>
    </row>
    <row r="262" spans="1:11" ht="12" customHeight="1" x14ac:dyDescent="0.2">
      <c r="A262" s="137"/>
      <c r="B262" s="162"/>
      <c r="C262" s="165"/>
      <c r="D262" s="11" t="s">
        <v>10</v>
      </c>
      <c r="E262" s="15">
        <f t="shared" si="133"/>
        <v>823</v>
      </c>
      <c r="F262" s="43">
        <f t="shared" si="132"/>
        <v>123</v>
      </c>
      <c r="G262" s="43">
        <f t="shared" si="132"/>
        <v>100</v>
      </c>
      <c r="H262" s="43">
        <f t="shared" si="132"/>
        <v>100</v>
      </c>
      <c r="I262" s="43">
        <f t="shared" si="132"/>
        <v>100</v>
      </c>
      <c r="J262" s="43">
        <f t="shared" si="132"/>
        <v>400</v>
      </c>
      <c r="K262" s="35"/>
    </row>
    <row r="263" spans="1:11" ht="12" customHeight="1" x14ac:dyDescent="0.2">
      <c r="A263" s="137"/>
      <c r="B263" s="162"/>
      <c r="C263" s="165"/>
      <c r="D263" s="12" t="s">
        <v>11</v>
      </c>
      <c r="E263" s="15">
        <f t="shared" si="133"/>
        <v>0</v>
      </c>
      <c r="F263" s="43">
        <f t="shared" si="132"/>
        <v>0</v>
      </c>
      <c r="G263" s="43">
        <f t="shared" si="132"/>
        <v>0</v>
      </c>
      <c r="H263" s="43">
        <f t="shared" si="132"/>
        <v>0</v>
      </c>
      <c r="I263" s="43">
        <f t="shared" si="132"/>
        <v>0</v>
      </c>
      <c r="J263" s="43">
        <f t="shared" si="132"/>
        <v>0</v>
      </c>
      <c r="K263" s="35"/>
    </row>
    <row r="264" spans="1:11" ht="12" customHeight="1" x14ac:dyDescent="0.2">
      <c r="A264" s="137"/>
      <c r="B264" s="162"/>
      <c r="C264" s="165"/>
      <c r="D264" s="11" t="s">
        <v>12</v>
      </c>
      <c r="E264" s="15">
        <f t="shared" si="133"/>
        <v>0</v>
      </c>
      <c r="F264" s="43">
        <f t="shared" si="132"/>
        <v>0</v>
      </c>
      <c r="G264" s="43">
        <f t="shared" si="132"/>
        <v>0</v>
      </c>
      <c r="H264" s="43">
        <f t="shared" si="132"/>
        <v>0</v>
      </c>
      <c r="I264" s="43">
        <f t="shared" si="132"/>
        <v>0</v>
      </c>
      <c r="J264" s="43">
        <f t="shared" si="132"/>
        <v>0</v>
      </c>
      <c r="K264" s="35"/>
    </row>
    <row r="265" spans="1:11" ht="12" customHeight="1" x14ac:dyDescent="0.2">
      <c r="A265" s="137"/>
      <c r="B265" s="163"/>
      <c r="C265" s="166"/>
      <c r="D265" s="11" t="s">
        <v>13</v>
      </c>
      <c r="E265" s="15">
        <f t="shared" si="133"/>
        <v>0</v>
      </c>
      <c r="F265" s="43">
        <f t="shared" si="132"/>
        <v>0</v>
      </c>
      <c r="G265" s="43">
        <f t="shared" si="132"/>
        <v>0</v>
      </c>
      <c r="H265" s="43">
        <f t="shared" si="132"/>
        <v>0</v>
      </c>
      <c r="I265" s="43">
        <f t="shared" si="132"/>
        <v>0</v>
      </c>
      <c r="J265" s="43">
        <f t="shared" si="132"/>
        <v>0</v>
      </c>
      <c r="K265" s="35"/>
    </row>
    <row r="266" spans="1:11" ht="12" customHeight="1" x14ac:dyDescent="0.2">
      <c r="A266" s="137"/>
      <c r="B266" s="161" t="s">
        <v>54</v>
      </c>
      <c r="C266" s="164"/>
      <c r="D266" s="10" t="s">
        <v>5</v>
      </c>
      <c r="E266" s="15">
        <f t="shared" ref="E266:J266" si="134">E267+E268+E269+E270+E272</f>
        <v>912.68000000000006</v>
      </c>
      <c r="F266" s="44">
        <f t="shared" si="134"/>
        <v>83.58</v>
      </c>
      <c r="G266" s="44">
        <f t="shared" si="134"/>
        <v>109.1</v>
      </c>
      <c r="H266" s="44">
        <f t="shared" si="134"/>
        <v>120</v>
      </c>
      <c r="I266" s="44">
        <f t="shared" si="134"/>
        <v>120</v>
      </c>
      <c r="J266" s="44">
        <f t="shared" si="134"/>
        <v>480</v>
      </c>
      <c r="K266" s="38"/>
    </row>
    <row r="267" spans="1:11" ht="12" customHeight="1" x14ac:dyDescent="0.2">
      <c r="A267" s="137"/>
      <c r="B267" s="162"/>
      <c r="C267" s="165"/>
      <c r="D267" s="11" t="s">
        <v>8</v>
      </c>
      <c r="E267" s="15">
        <f>+F267+G267+H267+I267+J267</f>
        <v>0</v>
      </c>
      <c r="F267" s="43">
        <f t="shared" ref="F267:J268" si="135">F81+F88+F95+F102+F109+F116+F123+F130+F137+F144</f>
        <v>0</v>
      </c>
      <c r="G267" s="43">
        <f t="shared" si="135"/>
        <v>0</v>
      </c>
      <c r="H267" s="43">
        <f t="shared" si="135"/>
        <v>0</v>
      </c>
      <c r="I267" s="43">
        <f t="shared" si="135"/>
        <v>0</v>
      </c>
      <c r="J267" s="43">
        <f t="shared" si="135"/>
        <v>0</v>
      </c>
      <c r="K267" s="35"/>
    </row>
    <row r="268" spans="1:11" ht="12" customHeight="1" x14ac:dyDescent="0.2">
      <c r="A268" s="137"/>
      <c r="B268" s="162"/>
      <c r="C268" s="165"/>
      <c r="D268" s="11" t="s">
        <v>9</v>
      </c>
      <c r="E268" s="15">
        <f t="shared" ref="E268:E272" si="136">+F268+G268+H268+I268+J268</f>
        <v>0</v>
      </c>
      <c r="F268" s="43">
        <f t="shared" si="135"/>
        <v>0</v>
      </c>
      <c r="G268" s="43">
        <f t="shared" si="135"/>
        <v>0</v>
      </c>
      <c r="H268" s="43">
        <f t="shared" si="135"/>
        <v>0</v>
      </c>
      <c r="I268" s="43">
        <f t="shared" si="135"/>
        <v>0</v>
      </c>
      <c r="J268" s="43">
        <f t="shared" si="135"/>
        <v>0</v>
      </c>
      <c r="K268" s="35"/>
    </row>
    <row r="269" spans="1:11" ht="12" customHeight="1" x14ac:dyDescent="0.2">
      <c r="A269" s="137"/>
      <c r="B269" s="162"/>
      <c r="C269" s="165"/>
      <c r="D269" s="11" t="s">
        <v>10</v>
      </c>
      <c r="E269" s="15">
        <f t="shared" si="136"/>
        <v>912.68000000000006</v>
      </c>
      <c r="F269" s="43">
        <f>F97</f>
        <v>83.58</v>
      </c>
      <c r="G269" s="43">
        <f>G97</f>
        <v>109.1</v>
      </c>
      <c r="H269" s="43">
        <f>H97</f>
        <v>120</v>
      </c>
      <c r="I269" s="43">
        <f>I97</f>
        <v>120</v>
      </c>
      <c r="J269" s="43">
        <f>J97</f>
        <v>480</v>
      </c>
      <c r="K269" s="35"/>
    </row>
    <row r="270" spans="1:11" ht="12" customHeight="1" x14ac:dyDescent="0.2">
      <c r="A270" s="137"/>
      <c r="B270" s="162"/>
      <c r="C270" s="165"/>
      <c r="D270" s="12" t="s">
        <v>11</v>
      </c>
      <c r="E270" s="15">
        <f t="shared" si="136"/>
        <v>0</v>
      </c>
      <c r="F270" s="43">
        <f t="shared" ref="F270:J272" si="137">F84+F91+F98+F105+F112+F119+F126+F133+F140+F147</f>
        <v>0</v>
      </c>
      <c r="G270" s="43">
        <f t="shared" si="137"/>
        <v>0</v>
      </c>
      <c r="H270" s="43">
        <f t="shared" si="137"/>
        <v>0</v>
      </c>
      <c r="I270" s="43">
        <f t="shared" si="137"/>
        <v>0</v>
      </c>
      <c r="J270" s="43">
        <f t="shared" si="137"/>
        <v>0</v>
      </c>
      <c r="K270" s="35"/>
    </row>
    <row r="271" spans="1:11" ht="12" customHeight="1" x14ac:dyDescent="0.2">
      <c r="A271" s="137"/>
      <c r="B271" s="162"/>
      <c r="C271" s="165"/>
      <c r="D271" s="11" t="s">
        <v>12</v>
      </c>
      <c r="E271" s="15">
        <f t="shared" si="136"/>
        <v>0</v>
      </c>
      <c r="F271" s="43">
        <f t="shared" si="137"/>
        <v>0</v>
      </c>
      <c r="G271" s="43">
        <f t="shared" si="137"/>
        <v>0</v>
      </c>
      <c r="H271" s="43">
        <f t="shared" si="137"/>
        <v>0</v>
      </c>
      <c r="I271" s="43">
        <f t="shared" si="137"/>
        <v>0</v>
      </c>
      <c r="J271" s="43">
        <f t="shared" si="137"/>
        <v>0</v>
      </c>
      <c r="K271" s="35"/>
    </row>
    <row r="272" spans="1:11" ht="12" customHeight="1" x14ac:dyDescent="0.2">
      <c r="A272" s="137"/>
      <c r="B272" s="163"/>
      <c r="C272" s="166"/>
      <c r="D272" s="11" t="s">
        <v>13</v>
      </c>
      <c r="E272" s="15">
        <f t="shared" si="136"/>
        <v>0</v>
      </c>
      <c r="F272" s="43">
        <f t="shared" si="137"/>
        <v>0</v>
      </c>
      <c r="G272" s="43">
        <f t="shared" si="137"/>
        <v>0</v>
      </c>
      <c r="H272" s="43">
        <f t="shared" si="137"/>
        <v>0</v>
      </c>
      <c r="I272" s="43">
        <f t="shared" si="137"/>
        <v>0</v>
      </c>
      <c r="J272" s="43">
        <f t="shared" si="137"/>
        <v>0</v>
      </c>
      <c r="K272" s="35"/>
    </row>
    <row r="273" spans="1:12" ht="12" customHeight="1" x14ac:dyDescent="0.2">
      <c r="A273" s="146"/>
      <c r="B273" s="161" t="s">
        <v>55</v>
      </c>
      <c r="C273" s="164"/>
      <c r="D273" s="10" t="s">
        <v>5</v>
      </c>
      <c r="E273" s="15">
        <f>SUM(F273:J273)</f>
        <v>0</v>
      </c>
      <c r="F273" s="43">
        <f t="shared" ref="F273:J273" si="138">SUM(F274:F279)</f>
        <v>0</v>
      </c>
      <c r="G273" s="43">
        <f t="shared" si="138"/>
        <v>0</v>
      </c>
      <c r="H273" s="43">
        <f t="shared" si="138"/>
        <v>0</v>
      </c>
      <c r="I273" s="43">
        <f t="shared" si="138"/>
        <v>0</v>
      </c>
      <c r="J273" s="43">
        <f t="shared" si="138"/>
        <v>0</v>
      </c>
      <c r="K273" s="35"/>
      <c r="L273" s="4"/>
    </row>
    <row r="274" spans="1:12" ht="12" customHeight="1" x14ac:dyDescent="0.2">
      <c r="A274" s="147"/>
      <c r="B274" s="162"/>
      <c r="C274" s="165"/>
      <c r="D274" s="11" t="s">
        <v>8</v>
      </c>
      <c r="E274" s="15">
        <f>SUM(F274:J274)</f>
        <v>0</v>
      </c>
      <c r="F274" s="43">
        <f t="shared" ref="F274:J279" si="139">F88</f>
        <v>0</v>
      </c>
      <c r="G274" s="43">
        <f t="shared" si="139"/>
        <v>0</v>
      </c>
      <c r="H274" s="43">
        <f t="shared" si="139"/>
        <v>0</v>
      </c>
      <c r="I274" s="43">
        <f t="shared" si="139"/>
        <v>0</v>
      </c>
      <c r="J274" s="43">
        <f t="shared" si="139"/>
        <v>0</v>
      </c>
      <c r="K274" s="35"/>
      <c r="L274" s="4"/>
    </row>
    <row r="275" spans="1:12" ht="12" customHeight="1" x14ac:dyDescent="0.2">
      <c r="A275" s="147"/>
      <c r="B275" s="162"/>
      <c r="C275" s="165"/>
      <c r="D275" s="11" t="s">
        <v>9</v>
      </c>
      <c r="E275" s="15">
        <f t="shared" ref="E275:E279" si="140">SUM(F275:J275)</f>
        <v>0</v>
      </c>
      <c r="F275" s="43">
        <f t="shared" si="139"/>
        <v>0</v>
      </c>
      <c r="G275" s="43">
        <f t="shared" si="139"/>
        <v>0</v>
      </c>
      <c r="H275" s="43">
        <f t="shared" si="139"/>
        <v>0</v>
      </c>
      <c r="I275" s="43">
        <f t="shared" si="139"/>
        <v>0</v>
      </c>
      <c r="J275" s="43">
        <f t="shared" si="139"/>
        <v>0</v>
      </c>
      <c r="K275" s="35"/>
      <c r="L275" s="4"/>
    </row>
    <row r="276" spans="1:12" ht="12" customHeight="1" x14ac:dyDescent="0.2">
      <c r="A276" s="147"/>
      <c r="B276" s="162"/>
      <c r="C276" s="165"/>
      <c r="D276" s="11" t="s">
        <v>10</v>
      </c>
      <c r="E276" s="15">
        <f t="shared" si="140"/>
        <v>0</v>
      </c>
      <c r="F276" s="43">
        <f t="shared" si="139"/>
        <v>0</v>
      </c>
      <c r="G276" s="43">
        <f t="shared" si="139"/>
        <v>0</v>
      </c>
      <c r="H276" s="43">
        <f t="shared" si="139"/>
        <v>0</v>
      </c>
      <c r="I276" s="43">
        <f t="shared" si="139"/>
        <v>0</v>
      </c>
      <c r="J276" s="43">
        <f t="shared" si="139"/>
        <v>0</v>
      </c>
      <c r="K276" s="35"/>
      <c r="L276" s="4"/>
    </row>
    <row r="277" spans="1:12" ht="23.25" customHeight="1" x14ac:dyDescent="0.2">
      <c r="A277" s="147"/>
      <c r="B277" s="162"/>
      <c r="C277" s="165"/>
      <c r="D277" s="12" t="s">
        <v>11</v>
      </c>
      <c r="E277" s="15">
        <f t="shared" si="140"/>
        <v>0</v>
      </c>
      <c r="F277" s="43">
        <f t="shared" si="139"/>
        <v>0</v>
      </c>
      <c r="G277" s="43">
        <f t="shared" si="139"/>
        <v>0</v>
      </c>
      <c r="H277" s="43">
        <f t="shared" si="139"/>
        <v>0</v>
      </c>
      <c r="I277" s="43">
        <f t="shared" si="139"/>
        <v>0</v>
      </c>
      <c r="J277" s="43">
        <f t="shared" si="139"/>
        <v>0</v>
      </c>
      <c r="K277" s="35"/>
      <c r="L277" s="4"/>
    </row>
    <row r="278" spans="1:12" ht="12" customHeight="1" x14ac:dyDescent="0.2">
      <c r="A278" s="147"/>
      <c r="B278" s="162"/>
      <c r="C278" s="165"/>
      <c r="D278" s="11" t="s">
        <v>12</v>
      </c>
      <c r="E278" s="15">
        <f t="shared" si="140"/>
        <v>0</v>
      </c>
      <c r="F278" s="43">
        <f t="shared" si="139"/>
        <v>0</v>
      </c>
      <c r="G278" s="43">
        <f t="shared" si="139"/>
        <v>0</v>
      </c>
      <c r="H278" s="43">
        <f t="shared" si="139"/>
        <v>0</v>
      </c>
      <c r="I278" s="43">
        <f t="shared" si="139"/>
        <v>0</v>
      </c>
      <c r="J278" s="43">
        <f t="shared" si="139"/>
        <v>0</v>
      </c>
      <c r="K278" s="35"/>
      <c r="L278" s="4"/>
    </row>
    <row r="279" spans="1:12" ht="12" customHeight="1" x14ac:dyDescent="0.2">
      <c r="A279" s="148"/>
      <c r="B279" s="163"/>
      <c r="C279" s="166"/>
      <c r="D279" s="11" t="s">
        <v>13</v>
      </c>
      <c r="E279" s="15">
        <f t="shared" si="140"/>
        <v>0</v>
      </c>
      <c r="F279" s="43">
        <f t="shared" si="139"/>
        <v>0</v>
      </c>
      <c r="G279" s="43">
        <f t="shared" si="139"/>
        <v>0</v>
      </c>
      <c r="H279" s="43">
        <f t="shared" si="139"/>
        <v>0</v>
      </c>
      <c r="I279" s="43">
        <f t="shared" si="139"/>
        <v>0</v>
      </c>
      <c r="J279" s="43">
        <f t="shared" si="139"/>
        <v>0</v>
      </c>
      <c r="K279" s="35"/>
      <c r="L279" s="4"/>
    </row>
    <row r="280" spans="1:12" x14ac:dyDescent="0.2">
      <c r="A280" s="146"/>
      <c r="B280" s="161" t="s">
        <v>59</v>
      </c>
      <c r="C280" s="164"/>
      <c r="D280" s="10" t="s">
        <v>5</v>
      </c>
      <c r="E280" s="15">
        <f>SUM(F280:J280)</f>
        <v>4606.8429999999998</v>
      </c>
      <c r="F280" s="6">
        <f>SUM(F281:F286)</f>
        <v>2375.2759999999998</v>
      </c>
      <c r="G280" s="6">
        <f t="shared" ref="G280:J280" si="141">SUM(G281:G286)</f>
        <v>2231.567</v>
      </c>
      <c r="H280" s="6">
        <f t="shared" si="141"/>
        <v>0</v>
      </c>
      <c r="I280" s="6">
        <f t="shared" si="141"/>
        <v>0</v>
      </c>
      <c r="J280" s="6">
        <f t="shared" si="141"/>
        <v>0</v>
      </c>
    </row>
    <row r="281" spans="1:12" x14ac:dyDescent="0.2">
      <c r="A281" s="147"/>
      <c r="B281" s="162"/>
      <c r="C281" s="165"/>
      <c r="D281" s="11" t="s">
        <v>8</v>
      </c>
      <c r="E281" s="15">
        <f>SUM(F281:J281)</f>
        <v>0</v>
      </c>
      <c r="F281" s="6">
        <f t="shared" ref="F281:F286" si="142">F38</f>
        <v>0</v>
      </c>
      <c r="G281" s="6">
        <f t="shared" ref="G281:J281" si="143">G38</f>
        <v>0</v>
      </c>
      <c r="H281" s="6">
        <f t="shared" si="143"/>
        <v>0</v>
      </c>
      <c r="I281" s="6">
        <f t="shared" si="143"/>
        <v>0</v>
      </c>
      <c r="J281" s="6">
        <f t="shared" si="143"/>
        <v>0</v>
      </c>
      <c r="K281" s="16"/>
    </row>
    <row r="282" spans="1:12" x14ac:dyDescent="0.2">
      <c r="A282" s="147"/>
      <c r="B282" s="162"/>
      <c r="C282" s="165"/>
      <c r="D282" s="11" t="s">
        <v>9</v>
      </c>
      <c r="E282" s="15">
        <f t="shared" ref="E282:E286" si="144">SUM(F282:J282)</f>
        <v>0</v>
      </c>
      <c r="F282" s="6">
        <f t="shared" si="142"/>
        <v>0</v>
      </c>
      <c r="G282" s="6">
        <f t="shared" ref="G282:J282" si="145">G39</f>
        <v>0</v>
      </c>
      <c r="H282" s="6">
        <f t="shared" si="145"/>
        <v>0</v>
      </c>
      <c r="I282" s="6">
        <f t="shared" si="145"/>
        <v>0</v>
      </c>
      <c r="J282" s="6">
        <f t="shared" si="145"/>
        <v>0</v>
      </c>
      <c r="K282" s="17"/>
    </row>
    <row r="283" spans="1:12" x14ac:dyDescent="0.2">
      <c r="A283" s="147"/>
      <c r="B283" s="162"/>
      <c r="C283" s="165"/>
      <c r="D283" s="11" t="s">
        <v>10</v>
      </c>
      <c r="E283" s="15">
        <f t="shared" si="144"/>
        <v>4606.8429999999998</v>
      </c>
      <c r="F283" s="6">
        <f t="shared" si="142"/>
        <v>2375.2759999999998</v>
      </c>
      <c r="G283" s="6">
        <f t="shared" ref="G283:J283" si="146">G40</f>
        <v>2231.567</v>
      </c>
      <c r="H283" s="6">
        <f t="shared" si="146"/>
        <v>0</v>
      </c>
      <c r="I283" s="6">
        <f t="shared" si="146"/>
        <v>0</v>
      </c>
      <c r="J283" s="6">
        <f t="shared" si="146"/>
        <v>0</v>
      </c>
      <c r="K283" s="17"/>
    </row>
    <row r="284" spans="1:12" ht="24" x14ac:dyDescent="0.2">
      <c r="A284" s="147"/>
      <c r="B284" s="162"/>
      <c r="C284" s="165"/>
      <c r="D284" s="12" t="s">
        <v>11</v>
      </c>
      <c r="E284" s="15">
        <f t="shared" si="144"/>
        <v>0</v>
      </c>
      <c r="F284" s="6">
        <f t="shared" si="142"/>
        <v>0</v>
      </c>
      <c r="G284" s="6">
        <f t="shared" ref="G284:J284" si="147">G41</f>
        <v>0</v>
      </c>
      <c r="H284" s="6">
        <f t="shared" si="147"/>
        <v>0</v>
      </c>
      <c r="I284" s="6">
        <f t="shared" si="147"/>
        <v>0</v>
      </c>
      <c r="J284" s="6">
        <f t="shared" si="147"/>
        <v>0</v>
      </c>
      <c r="K284" s="17"/>
    </row>
    <row r="285" spans="1:12" x14ac:dyDescent="0.2">
      <c r="A285" s="147"/>
      <c r="B285" s="162"/>
      <c r="C285" s="165"/>
      <c r="D285" s="11" t="s">
        <v>12</v>
      </c>
      <c r="E285" s="15">
        <f t="shared" si="144"/>
        <v>0</v>
      </c>
      <c r="F285" s="6">
        <f t="shared" si="142"/>
        <v>0</v>
      </c>
      <c r="G285" s="6">
        <f t="shared" ref="G285:J285" si="148">G42</f>
        <v>0</v>
      </c>
      <c r="H285" s="6">
        <f t="shared" si="148"/>
        <v>0</v>
      </c>
      <c r="I285" s="6">
        <f t="shared" si="148"/>
        <v>0</v>
      </c>
      <c r="J285" s="6">
        <f t="shared" si="148"/>
        <v>0</v>
      </c>
      <c r="K285" s="17"/>
    </row>
    <row r="286" spans="1:12" x14ac:dyDescent="0.2">
      <c r="A286" s="148"/>
      <c r="B286" s="163"/>
      <c r="C286" s="166"/>
      <c r="D286" s="11" t="s">
        <v>13</v>
      </c>
      <c r="E286" s="15">
        <f t="shared" si="144"/>
        <v>0</v>
      </c>
      <c r="F286" s="6">
        <f t="shared" si="142"/>
        <v>0</v>
      </c>
      <c r="G286" s="6">
        <f t="shared" ref="G286:J286" si="149">G43</f>
        <v>0</v>
      </c>
      <c r="H286" s="6">
        <f t="shared" si="149"/>
        <v>0</v>
      </c>
      <c r="I286" s="6">
        <f t="shared" si="149"/>
        <v>0</v>
      </c>
      <c r="J286" s="6">
        <f t="shared" si="149"/>
        <v>0</v>
      </c>
    </row>
    <row r="287" spans="1:12" x14ac:dyDescent="0.2">
      <c r="A287" s="4"/>
      <c r="B287" s="4"/>
      <c r="C287" s="4"/>
    </row>
    <row r="288" spans="1:12" x14ac:dyDescent="0.2">
      <c r="A288" s="4"/>
      <c r="B288" s="4"/>
      <c r="C288" s="4"/>
      <c r="E288" s="17"/>
      <c r="F288" s="61"/>
      <c r="G288" s="61"/>
      <c r="H288" s="61"/>
      <c r="I288" s="61"/>
      <c r="J288" s="61"/>
    </row>
    <row r="289" spans="1:10" x14ac:dyDescent="0.2">
      <c r="A289" s="4"/>
      <c r="B289" s="4"/>
      <c r="C289" s="4"/>
      <c r="E289" s="17"/>
      <c r="F289" s="17"/>
      <c r="G289" s="17"/>
      <c r="H289" s="17"/>
      <c r="I289" s="17"/>
      <c r="J289" s="17"/>
    </row>
    <row r="290" spans="1:10" x14ac:dyDescent="0.2">
      <c r="A290" s="4"/>
      <c r="B290" s="4"/>
      <c r="C290" s="4"/>
      <c r="F290" s="61"/>
      <c r="G290" s="61"/>
      <c r="H290" s="61"/>
      <c r="I290" s="61"/>
      <c r="J290" s="61"/>
    </row>
    <row r="291" spans="1:10" x14ac:dyDescent="0.2">
      <c r="A291" s="4"/>
      <c r="B291" s="4"/>
      <c r="C291" s="4"/>
    </row>
    <row r="292" spans="1:10" x14ac:dyDescent="0.2">
      <c r="A292" s="4"/>
      <c r="B292" s="4"/>
      <c r="C292" s="4"/>
      <c r="D292" s="59"/>
    </row>
    <row r="293" spans="1:10" x14ac:dyDescent="0.2">
      <c r="A293" s="4"/>
      <c r="B293" s="4"/>
      <c r="C293" s="4"/>
      <c r="D293" s="59"/>
    </row>
    <row r="294" spans="1:10" x14ac:dyDescent="0.2">
      <c r="A294" s="4"/>
      <c r="B294" s="4"/>
      <c r="C294" s="4"/>
      <c r="D294" s="59"/>
    </row>
    <row r="295" spans="1:10" x14ac:dyDescent="0.2">
      <c r="A295" s="4"/>
      <c r="B295" s="4"/>
      <c r="C295" s="4"/>
      <c r="D295" s="59"/>
    </row>
    <row r="296" spans="1:10" x14ac:dyDescent="0.2">
      <c r="A296" s="4"/>
      <c r="B296" s="4"/>
      <c r="C296" s="4"/>
      <c r="D296" s="59"/>
    </row>
    <row r="297" spans="1:10" x14ac:dyDescent="0.2">
      <c r="A297" s="4"/>
      <c r="B297" s="4"/>
      <c r="C297" s="4"/>
      <c r="D297" s="59"/>
    </row>
    <row r="298" spans="1:10" x14ac:dyDescent="0.2">
      <c r="A298" s="4"/>
      <c r="B298" s="4"/>
      <c r="C298" s="4"/>
      <c r="D298" s="60"/>
    </row>
    <row r="299" spans="1:10" x14ac:dyDescent="0.2">
      <c r="A299" s="4"/>
      <c r="B299" s="4"/>
      <c r="C299" s="4"/>
      <c r="D299" s="59"/>
    </row>
    <row r="300" spans="1:10" x14ac:dyDescent="0.2">
      <c r="A300" s="4"/>
      <c r="B300" s="4"/>
      <c r="C300" s="4"/>
      <c r="D300" s="59"/>
    </row>
    <row r="301" spans="1:10" x14ac:dyDescent="0.2">
      <c r="A301" s="4"/>
      <c r="B301" s="4"/>
      <c r="C301" s="4"/>
      <c r="D301" s="59"/>
    </row>
    <row r="302" spans="1:10" x14ac:dyDescent="0.2">
      <c r="A302" s="4"/>
      <c r="B302" s="4"/>
      <c r="C302" s="4"/>
      <c r="D302" s="59"/>
    </row>
    <row r="303" spans="1:10" x14ac:dyDescent="0.2">
      <c r="A303" s="4"/>
      <c r="B303" s="4"/>
      <c r="C303" s="4"/>
    </row>
    <row r="304" spans="1:10" x14ac:dyDescent="0.2">
      <c r="A304" s="4"/>
      <c r="B304" s="4"/>
      <c r="C304" s="4"/>
    </row>
    <row r="305" spans="1:3" x14ac:dyDescent="0.2">
      <c r="A305" s="4"/>
      <c r="B305" s="4"/>
      <c r="C305" s="4"/>
    </row>
    <row r="306" spans="1:3" x14ac:dyDescent="0.2">
      <c r="A306" s="4"/>
      <c r="B306" s="4"/>
      <c r="C306" s="4"/>
    </row>
    <row r="307" spans="1:3" x14ac:dyDescent="0.2">
      <c r="A307" s="4"/>
      <c r="B307" s="4"/>
      <c r="C307" s="4"/>
    </row>
    <row r="308" spans="1:3" x14ac:dyDescent="0.2">
      <c r="A308" s="4"/>
      <c r="B308" s="4"/>
      <c r="C308" s="4"/>
    </row>
    <row r="309" spans="1:3" x14ac:dyDescent="0.2">
      <c r="A309" s="4"/>
      <c r="B309" s="4"/>
      <c r="C309" s="4"/>
    </row>
    <row r="310" spans="1:3" x14ac:dyDescent="0.2">
      <c r="A310" s="4"/>
      <c r="B310" s="4"/>
      <c r="C310" s="4"/>
    </row>
    <row r="311" spans="1:3" x14ac:dyDescent="0.2">
      <c r="A311" s="4"/>
      <c r="B311" s="4"/>
      <c r="C311" s="4"/>
    </row>
    <row r="312" spans="1:3" x14ac:dyDescent="0.2">
      <c r="A312" s="4"/>
      <c r="B312" s="4"/>
      <c r="C312" s="4"/>
    </row>
    <row r="313" spans="1:3" x14ac:dyDescent="0.2">
      <c r="A313" s="4"/>
      <c r="B313" s="4"/>
      <c r="C313" s="4"/>
    </row>
    <row r="314" spans="1:3" x14ac:dyDescent="0.2">
      <c r="A314" s="4"/>
      <c r="B314" s="4"/>
      <c r="C314" s="4"/>
    </row>
    <row r="315" spans="1:3" x14ac:dyDescent="0.2">
      <c r="A315" s="4"/>
      <c r="B315" s="4"/>
      <c r="C315" s="4"/>
    </row>
    <row r="316" spans="1:3" x14ac:dyDescent="0.2">
      <c r="A316" s="4"/>
      <c r="B316" s="4"/>
      <c r="C316" s="4"/>
    </row>
    <row r="317" spans="1:3" x14ac:dyDescent="0.2">
      <c r="A317" s="4"/>
      <c r="B317" s="4"/>
      <c r="C317" s="4"/>
    </row>
    <row r="318" spans="1:3" x14ac:dyDescent="0.2">
      <c r="A318" s="4"/>
      <c r="B318" s="4"/>
      <c r="C318" s="4"/>
    </row>
    <row r="319" spans="1:3" x14ac:dyDescent="0.2">
      <c r="A319" s="4"/>
      <c r="B319" s="4"/>
      <c r="C319" s="4"/>
    </row>
    <row r="320" spans="1:3" x14ac:dyDescent="0.2">
      <c r="A320" s="4"/>
      <c r="B320" s="4"/>
      <c r="C320" s="4"/>
    </row>
    <row r="321" spans="1:3" x14ac:dyDescent="0.2">
      <c r="A321" s="4"/>
      <c r="B321" s="4"/>
      <c r="C321" s="4"/>
    </row>
  </sheetData>
  <mergeCells count="105">
    <mergeCell ref="A280:A286"/>
    <mergeCell ref="B280:B286"/>
    <mergeCell ref="C280:C286"/>
    <mergeCell ref="A266:A272"/>
    <mergeCell ref="B266:B272"/>
    <mergeCell ref="C266:C272"/>
    <mergeCell ref="A273:A279"/>
    <mergeCell ref="B273:B279"/>
    <mergeCell ref="C273:C279"/>
    <mergeCell ref="A259:A265"/>
    <mergeCell ref="B259:B265"/>
    <mergeCell ref="C259:C265"/>
    <mergeCell ref="A245:A251"/>
    <mergeCell ref="B245:B251"/>
    <mergeCell ref="C245:C251"/>
    <mergeCell ref="A252:A258"/>
    <mergeCell ref="B252:B258"/>
    <mergeCell ref="C252:C258"/>
    <mergeCell ref="A231:A237"/>
    <mergeCell ref="B231:B237"/>
    <mergeCell ref="C231:C237"/>
    <mergeCell ref="A238:A244"/>
    <mergeCell ref="B238:B244"/>
    <mergeCell ref="C238:C244"/>
    <mergeCell ref="A224:A230"/>
    <mergeCell ref="B224:B230"/>
    <mergeCell ref="C224:C230"/>
    <mergeCell ref="A217:A223"/>
    <mergeCell ref="B217:B223"/>
    <mergeCell ref="C217:C223"/>
    <mergeCell ref="A180:A186"/>
    <mergeCell ref="B180:B186"/>
    <mergeCell ref="C180:C186"/>
    <mergeCell ref="A188:A194"/>
    <mergeCell ref="B188:B194"/>
    <mergeCell ref="C188:C194"/>
    <mergeCell ref="A195:A201"/>
    <mergeCell ref="B195:B201"/>
    <mergeCell ref="C195:C201"/>
    <mergeCell ref="A203:A209"/>
    <mergeCell ref="B203:B209"/>
    <mergeCell ref="C203:C209"/>
    <mergeCell ref="C210:C216"/>
    <mergeCell ref="B210:B216"/>
    <mergeCell ref="A210:A216"/>
    <mergeCell ref="A165:A171"/>
    <mergeCell ref="B165:B171"/>
    <mergeCell ref="C165:C171"/>
    <mergeCell ref="A173:A179"/>
    <mergeCell ref="B173:B179"/>
    <mergeCell ref="C173:C179"/>
    <mergeCell ref="A157:J157"/>
    <mergeCell ref="K157:O164"/>
    <mergeCell ref="A158:A164"/>
    <mergeCell ref="B158:B164"/>
    <mergeCell ref="C158:C164"/>
    <mergeCell ref="K136:O142"/>
    <mergeCell ref="A143:A149"/>
    <mergeCell ref="B143:B149"/>
    <mergeCell ref="C143:C149"/>
    <mergeCell ref="K143:O149"/>
    <mergeCell ref="A150:A156"/>
    <mergeCell ref="B150:B156"/>
    <mergeCell ref="B129:B135"/>
    <mergeCell ref="C129:C135"/>
    <mergeCell ref="A136:A142"/>
    <mergeCell ref="B136:B142"/>
    <mergeCell ref="C136:C142"/>
    <mergeCell ref="A129:A135"/>
    <mergeCell ref="C150:C156"/>
    <mergeCell ref="A72:J72"/>
    <mergeCell ref="A73:A128"/>
    <mergeCell ref="B73:B128"/>
    <mergeCell ref="C73:C79"/>
    <mergeCell ref="C80:C86"/>
    <mergeCell ref="C87:C93"/>
    <mergeCell ref="C94:C100"/>
    <mergeCell ref="C101:C107"/>
    <mergeCell ref="C108:C114"/>
    <mergeCell ref="C115:C121"/>
    <mergeCell ref="C122:C128"/>
    <mergeCell ref="A2:H2"/>
    <mergeCell ref="A4:A6"/>
    <mergeCell ref="B4:B6"/>
    <mergeCell ref="C4:C6"/>
    <mergeCell ref="D4:D6"/>
    <mergeCell ref="E4:J4"/>
    <mergeCell ref="E5:E6"/>
    <mergeCell ref="F5:J5"/>
    <mergeCell ref="C65:C71"/>
    <mergeCell ref="A65:A71"/>
    <mergeCell ref="A8:J8"/>
    <mergeCell ref="C9:C15"/>
    <mergeCell ref="C16:C22"/>
    <mergeCell ref="C23:C29"/>
    <mergeCell ref="C30:C36"/>
    <mergeCell ref="A44:A64"/>
    <mergeCell ref="B44:B64"/>
    <mergeCell ref="C44:C50"/>
    <mergeCell ref="C51:C57"/>
    <mergeCell ref="C58:C64"/>
    <mergeCell ref="B65:B71"/>
    <mergeCell ref="A9:A43"/>
    <mergeCell ref="B9:B43"/>
    <mergeCell ref="C37:C43"/>
  </mergeCells>
  <pageMargins left="0.19685039370078741" right="0.19685039370078741" top="0.19685039370078741" bottom="0.19685039370078741" header="0" footer="0"/>
  <pageSetup paperSize="9" scale="6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3CA7E-374B-42CB-A612-32193B7717CD}">
  <dimension ref="A1:D19"/>
  <sheetViews>
    <sheetView workbookViewId="0">
      <selection activeCell="C9" sqref="C9"/>
    </sheetView>
  </sheetViews>
  <sheetFormatPr defaultRowHeight="15" x14ac:dyDescent="0.25"/>
  <cols>
    <col min="1" max="1" width="20.28515625" customWidth="1"/>
    <col min="2" max="2" width="41" customWidth="1"/>
    <col min="3" max="3" width="36.5703125" customWidth="1"/>
    <col min="4" max="4" width="40" customWidth="1"/>
  </cols>
  <sheetData>
    <row r="1" spans="1:4" x14ac:dyDescent="0.25">
      <c r="A1" s="63"/>
      <c r="B1" s="63"/>
      <c r="C1" s="63"/>
      <c r="D1" s="64" t="s">
        <v>66</v>
      </c>
    </row>
    <row r="2" spans="1:4" x14ac:dyDescent="0.25">
      <c r="A2" s="170" t="s">
        <v>67</v>
      </c>
      <c r="B2" s="170"/>
      <c r="C2" s="170"/>
      <c r="D2" s="170"/>
    </row>
    <row r="3" spans="1:4" x14ac:dyDescent="0.25">
      <c r="A3" s="63"/>
      <c r="B3" s="63"/>
      <c r="C3" s="63"/>
      <c r="D3" s="63"/>
    </row>
    <row r="4" spans="1:4" ht="38.25" x14ac:dyDescent="0.25">
      <c r="A4" s="65" t="s">
        <v>1</v>
      </c>
      <c r="B4" s="65" t="s">
        <v>68</v>
      </c>
      <c r="C4" s="65" t="s">
        <v>69</v>
      </c>
      <c r="D4" s="65" t="s">
        <v>70</v>
      </c>
    </row>
    <row r="5" spans="1:4" ht="10.5" customHeight="1" x14ac:dyDescent="0.25">
      <c r="A5" s="66">
        <v>1</v>
      </c>
      <c r="B5" s="66">
        <v>2</v>
      </c>
      <c r="C5" s="66">
        <v>3</v>
      </c>
      <c r="D5" s="66">
        <v>4</v>
      </c>
    </row>
    <row r="6" spans="1:4" ht="37.5" customHeight="1" x14ac:dyDescent="0.25">
      <c r="A6" s="171" t="s">
        <v>71</v>
      </c>
      <c r="B6" s="171"/>
      <c r="C6" s="171"/>
      <c r="D6" s="171"/>
    </row>
    <row r="7" spans="1:4" ht="43.5" customHeight="1" x14ac:dyDescent="0.25">
      <c r="A7" s="171" t="s">
        <v>72</v>
      </c>
      <c r="B7" s="171"/>
      <c r="C7" s="171"/>
      <c r="D7" s="171"/>
    </row>
    <row r="8" spans="1:4" ht="43.5" customHeight="1" x14ac:dyDescent="0.25">
      <c r="A8" s="169" t="s">
        <v>73</v>
      </c>
      <c r="B8" s="169"/>
      <c r="C8" s="169"/>
      <c r="D8" s="169"/>
    </row>
    <row r="9" spans="1:4" ht="234" customHeight="1" x14ac:dyDescent="0.25">
      <c r="A9" s="67" t="s">
        <v>7</v>
      </c>
      <c r="B9" s="68" t="s">
        <v>74</v>
      </c>
      <c r="C9" s="69" t="s">
        <v>75</v>
      </c>
      <c r="D9" s="70"/>
    </row>
    <row r="10" spans="1:4" ht="42" customHeight="1" x14ac:dyDescent="0.25">
      <c r="A10" s="172" t="s">
        <v>76</v>
      </c>
      <c r="B10" s="172"/>
      <c r="C10" s="172"/>
      <c r="D10" s="172"/>
    </row>
    <row r="11" spans="1:4" ht="95.25" customHeight="1" x14ac:dyDescent="0.25">
      <c r="A11" s="67" t="s">
        <v>22</v>
      </c>
      <c r="B11" s="71" t="s">
        <v>77</v>
      </c>
      <c r="C11" s="72" t="s">
        <v>78</v>
      </c>
      <c r="D11" s="73"/>
    </row>
    <row r="12" spans="1:4" x14ac:dyDescent="0.25">
      <c r="A12" s="168" t="s">
        <v>79</v>
      </c>
      <c r="B12" s="168"/>
      <c r="C12" s="168"/>
      <c r="D12" s="168"/>
    </row>
    <row r="13" spans="1:4" ht="36.75" customHeight="1" x14ac:dyDescent="0.25">
      <c r="A13" s="168" t="s">
        <v>80</v>
      </c>
      <c r="B13" s="168"/>
      <c r="C13" s="168"/>
      <c r="D13" s="168"/>
    </row>
    <row r="14" spans="1:4" ht="22.5" customHeight="1" x14ac:dyDescent="0.25">
      <c r="A14" s="168" t="s">
        <v>81</v>
      </c>
      <c r="B14" s="168"/>
      <c r="C14" s="168"/>
      <c r="D14" s="168"/>
    </row>
    <row r="15" spans="1:4" ht="51" customHeight="1" x14ac:dyDescent="0.25">
      <c r="A15" s="67" t="s">
        <v>23</v>
      </c>
      <c r="B15" s="71" t="s">
        <v>82</v>
      </c>
      <c r="C15" s="71" t="s">
        <v>83</v>
      </c>
      <c r="D15" s="70"/>
    </row>
    <row r="16" spans="1:4" x14ac:dyDescent="0.25">
      <c r="A16" s="169" t="s">
        <v>84</v>
      </c>
      <c r="B16" s="169"/>
      <c r="C16" s="169"/>
      <c r="D16" s="169"/>
    </row>
    <row r="17" spans="1:4" ht="131.25" customHeight="1" x14ac:dyDescent="0.25">
      <c r="A17" s="67" t="s">
        <v>24</v>
      </c>
      <c r="B17" s="71" t="s">
        <v>85</v>
      </c>
      <c r="C17" s="69" t="s">
        <v>86</v>
      </c>
      <c r="D17" s="70"/>
    </row>
    <row r="18" spans="1:4" ht="93.75" customHeight="1" x14ac:dyDescent="0.25">
      <c r="A18" s="67" t="s">
        <v>24</v>
      </c>
      <c r="B18" s="71" t="s">
        <v>87</v>
      </c>
      <c r="C18" s="71" t="s">
        <v>88</v>
      </c>
      <c r="D18" s="70"/>
    </row>
    <row r="19" spans="1:4" ht="51" customHeight="1" x14ac:dyDescent="0.25">
      <c r="A19" s="67" t="s">
        <v>25</v>
      </c>
      <c r="B19" s="71" t="s">
        <v>89</v>
      </c>
      <c r="C19" s="71" t="s">
        <v>90</v>
      </c>
      <c r="D19" s="70"/>
    </row>
  </sheetData>
  <mergeCells count="9">
    <mergeCell ref="A13:D13"/>
    <mergeCell ref="A14:D14"/>
    <mergeCell ref="A16:D16"/>
    <mergeCell ref="A2:D2"/>
    <mergeCell ref="A6:D6"/>
    <mergeCell ref="A7:D7"/>
    <mergeCell ref="A8:D8"/>
    <mergeCell ref="A10:D10"/>
    <mergeCell ref="A12:D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846AF-2276-4693-852B-00AE4A51D2CC}">
  <dimension ref="A1:L30"/>
  <sheetViews>
    <sheetView topLeftCell="A19" workbookViewId="0">
      <selection activeCell="B16" sqref="B16:F22"/>
    </sheetView>
  </sheetViews>
  <sheetFormatPr defaultRowHeight="15" x14ac:dyDescent="0.25"/>
  <cols>
    <col min="3" max="3" width="12.7109375" customWidth="1"/>
    <col min="4" max="4" width="18.5703125" customWidth="1"/>
    <col min="5" max="5" width="13.7109375" customWidth="1"/>
    <col min="6" max="6" width="16" customWidth="1"/>
    <col min="7" max="7" width="21.85546875" customWidth="1"/>
    <col min="8" max="8" width="14.5703125" customWidth="1"/>
    <col min="9" max="9" width="12.7109375" customWidth="1"/>
    <col min="10" max="10" width="12" customWidth="1"/>
    <col min="11" max="11" width="13" customWidth="1"/>
    <col min="12" max="12" width="18.42578125" customWidth="1"/>
  </cols>
  <sheetData>
    <row r="1" spans="1:12" ht="15.75" x14ac:dyDescent="0.25">
      <c r="A1" s="186" t="s">
        <v>91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2" ht="15.75" x14ac:dyDescent="0.25">
      <c r="A2" s="187" t="s">
        <v>92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</row>
    <row r="3" spans="1:12" ht="39.75" customHeight="1" x14ac:dyDescent="0.25">
      <c r="A3" s="180" t="s">
        <v>93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</row>
    <row r="4" spans="1:12" ht="15.75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</row>
    <row r="5" spans="1:12" x14ac:dyDescent="0.25">
      <c r="A5" s="173" t="s">
        <v>94</v>
      </c>
      <c r="B5" s="173" t="s">
        <v>95</v>
      </c>
      <c r="C5" s="173" t="s">
        <v>96</v>
      </c>
      <c r="D5" s="173" t="s">
        <v>97</v>
      </c>
      <c r="E5" s="173" t="s">
        <v>98</v>
      </c>
      <c r="F5" s="173" t="s">
        <v>99</v>
      </c>
      <c r="G5" s="173" t="s">
        <v>100</v>
      </c>
      <c r="H5" s="191" t="s">
        <v>101</v>
      </c>
      <c r="I5" s="192"/>
      <c r="J5" s="193"/>
      <c r="K5" s="173" t="s">
        <v>102</v>
      </c>
      <c r="L5" s="173" t="s">
        <v>103</v>
      </c>
    </row>
    <row r="6" spans="1:12" x14ac:dyDescent="0.25">
      <c r="A6" s="174"/>
      <c r="B6" s="174"/>
      <c r="C6" s="174"/>
      <c r="D6" s="174"/>
      <c r="E6" s="174"/>
      <c r="F6" s="174"/>
      <c r="G6" s="174"/>
      <c r="H6" s="194"/>
      <c r="I6" s="195"/>
      <c r="J6" s="196"/>
      <c r="K6" s="174"/>
      <c r="L6" s="174"/>
    </row>
    <row r="7" spans="1:12" ht="15.75" x14ac:dyDescent="0.25">
      <c r="A7" s="175"/>
      <c r="B7" s="175"/>
      <c r="C7" s="175"/>
      <c r="D7" s="175"/>
      <c r="E7" s="175"/>
      <c r="F7" s="175"/>
      <c r="G7" s="175"/>
      <c r="H7" s="75" t="s">
        <v>104</v>
      </c>
      <c r="I7" s="75" t="s">
        <v>105</v>
      </c>
      <c r="J7" s="75" t="s">
        <v>106</v>
      </c>
      <c r="K7" s="175"/>
      <c r="L7" s="175"/>
    </row>
    <row r="8" spans="1:12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  <c r="K8" s="76">
        <v>11</v>
      </c>
      <c r="L8" s="76">
        <v>12</v>
      </c>
    </row>
    <row r="9" spans="1:12" ht="15.75" x14ac:dyDescent="0.25">
      <c r="A9" s="176" t="s">
        <v>107</v>
      </c>
      <c r="B9" s="177"/>
      <c r="C9" s="177"/>
      <c r="D9" s="177"/>
      <c r="E9" s="177"/>
      <c r="F9" s="178"/>
      <c r="G9" s="77" t="s">
        <v>5</v>
      </c>
      <c r="H9" s="78"/>
      <c r="I9" s="79"/>
      <c r="J9" s="79"/>
      <c r="K9" s="77"/>
      <c r="L9" s="80"/>
    </row>
    <row r="10" spans="1:12" ht="29.25" customHeight="1" x14ac:dyDescent="0.25">
      <c r="A10" s="179"/>
      <c r="B10" s="180"/>
      <c r="C10" s="180"/>
      <c r="D10" s="180"/>
      <c r="E10" s="180"/>
      <c r="F10" s="181"/>
      <c r="G10" s="77" t="s">
        <v>8</v>
      </c>
      <c r="H10" s="78"/>
      <c r="I10" s="78"/>
      <c r="J10" s="78"/>
      <c r="K10" s="77"/>
      <c r="L10" s="80"/>
    </row>
    <row r="11" spans="1:12" ht="44.25" customHeight="1" x14ac:dyDescent="0.25">
      <c r="A11" s="179"/>
      <c r="B11" s="180"/>
      <c r="C11" s="180"/>
      <c r="D11" s="180"/>
      <c r="E11" s="180"/>
      <c r="F11" s="181"/>
      <c r="G11" s="77" t="s">
        <v>9</v>
      </c>
      <c r="H11" s="78"/>
      <c r="I11" s="78"/>
      <c r="J11" s="78"/>
      <c r="K11" s="77"/>
      <c r="L11" s="80"/>
    </row>
    <row r="12" spans="1:12" ht="39.75" customHeight="1" x14ac:dyDescent="0.25">
      <c r="A12" s="179"/>
      <c r="B12" s="180"/>
      <c r="C12" s="180"/>
      <c r="D12" s="180"/>
      <c r="E12" s="180"/>
      <c r="F12" s="181"/>
      <c r="G12" s="77" t="s">
        <v>108</v>
      </c>
      <c r="H12" s="78"/>
      <c r="I12" s="78"/>
      <c r="J12" s="78"/>
      <c r="K12" s="77"/>
      <c r="L12" s="80"/>
    </row>
    <row r="13" spans="1:12" ht="70.5" customHeight="1" x14ac:dyDescent="0.25">
      <c r="A13" s="179"/>
      <c r="B13" s="180"/>
      <c r="C13" s="180"/>
      <c r="D13" s="180"/>
      <c r="E13" s="180"/>
      <c r="F13" s="181"/>
      <c r="G13" s="77" t="s">
        <v>11</v>
      </c>
      <c r="H13" s="78"/>
      <c r="I13" s="78"/>
      <c r="J13" s="78"/>
      <c r="K13" s="77"/>
      <c r="L13" s="80"/>
    </row>
    <row r="14" spans="1:12" ht="33" customHeight="1" x14ac:dyDescent="0.25">
      <c r="A14" s="179"/>
      <c r="B14" s="180"/>
      <c r="C14" s="180"/>
      <c r="D14" s="180"/>
      <c r="E14" s="180"/>
      <c r="F14" s="181"/>
      <c r="G14" s="77" t="s">
        <v>12</v>
      </c>
      <c r="H14" s="78"/>
      <c r="I14" s="78"/>
      <c r="J14" s="78"/>
      <c r="K14" s="77"/>
      <c r="L14" s="80"/>
    </row>
    <row r="15" spans="1:12" ht="29.25" customHeight="1" x14ac:dyDescent="0.25">
      <c r="A15" s="182"/>
      <c r="B15" s="183"/>
      <c r="C15" s="183"/>
      <c r="D15" s="183"/>
      <c r="E15" s="183"/>
      <c r="F15" s="184"/>
      <c r="G15" s="77" t="s">
        <v>109</v>
      </c>
      <c r="H15" s="78"/>
      <c r="I15" s="78"/>
      <c r="J15" s="78"/>
      <c r="K15" s="77"/>
      <c r="L15" s="80"/>
    </row>
    <row r="16" spans="1:12" ht="15.75" x14ac:dyDescent="0.25">
      <c r="A16" s="185">
        <v>1</v>
      </c>
      <c r="B16" s="176" t="s">
        <v>110</v>
      </c>
      <c r="C16" s="177"/>
      <c r="D16" s="177"/>
      <c r="E16" s="177"/>
      <c r="F16" s="178"/>
      <c r="G16" s="77" t="s">
        <v>5</v>
      </c>
      <c r="H16" s="78"/>
      <c r="I16" s="79"/>
      <c r="J16" s="79"/>
      <c r="K16" s="77"/>
      <c r="L16" s="80"/>
    </row>
    <row r="17" spans="1:12" ht="34.5" customHeight="1" x14ac:dyDescent="0.25">
      <c r="A17" s="185"/>
      <c r="B17" s="179"/>
      <c r="C17" s="180"/>
      <c r="D17" s="180"/>
      <c r="E17" s="180"/>
      <c r="F17" s="181"/>
      <c r="G17" s="77" t="s">
        <v>8</v>
      </c>
      <c r="H17" s="78"/>
      <c r="I17" s="78"/>
      <c r="J17" s="78"/>
      <c r="K17" s="77"/>
      <c r="L17" s="80"/>
    </row>
    <row r="18" spans="1:12" ht="48.75" customHeight="1" x14ac:dyDescent="0.25">
      <c r="A18" s="185"/>
      <c r="B18" s="179"/>
      <c r="C18" s="180"/>
      <c r="D18" s="180"/>
      <c r="E18" s="180"/>
      <c r="F18" s="181"/>
      <c r="G18" s="77" t="s">
        <v>9</v>
      </c>
      <c r="H18" s="78"/>
      <c r="I18" s="78"/>
      <c r="J18" s="78"/>
      <c r="K18" s="77"/>
      <c r="L18" s="80"/>
    </row>
    <row r="19" spans="1:12" ht="40.5" customHeight="1" x14ac:dyDescent="0.25">
      <c r="A19" s="185"/>
      <c r="B19" s="179"/>
      <c r="C19" s="180"/>
      <c r="D19" s="180"/>
      <c r="E19" s="180"/>
      <c r="F19" s="181"/>
      <c r="G19" s="77" t="s">
        <v>108</v>
      </c>
      <c r="H19" s="78"/>
      <c r="I19" s="78"/>
      <c r="J19" s="78"/>
      <c r="K19" s="77"/>
      <c r="L19" s="80"/>
    </row>
    <row r="20" spans="1:12" ht="71.25" customHeight="1" x14ac:dyDescent="0.25">
      <c r="A20" s="185"/>
      <c r="B20" s="179"/>
      <c r="C20" s="180"/>
      <c r="D20" s="180"/>
      <c r="E20" s="180"/>
      <c r="F20" s="181"/>
      <c r="G20" s="77" t="s">
        <v>11</v>
      </c>
      <c r="H20" s="78"/>
      <c r="I20" s="78"/>
      <c r="J20" s="78"/>
      <c r="K20" s="77"/>
      <c r="L20" s="80"/>
    </row>
    <row r="21" spans="1:12" ht="37.5" customHeight="1" x14ac:dyDescent="0.25">
      <c r="A21" s="185"/>
      <c r="B21" s="179"/>
      <c r="C21" s="180"/>
      <c r="D21" s="180"/>
      <c r="E21" s="180"/>
      <c r="F21" s="181"/>
      <c r="G21" s="77" t="s">
        <v>12</v>
      </c>
      <c r="H21" s="78"/>
      <c r="I21" s="78"/>
      <c r="J21" s="78"/>
      <c r="K21" s="77"/>
      <c r="L21" s="80"/>
    </row>
    <row r="22" spans="1:12" ht="27.75" customHeight="1" x14ac:dyDescent="0.25">
      <c r="A22" s="185"/>
      <c r="B22" s="182"/>
      <c r="C22" s="183"/>
      <c r="D22" s="183"/>
      <c r="E22" s="183"/>
      <c r="F22" s="184"/>
      <c r="G22" s="77" t="s">
        <v>109</v>
      </c>
      <c r="H22" s="78"/>
      <c r="I22" s="78"/>
      <c r="J22" s="78"/>
      <c r="K22" s="77"/>
      <c r="L22" s="80"/>
    </row>
    <row r="23" spans="1:12" ht="15.75" x14ac:dyDescent="0.25">
      <c r="A23" s="185" t="s">
        <v>111</v>
      </c>
      <c r="B23" s="176"/>
      <c r="C23" s="177"/>
      <c r="D23" s="177"/>
      <c r="E23" s="177"/>
      <c r="F23" s="178"/>
      <c r="G23" s="77" t="s">
        <v>5</v>
      </c>
      <c r="H23" s="78"/>
      <c r="I23" s="79"/>
      <c r="J23" s="79"/>
      <c r="K23" s="77"/>
      <c r="L23" s="80"/>
    </row>
    <row r="24" spans="1:12" ht="31.5" customHeight="1" x14ac:dyDescent="0.25">
      <c r="A24" s="185"/>
      <c r="B24" s="179"/>
      <c r="C24" s="180"/>
      <c r="D24" s="180"/>
      <c r="E24" s="180"/>
      <c r="F24" s="181"/>
      <c r="G24" s="77" t="s">
        <v>8</v>
      </c>
      <c r="H24" s="78"/>
      <c r="I24" s="78"/>
      <c r="J24" s="78"/>
      <c r="K24" s="77"/>
      <c r="L24" s="80"/>
    </row>
    <row r="25" spans="1:12" ht="46.5" customHeight="1" x14ac:dyDescent="0.25">
      <c r="A25" s="185"/>
      <c r="B25" s="179"/>
      <c r="C25" s="180"/>
      <c r="D25" s="180"/>
      <c r="E25" s="180"/>
      <c r="F25" s="181"/>
      <c r="G25" s="77" t="s">
        <v>9</v>
      </c>
      <c r="H25" s="78"/>
      <c r="I25" s="78"/>
      <c r="J25" s="78"/>
      <c r="K25" s="77"/>
      <c r="L25" s="80"/>
    </row>
    <row r="26" spans="1:12" ht="45.75" customHeight="1" x14ac:dyDescent="0.25">
      <c r="A26" s="185"/>
      <c r="B26" s="179"/>
      <c r="C26" s="180"/>
      <c r="D26" s="180"/>
      <c r="E26" s="180"/>
      <c r="F26" s="181"/>
      <c r="G26" s="77" t="s">
        <v>108</v>
      </c>
      <c r="H26" s="78"/>
      <c r="I26" s="78"/>
      <c r="J26" s="78"/>
      <c r="K26" s="77"/>
      <c r="L26" s="80"/>
    </row>
    <row r="27" spans="1:12" ht="60.75" customHeight="1" x14ac:dyDescent="0.25">
      <c r="A27" s="185"/>
      <c r="B27" s="179"/>
      <c r="C27" s="180"/>
      <c r="D27" s="180"/>
      <c r="E27" s="180"/>
      <c r="F27" s="181"/>
      <c r="G27" s="77" t="s">
        <v>11</v>
      </c>
      <c r="H27" s="78"/>
      <c r="I27" s="78"/>
      <c r="J27" s="78"/>
      <c r="K27" s="77"/>
      <c r="L27" s="80"/>
    </row>
    <row r="28" spans="1:12" ht="28.5" customHeight="1" x14ac:dyDescent="0.25">
      <c r="A28" s="185"/>
      <c r="B28" s="179"/>
      <c r="C28" s="180"/>
      <c r="D28" s="180"/>
      <c r="E28" s="180"/>
      <c r="F28" s="181"/>
      <c r="G28" s="77" t="s">
        <v>12</v>
      </c>
      <c r="H28" s="78"/>
      <c r="I28" s="78"/>
      <c r="J28" s="78"/>
      <c r="K28" s="77"/>
      <c r="L28" s="80"/>
    </row>
    <row r="29" spans="1:12" ht="29.25" customHeight="1" x14ac:dyDescent="0.25">
      <c r="A29" s="185"/>
      <c r="B29" s="182"/>
      <c r="C29" s="183"/>
      <c r="D29" s="183"/>
      <c r="E29" s="183"/>
      <c r="F29" s="184"/>
      <c r="G29" s="77" t="s">
        <v>109</v>
      </c>
      <c r="H29" s="78"/>
      <c r="I29" s="78"/>
      <c r="J29" s="78"/>
      <c r="K29" s="77"/>
      <c r="L29" s="80"/>
    </row>
    <row r="30" spans="1:12" ht="15.75" x14ac:dyDescent="0.25">
      <c r="A30" s="81"/>
      <c r="B30" s="188"/>
      <c r="C30" s="189"/>
      <c r="D30" s="189"/>
      <c r="E30" s="189"/>
      <c r="F30" s="190"/>
      <c r="G30" s="78"/>
      <c r="H30" s="78"/>
      <c r="I30" s="78"/>
      <c r="J30" s="78"/>
      <c r="K30" s="78"/>
      <c r="L30" s="80"/>
    </row>
  </sheetData>
  <mergeCells count="19">
    <mergeCell ref="A23:A29"/>
    <mergeCell ref="B23:F29"/>
    <mergeCell ref="B30:F30"/>
    <mergeCell ref="H5:J6"/>
    <mergeCell ref="K5:K7"/>
    <mergeCell ref="L5:L7"/>
    <mergeCell ref="A9:F15"/>
    <mergeCell ref="A16:A22"/>
    <mergeCell ref="B16:F22"/>
    <mergeCell ref="A1:L1"/>
    <mergeCell ref="A2:L2"/>
    <mergeCell ref="A3:L3"/>
    <mergeCell ref="A5:A7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67CDD-BF3A-4656-A51E-75C01E41D56B}">
  <dimension ref="A1:G8"/>
  <sheetViews>
    <sheetView workbookViewId="0">
      <selection activeCell="L4" sqref="L4"/>
    </sheetView>
  </sheetViews>
  <sheetFormatPr defaultRowHeight="15" x14ac:dyDescent="0.25"/>
  <cols>
    <col min="2" max="2" width="22.28515625" customWidth="1"/>
    <col min="3" max="3" width="15.5703125" customWidth="1"/>
    <col min="4" max="4" width="15.28515625" customWidth="1"/>
    <col min="5" max="5" width="16.140625" customWidth="1"/>
    <col min="6" max="6" width="27.42578125" customWidth="1"/>
    <col min="7" max="7" width="23.140625" customWidth="1"/>
  </cols>
  <sheetData>
    <row r="1" spans="1:7" ht="15.75" x14ac:dyDescent="0.25">
      <c r="A1" s="186" t="s">
        <v>112</v>
      </c>
      <c r="B1" s="186"/>
      <c r="C1" s="186"/>
      <c r="D1" s="186"/>
      <c r="E1" s="186"/>
      <c r="F1" s="186"/>
      <c r="G1" s="186"/>
    </row>
    <row r="2" spans="1:7" ht="15.75" x14ac:dyDescent="0.25">
      <c r="A2" s="187" t="s">
        <v>113</v>
      </c>
      <c r="B2" s="187"/>
      <c r="C2" s="187"/>
      <c r="D2" s="187"/>
      <c r="E2" s="187"/>
      <c r="F2" s="187"/>
      <c r="G2" s="187"/>
    </row>
    <row r="3" spans="1:7" ht="15.75" x14ac:dyDescent="0.25">
      <c r="A3" s="74"/>
      <c r="B3" s="74"/>
      <c r="C3" s="74"/>
      <c r="D3" s="74"/>
      <c r="E3" s="74"/>
      <c r="F3" s="74"/>
      <c r="G3" s="74"/>
    </row>
    <row r="4" spans="1:7" ht="108.75" customHeight="1" x14ac:dyDescent="0.25">
      <c r="A4" s="82" t="s">
        <v>114</v>
      </c>
      <c r="B4" s="82" t="s">
        <v>115</v>
      </c>
      <c r="C4" s="82" t="s">
        <v>96</v>
      </c>
      <c r="D4" s="82" t="s">
        <v>116</v>
      </c>
      <c r="E4" s="82" t="s">
        <v>117</v>
      </c>
      <c r="F4" s="82" t="s">
        <v>118</v>
      </c>
      <c r="G4" s="82" t="s">
        <v>119</v>
      </c>
    </row>
    <row r="5" spans="1:7" x14ac:dyDescent="0.25">
      <c r="A5" s="76">
        <v>1</v>
      </c>
      <c r="B5" s="76">
        <v>2</v>
      </c>
      <c r="C5" s="76">
        <v>3</v>
      </c>
      <c r="D5" s="76">
        <v>4</v>
      </c>
      <c r="E5" s="76">
        <v>5</v>
      </c>
      <c r="F5" s="76">
        <v>6</v>
      </c>
      <c r="G5" s="76">
        <v>7</v>
      </c>
    </row>
    <row r="6" spans="1:7" ht="15.75" x14ac:dyDescent="0.25">
      <c r="A6" s="83"/>
      <c r="B6" s="84"/>
      <c r="C6" s="77"/>
      <c r="D6" s="77"/>
      <c r="E6" s="77"/>
      <c r="F6" s="77"/>
      <c r="G6" s="80"/>
    </row>
    <row r="7" spans="1:7" ht="15.75" x14ac:dyDescent="0.25">
      <c r="A7" s="83"/>
      <c r="B7" s="84"/>
      <c r="C7" s="77"/>
      <c r="D7" s="77"/>
      <c r="E7" s="77"/>
      <c r="F7" s="77"/>
      <c r="G7" s="80"/>
    </row>
    <row r="8" spans="1:7" ht="15.75" x14ac:dyDescent="0.25">
      <c r="A8" s="81"/>
      <c r="B8" s="85"/>
      <c r="C8" s="78"/>
      <c r="D8" s="78"/>
      <c r="E8" s="78"/>
      <c r="F8" s="78"/>
      <c r="G8" s="80"/>
    </row>
  </sheetData>
  <mergeCells count="2">
    <mergeCell ref="A1:G1"/>
    <mergeCell ref="A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01171-41E6-408C-8A2D-07738FD592B2}">
  <dimension ref="A1:D10"/>
  <sheetViews>
    <sheetView workbookViewId="0">
      <selection activeCell="G6" sqref="G6"/>
    </sheetView>
  </sheetViews>
  <sheetFormatPr defaultRowHeight="15" x14ac:dyDescent="0.25"/>
  <cols>
    <col min="2" max="2" width="35.7109375" customWidth="1"/>
    <col min="3" max="3" width="30" customWidth="1"/>
    <col min="4" max="4" width="47.5703125" customWidth="1"/>
  </cols>
  <sheetData>
    <row r="1" spans="1:4" ht="15.75" x14ac:dyDescent="0.25">
      <c r="A1" s="186" t="s">
        <v>120</v>
      </c>
      <c r="B1" s="186"/>
      <c r="C1" s="186"/>
      <c r="D1" s="186"/>
    </row>
    <row r="2" spans="1:4" ht="15.75" x14ac:dyDescent="0.25">
      <c r="A2" s="187" t="s">
        <v>121</v>
      </c>
      <c r="B2" s="187"/>
      <c r="C2" s="187"/>
      <c r="D2" s="187"/>
    </row>
    <row r="3" spans="1:4" ht="15.75" x14ac:dyDescent="0.25">
      <c r="A3" s="187" t="s">
        <v>122</v>
      </c>
      <c r="B3" s="187"/>
      <c r="C3" s="187"/>
      <c r="D3" s="187"/>
    </row>
    <row r="4" spans="1:4" ht="15.75" x14ac:dyDescent="0.25">
      <c r="A4" s="187" t="s">
        <v>123</v>
      </c>
      <c r="B4" s="187"/>
      <c r="C4" s="187"/>
      <c r="D4" s="187"/>
    </row>
    <row r="5" spans="1:4" ht="15.75" x14ac:dyDescent="0.25">
      <c r="A5" s="74"/>
      <c r="B5" s="74"/>
      <c r="C5" s="74"/>
      <c r="D5" s="74"/>
    </row>
    <row r="6" spans="1:4" ht="96" customHeight="1" x14ac:dyDescent="0.25">
      <c r="A6" s="82" t="s">
        <v>114</v>
      </c>
      <c r="B6" s="82" t="s">
        <v>124</v>
      </c>
      <c r="C6" s="82" t="s">
        <v>125</v>
      </c>
      <c r="D6" s="82" t="s">
        <v>126</v>
      </c>
    </row>
    <row r="7" spans="1:4" x14ac:dyDescent="0.25">
      <c r="A7" s="76">
        <v>1</v>
      </c>
      <c r="B7" s="76">
        <v>2</v>
      </c>
      <c r="C7" s="76">
        <v>3</v>
      </c>
      <c r="D7" s="76">
        <v>4</v>
      </c>
    </row>
    <row r="8" spans="1:4" ht="15.75" x14ac:dyDescent="0.25">
      <c r="A8" s="83"/>
      <c r="B8" s="84"/>
      <c r="C8" s="77"/>
      <c r="D8" s="77"/>
    </row>
    <row r="9" spans="1:4" ht="15.75" x14ac:dyDescent="0.25">
      <c r="A9" s="83"/>
      <c r="B9" s="84"/>
      <c r="C9" s="77"/>
      <c r="D9" s="77"/>
    </row>
    <row r="10" spans="1:4" ht="15.75" x14ac:dyDescent="0.25">
      <c r="A10" s="81"/>
      <c r="B10" s="85"/>
      <c r="C10" s="78"/>
      <c r="D10" s="78"/>
    </row>
  </sheetData>
  <mergeCells count="4">
    <mergeCell ref="A1:D1"/>
    <mergeCell ref="A2:D2"/>
    <mergeCell ref="A3:D3"/>
    <mergeCell ref="A4:D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69E0F-D5DD-44A9-B1E9-361DF125F72F}">
  <dimension ref="A1:K12"/>
  <sheetViews>
    <sheetView workbookViewId="0">
      <selection activeCell="P7" sqref="P7"/>
    </sheetView>
  </sheetViews>
  <sheetFormatPr defaultRowHeight="15" x14ac:dyDescent="0.25"/>
  <cols>
    <col min="2" max="2" width="17.42578125" customWidth="1"/>
    <col min="3" max="3" width="20.85546875" customWidth="1"/>
    <col min="4" max="4" width="14.5703125" customWidth="1"/>
    <col min="5" max="5" width="17.28515625" customWidth="1"/>
    <col min="7" max="7" width="16.42578125" customWidth="1"/>
    <col min="8" max="8" width="14.7109375" customWidth="1"/>
    <col min="9" max="9" width="13.42578125" customWidth="1"/>
    <col min="10" max="10" width="13.7109375" customWidth="1"/>
    <col min="11" max="11" width="15.28515625" customWidth="1"/>
  </cols>
  <sheetData>
    <row r="1" spans="1:11" ht="15.75" x14ac:dyDescent="0.25">
      <c r="A1" s="186" t="s">
        <v>127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1" ht="15.75" x14ac:dyDescent="0.25">
      <c r="A2" s="187" t="s">
        <v>128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</row>
    <row r="3" spans="1:11" ht="15.75" x14ac:dyDescent="0.25">
      <c r="A3" s="201" t="s">
        <v>129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</row>
    <row r="4" spans="1:11" ht="15.75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1" ht="15.75" x14ac:dyDescent="0.25">
      <c r="A5" s="173" t="s">
        <v>114</v>
      </c>
      <c r="B5" s="173" t="s">
        <v>130</v>
      </c>
      <c r="C5" s="173" t="s">
        <v>131</v>
      </c>
      <c r="D5" s="173" t="s">
        <v>132</v>
      </c>
      <c r="E5" s="173" t="s">
        <v>133</v>
      </c>
      <c r="F5" s="197" t="s">
        <v>134</v>
      </c>
      <c r="G5" s="197"/>
      <c r="H5" s="197"/>
      <c r="I5" s="197"/>
      <c r="J5" s="197"/>
      <c r="K5" s="197"/>
    </row>
    <row r="6" spans="1:11" ht="15.75" x14ac:dyDescent="0.25">
      <c r="A6" s="174"/>
      <c r="B6" s="174"/>
      <c r="C6" s="174"/>
      <c r="D6" s="174"/>
      <c r="E6" s="174"/>
      <c r="F6" s="197" t="s">
        <v>5</v>
      </c>
      <c r="G6" s="197" t="s">
        <v>135</v>
      </c>
      <c r="H6" s="197"/>
      <c r="I6" s="197"/>
      <c r="J6" s="197"/>
      <c r="K6" s="197"/>
    </row>
    <row r="7" spans="1:11" ht="15.75" x14ac:dyDescent="0.25">
      <c r="A7" s="175"/>
      <c r="B7" s="175"/>
      <c r="C7" s="175"/>
      <c r="D7" s="175"/>
      <c r="E7" s="175"/>
      <c r="F7" s="197"/>
      <c r="G7" s="75" t="s">
        <v>136</v>
      </c>
      <c r="H7" s="75" t="s">
        <v>104</v>
      </c>
      <c r="I7" s="75" t="s">
        <v>105</v>
      </c>
      <c r="J7" s="75" t="s">
        <v>106</v>
      </c>
      <c r="K7" s="75" t="s">
        <v>137</v>
      </c>
    </row>
    <row r="8" spans="1:11" x14ac:dyDescent="0.25">
      <c r="A8" s="76">
        <v>1</v>
      </c>
      <c r="B8" s="76">
        <v>2</v>
      </c>
      <c r="C8" s="76">
        <v>3</v>
      </c>
      <c r="D8" s="76">
        <v>4</v>
      </c>
      <c r="E8" s="76">
        <v>5</v>
      </c>
      <c r="F8" s="76">
        <v>6</v>
      </c>
      <c r="G8" s="76">
        <v>7</v>
      </c>
      <c r="H8" s="76">
        <v>8</v>
      </c>
      <c r="I8" s="76">
        <v>9</v>
      </c>
      <c r="J8" s="76">
        <v>10</v>
      </c>
      <c r="K8" s="76">
        <v>11</v>
      </c>
    </row>
    <row r="9" spans="1:11" ht="15.75" x14ac:dyDescent="0.25">
      <c r="A9" s="81"/>
      <c r="B9" s="85"/>
      <c r="C9" s="78"/>
      <c r="D9" s="78"/>
      <c r="E9" s="198" t="s">
        <v>138</v>
      </c>
      <c r="F9" s="199"/>
      <c r="G9" s="199"/>
      <c r="H9" s="199"/>
      <c r="I9" s="199"/>
      <c r="J9" s="199"/>
      <c r="K9" s="200"/>
    </row>
    <row r="10" spans="1:11" ht="15.75" x14ac:dyDescent="0.25">
      <c r="A10" s="81"/>
      <c r="B10" s="85"/>
      <c r="C10" s="78"/>
      <c r="D10" s="78"/>
      <c r="E10" s="78"/>
      <c r="F10" s="78"/>
      <c r="G10" s="78"/>
      <c r="H10" s="78"/>
      <c r="I10" s="78"/>
      <c r="J10" s="78"/>
      <c r="K10" s="78"/>
    </row>
    <row r="11" spans="1:11" ht="15.75" x14ac:dyDescent="0.25">
      <c r="A11" s="81"/>
      <c r="B11" s="85"/>
      <c r="C11" s="78"/>
      <c r="D11" s="78"/>
      <c r="E11" s="188" t="s">
        <v>139</v>
      </c>
      <c r="F11" s="189"/>
      <c r="G11" s="189"/>
      <c r="H11" s="189"/>
      <c r="I11" s="189"/>
      <c r="J11" s="189"/>
      <c r="K11" s="190"/>
    </row>
    <row r="12" spans="1:11" ht="15.75" x14ac:dyDescent="0.25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</row>
  </sheetData>
  <mergeCells count="13">
    <mergeCell ref="G6:K6"/>
    <mergeCell ref="E9:K9"/>
    <mergeCell ref="E11:K11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4C5ED-0B53-4B43-B18C-0FCD0247062E}">
  <dimension ref="A1:H9"/>
  <sheetViews>
    <sheetView workbookViewId="0">
      <selection activeCell="I8" sqref="I8"/>
    </sheetView>
  </sheetViews>
  <sheetFormatPr defaultRowHeight="15" x14ac:dyDescent="0.25"/>
  <cols>
    <col min="2" max="2" width="35" customWidth="1"/>
    <col min="3" max="3" width="26.5703125" customWidth="1"/>
    <col min="8" max="8" width="16.5703125" customWidth="1"/>
  </cols>
  <sheetData>
    <row r="1" spans="1:8" x14ac:dyDescent="0.25">
      <c r="H1" s="87" t="s">
        <v>140</v>
      </c>
    </row>
    <row r="2" spans="1:8" x14ac:dyDescent="0.25">
      <c r="A2" s="202" t="s">
        <v>141</v>
      </c>
      <c r="B2" s="202"/>
      <c r="C2" s="202"/>
      <c r="D2" s="202"/>
      <c r="E2" s="202"/>
      <c r="F2" s="202"/>
      <c r="G2" s="202"/>
      <c r="H2" s="202"/>
    </row>
    <row r="3" spans="1:8" x14ac:dyDescent="0.25">
      <c r="A3" s="202"/>
      <c r="B3" s="202"/>
      <c r="C3" s="202"/>
      <c r="D3" s="202"/>
      <c r="E3" s="202"/>
      <c r="F3" s="202"/>
      <c r="G3" s="202"/>
      <c r="H3" s="202"/>
    </row>
    <row r="4" spans="1:8" x14ac:dyDescent="0.25">
      <c r="B4" s="88"/>
    </row>
    <row r="5" spans="1:8" x14ac:dyDescent="0.25">
      <c r="A5" s="203" t="s">
        <v>142</v>
      </c>
      <c r="B5" s="203" t="s">
        <v>143</v>
      </c>
      <c r="C5" s="203" t="s">
        <v>144</v>
      </c>
      <c r="D5" s="203"/>
      <c r="E5" s="203"/>
      <c r="F5" s="203"/>
      <c r="G5" s="203"/>
      <c r="H5" s="203" t="s">
        <v>145</v>
      </c>
    </row>
    <row r="6" spans="1:8" ht="140.25" customHeight="1" x14ac:dyDescent="0.25">
      <c r="A6" s="203"/>
      <c r="B6" s="203"/>
      <c r="C6" s="203"/>
      <c r="D6" s="89" t="s">
        <v>146</v>
      </c>
      <c r="E6" s="89" t="s">
        <v>147</v>
      </c>
      <c r="F6" s="89" t="s">
        <v>148</v>
      </c>
      <c r="G6" s="89" t="s">
        <v>149</v>
      </c>
      <c r="H6" s="203"/>
    </row>
    <row r="7" spans="1:8" x14ac:dyDescent="0.25">
      <c r="A7" s="89">
        <v>1</v>
      </c>
      <c r="B7" s="89">
        <v>2</v>
      </c>
      <c r="C7" s="89">
        <v>3</v>
      </c>
      <c r="D7" s="89">
        <v>4</v>
      </c>
      <c r="E7" s="89">
        <v>5</v>
      </c>
      <c r="F7" s="89">
        <v>6</v>
      </c>
      <c r="G7" s="89">
        <v>7</v>
      </c>
      <c r="H7" s="90">
        <v>8</v>
      </c>
    </row>
    <row r="8" spans="1:8" ht="83.25" customHeight="1" x14ac:dyDescent="0.25">
      <c r="A8" s="91">
        <v>1</v>
      </c>
      <c r="B8" s="92" t="s">
        <v>150</v>
      </c>
      <c r="C8" s="93">
        <v>0.95</v>
      </c>
      <c r="D8" s="94">
        <v>0.95</v>
      </c>
      <c r="E8" s="94">
        <v>0.95</v>
      </c>
      <c r="F8" s="94">
        <v>0.95</v>
      </c>
      <c r="G8" s="94">
        <v>0.95</v>
      </c>
      <c r="H8" s="93">
        <v>0.95</v>
      </c>
    </row>
    <row r="9" spans="1:8" ht="60" customHeight="1" x14ac:dyDescent="0.25">
      <c r="A9" s="91">
        <v>2</v>
      </c>
      <c r="B9" s="92" t="s">
        <v>151</v>
      </c>
      <c r="C9" s="93">
        <v>0.99</v>
      </c>
      <c r="D9" s="93">
        <v>0.99</v>
      </c>
      <c r="E9" s="93">
        <v>0.99</v>
      </c>
      <c r="F9" s="93">
        <v>0.99</v>
      </c>
      <c r="G9" s="93">
        <v>0.99</v>
      </c>
      <c r="H9" s="93">
        <v>0.99</v>
      </c>
    </row>
  </sheetData>
  <mergeCells count="6">
    <mergeCell ref="A2:H3"/>
    <mergeCell ref="A5:A6"/>
    <mergeCell ref="B5:B6"/>
    <mergeCell ref="C5:C6"/>
    <mergeCell ref="D5:G5"/>
    <mergeCell ref="H5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Пономарева Алена Юрьевна</dc:creator>
  <cp:lastModifiedBy>Ещенко Екатерина Александровна</cp:lastModifiedBy>
  <cp:lastPrinted>2024-08-09T10:31:33Z</cp:lastPrinted>
  <dcterms:created xsi:type="dcterms:W3CDTF">2021-11-15T12:04:53Z</dcterms:created>
  <dcterms:modified xsi:type="dcterms:W3CDTF">2024-08-09T10:39:41Z</dcterms:modified>
</cp:coreProperties>
</file>