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AECE6F0-0417-4D4B-86C1-FC8ACCB7F6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 " sheetId="11" r:id="rId1"/>
    <sheet name="таблица 3" sheetId="12" r:id="rId2"/>
    <sheet name="таблица 4" sheetId="15" r:id="rId3"/>
    <sheet name="таблица 5" sheetId="16" r:id="rId4"/>
    <sheet name="таблица 6" sheetId="17" r:id="rId5"/>
    <sheet name="таблица 7" sheetId="18" r:id="rId6"/>
    <sheet name="таблица 8" sheetId="14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 '!$3:$6</definedName>
    <definedName name="_xlnm.Print_Titles" localSheetId="1">'таблица 3'!$6:$9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 '!$A$1:$J$253</definedName>
    <definedName name="_xlnm.Print_Area" localSheetId="1">'таблица 3'!$A$2:$D$34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8'!$A$1:$K$9</definedName>
  </definedNames>
  <calcPr calcId="181029"/>
</workbook>
</file>

<file path=xl/calcChain.xml><?xml version="1.0" encoding="utf-8"?>
<calcChain xmlns="http://schemas.openxmlformats.org/spreadsheetml/2006/main">
  <c r="G134" i="11" l="1"/>
  <c r="G141" i="11"/>
  <c r="G148" i="11"/>
  <c r="G169" i="11"/>
  <c r="G112" i="11"/>
  <c r="H108" i="11"/>
  <c r="G84" i="11" l="1"/>
  <c r="G221" i="11"/>
  <c r="G41" i="11"/>
  <c r="G27" i="11" s="1"/>
  <c r="G214" i="11" l="1"/>
  <c r="G40" i="11"/>
  <c r="G26" i="11" s="1"/>
  <c r="G69" i="11"/>
  <c r="G68" i="11" l="1"/>
  <c r="E26" i="11"/>
  <c r="J151" i="11" l="1"/>
  <c r="G150" i="11"/>
  <c r="G149" i="11"/>
  <c r="J115" i="11" l="1"/>
  <c r="I115" i="11"/>
  <c r="J101" i="11"/>
  <c r="J91" i="11"/>
  <c r="F141" i="11" l="1"/>
  <c r="F134" i="11"/>
  <c r="F84" i="11" l="1"/>
  <c r="F162" i="11" l="1"/>
  <c r="G137" i="11" l="1"/>
  <c r="F155" i="11"/>
  <c r="F169" i="11" s="1"/>
  <c r="F112" i="11" l="1"/>
  <c r="F122" i="11" l="1"/>
  <c r="F80" i="11"/>
  <c r="I165" i="11" l="1"/>
  <c r="H165" i="11"/>
  <c r="I158" i="11"/>
  <c r="I151" i="11" s="1"/>
  <c r="H158" i="11"/>
  <c r="I144" i="11"/>
  <c r="H144" i="11"/>
  <c r="I137" i="11"/>
  <c r="H134" i="11"/>
  <c r="H137" i="11"/>
  <c r="H115" i="11"/>
  <c r="I112" i="11"/>
  <c r="H112" i="11"/>
  <c r="I87" i="11"/>
  <c r="I84" i="11"/>
  <c r="H87" i="11"/>
  <c r="H84" i="11"/>
  <c r="G115" i="11"/>
  <c r="G122" i="11" s="1"/>
  <c r="H122" i="11" l="1"/>
  <c r="H172" i="11"/>
  <c r="H151" i="11"/>
  <c r="I172" i="11"/>
  <c r="G172" i="11"/>
  <c r="F62" i="11" l="1"/>
  <c r="F105" i="11"/>
  <c r="F20" i="11" l="1"/>
  <c r="F238" i="11" l="1"/>
  <c r="J95" i="11" l="1"/>
  <c r="F137" i="11" l="1"/>
  <c r="F41" i="11" l="1"/>
  <c r="E55" i="11" l="1"/>
  <c r="F48" i="11"/>
  <c r="F249" i="11" l="1"/>
  <c r="F65" i="11" l="1"/>
  <c r="F34" i="11" l="1"/>
  <c r="F27" i="11" l="1"/>
  <c r="F69" i="11" s="1"/>
  <c r="E46" i="11"/>
  <c r="J45" i="11"/>
  <c r="I45" i="11"/>
  <c r="H45" i="11"/>
  <c r="G45" i="11"/>
  <c r="J155" i="11" l="1"/>
  <c r="J162" i="11"/>
  <c r="J84" i="11"/>
  <c r="I91" i="11"/>
  <c r="H91" i="11"/>
  <c r="G91" i="11"/>
  <c r="F91" i="11"/>
  <c r="G228" i="11" l="1"/>
  <c r="G119" i="11"/>
  <c r="F88" i="11"/>
  <c r="F119" i="11"/>
  <c r="F176" i="11" s="1"/>
  <c r="F77" i="11"/>
  <c r="G88" i="11"/>
  <c r="G77" i="11"/>
  <c r="F228" i="11"/>
  <c r="F45" i="11"/>
  <c r="E45" i="11" s="1"/>
  <c r="F148" i="11" l="1"/>
  <c r="J231" i="11" l="1"/>
  <c r="I231" i="11"/>
  <c r="H231" i="11"/>
  <c r="G231" i="11"/>
  <c r="G252" i="11"/>
  <c r="H252" i="11"/>
  <c r="I252" i="11"/>
  <c r="J252" i="11"/>
  <c r="F252" i="11"/>
  <c r="F231" i="11"/>
  <c r="E231" i="11" l="1"/>
  <c r="G249" i="11"/>
  <c r="I249" i="11" l="1"/>
  <c r="E48" i="11"/>
  <c r="E51" i="11"/>
  <c r="E50" i="11"/>
  <c r="E49" i="11"/>
  <c r="E47" i="11"/>
  <c r="E252" i="11"/>
  <c r="J228" i="11"/>
  <c r="I228" i="11"/>
  <c r="H228" i="11"/>
  <c r="F167" i="11"/>
  <c r="G167" i="11"/>
  <c r="H167" i="11"/>
  <c r="I167" i="11"/>
  <c r="J167" i="11"/>
  <c r="F168" i="11"/>
  <c r="G168" i="11"/>
  <c r="H168" i="11"/>
  <c r="I168" i="11"/>
  <c r="J168" i="11"/>
  <c r="I169" i="11"/>
  <c r="J172" i="11"/>
  <c r="F172" i="11"/>
  <c r="E151" i="11"/>
  <c r="E150" i="11"/>
  <c r="E149" i="11"/>
  <c r="E147" i="11"/>
  <c r="E146" i="11"/>
  <c r="J148" i="11"/>
  <c r="J145" i="11" s="1"/>
  <c r="I152" i="11"/>
  <c r="H152" i="11"/>
  <c r="J169" i="11"/>
  <c r="E158" i="11"/>
  <c r="E157" i="11"/>
  <c r="E156" i="11"/>
  <c r="E154" i="11"/>
  <c r="E153" i="11"/>
  <c r="J152" i="11"/>
  <c r="F152" i="11"/>
  <c r="F75" i="11"/>
  <c r="G75" i="11"/>
  <c r="H75" i="11"/>
  <c r="I75" i="11"/>
  <c r="J75" i="11"/>
  <c r="F76" i="11"/>
  <c r="G76" i="11"/>
  <c r="H76" i="11"/>
  <c r="I76" i="11"/>
  <c r="J76" i="11"/>
  <c r="F78" i="11"/>
  <c r="G78" i="11"/>
  <c r="H78" i="11"/>
  <c r="I78" i="11"/>
  <c r="J78" i="11"/>
  <c r="F79" i="11"/>
  <c r="G79" i="11"/>
  <c r="H79" i="11"/>
  <c r="I79" i="11"/>
  <c r="J79" i="11"/>
  <c r="E168" i="11" l="1"/>
  <c r="E155" i="11"/>
  <c r="G145" i="11"/>
  <c r="J249" i="11"/>
  <c r="H148" i="11"/>
  <c r="H145" i="11" s="1"/>
  <c r="I148" i="11"/>
  <c r="I145" i="11" s="1"/>
  <c r="H169" i="11"/>
  <c r="H249" i="11"/>
  <c r="E249" i="11" s="1"/>
  <c r="G152" i="11"/>
  <c r="E152" i="11" s="1"/>
  <c r="E75" i="11"/>
  <c r="E76" i="11"/>
  <c r="E79" i="11"/>
  <c r="E78" i="11"/>
  <c r="J138" i="11"/>
  <c r="F245" i="11"/>
  <c r="J247" i="11"/>
  <c r="H247" i="11"/>
  <c r="G247" i="11"/>
  <c r="F247" i="11"/>
  <c r="J248" i="11"/>
  <c r="I248" i="11"/>
  <c r="G248" i="11"/>
  <c r="F248" i="11"/>
  <c r="F170" i="11"/>
  <c r="F250" i="11" s="1"/>
  <c r="F171" i="11"/>
  <c r="F251" i="11" s="1"/>
  <c r="J170" i="11"/>
  <c r="J250" i="11" s="1"/>
  <c r="I170" i="11"/>
  <c r="H170" i="11"/>
  <c r="H250" i="11" s="1"/>
  <c r="G170" i="11"/>
  <c r="G250" i="11" s="1"/>
  <c r="J171" i="11"/>
  <c r="J251" i="11" s="1"/>
  <c r="I171" i="11"/>
  <c r="I251" i="11" s="1"/>
  <c r="H171" i="11"/>
  <c r="H251" i="11" s="1"/>
  <c r="G171" i="11"/>
  <c r="G251" i="11" s="1"/>
  <c r="J131" i="11"/>
  <c r="E130" i="11"/>
  <c r="E137" i="11"/>
  <c r="E136" i="11"/>
  <c r="E135" i="11"/>
  <c r="E134" i="11"/>
  <c r="E133" i="11"/>
  <c r="E132" i="11"/>
  <c r="I131" i="11"/>
  <c r="H131" i="11"/>
  <c r="G131" i="11"/>
  <c r="E165" i="11"/>
  <c r="E164" i="11"/>
  <c r="E163" i="11"/>
  <c r="E162" i="11"/>
  <c r="E161" i="11"/>
  <c r="E160" i="11"/>
  <c r="J159" i="11"/>
  <c r="I159" i="11"/>
  <c r="H159" i="11"/>
  <c r="G159" i="11"/>
  <c r="F159" i="11"/>
  <c r="E144" i="11"/>
  <c r="E143" i="11"/>
  <c r="E142" i="11"/>
  <c r="F138" i="11"/>
  <c r="E141" i="11"/>
  <c r="E140" i="11"/>
  <c r="E139" i="11"/>
  <c r="I138" i="11"/>
  <c r="H138" i="11"/>
  <c r="G138" i="11"/>
  <c r="H124" i="11"/>
  <c r="G124" i="11"/>
  <c r="F145" i="11" l="1"/>
  <c r="E145" i="11" s="1"/>
  <c r="E148" i="11"/>
  <c r="E170" i="11"/>
  <c r="G166" i="11"/>
  <c r="F246" i="11"/>
  <c r="J246" i="11"/>
  <c r="E171" i="11"/>
  <c r="E167" i="11"/>
  <c r="I250" i="11"/>
  <c r="E250" i="11" s="1"/>
  <c r="I247" i="11"/>
  <c r="E247" i="11" s="1"/>
  <c r="H248" i="11"/>
  <c r="H246" i="11" s="1"/>
  <c r="E251" i="11"/>
  <c r="G246" i="11"/>
  <c r="E128" i="11"/>
  <c r="E129" i="11"/>
  <c r="F124" i="11"/>
  <c r="E126" i="11"/>
  <c r="E159" i="11"/>
  <c r="E125" i="11"/>
  <c r="E127" i="11"/>
  <c r="E169" i="11"/>
  <c r="H166" i="11"/>
  <c r="J124" i="11"/>
  <c r="E138" i="11"/>
  <c r="I166" i="11"/>
  <c r="F131" i="11"/>
  <c r="E131" i="11" s="1"/>
  <c r="F166" i="11"/>
  <c r="E248" i="11" l="1"/>
  <c r="I246" i="11"/>
  <c r="E246" i="11" s="1"/>
  <c r="E172" i="11"/>
  <c r="J166" i="11"/>
  <c r="E166" i="11" s="1"/>
  <c r="I124" i="11"/>
  <c r="E124" i="11" s="1"/>
  <c r="F102" i="11" l="1"/>
  <c r="J112" i="11"/>
  <c r="J235" i="11" s="1"/>
  <c r="I235" i="11"/>
  <c r="H109" i="11"/>
  <c r="G235" i="11"/>
  <c r="F109" i="11"/>
  <c r="E110" i="11"/>
  <c r="E111" i="11"/>
  <c r="E113" i="11"/>
  <c r="E114" i="11"/>
  <c r="E115" i="11"/>
  <c r="G80" i="11"/>
  <c r="H80" i="11"/>
  <c r="I80" i="11"/>
  <c r="J238" i="11"/>
  <c r="E112" i="11" l="1"/>
  <c r="I109" i="11"/>
  <c r="J109" i="11"/>
  <c r="H235" i="11"/>
  <c r="G238" i="11"/>
  <c r="E101" i="11"/>
  <c r="G109" i="11"/>
  <c r="I122" i="11"/>
  <c r="I238" i="11"/>
  <c r="H238" i="11"/>
  <c r="F212" i="11"/>
  <c r="G212" i="11"/>
  <c r="H212" i="11"/>
  <c r="I212" i="11"/>
  <c r="J212" i="11"/>
  <c r="F213" i="11"/>
  <c r="G213" i="11"/>
  <c r="H213" i="11"/>
  <c r="I213" i="11"/>
  <c r="J213" i="11"/>
  <c r="F215" i="11"/>
  <c r="G215" i="11"/>
  <c r="H215" i="11"/>
  <c r="I215" i="11"/>
  <c r="J215" i="11"/>
  <c r="I216" i="11"/>
  <c r="J216" i="11"/>
  <c r="F216" i="11"/>
  <c r="G216" i="11"/>
  <c r="H216" i="11"/>
  <c r="F217" i="11"/>
  <c r="I217" i="11"/>
  <c r="F30" i="11"/>
  <c r="F233" i="11"/>
  <c r="F234" i="11"/>
  <c r="F236" i="11"/>
  <c r="G236" i="11"/>
  <c r="F237" i="11"/>
  <c r="G237" i="11"/>
  <c r="G233" i="11"/>
  <c r="G234" i="11"/>
  <c r="H233" i="11"/>
  <c r="H234" i="11"/>
  <c r="H236" i="11"/>
  <c r="H237" i="11"/>
  <c r="I233" i="11"/>
  <c r="I234" i="11"/>
  <c r="I236" i="11"/>
  <c r="I237" i="11"/>
  <c r="J233" i="11"/>
  <c r="J234" i="11"/>
  <c r="J236" i="11"/>
  <c r="J237" i="11"/>
  <c r="F117" i="11"/>
  <c r="G117" i="11"/>
  <c r="H117" i="11"/>
  <c r="I117" i="11"/>
  <c r="J117" i="11"/>
  <c r="F118" i="11"/>
  <c r="G118" i="11"/>
  <c r="H118" i="11"/>
  <c r="I118" i="11"/>
  <c r="J118" i="11"/>
  <c r="F120" i="11"/>
  <c r="G120" i="11"/>
  <c r="H120" i="11"/>
  <c r="I120" i="11"/>
  <c r="J120" i="11"/>
  <c r="F121" i="11"/>
  <c r="G121" i="11"/>
  <c r="H121" i="11"/>
  <c r="I121" i="11"/>
  <c r="J121" i="11"/>
  <c r="E23" i="11"/>
  <c r="I232" i="11" l="1"/>
  <c r="J232" i="11"/>
  <c r="H232" i="11"/>
  <c r="G232" i="11"/>
  <c r="F52" i="11"/>
  <c r="F235" i="11" l="1"/>
  <c r="F232" i="11" s="1"/>
  <c r="F31" i="11"/>
  <c r="F226" i="11"/>
  <c r="G226" i="11"/>
  <c r="H226" i="11"/>
  <c r="I226" i="11"/>
  <c r="J226" i="11"/>
  <c r="F227" i="11"/>
  <c r="G227" i="11"/>
  <c r="H227" i="11"/>
  <c r="I227" i="11"/>
  <c r="J227" i="11"/>
  <c r="F229" i="11"/>
  <c r="G229" i="11"/>
  <c r="H229" i="11"/>
  <c r="I229" i="11"/>
  <c r="J229" i="11"/>
  <c r="F230" i="11"/>
  <c r="G230" i="11"/>
  <c r="H230" i="11"/>
  <c r="I230" i="11"/>
  <c r="J230" i="11"/>
  <c r="F67" i="11"/>
  <c r="F174" i="11" s="1"/>
  <c r="G67" i="11"/>
  <c r="H67" i="11"/>
  <c r="H174" i="11" s="1"/>
  <c r="I67" i="11"/>
  <c r="I174" i="11" s="1"/>
  <c r="J67" i="11"/>
  <c r="J174" i="11" s="1"/>
  <c r="J68" i="11"/>
  <c r="J175" i="11" s="1"/>
  <c r="F68" i="11"/>
  <c r="F175" i="11" s="1"/>
  <c r="G175" i="11"/>
  <c r="H68" i="11"/>
  <c r="H175" i="11" s="1"/>
  <c r="I68" i="11"/>
  <c r="I175" i="11" s="1"/>
  <c r="J70" i="11"/>
  <c r="J177" i="11" s="1"/>
  <c r="F70" i="11"/>
  <c r="F177" i="11" s="1"/>
  <c r="G70" i="11"/>
  <c r="G177" i="11" s="1"/>
  <c r="H70" i="11"/>
  <c r="H177" i="11" s="1"/>
  <c r="I70" i="11"/>
  <c r="I177" i="11" s="1"/>
  <c r="J71" i="11"/>
  <c r="J178" i="11" s="1"/>
  <c r="F71" i="11"/>
  <c r="F178" i="11" s="1"/>
  <c r="G71" i="11"/>
  <c r="G178" i="11" s="1"/>
  <c r="H71" i="11"/>
  <c r="H178" i="11" s="1"/>
  <c r="I71" i="11"/>
  <c r="I178" i="11" s="1"/>
  <c r="J72" i="11"/>
  <c r="F72" i="11"/>
  <c r="F179" i="11" s="1"/>
  <c r="I72" i="11"/>
  <c r="I179" i="11" s="1"/>
  <c r="E65" i="11"/>
  <c r="E64" i="11"/>
  <c r="E63" i="11"/>
  <c r="E62" i="11"/>
  <c r="E61" i="11"/>
  <c r="E60" i="11"/>
  <c r="F59" i="11"/>
  <c r="J59" i="11"/>
  <c r="I59" i="11"/>
  <c r="H59" i="11"/>
  <c r="G59" i="11"/>
  <c r="G174" i="11" l="1"/>
  <c r="F24" i="11"/>
  <c r="E59" i="11"/>
  <c r="F225" i="11"/>
  <c r="J105" i="11"/>
  <c r="E98" i="11" l="1"/>
  <c r="I95" i="11"/>
  <c r="H95" i="11"/>
  <c r="G95" i="11"/>
  <c r="F95" i="11"/>
  <c r="E95" i="11" l="1"/>
  <c r="E216" i="11"/>
  <c r="E212" i="11"/>
  <c r="E215" i="11"/>
  <c r="E213" i="11"/>
  <c r="K36" i="15"/>
  <c r="I36" i="15"/>
  <c r="L35" i="15"/>
  <c r="K35" i="15"/>
  <c r="J35" i="15"/>
  <c r="I35" i="15"/>
  <c r="L34" i="15"/>
  <c r="K34" i="15"/>
  <c r="J34" i="15"/>
  <c r="I34" i="15"/>
  <c r="K33" i="15"/>
  <c r="J33" i="15"/>
  <c r="I33" i="15"/>
  <c r="L32" i="15"/>
  <c r="K32" i="15"/>
  <c r="J32" i="15"/>
  <c r="I32" i="15"/>
  <c r="L31" i="15"/>
  <c r="K31" i="15"/>
  <c r="J31" i="15"/>
  <c r="I31" i="15"/>
  <c r="L29" i="15"/>
  <c r="L23" i="15" s="1"/>
  <c r="H28" i="15"/>
  <c r="H27" i="15"/>
  <c r="H26" i="15"/>
  <c r="H25" i="15"/>
  <c r="H24" i="15"/>
  <c r="J23" i="15"/>
  <c r="I23" i="15"/>
  <c r="L22" i="15"/>
  <c r="J22" i="15"/>
  <c r="J36" i="15" s="1"/>
  <c r="H21" i="15"/>
  <c r="H20" i="15"/>
  <c r="H19" i="15"/>
  <c r="H18" i="15"/>
  <c r="H17" i="15"/>
  <c r="J16" i="15"/>
  <c r="I16" i="15"/>
  <c r="L15" i="15"/>
  <c r="H14" i="15"/>
  <c r="H13" i="15"/>
  <c r="L12" i="15"/>
  <c r="H12" i="15" s="1"/>
  <c r="H11" i="15"/>
  <c r="H10" i="15"/>
  <c r="J9" i="15"/>
  <c r="I9" i="15"/>
  <c r="L36" i="15" l="1"/>
  <c r="H36" i="15" s="1"/>
  <c r="I30" i="15"/>
  <c r="H22" i="15"/>
  <c r="H31" i="15"/>
  <c r="L9" i="15"/>
  <c r="L16" i="15"/>
  <c r="H34" i="15"/>
  <c r="H32" i="15"/>
  <c r="H35" i="15"/>
  <c r="J30" i="15"/>
  <c r="H16" i="15"/>
  <c r="L33" i="15"/>
  <c r="L30" i="15" s="1"/>
  <c r="H29" i="15"/>
  <c r="H23" i="15" s="1"/>
  <c r="H15" i="15"/>
  <c r="H9" i="15" s="1"/>
  <c r="H33" i="15" l="1"/>
  <c r="H30" i="15" s="1"/>
  <c r="J224" i="11"/>
  <c r="J223" i="11"/>
  <c r="J222" i="11"/>
  <c r="J221" i="11"/>
  <c r="J220" i="11"/>
  <c r="J219" i="11"/>
  <c r="I224" i="11"/>
  <c r="I223" i="11"/>
  <c r="I222" i="11"/>
  <c r="I221" i="11"/>
  <c r="I220" i="11"/>
  <c r="I219" i="11"/>
  <c r="H224" i="11"/>
  <c r="H223" i="11"/>
  <c r="H222" i="11"/>
  <c r="H221" i="11"/>
  <c r="H220" i="11"/>
  <c r="H219" i="11"/>
  <c r="G224" i="11"/>
  <c r="G223" i="11"/>
  <c r="G222" i="11"/>
  <c r="G220" i="11"/>
  <c r="G219" i="11"/>
  <c r="F224" i="11"/>
  <c r="F223" i="11"/>
  <c r="F222" i="11"/>
  <c r="F221" i="11"/>
  <c r="F220" i="11"/>
  <c r="F219" i="11"/>
  <c r="E31" i="11" l="1"/>
  <c r="E37" i="11"/>
  <c r="E36" i="11"/>
  <c r="E35" i="11"/>
  <c r="E34" i="11"/>
  <c r="E33" i="11"/>
  <c r="E32" i="11"/>
  <c r="J87" i="11" l="1"/>
  <c r="J80" i="11" s="1"/>
  <c r="E80" i="11" s="1"/>
  <c r="J77" i="11"/>
  <c r="I77" i="11"/>
  <c r="I74" i="11" s="1"/>
  <c r="H77" i="11"/>
  <c r="H74" i="11" s="1"/>
  <c r="G74" i="11"/>
  <c r="J74" i="11" l="1"/>
  <c r="E77" i="11"/>
  <c r="F74" i="11"/>
  <c r="E74" i="11" s="1"/>
  <c r="F214" i="11"/>
  <c r="F211" i="11" s="1"/>
  <c r="H119" i="11"/>
  <c r="H81" i="11"/>
  <c r="J119" i="11"/>
  <c r="J214" i="11"/>
  <c r="I119" i="11"/>
  <c r="I214" i="11"/>
  <c r="I211" i="11" s="1"/>
  <c r="J122" i="11"/>
  <c r="J179" i="11" s="1"/>
  <c r="J217" i="11"/>
  <c r="H214" i="11"/>
  <c r="F173" i="11" l="1"/>
  <c r="J211" i="11"/>
  <c r="E214" i="11"/>
  <c r="E25" i="11" l="1"/>
  <c r="E28" i="11"/>
  <c r="E29" i="11"/>
  <c r="E41" i="11"/>
  <c r="E27" i="11" s="1"/>
  <c r="E39" i="11"/>
  <c r="E40" i="11"/>
  <c r="E108" i="11"/>
  <c r="E42" i="11"/>
  <c r="E224" i="11"/>
  <c r="J38" i="11"/>
  <c r="F10" i="11"/>
  <c r="E18" i="11"/>
  <c r="E219" i="11" s="1"/>
  <c r="E19" i="11"/>
  <c r="E220" i="11" s="1"/>
  <c r="E20" i="11"/>
  <c r="E221" i="11" s="1"/>
  <c r="E21" i="11"/>
  <c r="E222" i="11" s="1"/>
  <c r="E22" i="11"/>
  <c r="E223" i="11" s="1"/>
  <c r="F66" i="11" l="1"/>
  <c r="E105" i="11"/>
  <c r="E91" i="11"/>
  <c r="E87" i="11"/>
  <c r="E85" i="11"/>
  <c r="E84" i="11"/>
  <c r="E13" i="11"/>
  <c r="H24" i="11" l="1"/>
  <c r="H27" i="11"/>
  <c r="H69" i="11" s="1"/>
  <c r="H176" i="11" s="1"/>
  <c r="G176" i="11"/>
  <c r="E121" i="11" l="1"/>
  <c r="E118" i="11"/>
  <c r="E120" i="11"/>
  <c r="E117" i="11"/>
  <c r="F116" i="11"/>
  <c r="E119" i="11" l="1"/>
  <c r="H217" i="11"/>
  <c r="H211" i="11" s="1"/>
  <c r="H72" i="11" l="1"/>
  <c r="H179" i="11" s="1"/>
  <c r="J27" i="11"/>
  <c r="I27" i="11"/>
  <c r="I69" i="11" s="1"/>
  <c r="I176" i="11" s="1"/>
  <c r="J69" i="11" l="1"/>
  <c r="J176" i="11" s="1"/>
  <c r="H66" i="11"/>
  <c r="E69" i="11"/>
  <c r="N58" i="11" l="1"/>
  <c r="G52" i="11" l="1"/>
  <c r="H52" i="11"/>
  <c r="I52" i="11"/>
  <c r="J52" i="11"/>
  <c r="G38" i="11"/>
  <c r="G24" i="11" s="1"/>
  <c r="H38" i="11"/>
  <c r="I38" i="11"/>
  <c r="F38" i="11"/>
  <c r="E57" i="11"/>
  <c r="E56" i="11"/>
  <c r="E54" i="11"/>
  <c r="E53" i="11"/>
  <c r="E52" i="11" l="1"/>
  <c r="E38" i="11"/>
  <c r="J24" i="11"/>
  <c r="I24" i="11"/>
  <c r="E67" i="11"/>
  <c r="E68" i="11"/>
  <c r="E70" i="11"/>
  <c r="E71" i="11"/>
  <c r="E24" i="11" l="1"/>
  <c r="E43" i="11"/>
  <c r="E44" i="11"/>
  <c r="E30" i="11" s="1"/>
  <c r="G72" i="11" l="1"/>
  <c r="G217" i="11"/>
  <c r="E16" i="11"/>
  <c r="E122" i="11"/>
  <c r="G179" i="11" l="1"/>
  <c r="G66" i="11"/>
  <c r="G211" i="11"/>
  <c r="E211" i="11" s="1"/>
  <c r="E217" i="11"/>
  <c r="G116" i="11"/>
  <c r="E179" i="11" l="1"/>
  <c r="G173" i="11"/>
  <c r="G242" i="11"/>
  <c r="G17" i="11" l="1"/>
  <c r="G218" i="11" s="1"/>
  <c r="I66" i="11" l="1"/>
  <c r="E72" i="11" l="1"/>
  <c r="F17" i="11" l="1"/>
  <c r="F218" i="11" l="1"/>
  <c r="J17" i="11"/>
  <c r="J218" i="11" s="1"/>
  <c r="H17" i="11"/>
  <c r="H218" i="11" s="1"/>
  <c r="I17" i="11"/>
  <c r="I218" i="11" s="1"/>
  <c r="G10" i="11"/>
  <c r="E17" i="11" l="1"/>
  <c r="E218" i="11" s="1"/>
  <c r="H10" i="11" l="1"/>
  <c r="I10" i="11"/>
  <c r="J10" i="11"/>
  <c r="J66" i="11" s="1"/>
  <c r="E66" i="11" s="1"/>
  <c r="E11" i="11"/>
  <c r="E12" i="11"/>
  <c r="E14" i="11"/>
  <c r="E15" i="11"/>
  <c r="F81" i="11"/>
  <c r="G81" i="11"/>
  <c r="I81" i="11"/>
  <c r="J81" i="11"/>
  <c r="E82" i="11"/>
  <c r="E83" i="11"/>
  <c r="E86" i="11"/>
  <c r="H88" i="11"/>
  <c r="I88" i="11"/>
  <c r="J88" i="11"/>
  <c r="E89" i="11"/>
  <c r="E90" i="11"/>
  <c r="E92" i="11"/>
  <c r="E93" i="11"/>
  <c r="E94" i="11"/>
  <c r="E96" i="11"/>
  <c r="E97" i="11"/>
  <c r="E99" i="11"/>
  <c r="E100" i="11"/>
  <c r="G102" i="11"/>
  <c r="H102" i="11"/>
  <c r="I102" i="11"/>
  <c r="J102" i="11"/>
  <c r="E103" i="11"/>
  <c r="E104" i="11"/>
  <c r="E106" i="11"/>
  <c r="E107" i="11"/>
  <c r="J191" i="11"/>
  <c r="J206" i="11" s="1"/>
  <c r="F240" i="11"/>
  <c r="G240" i="11"/>
  <c r="H240" i="11"/>
  <c r="I240" i="11"/>
  <c r="J240" i="11"/>
  <c r="F241" i="11"/>
  <c r="G241" i="11"/>
  <c r="H241" i="11"/>
  <c r="I241" i="11"/>
  <c r="J241" i="11"/>
  <c r="F242" i="11"/>
  <c r="H242" i="11"/>
  <c r="I242" i="11"/>
  <c r="J242" i="11"/>
  <c r="F243" i="11"/>
  <c r="G243" i="11"/>
  <c r="H243" i="11"/>
  <c r="I243" i="11"/>
  <c r="J243" i="11"/>
  <c r="F244" i="11"/>
  <c r="G244" i="11"/>
  <c r="H244" i="11"/>
  <c r="I244" i="11"/>
  <c r="J244" i="11"/>
  <c r="G245" i="11"/>
  <c r="H245" i="11"/>
  <c r="I245" i="11"/>
  <c r="J245" i="11"/>
  <c r="E81" i="11" l="1"/>
  <c r="E176" i="11"/>
  <c r="E102" i="11"/>
  <c r="E88" i="11"/>
  <c r="E10" i="11"/>
  <c r="I225" i="11"/>
  <c r="G225" i="11"/>
  <c r="J225" i="11"/>
  <c r="H225" i="11"/>
  <c r="G194" i="11"/>
  <c r="G209" i="11" s="1"/>
  <c r="I192" i="11"/>
  <c r="I207" i="11" s="1"/>
  <c r="G193" i="11"/>
  <c r="G208" i="11" s="1"/>
  <c r="H190" i="11"/>
  <c r="H205" i="11" s="1"/>
  <c r="I194" i="11"/>
  <c r="I209" i="11" s="1"/>
  <c r="G192" i="11"/>
  <c r="G207" i="11" s="1"/>
  <c r="J190" i="11"/>
  <c r="J205" i="11" s="1"/>
  <c r="G189" i="11"/>
  <c r="G204" i="11" s="1"/>
  <c r="J194" i="11"/>
  <c r="J209" i="11" s="1"/>
  <c r="I191" i="11"/>
  <c r="I206" i="11" s="1"/>
  <c r="E244" i="11"/>
  <c r="E242" i="11"/>
  <c r="E238" i="11"/>
  <c r="E236" i="11"/>
  <c r="E230" i="11"/>
  <c r="E228" i="11"/>
  <c r="E226" i="11"/>
  <c r="E245" i="11"/>
  <c r="E243" i="11"/>
  <c r="E241" i="11"/>
  <c r="E237" i="11"/>
  <c r="E229" i="11"/>
  <c r="E227" i="11"/>
  <c r="F194" i="11"/>
  <c r="I193" i="11"/>
  <c r="I208" i="11" s="1"/>
  <c r="J189" i="11"/>
  <c r="J204" i="11" s="1"/>
  <c r="H239" i="11"/>
  <c r="F239" i="11"/>
  <c r="J239" i="11"/>
  <c r="I239" i="11"/>
  <c r="G239" i="11"/>
  <c r="H192" i="11"/>
  <c r="H207" i="11" s="1"/>
  <c r="H191" i="11"/>
  <c r="H206" i="11" s="1"/>
  <c r="F191" i="11"/>
  <c r="J193" i="11"/>
  <c r="J208" i="11" s="1"/>
  <c r="G191" i="11"/>
  <c r="G206" i="11" s="1"/>
  <c r="E235" i="11"/>
  <c r="E240" i="11"/>
  <c r="H116" i="11"/>
  <c r="H193" i="11"/>
  <c r="H208" i="11" s="1"/>
  <c r="G190" i="11"/>
  <c r="G205" i="11" s="1"/>
  <c r="J116" i="11"/>
  <c r="J192" i="11"/>
  <c r="J207" i="11" s="1"/>
  <c r="E177" i="11" l="1"/>
  <c r="E178" i="11"/>
  <c r="F209" i="11"/>
  <c r="F206" i="11"/>
  <c r="E191" i="11"/>
  <c r="E206" i="11" s="1"/>
  <c r="H194" i="11"/>
  <c r="H209" i="11" s="1"/>
  <c r="F190" i="11"/>
  <c r="F192" i="11"/>
  <c r="E225" i="11"/>
  <c r="F193" i="11"/>
  <c r="E239" i="11"/>
  <c r="J173" i="11"/>
  <c r="J188" i="11" s="1"/>
  <c r="J203" i="11" s="1"/>
  <c r="F189" i="11"/>
  <c r="H173" i="11"/>
  <c r="H189" i="11"/>
  <c r="H204" i="11" s="1"/>
  <c r="G188" i="11"/>
  <c r="G203" i="11" s="1"/>
  <c r="F204" i="11" l="1"/>
  <c r="F208" i="11"/>
  <c r="E193" i="11"/>
  <c r="E208" i="11" s="1"/>
  <c r="F207" i="11"/>
  <c r="E192" i="11"/>
  <c r="E207" i="11" s="1"/>
  <c r="F205" i="11"/>
  <c r="E194" i="11"/>
  <c r="E209" i="11" s="1"/>
  <c r="F188" i="11"/>
  <c r="H188" i="11"/>
  <c r="H203" i="11" s="1"/>
  <c r="F203" i="11" l="1"/>
  <c r="E174" i="11"/>
  <c r="E233" i="11"/>
  <c r="I189" i="11" l="1"/>
  <c r="E232" i="11"/>
  <c r="I204" i="11" l="1"/>
  <c r="E189" i="11"/>
  <c r="E204" i="11" s="1"/>
  <c r="I116" i="11"/>
  <c r="E116" i="11" s="1"/>
  <c r="E175" i="11"/>
  <c r="E234" i="11"/>
  <c r="I190" i="11" l="1"/>
  <c r="I173" i="11"/>
  <c r="E173" i="11" s="1"/>
  <c r="I205" i="11" l="1"/>
  <c r="E190" i="11"/>
  <c r="E205" i="11" s="1"/>
  <c r="I188" i="11"/>
  <c r="I203" i="11" l="1"/>
  <c r="E188" i="11"/>
  <c r="E203" i="11" s="1"/>
  <c r="E109" i="11"/>
</calcChain>
</file>

<file path=xl/sharedStrings.xml><?xml version="1.0" encoding="utf-8"?>
<sst xmlns="http://schemas.openxmlformats.org/spreadsheetml/2006/main" count="471" uniqueCount="175">
  <si>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</si>
  <si>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</si>
  <si>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</si>
  <si>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</si>
  <si>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</si>
  <si>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</si>
  <si>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</si>
  <si>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</si>
  <si>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</si>
  <si>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</si>
  <si>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Итого по подпрограмме II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</si>
  <si>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</si>
  <si>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</si>
  <si>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</si>
  <si>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</si>
  <si>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</si>
  <si>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</si>
  <si>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</si>
  <si>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</si>
  <si>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</si>
  <si>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</si>
  <si>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</si>
  <si>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</si>
  <si>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</si>
  <si>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</si>
  <si>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</si>
  <si>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</si>
  <si>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</si>
  <si>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</si>
  <si>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</si>
  <si>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</si>
  <si>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</si>
  <si>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</si>
  <si>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</si>
  <si>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</si>
  <si>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</si>
  <si>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</si>
  <si>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</si>
  <si>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</si>
  <si>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</si>
  <si>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</si>
  <si>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</si>
  <si>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</si>
  <si>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</si>
  <si>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</si>
  <si>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</si>
  <si>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</si>
  <si>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</si>
  <si>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</si>
  <si>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</si>
  <si>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</si>
  <si>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2024 г.</t>
  </si>
  <si>
    <t>2025 г.</t>
  </si>
  <si>
    <t>2026 г.</t>
  </si>
  <si>
    <t>2027-2030 гг.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</si>
  <si>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</si>
  <si>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</si>
  <si>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</si>
  <si>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</si>
  <si>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</si>
  <si>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</si>
  <si>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</si>
  <si>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</si>
  <si>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</si>
  <si>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</si>
  <si>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</si>
  <si>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</si>
  <si>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</si>
  <si>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</si>
  <si>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</si>
  <si>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</si>
  <si>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</si>
  <si>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«Оказание поддержки  социально ориентированным некоммерческим организациям 
в Нефтеюганском районе» 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</si>
  <si>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</si>
  <si>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«Обеспечение доступа граждан к социально, экономически и общественно значимой информации» </t>
  </si>
  <si>
    <t>Управление по связям
 с общественностью администрации Нефтеюганского района</t>
  </si>
  <si>
    <t>Департамент культуры и спорта Нефтеюганского района</t>
  </si>
  <si>
    <t>Таблица 2</t>
  </si>
  <si>
    <t xml:space="preserve">Департамент строительства и жилищно-коммунального комплекса Нефтеюганского района </t>
  </si>
  <si>
    <t>Ответственный исполнитель:
Управление по связям с общественностью администрации Нефтеюганского района</t>
  </si>
  <si>
    <t xml:space="preserve"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</si>
  <si>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Основное мероприятие "Оказание  поддержки социально ориентированным некоммерческим организациям в Нефтеюганском районе" (Целевой показатель 1 таблицы 1; показатель 1 таблицы 8) 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</si>
  <si>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(Целевой показатель 2 таблицы 1)</t>
  </si>
  <si>
    <t xml:space="preserve">Основное мероприятие "Реализация инициативных проектов в Нефтеюганском районе"  (Показатель 2 таблицы 8)  </t>
  </si>
  <si>
    <t>Основное мероприятие "Обеспечение доступа граждан к социально, экономически и общественно значимой информации" 
(Целевой показатель 3 таблицы 1)</t>
  </si>
  <si>
    <t>Таблица 4</t>
  </si>
  <si>
    <t>Перечень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</si>
  <si>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</si>
  <si>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</si>
  <si>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</si>
  <si>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</si>
  <si>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</si>
  <si>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</si>
  <si>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</si>
  <si>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</si>
  <si>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</si>
  <si>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</si>
  <si>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2023 год</t>
  </si>
  <si>
    <t>2024 год</t>
  </si>
  <si>
    <t>2025 год</t>
  </si>
  <si>
    <t>2026-2030 годы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</si>
  <si>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</si>
  <si>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</si>
  <si>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</si>
  <si>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</si>
  <si>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</si>
  <si>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</si>
  <si>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</si>
  <si>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</si>
  <si>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</si>
  <si>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</si>
  <si>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</si>
  <si>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</si>
  <si>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</si>
  <si>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</si>
  <si>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</si>
  <si>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</si>
  <si>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</si>
  <si>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</si>
  <si>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</si>
  <si>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</si>
  <si>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</si>
  <si>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</si>
  <si>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</si>
  <si>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</si>
  <si>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2026 год</t>
  </si>
  <si>
    <t>2027-2030 год</t>
  </si>
  <si>
    <t>Управление по вопросам местного самоуправления и обращениям граждан администрации Нефтеюганского района</t>
  </si>
  <si>
    <t xml:space="preserve">Уровень удовлетворенности граждан деятельностью социально ориентированных некоммерческих организаций, (%) 
</t>
  </si>
  <si>
    <t>Постановление администрации Нефтеюганского района от 30.09.2015 № 1809-па 
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</si>
  <si>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Объем бузусловных обязательств</t>
  </si>
  <si>
    <t>Объем условных обязательств</t>
  </si>
  <si>
    <t xml:space="preserve">Соисполнитель 3
Департамент культуры и спорта Нефтеюганского района </t>
  </si>
  <si>
    <t>Соисполнитель 4
Департамент строительства и жилищно-коммунального комплекса  Нефтеюганского района</t>
  </si>
  <si>
    <t>Cоисполнитель 1
Управление по вопросам местного самоуправления и обращениям граждан администрации Нефтеюганского района</t>
  </si>
  <si>
    <t>Сведения о прогнозных условных и безусловных обязательств, возникающих при исполнении концессионного соглашения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</si>
  <si>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</si>
  <si>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Подпрограмма III "Молодежь Нефтеюганского района"</t>
  </si>
  <si>
    <t>3.1.</t>
  </si>
  <si>
    <t>3.2.</t>
  </si>
  <si>
    <t>3.3.</t>
  </si>
  <si>
    <t>3.4.</t>
  </si>
  <si>
    <t>Итого по подпрограмме III</t>
  </si>
  <si>
    <t>Цель 2. Повышение эффективности реализации молодежной политики в интересах инновационного социально ориентированного развития Нефтеюганского района</t>
  </si>
  <si>
    <t xml:space="preserve">Региональный проект "Социальная активность" </t>
  </si>
  <si>
    <t>Организация, проведение и участие в мероприятиях, направленных на развитие и поддержку добровольчества (волонтерства)</t>
  </si>
  <si>
    <t>Реализация мер, направленных на выявление, развитие и поддержку талантливой и творческой молодежи</t>
  </si>
  <si>
    <t>Организация, проведение и участие в мероприятиях, направленных на профессиональную ориентацию и  временную занятость несовершеннолетних граждан</t>
  </si>
  <si>
    <t>Организация, проведение и участие в мероприятиях гражданско-патриотического и правового воспитания молодежи</t>
  </si>
  <si>
    <t xml:space="preserve">Организация, проведение и участие в мероприятиях по формированию  положительной мотивации и подготовки допризывной молодежи к прохождению военной службы. Развитие материально-технической базы  кадетских классов и военно-патриотических клубов и объединений </t>
  </si>
  <si>
    <t xml:space="preserve">Цель 1.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</si>
  <si>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3 «Молодежь Нефтеюганского района</t>
  </si>
  <si>
    <t xml:space="preserve"> Департамент образования Нефтеюганского района</t>
  </si>
  <si>
    <t>Соисполнитель 5
Отдел по делам молодежи администрации Нефтеюганского района</t>
  </si>
  <si>
    <t>Соисполнитель 2
Департамент образования Нефтеюганского района</t>
  </si>
  <si>
    <t>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</si>
  <si>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района, Департамент образования  Нефтеюганского района, Департамент культуры и спорта Нефтеюганского района, Отдел по делам молодежи администрации Нефтеюганского района, в том числе</t>
  </si>
  <si>
    <t>Департамент образования  Нефтеюганского района</t>
  </si>
  <si>
    <t>Управление по связям
 с общественностью администрации Нефтеюганского района, Департамент образования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района, в том числе:</t>
  </si>
  <si>
    <t xml:space="preserve">Департамент образования Нефтеюганского района , Отдел по делам молодежи администрации Нефтеюганского района </t>
  </si>
  <si>
    <t xml:space="preserve">Основное мероприятие "Создание условий для вовлечения молодежи в активную социальную деятельность. Поддержка общественных инициатив и проектов, в том числе в сфере добровольчества (волонтерства)"   </t>
  </si>
  <si>
    <t>Основное мероприятие "Создание условий для развития гражданско-патриотических, военно-патриотических качеств молодежи"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</si>
  <si>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</t>
  </si>
  <si>
    <t>Региональный проект "Социальная активность" ( Целевой показатель  4 таблицы 1)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</si>
  <si>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 (Целевой показатель 4 таблицы 1 )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</si>
  <si>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(Целевой показатель  4 таблицы 1)</t>
  </si>
  <si>
    <t>Основное мероприятие "Создание условий для развития 
гражданско-патриотических, военно-патриотических качеств молодежи"(Целевой показатель 4 таблицы 1)</t>
  </si>
  <si>
    <t>Задача 4. Обеспечение эффективной системы социализации и самореализации молодежи, развитие потенциала молодежи</t>
  </si>
  <si>
    <t>».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</si>
  <si>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</si>
  <si>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Обеспечение деятельности муниципального автономного учреждения Нефтеюганского района «Перспектива»</t>
  </si>
  <si>
    <t xml:space="preserve">Основное мероприятие:«Развитие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районе» </t>
  </si>
  <si>
    <t xml:space="preserve">Основное мероприятие: «Реализация инициативных проектов в Нефтеюганском районе» </t>
  </si>
  <si>
    <t xml:space="preserve">Предоставление субсидии на реализацию инициативных проектов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</t>
  </si>
  <si>
    <t xml:space="preserve">Решение Думы Нефтеюганского района от 28.12.2020 № 563 «О реализации инициативных проектов в Нефтеюганском районе».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</si>
</sst>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.00000"/>
    <numFmt numFmtId="167" formatCode="_-* #,##0.00000_р_._-;\-* #,##0.00000_р_._-;_-* &quot;-&quot;?????_р_._-;_-@_-"/>
    <numFmt numFmtId="168" formatCode="_-* #,##0.0000000\ _₽_-;\-* #,##0.0000000\ _₽_-;_-* &quot;-&quot;???????\ _₽_-;_-@_-"/>
    <numFmt numFmtId="169" formatCode="_-* #,##0.00000_р_._-;\-* #,##0.00000_р_._-;_-* &quot;-&quot;??_р_._-;_-@_-"/>
    <numFmt numFmtId="170" formatCode="#,##0.0"/>
    <numFmt numFmtId="171" formatCode="_-* #,##0.00000\ _₽_-;\-* #,##0.00000\ _₽_-;_-* &quot;-&quot;?????\ _₽_-;_-@_-"/>
    <numFmt numFmtId="172" formatCode="0.0"/>
  </numFmts>
  <fonts count="39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5" fillId="0" borderId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</cellStyleXfs>
  <cellXfs count="327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9" fillId="0" borderId="0" xfId="2" applyFont="1"/>
    <xf numFmtId="0" fontId="5" fillId="3" borderId="0" xfId="2" applyFill="1"/>
    <xf numFmtId="167" fontId="5" fillId="0" borderId="0" xfId="2" applyNumberFormat="1" applyAlignment="1">
      <alignment vertical="center"/>
    </xf>
    <xf numFmtId="0" fontId="5" fillId="4" borderId="0" xfId="2" applyFill="1"/>
    <xf numFmtId="0" fontId="2" fillId="0" borderId="0" xfId="0" applyFont="1" applyAlignment="1">
      <alignment vertical="top" wrapText="1"/>
    </xf>
    <xf numFmtId="0" fontId="3" fillId="0" borderId="0" xfId="2" applyFont="1"/>
    <xf numFmtId="0" fontId="5" fillId="0" borderId="5" xfId="2" applyBorder="1"/>
    <xf numFmtId="0" fontId="2" fillId="0" borderId="1" xfId="0" applyFont="1" applyBorder="1" applyAlignment="1">
      <alignment horizontal="justify" vertical="top" wrapText="1"/>
    </xf>
    <xf numFmtId="164" fontId="5" fillId="0" borderId="0" xfId="2" applyNumberFormat="1"/>
    <xf numFmtId="0" fontId="5" fillId="0" borderId="0" xfId="2" applyAlignment="1">
      <alignment vertical="center"/>
    </xf>
    <xf numFmtId="164" fontId="5" fillId="0" borderId="0" xfId="2" applyNumberForma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5" fillId="5" borderId="0" xfId="2" applyFill="1"/>
    <xf numFmtId="164" fontId="14" fillId="0" borderId="0" xfId="2" applyNumberFormat="1" applyFont="1" applyAlignment="1">
      <alignment horizontal="center" vertical="center" wrapText="1"/>
    </xf>
    <xf numFmtId="167" fontId="8" fillId="0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5" xfId="0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left" vertical="center" wrapText="1"/>
    </xf>
    <xf numFmtId="0" fontId="30" fillId="0" borderId="16" xfId="0" applyFont="1" applyBorder="1" applyAlignment="1">
      <alignment vertical="top" wrapText="1"/>
    </xf>
    <xf numFmtId="167" fontId="20" fillId="0" borderId="1" xfId="3" applyNumberFormat="1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vertical="center"/>
    </xf>
    <xf numFmtId="167" fontId="24" fillId="0" borderId="1" xfId="3" applyNumberFormat="1" applyFont="1" applyFill="1" applyBorder="1" applyAlignment="1">
      <alignment horizontal="center" vertical="center"/>
    </xf>
    <xf numFmtId="167" fontId="24" fillId="0" borderId="1" xfId="1" applyNumberFormat="1" applyFont="1" applyFill="1" applyBorder="1" applyAlignment="1">
      <alignment horizontal="center" vertical="center"/>
    </xf>
    <xf numFmtId="167" fontId="24" fillId="0" borderId="1" xfId="3" applyNumberFormat="1" applyFont="1" applyFill="1" applyBorder="1" applyAlignment="1">
      <alignment vertical="center"/>
    </xf>
    <xf numFmtId="167" fontId="14" fillId="0" borderId="1" xfId="1" applyNumberFormat="1" applyFont="1" applyFill="1" applyBorder="1" applyAlignment="1">
      <alignment horizontal="center" vertical="center"/>
    </xf>
    <xf numFmtId="165" fontId="5" fillId="0" borderId="0" xfId="2" applyNumberFormat="1"/>
    <xf numFmtId="168" fontId="5" fillId="0" borderId="0" xfId="2" applyNumberFormat="1"/>
    <xf numFmtId="164" fontId="31" fillId="0" borderId="10" xfId="2" applyNumberFormat="1" applyFont="1" applyBorder="1" applyAlignment="1">
      <alignment vertical="top" wrapText="1"/>
    </xf>
    <xf numFmtId="164" fontId="31" fillId="0" borderId="0" xfId="2" applyNumberFormat="1" applyFont="1" applyAlignment="1">
      <alignment vertical="top" wrapText="1"/>
    </xf>
    <xf numFmtId="0" fontId="3" fillId="0" borderId="0" xfId="2" applyFont="1" applyAlignment="1">
      <alignment vertical="center"/>
    </xf>
    <xf numFmtId="1" fontId="3" fillId="0" borderId="1" xfId="2" applyNumberFormat="1" applyFont="1" applyBorder="1" applyAlignment="1">
      <alignment horizontal="center" vertical="center" wrapText="1"/>
    </xf>
    <xf numFmtId="1" fontId="5" fillId="0" borderId="0" xfId="2" applyNumberFormat="1"/>
    <xf numFmtId="0" fontId="3" fillId="0" borderId="1" xfId="2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" fontId="5" fillId="0" borderId="1" xfId="2" applyNumberFormat="1" applyBorder="1"/>
    <xf numFmtId="170" fontId="3" fillId="0" borderId="1" xfId="2" applyNumberFormat="1" applyFont="1" applyBorder="1" applyAlignment="1">
      <alignment horizontal="center" vertical="center" wrapText="1"/>
    </xf>
    <xf numFmtId="169" fontId="8" fillId="0" borderId="0" xfId="1" applyNumberFormat="1" applyFont="1" applyFill="1" applyBorder="1"/>
    <xf numFmtId="0" fontId="33" fillId="0" borderId="0" xfId="5"/>
    <xf numFmtId="3" fontId="3" fillId="0" borderId="1" xfId="5" applyNumberFormat="1" applyFont="1" applyBorder="1" applyAlignment="1">
      <alignment horizontal="center" vertical="center" wrapText="1"/>
    </xf>
    <xf numFmtId="3" fontId="3" fillId="0" borderId="4" xfId="5" applyNumberFormat="1" applyFont="1" applyBorder="1" applyAlignment="1">
      <alignment horizontal="center" vertical="center" wrapText="1"/>
    </xf>
    <xf numFmtId="1" fontId="3" fillId="0" borderId="1" xfId="5" applyNumberFormat="1" applyFont="1" applyBorder="1" applyAlignment="1">
      <alignment horizontal="center" vertical="center" wrapText="1"/>
    </xf>
    <xf numFmtId="0" fontId="35" fillId="0" borderId="1" xfId="5" applyFont="1" applyBorder="1" applyAlignment="1">
      <alignment horizontal="left" vertical="center" wrapText="1"/>
    </xf>
    <xf numFmtId="171" fontId="36" fillId="0" borderId="1" xfId="5" applyNumberFormat="1" applyFont="1" applyBorder="1" applyAlignment="1">
      <alignment horizontal="right" vertical="center" wrapText="1"/>
    </xf>
    <xf numFmtId="0" fontId="37" fillId="0" borderId="1" xfId="5" applyFont="1" applyBorder="1" applyAlignment="1">
      <alignment horizontal="left" vertical="center" wrapText="1"/>
    </xf>
    <xf numFmtId="171" fontId="34" fillId="0" borderId="1" xfId="5" applyNumberFormat="1" applyFont="1" applyBorder="1" applyAlignment="1">
      <alignment horizontal="right" vertical="center" wrapText="1"/>
    </xf>
    <xf numFmtId="171" fontId="34" fillId="0" borderId="4" xfId="5" applyNumberFormat="1" applyFont="1" applyBorder="1" applyAlignment="1">
      <alignment horizontal="right" vertical="center" wrapText="1"/>
    </xf>
    <xf numFmtId="1" fontId="3" fillId="0" borderId="1" xfId="5" applyNumberFormat="1" applyFont="1" applyBorder="1" applyAlignment="1">
      <alignment horizontal="left" vertical="center" wrapText="1"/>
    </xf>
    <xf numFmtId="171" fontId="30" fillId="6" borderId="1" xfId="5" applyNumberFormat="1" applyFont="1" applyFill="1" applyBorder="1" applyAlignment="1">
      <alignment vertical="center" wrapText="1"/>
    </xf>
    <xf numFmtId="171" fontId="30" fillId="0" borderId="1" xfId="5" applyNumberFormat="1" applyFont="1" applyBorder="1" applyAlignment="1">
      <alignment vertical="center" wrapText="1"/>
    </xf>
    <xf numFmtId="3" fontId="3" fillId="0" borderId="1" xfId="5" applyNumberFormat="1" applyFont="1" applyBorder="1" applyAlignment="1">
      <alignment horizontal="left" vertical="center" wrapText="1"/>
    </xf>
    <xf numFmtId="171" fontId="30" fillId="0" borderId="1" xfId="5" applyNumberFormat="1" applyFont="1" applyBorder="1" applyAlignment="1">
      <alignment horizontal="right" vertical="center" wrapText="1"/>
    </xf>
    <xf numFmtId="171" fontId="30" fillId="0" borderId="4" xfId="5" applyNumberFormat="1" applyFont="1" applyBorder="1" applyAlignment="1">
      <alignment horizontal="right" vertical="center" wrapText="1"/>
    </xf>
    <xf numFmtId="3" fontId="10" fillId="0" borderId="1" xfId="5" applyNumberFormat="1" applyFont="1" applyBorder="1" applyAlignment="1">
      <alignment horizontal="left" vertical="center" wrapText="1"/>
    </xf>
    <xf numFmtId="171" fontId="38" fillId="0" borderId="1" xfId="5" applyNumberFormat="1" applyFont="1" applyBorder="1" applyAlignment="1">
      <alignment horizontal="right" vertical="center" wrapText="1"/>
    </xf>
    <xf numFmtId="0" fontId="3" fillId="0" borderId="0" xfId="5" applyFont="1" applyAlignment="1">
      <alignment horizontal="center" vertical="center" wrapText="1"/>
    </xf>
    <xf numFmtId="0" fontId="3" fillId="0" borderId="0" xfId="5" applyFont="1" applyAlignment="1">
      <alignment horizontal="left" vertical="center" wrapText="1"/>
    </xf>
    <xf numFmtId="171" fontId="34" fillId="0" borderId="0" xfId="5" applyNumberFormat="1" applyFont="1" applyAlignment="1">
      <alignment horizontal="center" vertical="center" wrapText="1"/>
    </xf>
    <xf numFmtId="172" fontId="3" fillId="0" borderId="0" xfId="5" applyNumberFormat="1" applyFont="1" applyAlignment="1">
      <alignment horizontal="center" vertical="center" wrapText="1"/>
    </xf>
    <xf numFmtId="3" fontId="3" fillId="0" borderId="0" xfId="5" applyNumberFormat="1" applyFont="1" applyAlignment="1">
      <alignment horizontal="left" vertical="center" wrapText="1"/>
    </xf>
    <xf numFmtId="171" fontId="34" fillId="0" borderId="0" xfId="5" applyNumberFormat="1" applyFont="1" applyAlignment="1">
      <alignment horizontal="right" vertical="center" wrapText="1"/>
    </xf>
    <xf numFmtId="0" fontId="9" fillId="0" borderId="0" xfId="5" applyFont="1" applyAlignment="1">
      <alignment horizontal="center"/>
    </xf>
    <xf numFmtId="0" fontId="9" fillId="0" borderId="0" xfId="5" applyFont="1"/>
    <xf numFmtId="0" fontId="3" fillId="0" borderId="0" xfId="5" applyFont="1"/>
    <xf numFmtId="2" fontId="3" fillId="0" borderId="15" xfId="5" applyNumberFormat="1" applyFont="1" applyBorder="1" applyAlignment="1">
      <alignment horizontal="center" vertical="center" wrapText="1"/>
    </xf>
    <xf numFmtId="1" fontId="30" fillId="0" borderId="1" xfId="5" applyNumberFormat="1" applyFont="1" applyBorder="1" applyAlignment="1">
      <alignment horizontal="center" vertical="center" wrapText="1"/>
    </xf>
    <xf numFmtId="1" fontId="5" fillId="0" borderId="0" xfId="5" applyNumberFormat="1" applyFont="1"/>
    <xf numFmtId="3" fontId="3" fillId="0" borderId="15" xfId="5" applyNumberFormat="1" applyFont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center" wrapText="1"/>
    </xf>
    <xf numFmtId="0" fontId="5" fillId="0" borderId="0" xfId="5" applyFont="1" applyAlignment="1">
      <alignment vertical="center"/>
    </xf>
    <xf numFmtId="0" fontId="3" fillId="0" borderId="15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left" vertical="center" wrapText="1"/>
    </xf>
    <xf numFmtId="2" fontId="3" fillId="0" borderId="1" xfId="5" applyNumberFormat="1" applyFont="1" applyBorder="1" applyAlignment="1">
      <alignment horizontal="center" vertical="center" wrapText="1"/>
    </xf>
    <xf numFmtId="170" fontId="3" fillId="0" borderId="15" xfId="5" applyNumberFormat="1" applyFont="1" applyBorder="1" applyAlignment="1">
      <alignment horizontal="center" vertical="center" wrapText="1"/>
    </xf>
    <xf numFmtId="170" fontId="3" fillId="0" borderId="1" xfId="5" applyNumberFormat="1" applyFont="1" applyBorder="1" applyAlignment="1">
      <alignment horizontal="center" vertical="center" wrapText="1"/>
    </xf>
    <xf numFmtId="164" fontId="9" fillId="0" borderId="0" xfId="2" applyNumberFormat="1" applyFont="1"/>
    <xf numFmtId="164" fontId="18" fillId="0" borderId="0" xfId="2" applyNumberFormat="1" applyFont="1"/>
    <xf numFmtId="0" fontId="18" fillId="0" borderId="0" xfId="2" applyFont="1"/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8" fillId="0" borderId="0" xfId="2" applyNumberFormat="1" applyFont="1" applyAlignment="1">
      <alignment wrapText="1"/>
    </xf>
    <xf numFmtId="164" fontId="18" fillId="0" borderId="0" xfId="2" applyNumberFormat="1" applyFont="1" applyAlignment="1">
      <alignment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justify" vertical="top" wrapText="1"/>
    </xf>
    <xf numFmtId="1" fontId="30" fillId="0" borderId="15" xfId="5" applyNumberFormat="1" applyFont="1" applyBorder="1" applyAlignment="1">
      <alignment horizontal="center" vertical="center" wrapText="1"/>
    </xf>
    <xf numFmtId="167" fontId="8" fillId="0" borderId="1" xfId="2" applyNumberFormat="1" applyFont="1" applyBorder="1"/>
    <xf numFmtId="0" fontId="2" fillId="0" borderId="1" xfId="0" applyFont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167" fontId="5" fillId="0" borderId="0" xfId="2" applyNumberFormat="1"/>
    <xf numFmtId="167" fontId="28" fillId="0" borderId="1" xfId="3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top" wrapText="1"/>
    </xf>
    <xf numFmtId="167" fontId="20" fillId="0" borderId="1" xfId="1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5" applyFont="1" applyBorder="1" applyAlignment="1">
      <alignment horizontal="center" vertical="center" wrapText="1"/>
    </xf>
    <xf numFmtId="0" fontId="25" fillId="0" borderId="1" xfId="2" applyFont="1" applyBorder="1" applyAlignment="1">
      <alignment vertical="center" wrapText="1"/>
    </xf>
    <xf numFmtId="0" fontId="3" fillId="0" borderId="0" xfId="2" applyFont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 wrapText="1"/>
    </xf>
    <xf numFmtId="167" fontId="8" fillId="0" borderId="0" xfId="1" applyNumberFormat="1" applyFont="1" applyFill="1" applyAlignment="1">
      <alignment horizontal="center"/>
    </xf>
    <xf numFmtId="169" fontId="5" fillId="0" borderId="0" xfId="2" applyNumberFormat="1"/>
    <xf numFmtId="164" fontId="5" fillId="5" borderId="0" xfId="2" applyNumberFormat="1" applyFill="1"/>
    <xf numFmtId="167" fontId="5" fillId="5" borderId="0" xfId="2" applyNumberFormat="1" applyFill="1" applyAlignment="1">
      <alignment vertical="center"/>
    </xf>
    <xf numFmtId="165" fontId="5" fillId="5" borderId="0" xfId="2" applyNumberFormat="1" applyFill="1"/>
    <xf numFmtId="168" fontId="5" fillId="5" borderId="0" xfId="2" applyNumberFormat="1" applyFill="1"/>
    <xf numFmtId="167" fontId="14" fillId="0" borderId="1" xfId="3" applyNumberFormat="1" applyFont="1" applyFill="1" applyBorder="1" applyAlignment="1">
      <alignment horizontal="center"/>
    </xf>
    <xf numFmtId="167" fontId="8" fillId="0" borderId="1" xfId="3" applyNumberFormat="1" applyFont="1" applyFill="1" applyBorder="1" applyAlignment="1">
      <alignment horizontal="center"/>
    </xf>
    <xf numFmtId="167" fontId="8" fillId="0" borderId="1" xfId="2" applyNumberFormat="1" applyFont="1" applyBorder="1" applyAlignment="1">
      <alignment horizontal="center"/>
    </xf>
    <xf numFmtId="169" fontId="14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 vertical="center"/>
    </xf>
    <xf numFmtId="169" fontId="24" fillId="0" borderId="1" xfId="3" applyNumberFormat="1" applyFont="1" applyFill="1" applyBorder="1" applyAlignment="1">
      <alignment horizontal="center" vertical="center"/>
    </xf>
    <xf numFmtId="169" fontId="20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/>
    </xf>
    <xf numFmtId="167" fontId="8" fillId="0" borderId="1" xfId="1" applyNumberFormat="1" applyFont="1" applyFill="1" applyBorder="1" applyAlignment="1">
      <alignment horizontal="center"/>
    </xf>
    <xf numFmtId="0" fontId="19" fillId="0" borderId="0" xfId="2" applyFont="1" applyAlignment="1">
      <alignment horizontal="center" vertical="center"/>
    </xf>
    <xf numFmtId="169" fontId="14" fillId="0" borderId="1" xfId="3" applyNumberFormat="1" applyFont="1" applyFill="1" applyBorder="1" applyAlignment="1">
      <alignment horizontal="center"/>
    </xf>
    <xf numFmtId="167" fontId="14" fillId="0" borderId="1" xfId="1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left" vertical="top" wrapText="1"/>
    </xf>
    <xf numFmtId="169" fontId="9" fillId="0" borderId="0" xfId="2" applyNumberFormat="1" applyFont="1" applyAlignment="1">
      <alignment horizontal="center"/>
    </xf>
    <xf numFmtId="164" fontId="13" fillId="0" borderId="1" xfId="2" applyNumberFormat="1" applyFont="1" applyBorder="1" applyAlignment="1">
      <alignment horizontal="left" vertical="center" wrapText="1"/>
    </xf>
    <xf numFmtId="164" fontId="12" fillId="0" borderId="1" xfId="2" applyNumberFormat="1" applyFont="1" applyBorder="1" applyAlignment="1">
      <alignment horizontal="left" vertical="center" wrapText="1"/>
    </xf>
    <xf numFmtId="164" fontId="23" fillId="0" borderId="1" xfId="2" applyNumberFormat="1" applyFont="1" applyBorder="1" applyAlignment="1">
      <alignment horizontal="left" vertical="center" wrapText="1"/>
    </xf>
    <xf numFmtId="164" fontId="21" fillId="0" borderId="1" xfId="2" applyNumberFormat="1" applyFont="1" applyBorder="1" applyAlignment="1">
      <alignment horizontal="left" vertical="center" wrapText="1"/>
    </xf>
    <xf numFmtId="164" fontId="13" fillId="0" borderId="2" xfId="2" applyNumberFormat="1" applyFont="1" applyBorder="1" applyAlignment="1">
      <alignment horizontal="left" vertical="center" wrapText="1"/>
    </xf>
    <xf numFmtId="164" fontId="12" fillId="0" borderId="2" xfId="2" applyNumberFormat="1" applyFont="1" applyBorder="1" applyAlignment="1">
      <alignment horizontal="left" vertical="center" wrapText="1"/>
    </xf>
    <xf numFmtId="167" fontId="13" fillId="0" borderId="1" xfId="2" applyNumberFormat="1" applyFont="1" applyBorder="1" applyAlignment="1">
      <alignment horizontal="left" vertical="center" wrapText="1"/>
    </xf>
    <xf numFmtId="167" fontId="12" fillId="0" borderId="1" xfId="2" applyNumberFormat="1" applyFont="1" applyBorder="1" applyAlignment="1">
      <alignment horizontal="left" vertical="center" wrapText="1"/>
    </xf>
    <xf numFmtId="164" fontId="7" fillId="0" borderId="13" xfId="2" applyNumberFormat="1" applyFont="1" applyBorder="1" applyAlignment="1">
      <alignment horizontal="center" vertical="center" wrapText="1"/>
    </xf>
    <xf numFmtId="164" fontId="7" fillId="0" borderId="12" xfId="2" applyNumberFormat="1" applyFont="1" applyBorder="1" applyAlignment="1">
      <alignment horizontal="center" vertical="center" wrapText="1"/>
    </xf>
    <xf numFmtId="164" fontId="7" fillId="0" borderId="9" xfId="2" applyNumberFormat="1" applyFont="1" applyBorder="1" applyAlignment="1">
      <alignment horizontal="center" vertical="center" wrapText="1"/>
    </xf>
    <xf numFmtId="164" fontId="7" fillId="0" borderId="10" xfId="2" applyNumberFormat="1" applyFont="1" applyBorder="1" applyAlignment="1">
      <alignment horizontal="center" vertical="center" wrapText="1"/>
    </xf>
    <xf numFmtId="164" fontId="7" fillId="0" borderId="0" xfId="2" applyNumberFormat="1" applyFont="1" applyAlignment="1">
      <alignment horizontal="center" vertical="center" wrapText="1"/>
    </xf>
    <xf numFmtId="164" fontId="7" fillId="0" borderId="8" xfId="2" applyNumberFormat="1" applyFont="1" applyBorder="1" applyAlignment="1">
      <alignment horizontal="center" vertical="center" wrapText="1"/>
    </xf>
    <xf numFmtId="164" fontId="7" fillId="0" borderId="7" xfId="2" applyNumberFormat="1" applyFont="1" applyBorder="1" applyAlignment="1">
      <alignment horizontal="center" vertical="center" wrapText="1"/>
    </xf>
    <xf numFmtId="164" fontId="7" fillId="0" borderId="6" xfId="2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8" fillId="0" borderId="13" xfId="2" applyNumberFormat="1" applyFont="1" applyBorder="1" applyAlignment="1">
      <alignment horizontal="center" vertical="center" wrapText="1"/>
    </xf>
    <xf numFmtId="164" fontId="8" fillId="0" borderId="10" xfId="2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4" fontId="8" fillId="0" borderId="15" xfId="2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8" fillId="0" borderId="14" xfId="2" applyNumberFormat="1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164" fontId="8" fillId="0" borderId="11" xfId="2" applyNumberFormat="1" applyFont="1" applyBorder="1" applyAlignment="1">
      <alignment horizontal="center" vertical="center" wrapText="1"/>
    </xf>
    <xf numFmtId="164" fontId="8" fillId="0" borderId="9" xfId="2" applyNumberFormat="1" applyFont="1" applyBorder="1" applyAlignment="1">
      <alignment horizontal="center" vertical="center" wrapText="1"/>
    </xf>
    <xf numFmtId="164" fontId="8" fillId="0" borderId="6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left" vertical="top" wrapText="1"/>
    </xf>
    <xf numFmtId="164" fontId="8" fillId="0" borderId="13" xfId="2" applyNumberFormat="1" applyFont="1" applyBorder="1" applyAlignment="1">
      <alignment horizontal="left" vertical="center" wrapText="1"/>
    </xf>
    <xf numFmtId="164" fontId="8" fillId="0" borderId="12" xfId="2" applyNumberFormat="1" applyFont="1" applyBorder="1" applyAlignment="1">
      <alignment horizontal="left" vertical="center" wrapText="1"/>
    </xf>
    <xf numFmtId="164" fontId="8" fillId="0" borderId="11" xfId="2" applyNumberFormat="1" applyFont="1" applyBorder="1" applyAlignment="1">
      <alignment horizontal="left" vertical="center" wrapText="1"/>
    </xf>
    <xf numFmtId="164" fontId="8" fillId="0" borderId="10" xfId="2" applyNumberFormat="1" applyFont="1" applyBorder="1" applyAlignment="1">
      <alignment horizontal="left" vertical="center" wrapText="1"/>
    </xf>
    <xf numFmtId="164" fontId="8" fillId="0" borderId="0" xfId="2" applyNumberFormat="1" applyFont="1" applyAlignment="1">
      <alignment horizontal="left" vertical="center" wrapText="1"/>
    </xf>
    <xf numFmtId="164" fontId="8" fillId="0" borderId="9" xfId="2" applyNumberFormat="1" applyFont="1" applyBorder="1" applyAlignment="1">
      <alignment horizontal="left" vertical="center" wrapText="1"/>
    </xf>
    <xf numFmtId="164" fontId="8" fillId="0" borderId="8" xfId="2" applyNumberFormat="1" applyFont="1" applyBorder="1" applyAlignment="1">
      <alignment horizontal="left" vertical="center" wrapText="1"/>
    </xf>
    <xf numFmtId="164" fontId="8" fillId="0" borderId="7" xfId="2" applyNumberFormat="1" applyFont="1" applyBorder="1" applyAlignment="1">
      <alignment horizontal="left" vertical="center" wrapText="1"/>
    </xf>
    <xf numFmtId="164" fontId="8" fillId="0" borderId="6" xfId="2" applyNumberFormat="1" applyFont="1" applyBorder="1" applyAlignment="1">
      <alignment horizontal="left" vertical="center" wrapText="1"/>
    </xf>
    <xf numFmtId="167" fontId="8" fillId="0" borderId="13" xfId="2" applyNumberFormat="1" applyFont="1" applyBorder="1" applyAlignment="1">
      <alignment horizontal="left" vertical="center" wrapText="1"/>
    </xf>
    <xf numFmtId="167" fontId="8" fillId="0" borderId="12" xfId="2" applyNumberFormat="1" applyFont="1" applyBorder="1" applyAlignment="1">
      <alignment horizontal="left" vertical="center" wrapText="1"/>
    </xf>
    <xf numFmtId="167" fontId="8" fillId="0" borderId="11" xfId="2" applyNumberFormat="1" applyFont="1" applyBorder="1" applyAlignment="1">
      <alignment horizontal="left" vertical="center" wrapText="1"/>
    </xf>
    <xf numFmtId="167" fontId="8" fillId="0" borderId="10" xfId="2" applyNumberFormat="1" applyFont="1" applyBorder="1" applyAlignment="1">
      <alignment horizontal="left" vertical="center" wrapText="1"/>
    </xf>
    <xf numFmtId="167" fontId="8" fillId="0" borderId="0" xfId="2" applyNumberFormat="1" applyFont="1" applyAlignment="1">
      <alignment horizontal="left" vertical="center" wrapText="1"/>
    </xf>
    <xf numFmtId="167" fontId="8" fillId="0" borderId="9" xfId="2" applyNumberFormat="1" applyFont="1" applyBorder="1" applyAlignment="1">
      <alignment horizontal="left" vertical="center" wrapText="1"/>
    </xf>
    <xf numFmtId="167" fontId="8" fillId="0" borderId="8" xfId="2" applyNumberFormat="1" applyFont="1" applyBorder="1" applyAlignment="1">
      <alignment horizontal="left" vertical="center" wrapText="1"/>
    </xf>
    <xf numFmtId="167" fontId="8" fillId="0" borderId="7" xfId="2" applyNumberFormat="1" applyFont="1" applyBorder="1" applyAlignment="1">
      <alignment horizontal="left" vertical="center" wrapText="1"/>
    </xf>
    <xf numFmtId="167" fontId="8" fillId="0" borderId="6" xfId="2" applyNumberFormat="1" applyFont="1" applyBorder="1" applyAlignment="1">
      <alignment horizontal="left" vertical="center" wrapText="1"/>
    </xf>
    <xf numFmtId="164" fontId="7" fillId="0" borderId="11" xfId="2" applyNumberFormat="1" applyFont="1" applyBorder="1" applyAlignment="1">
      <alignment horizontal="center" vertical="center" wrapText="1"/>
    </xf>
    <xf numFmtId="164" fontId="6" fillId="0" borderId="4" xfId="2" applyNumberFormat="1" applyFont="1" applyBorder="1" applyAlignment="1">
      <alignment horizontal="left" vertical="center" wrapText="1"/>
    </xf>
    <xf numFmtId="164" fontId="6" fillId="0" borderId="3" xfId="2" applyNumberFormat="1" applyFont="1" applyBorder="1" applyAlignment="1">
      <alignment horizontal="left" vertical="center" wrapText="1"/>
    </xf>
    <xf numFmtId="164" fontId="6" fillId="0" borderId="2" xfId="2" applyNumberFormat="1" applyFont="1" applyBorder="1" applyAlignment="1">
      <alignment horizontal="left" vertical="center" wrapText="1"/>
    </xf>
    <xf numFmtId="167" fontId="6" fillId="0" borderId="4" xfId="2" applyNumberFormat="1" applyFont="1" applyBorder="1" applyAlignment="1">
      <alignment horizontal="left" wrapText="1"/>
    </xf>
    <xf numFmtId="167" fontId="6" fillId="0" borderId="3" xfId="2" applyNumberFormat="1" applyFont="1" applyBorder="1" applyAlignment="1">
      <alignment horizontal="left" wrapText="1"/>
    </xf>
    <xf numFmtId="167" fontId="6" fillId="0" borderId="2" xfId="2" applyNumberFormat="1" applyFont="1" applyBorder="1" applyAlignment="1">
      <alignment horizontal="left" wrapText="1"/>
    </xf>
    <xf numFmtId="164" fontId="8" fillId="0" borderId="4" xfId="2" applyNumberFormat="1" applyFont="1" applyBorder="1" applyAlignment="1">
      <alignment horizontal="left" vertical="center" wrapText="1"/>
    </xf>
    <xf numFmtId="164" fontId="8" fillId="0" borderId="3" xfId="2" applyNumberFormat="1" applyFont="1" applyBorder="1" applyAlignment="1">
      <alignment horizontal="left" vertical="center" wrapText="1"/>
    </xf>
    <xf numFmtId="164" fontId="8" fillId="0" borderId="2" xfId="2" applyNumberFormat="1" applyFont="1" applyBorder="1" applyAlignment="1">
      <alignment horizontal="left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64" fontId="7" fillId="0" borderId="15" xfId="2" applyNumberFormat="1" applyFont="1" applyBorder="1" applyAlignment="1">
      <alignment horizontal="center" vertical="center" wrapText="1"/>
    </xf>
    <xf numFmtId="0" fontId="20" fillId="0" borderId="15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vertical="center" wrapText="1"/>
    </xf>
    <xf numFmtId="164" fontId="22" fillId="0" borderId="15" xfId="2" applyNumberFormat="1" applyFont="1" applyBorder="1" applyAlignment="1">
      <alignment horizontal="center" vertical="center" wrapText="1"/>
    </xf>
    <xf numFmtId="164" fontId="22" fillId="0" borderId="5" xfId="2" applyNumberFormat="1" applyFont="1" applyBorder="1" applyAlignment="1">
      <alignment horizontal="center" vertical="center" wrapText="1"/>
    </xf>
    <xf numFmtId="164" fontId="22" fillId="0" borderId="14" xfId="2" applyNumberFormat="1" applyFont="1" applyBorder="1" applyAlignment="1">
      <alignment horizontal="center" vertical="center" wrapText="1"/>
    </xf>
    <xf numFmtId="164" fontId="15" fillId="0" borderId="13" xfId="2" applyNumberFormat="1" applyFont="1" applyBorder="1" applyAlignment="1">
      <alignment horizontal="center" vertical="center" wrapText="1"/>
    </xf>
    <xf numFmtId="164" fontId="15" fillId="0" borderId="12" xfId="2" applyNumberFormat="1" applyFont="1" applyBorder="1" applyAlignment="1">
      <alignment horizontal="center" vertical="center" wrapText="1"/>
    </xf>
    <xf numFmtId="164" fontId="15" fillId="0" borderId="11" xfId="2" applyNumberFormat="1" applyFont="1" applyBorder="1" applyAlignment="1">
      <alignment horizontal="center" vertical="center" wrapText="1"/>
    </xf>
    <xf numFmtId="164" fontId="15" fillId="0" borderId="10" xfId="2" applyNumberFormat="1" applyFont="1" applyBorder="1" applyAlignment="1">
      <alignment horizontal="center" vertical="center" wrapText="1"/>
    </xf>
    <xf numFmtId="164" fontId="15" fillId="0" borderId="0" xfId="2" applyNumberFormat="1" applyFont="1" applyAlignment="1">
      <alignment horizontal="center" vertical="center" wrapText="1"/>
    </xf>
    <xf numFmtId="164" fontId="15" fillId="0" borderId="9" xfId="2" applyNumberFormat="1" applyFont="1" applyBorder="1" applyAlignment="1">
      <alignment horizontal="center" vertical="center" wrapText="1"/>
    </xf>
    <xf numFmtId="164" fontId="15" fillId="0" borderId="8" xfId="2" applyNumberFormat="1" applyFont="1" applyBorder="1" applyAlignment="1">
      <alignment horizontal="center" vertical="center" wrapText="1"/>
    </xf>
    <xf numFmtId="164" fontId="15" fillId="0" borderId="7" xfId="2" applyNumberFormat="1" applyFont="1" applyBorder="1" applyAlignment="1">
      <alignment horizontal="center" vertical="center" wrapText="1"/>
    </xf>
    <xf numFmtId="164" fontId="15" fillId="0" borderId="6" xfId="2" applyNumberFormat="1" applyFont="1" applyBorder="1" applyAlignment="1">
      <alignment horizontal="center" vertical="center" wrapText="1"/>
    </xf>
    <xf numFmtId="164" fontId="27" fillId="0" borderId="15" xfId="2" applyNumberFormat="1" applyFont="1" applyBorder="1" applyAlignment="1">
      <alignment horizontal="center" vertical="center" wrapText="1"/>
    </xf>
    <xf numFmtId="164" fontId="27" fillId="0" borderId="5" xfId="2" applyNumberFormat="1" applyFont="1" applyBorder="1" applyAlignment="1">
      <alignment horizontal="center" vertical="center" wrapText="1"/>
    </xf>
    <xf numFmtId="164" fontId="27" fillId="0" borderId="14" xfId="2" applyNumberFormat="1" applyFont="1" applyBorder="1" applyAlignment="1">
      <alignment horizontal="center" vertical="center" wrapText="1"/>
    </xf>
    <xf numFmtId="164" fontId="20" fillId="0" borderId="15" xfId="2" applyNumberFormat="1" applyFont="1" applyBorder="1" applyAlignment="1">
      <alignment horizontal="center" vertical="center" wrapText="1"/>
    </xf>
    <xf numFmtId="164" fontId="20" fillId="0" borderId="5" xfId="2" applyNumberFormat="1" applyFont="1" applyBorder="1" applyAlignment="1">
      <alignment horizontal="center" vertical="center" wrapText="1"/>
    </xf>
    <xf numFmtId="164" fontId="20" fillId="0" borderId="14" xfId="2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64" fontId="1" fillId="0" borderId="15" xfId="2" applyNumberFormat="1" applyFont="1" applyBorder="1" applyAlignment="1">
      <alignment horizontal="center" vertical="center" wrapText="1"/>
    </xf>
    <xf numFmtId="164" fontId="1" fillId="0" borderId="5" xfId="2" applyNumberFormat="1" applyFont="1" applyBorder="1" applyAlignment="1">
      <alignment horizontal="center" vertical="center" wrapText="1"/>
    </xf>
    <xf numFmtId="164" fontId="1" fillId="0" borderId="14" xfId="2" applyNumberFormat="1" applyFont="1" applyBorder="1" applyAlignment="1">
      <alignment horizontal="center" vertical="center" wrapText="1"/>
    </xf>
    <xf numFmtId="164" fontId="32" fillId="0" borderId="5" xfId="2" applyNumberFormat="1" applyFont="1" applyBorder="1" applyAlignment="1">
      <alignment horizontal="center" vertical="center" wrapText="1"/>
    </xf>
    <xf numFmtId="164" fontId="32" fillId="0" borderId="14" xfId="2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7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164" fontId="10" fillId="0" borderId="1" xfId="2" applyNumberFormat="1" applyFont="1" applyBorder="1" applyAlignment="1">
      <alignment horizontal="center" vertical="top" wrapText="1"/>
    </xf>
    <xf numFmtId="164" fontId="17" fillId="0" borderId="1" xfId="2" applyNumberFormat="1" applyFont="1" applyBorder="1" applyAlignment="1">
      <alignment horizontal="center" vertical="top" wrapText="1"/>
    </xf>
    <xf numFmtId="169" fontId="8" fillId="0" borderId="1" xfId="2" applyNumberFormat="1" applyFont="1" applyBorder="1" applyAlignment="1">
      <alignment horizontal="center" vertical="center" wrapText="1"/>
    </xf>
    <xf numFmtId="169" fontId="18" fillId="0" borderId="1" xfId="2" applyNumberFormat="1" applyFont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wrapText="1"/>
    </xf>
    <xf numFmtId="164" fontId="18" fillId="0" borderId="3" xfId="2" applyNumberFormat="1" applyFont="1" applyBorder="1" applyAlignment="1">
      <alignment horizontal="center" wrapText="1"/>
    </xf>
    <xf numFmtId="164" fontId="18" fillId="0" borderId="2" xfId="2" applyNumberFormat="1" applyFont="1" applyBorder="1" applyAlignment="1">
      <alignment horizontal="center" wrapText="1"/>
    </xf>
    <xf numFmtId="0" fontId="29" fillId="0" borderId="5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16" fontId="8" fillId="0" borderId="15" xfId="2" applyNumberFormat="1" applyFont="1" applyBorder="1" applyAlignment="1">
      <alignment horizontal="center" vertical="center"/>
    </xf>
    <xf numFmtId="16" fontId="8" fillId="0" borderId="5" xfId="2" applyNumberFormat="1" applyFont="1" applyBorder="1" applyAlignment="1">
      <alignment horizontal="center" vertical="center"/>
    </xf>
    <xf numFmtId="16" fontId="8" fillId="0" borderId="14" xfId="2" applyNumberFormat="1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 vertical="center" wrapText="1"/>
    </xf>
    <xf numFmtId="164" fontId="5" fillId="0" borderId="1" xfId="2" applyNumberFormat="1" applyBorder="1" applyAlignment="1">
      <alignment horizontal="center" vertical="center" wrapText="1"/>
    </xf>
    <xf numFmtId="49" fontId="8" fillId="0" borderId="15" xfId="2" applyNumberFormat="1" applyFont="1" applyBorder="1" applyAlignment="1">
      <alignment horizontal="center" vertical="center" wrapText="1"/>
    </xf>
    <xf numFmtId="49" fontId="8" fillId="0" borderId="5" xfId="2" applyNumberFormat="1" applyFont="1" applyBorder="1" applyAlignment="1">
      <alignment horizontal="center" vertical="center" wrapText="1"/>
    </xf>
    <xf numFmtId="49" fontId="8" fillId="0" borderId="14" xfId="2" applyNumberFormat="1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49" fontId="1" fillId="0" borderId="15" xfId="2" applyNumberFormat="1" applyFont="1" applyBorder="1" applyAlignment="1">
      <alignment horizontal="center" vertical="center" wrapText="1"/>
    </xf>
    <xf numFmtId="49" fontId="16" fillId="0" borderId="15" xfId="2" applyNumberFormat="1" applyFont="1" applyBorder="1" applyAlignment="1">
      <alignment horizontal="center" vertical="center" wrapText="1"/>
    </xf>
    <xf numFmtId="49" fontId="16" fillId="0" borderId="5" xfId="2" applyNumberFormat="1" applyFont="1" applyBorder="1" applyAlignment="1">
      <alignment horizontal="center" vertical="center" wrapText="1"/>
    </xf>
    <xf numFmtId="49" fontId="16" fillId="0" borderId="14" xfId="2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16" fontId="2" fillId="0" borderId="15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0" fontId="10" fillId="0" borderId="12" xfId="5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0" xfId="5" applyFont="1" applyAlignment="1">
      <alignment horizontal="center" vertical="center" wrapText="1"/>
    </xf>
    <xf numFmtId="0" fontId="10" fillId="0" borderId="9" xfId="5" applyFont="1" applyBorder="1" applyAlignment="1">
      <alignment horizontal="center" vertical="center" wrapText="1"/>
    </xf>
    <xf numFmtId="0" fontId="10" fillId="0" borderId="8" xfId="5" applyFont="1" applyBorder="1" applyAlignment="1">
      <alignment horizontal="center" vertical="center" wrapText="1"/>
    </xf>
    <xf numFmtId="0" fontId="10" fillId="0" borderId="7" xfId="5" applyFont="1" applyBorder="1" applyAlignment="1">
      <alignment horizontal="center" vertical="center" wrapText="1"/>
    </xf>
    <xf numFmtId="0" fontId="10" fillId="0" borderId="6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left" vertical="center" wrapText="1"/>
    </xf>
    <xf numFmtId="3" fontId="3" fillId="0" borderId="5" xfId="5" applyNumberFormat="1" applyFont="1" applyBorder="1" applyAlignment="1">
      <alignment horizontal="left" vertical="center" wrapText="1"/>
    </xf>
    <xf numFmtId="3" fontId="3" fillId="0" borderId="14" xfId="5" applyNumberFormat="1" applyFont="1" applyBorder="1" applyAlignment="1">
      <alignment horizontal="left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center" vertical="center" wrapText="1"/>
    </xf>
    <xf numFmtId="3" fontId="3" fillId="0" borderId="5" xfId="5" applyNumberFormat="1" applyFont="1" applyBorder="1" applyAlignment="1">
      <alignment horizontal="center" vertical="center" wrapText="1"/>
    </xf>
    <xf numFmtId="3" fontId="3" fillId="0" borderId="14" xfId="5" applyNumberFormat="1" applyFont="1" applyBorder="1" applyAlignment="1">
      <alignment horizontal="center" vertical="center" wrapText="1"/>
    </xf>
    <xf numFmtId="171" fontId="34" fillId="0" borderId="15" xfId="5" applyNumberFormat="1" applyFont="1" applyBorder="1" applyAlignment="1">
      <alignment horizontal="center" vertical="center" wrapText="1"/>
    </xf>
    <xf numFmtId="171" fontId="34" fillId="0" borderId="5" xfId="5" applyNumberFormat="1" applyFont="1" applyBorder="1" applyAlignment="1">
      <alignment horizontal="center" vertical="center" wrapText="1"/>
    </xf>
    <xf numFmtId="171" fontId="34" fillId="0" borderId="14" xfId="5" applyNumberFormat="1" applyFont="1" applyBorder="1" applyAlignment="1">
      <alignment horizontal="center" vertical="center" wrapText="1"/>
    </xf>
    <xf numFmtId="3" fontId="3" fillId="6" borderId="15" xfId="5" applyNumberFormat="1" applyFont="1" applyFill="1" applyBorder="1" applyAlignment="1">
      <alignment horizontal="center" vertical="center" wrapText="1"/>
    </xf>
    <xf numFmtId="3" fontId="3" fillId="6" borderId="5" xfId="5" applyNumberFormat="1" applyFont="1" applyFill="1" applyBorder="1" applyAlignment="1">
      <alignment horizontal="center" vertical="center" wrapText="1"/>
    </xf>
    <xf numFmtId="3" fontId="3" fillId="6" borderId="14" xfId="5" applyNumberFormat="1" applyFont="1" applyFill="1" applyBorder="1" applyAlignment="1">
      <alignment horizontal="center" vertical="center" wrapText="1"/>
    </xf>
    <xf numFmtId="166" fontId="3" fillId="0" borderId="15" xfId="5" applyNumberFormat="1" applyFont="1" applyBorder="1" applyAlignment="1">
      <alignment horizontal="center" vertical="center" wrapText="1"/>
    </xf>
    <xf numFmtId="166" fontId="3" fillId="0" borderId="5" xfId="5" applyNumberFormat="1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horizontal="center" vertical="center" wrapText="1"/>
    </xf>
    <xf numFmtId="0" fontId="3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3" fillId="0" borderId="0" xfId="5" applyFont="1" applyAlignment="1">
      <alignment horizontal="center" vertical="center" wrapText="1"/>
    </xf>
    <xf numFmtId="2" fontId="3" fillId="0" borderId="15" xfId="5" applyNumberFormat="1" applyFont="1" applyBorder="1" applyAlignment="1">
      <alignment horizontal="center" vertical="center" wrapText="1"/>
    </xf>
    <xf numFmtId="2" fontId="3" fillId="0" borderId="5" xfId="5" applyNumberFormat="1" applyFont="1" applyBorder="1" applyAlignment="1">
      <alignment horizontal="center" vertical="center" wrapText="1"/>
    </xf>
    <xf numFmtId="2" fontId="3" fillId="0" borderId="14" xfId="5" applyNumberFormat="1" applyFont="1" applyBorder="1" applyAlignment="1">
      <alignment horizontal="center" vertical="center" wrapText="1"/>
    </xf>
    <xf numFmtId="3" fontId="3" fillId="0" borderId="4" xfId="5" applyNumberFormat="1" applyFont="1" applyBorder="1" applyAlignment="1">
      <alignment horizontal="center" vertical="center" wrapText="1"/>
    </xf>
    <xf numFmtId="3" fontId="3" fillId="0" borderId="3" xfId="5" applyNumberFormat="1" applyFont="1" applyBorder="1" applyAlignment="1">
      <alignment horizontal="center" vertical="center" wrapText="1"/>
    </xf>
    <xf numFmtId="3" fontId="3" fillId="0" borderId="2" xfId="5" applyNumberFormat="1" applyFont="1" applyBorder="1" applyAlignment="1">
      <alignment horizontal="center" vertical="center" wrapText="1"/>
    </xf>
    <xf numFmtId="3" fontId="3" fillId="0" borderId="1" xfId="5" applyNumberFormat="1" applyFont="1" applyBorder="1" applyAlignment="1">
      <alignment horizontal="center" vertical="center" wrapText="1"/>
    </xf>
    <xf numFmtId="1" fontId="30" fillId="0" borderId="1" xfId="5" applyNumberFormat="1" applyFont="1" applyBorder="1" applyAlignment="1">
      <alignment horizontal="center" vertical="center" wrapText="1"/>
    </xf>
    <xf numFmtId="1" fontId="30" fillId="0" borderId="4" xfId="5" applyNumberFormat="1" applyFont="1" applyBorder="1" applyAlignment="1">
      <alignment horizontal="center" vertical="center" wrapText="1"/>
    </xf>
    <xf numFmtId="1" fontId="30" fillId="0" borderId="3" xfId="5" applyNumberFormat="1" applyFont="1" applyBorder="1" applyAlignment="1">
      <alignment horizontal="center" vertical="center" wrapText="1"/>
    </xf>
    <xf numFmtId="1" fontId="30" fillId="0" borderId="2" xfId="5" applyNumberFormat="1" applyFont="1" applyBorder="1" applyAlignment="1">
      <alignment horizontal="center" vertical="center" wrapText="1"/>
    </xf>
    <xf numFmtId="2" fontId="3" fillId="0" borderId="1" xfId="5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right"/>
    </xf>
    <xf numFmtId="0" fontId="10" fillId="0" borderId="0" xfId="2" applyFont="1" applyAlignment="1">
      <alignment horizontal="center"/>
    </xf>
    <xf numFmtId="2" fontId="3" fillId="0" borderId="1" xfId="2" applyNumberFormat="1" applyFont="1" applyBorder="1" applyAlignment="1">
      <alignment horizontal="center" vertical="center" wrapText="1"/>
    </xf>
    <xf numFmtId="2" fontId="3" fillId="0" borderId="4" xfId="2" applyNumberFormat="1" applyFont="1" applyBorder="1" applyAlignment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1" fontId="3" fillId="0" borderId="15" xfId="2" applyNumberFormat="1" applyFont="1" applyBorder="1" applyAlignment="1">
      <alignment horizontal="center" vertical="center" wrapText="1"/>
    </xf>
    <xf numFmtId="1" fontId="3" fillId="0" borderId="14" xfId="2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Финансовый 2" xfId="3" xr:uid="{00000000-0005-0000-0000-000003000000}"/>
    <cellStyle name="Финансов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257"/>
  <sheetViews>
    <sheetView tabSelected="1" view="pageBreakPreview" topLeftCell="A240" zoomScale="50" zoomScaleNormal="70" zoomScaleSheetLayoutView="50" workbookViewId="0">
      <selection activeCell="M89" sqref="M89"/>
    </sheetView>
  </sheetViews>
  <sheetFormatPr defaultColWidth="9.140625" defaultRowHeight="18.75" x14ac:dyDescent="0.3"/>
  <cols>
    <col min="1" max="1" width="17.7109375" style="9" customWidth="1"/>
    <col min="2" max="2" width="30.140625" style="2" customWidth="1"/>
    <col min="3" max="3" width="46.28515625" style="2" customWidth="1"/>
    <col min="4" max="4" width="28.7109375" style="8" customWidth="1"/>
    <col min="5" max="5" width="24" style="133" customWidth="1"/>
    <col min="6" max="6" width="24.28515625" style="114" customWidth="1"/>
    <col min="7" max="7" width="28.85546875" style="3" customWidth="1"/>
    <col min="8" max="8" width="29.7109375" style="3" customWidth="1"/>
    <col min="9" max="9" width="33.42578125" style="3" customWidth="1"/>
    <col min="10" max="10" width="26.28515625" style="3" customWidth="1"/>
    <col min="11" max="11" width="67" style="2" customWidth="1"/>
    <col min="12" max="12" width="33.28515625" style="2" customWidth="1"/>
    <col min="13" max="13" width="8.85546875" style="2" customWidth="1"/>
    <col min="14" max="14" width="23.5703125" style="12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421" ht="18.75" customHeight="1" x14ac:dyDescent="0.25">
      <c r="A1" s="227" t="s">
        <v>77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421" ht="23.25" x14ac:dyDescent="0.2">
      <c r="A2" s="228" t="s">
        <v>23</v>
      </c>
      <c r="B2" s="229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3" spans="1:421" ht="16.5" customHeight="1" x14ac:dyDescent="0.2">
      <c r="A3" s="157" t="s">
        <v>24</v>
      </c>
      <c r="B3" s="157" t="s">
        <v>47</v>
      </c>
      <c r="C3" s="157" t="s">
        <v>48</v>
      </c>
      <c r="D3" s="157" t="s">
        <v>0</v>
      </c>
      <c r="E3" s="245" t="s">
        <v>15</v>
      </c>
      <c r="F3" s="246"/>
      <c r="G3" s="246"/>
      <c r="H3" s="246"/>
      <c r="I3" s="246"/>
      <c r="J3" s="247"/>
      <c r="K3" s="129"/>
      <c r="L3" s="129"/>
      <c r="M3" s="129"/>
    </row>
    <row r="4" spans="1:421" ht="18.75" customHeight="1" x14ac:dyDescent="0.2">
      <c r="A4" s="241"/>
      <c r="B4" s="243"/>
      <c r="C4" s="243"/>
      <c r="D4" s="243"/>
      <c r="E4" s="235" t="s">
        <v>49</v>
      </c>
      <c r="F4" s="236"/>
      <c r="G4" s="236"/>
      <c r="H4" s="236"/>
      <c r="I4" s="236"/>
      <c r="J4" s="237"/>
      <c r="K4" s="11"/>
      <c r="L4" s="11"/>
      <c r="M4" s="11"/>
    </row>
    <row r="5" spans="1:421" ht="15" customHeight="1" x14ac:dyDescent="0.3">
      <c r="A5" s="241"/>
      <c r="B5" s="243"/>
      <c r="C5" s="243"/>
      <c r="D5" s="243"/>
      <c r="E5" s="233" t="s">
        <v>1</v>
      </c>
      <c r="F5" s="238" t="s">
        <v>14</v>
      </c>
      <c r="G5" s="239"/>
      <c r="H5" s="239"/>
      <c r="I5" s="239"/>
      <c r="J5" s="240"/>
      <c r="K5" s="11"/>
      <c r="L5" s="11"/>
      <c r="M5" s="11"/>
    </row>
    <row r="6" spans="1:421" ht="96.75" customHeight="1" x14ac:dyDescent="0.2">
      <c r="A6" s="242"/>
      <c r="B6" s="244"/>
      <c r="C6" s="244"/>
      <c r="D6" s="244"/>
      <c r="E6" s="234"/>
      <c r="F6" s="113" t="s">
        <v>9</v>
      </c>
      <c r="G6" s="30" t="s">
        <v>51</v>
      </c>
      <c r="H6" s="30" t="s">
        <v>52</v>
      </c>
      <c r="I6" s="30" t="s">
        <v>53</v>
      </c>
      <c r="J6" s="31" t="s">
        <v>54</v>
      </c>
      <c r="K6" s="11"/>
      <c r="L6" s="11"/>
      <c r="M6" s="11"/>
    </row>
    <row r="7" spans="1:421" ht="34.9" hidden="1" customHeight="1" x14ac:dyDescent="0.2">
      <c r="A7" s="231" t="s">
        <v>13</v>
      </c>
      <c r="B7" s="231"/>
      <c r="C7" s="232"/>
      <c r="D7" s="232"/>
      <c r="E7" s="232"/>
      <c r="F7" s="232"/>
      <c r="G7" s="232"/>
      <c r="H7" s="232"/>
      <c r="I7" s="232"/>
      <c r="J7" s="232"/>
      <c r="K7" s="13"/>
      <c r="L7" s="11"/>
      <c r="M7" s="11"/>
    </row>
    <row r="8" spans="1:421" ht="34.9" hidden="1" customHeight="1" x14ac:dyDescent="0.2">
      <c r="A8" s="251" t="s">
        <v>12</v>
      </c>
      <c r="B8" s="251"/>
      <c r="C8" s="252"/>
      <c r="D8" s="252"/>
      <c r="E8" s="252"/>
      <c r="F8" s="252"/>
      <c r="G8" s="252"/>
      <c r="H8" s="252"/>
      <c r="I8" s="252"/>
      <c r="J8" s="252"/>
      <c r="K8" s="11"/>
      <c r="L8" s="11"/>
      <c r="M8" s="11"/>
    </row>
    <row r="9" spans="1:421" ht="43.5" customHeight="1" x14ac:dyDescent="0.2">
      <c r="A9" s="196" t="s">
        <v>16</v>
      </c>
      <c r="B9" s="196"/>
      <c r="C9" s="196"/>
      <c r="D9" s="196"/>
      <c r="E9" s="196"/>
      <c r="F9" s="196"/>
      <c r="G9" s="196"/>
      <c r="H9" s="196"/>
      <c r="I9" s="196"/>
      <c r="J9" s="196"/>
      <c r="K9" s="11"/>
      <c r="M9" s="11"/>
    </row>
    <row r="10" spans="1:421" s="4" customFormat="1" ht="15.75" customHeight="1" x14ac:dyDescent="0.2">
      <c r="A10" s="248" t="s">
        <v>25</v>
      </c>
      <c r="B10" s="157" t="s">
        <v>81</v>
      </c>
      <c r="C10" s="222" t="s">
        <v>75</v>
      </c>
      <c r="D10" s="134" t="s">
        <v>1</v>
      </c>
      <c r="E10" s="123">
        <f t="shared" ref="E10:E15" si="0">SUM(F10:J10)</f>
        <v>35400</v>
      </c>
      <c r="F10" s="39">
        <f>SUM(F11:F16)</f>
        <v>5400</v>
      </c>
      <c r="G10" s="33">
        <f>SUM(G11:G16)</f>
        <v>2600</v>
      </c>
      <c r="H10" s="33">
        <f t="shared" ref="H10:J10" si="1">SUM(H11:H16)</f>
        <v>4700</v>
      </c>
      <c r="I10" s="33">
        <f t="shared" si="1"/>
        <v>4700</v>
      </c>
      <c r="J10" s="33">
        <f t="shared" si="1"/>
        <v>18000</v>
      </c>
      <c r="K10" s="11"/>
      <c r="L10" s="11"/>
      <c r="M10" s="11"/>
      <c r="N10" s="5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</row>
    <row r="11" spans="1:421" ht="19.5" customHeight="1" x14ac:dyDescent="0.2">
      <c r="A11" s="249"/>
      <c r="B11" s="158"/>
      <c r="C11" s="223"/>
      <c r="D11" s="135" t="s">
        <v>2</v>
      </c>
      <c r="E11" s="124">
        <f t="shared" si="0"/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11"/>
      <c r="L11" s="11"/>
      <c r="M11" s="11"/>
      <c r="N11" s="5"/>
    </row>
    <row r="12" spans="1:421" ht="26.25" customHeight="1" x14ac:dyDescent="0.2">
      <c r="A12" s="249"/>
      <c r="B12" s="158"/>
      <c r="C12" s="223"/>
      <c r="D12" s="135" t="s">
        <v>6</v>
      </c>
      <c r="E12" s="124">
        <f t="shared" si="0"/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11"/>
      <c r="L12" s="11"/>
      <c r="M12" s="11"/>
      <c r="N12" s="5"/>
    </row>
    <row r="13" spans="1:421" ht="18.75" customHeight="1" x14ac:dyDescent="0.2">
      <c r="A13" s="249"/>
      <c r="B13" s="158"/>
      <c r="C13" s="223"/>
      <c r="D13" s="135" t="s">
        <v>4</v>
      </c>
      <c r="E13" s="124">
        <f t="shared" si="0"/>
        <v>26000</v>
      </c>
      <c r="F13" s="32">
        <v>5400</v>
      </c>
      <c r="G13" s="32">
        <v>2600</v>
      </c>
      <c r="H13" s="32">
        <v>0</v>
      </c>
      <c r="I13" s="32">
        <v>0</v>
      </c>
      <c r="J13" s="32">
        <v>18000</v>
      </c>
      <c r="K13" s="11"/>
      <c r="L13" s="11"/>
      <c r="M13" s="11"/>
      <c r="N13" s="5"/>
    </row>
    <row r="14" spans="1:421" ht="36" customHeight="1" x14ac:dyDescent="0.2">
      <c r="A14" s="249"/>
      <c r="B14" s="158"/>
      <c r="C14" s="223"/>
      <c r="D14" s="135" t="s">
        <v>18</v>
      </c>
      <c r="E14" s="124">
        <f t="shared" si="0"/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11"/>
      <c r="L14" s="11"/>
      <c r="M14" s="11"/>
      <c r="N14" s="5"/>
    </row>
    <row r="15" spans="1:421" ht="18" customHeight="1" x14ac:dyDescent="0.2">
      <c r="A15" s="249"/>
      <c r="B15" s="158"/>
      <c r="C15" s="223"/>
      <c r="D15" s="135" t="s">
        <v>19</v>
      </c>
      <c r="E15" s="124">
        <f t="shared" si="0"/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11"/>
      <c r="L15" s="11"/>
      <c r="M15" s="11"/>
      <c r="N15" s="5"/>
    </row>
    <row r="16" spans="1:421" s="6" customFormat="1" ht="58.5" customHeight="1" x14ac:dyDescent="0.2">
      <c r="A16" s="250"/>
      <c r="B16" s="159"/>
      <c r="C16" s="224"/>
      <c r="D16" s="135" t="s">
        <v>7</v>
      </c>
      <c r="E16" s="124">
        <f t="shared" ref="E16:E18" si="2">SUM(F16:J16)</f>
        <v>9400</v>
      </c>
      <c r="F16" s="32">
        <v>0</v>
      </c>
      <c r="G16" s="32"/>
      <c r="H16" s="32">
        <v>4700</v>
      </c>
      <c r="I16" s="32">
        <v>4700</v>
      </c>
      <c r="J16" s="32">
        <v>0</v>
      </c>
      <c r="K16" s="42"/>
      <c r="L16" s="43"/>
      <c r="M16" s="43"/>
      <c r="N16" s="5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</row>
    <row r="17" spans="1:421" s="19" customFormat="1" ht="25.9" customHeight="1" x14ac:dyDescent="0.2">
      <c r="A17" s="198" t="s">
        <v>26</v>
      </c>
      <c r="B17" s="216" t="s">
        <v>82</v>
      </c>
      <c r="C17" s="201" t="s">
        <v>127</v>
      </c>
      <c r="D17" s="136" t="s">
        <v>1</v>
      </c>
      <c r="E17" s="125">
        <f>SUM(F17:J17)</f>
        <v>60</v>
      </c>
      <c r="F17" s="37">
        <f t="shared" ref="F17:J17" si="3">F18+F19+F20+F21+F22+F23</f>
        <v>0</v>
      </c>
      <c r="G17" s="37">
        <f t="shared" si="3"/>
        <v>0</v>
      </c>
      <c r="H17" s="37">
        <f t="shared" si="3"/>
        <v>10</v>
      </c>
      <c r="I17" s="37">
        <f t="shared" si="3"/>
        <v>10</v>
      </c>
      <c r="J17" s="37">
        <f t="shared" si="3"/>
        <v>40</v>
      </c>
      <c r="K17" s="11"/>
      <c r="L17" s="11"/>
      <c r="M17" s="11"/>
      <c r="N17" s="5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</row>
    <row r="18" spans="1:421" s="19" customFormat="1" ht="25.9" customHeight="1" x14ac:dyDescent="0.2">
      <c r="A18" s="199"/>
      <c r="B18" s="217"/>
      <c r="C18" s="202"/>
      <c r="D18" s="137" t="s">
        <v>2</v>
      </c>
      <c r="E18" s="126">
        <f t="shared" si="2"/>
        <v>0</v>
      </c>
      <c r="F18" s="29">
        <v>0</v>
      </c>
      <c r="G18" s="29">
        <v>0</v>
      </c>
      <c r="H18" s="29">
        <v>0</v>
      </c>
      <c r="I18" s="29">
        <v>0</v>
      </c>
      <c r="J18" s="34">
        <v>0</v>
      </c>
      <c r="K18" s="90"/>
      <c r="L18" s="11"/>
      <c r="M18" s="11"/>
      <c r="N18" s="5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</row>
    <row r="19" spans="1:421" s="19" customFormat="1" ht="72" customHeight="1" x14ac:dyDescent="0.3">
      <c r="A19" s="199"/>
      <c r="B19" s="217"/>
      <c r="C19" s="202"/>
      <c r="D19" s="137" t="s">
        <v>6</v>
      </c>
      <c r="E19" s="126">
        <f t="shared" ref="E19:E22" si="4">SUM(F19:J19)</f>
        <v>0</v>
      </c>
      <c r="F19" s="29">
        <v>0</v>
      </c>
      <c r="G19" s="29">
        <v>0</v>
      </c>
      <c r="H19" s="29">
        <v>0</v>
      </c>
      <c r="I19" s="29">
        <v>0</v>
      </c>
      <c r="J19" s="34">
        <v>0</v>
      </c>
      <c r="K19" s="96"/>
      <c r="L19" s="11"/>
      <c r="M19" s="11"/>
      <c r="N19" s="5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</row>
    <row r="20" spans="1:421" s="19" customFormat="1" ht="59.25" customHeight="1" x14ac:dyDescent="0.2">
      <c r="A20" s="199"/>
      <c r="B20" s="217"/>
      <c r="C20" s="202"/>
      <c r="D20" s="137" t="s">
        <v>4</v>
      </c>
      <c r="E20" s="126">
        <f t="shared" si="4"/>
        <v>60</v>
      </c>
      <c r="F20" s="107">
        <f>10-10</f>
        <v>0</v>
      </c>
      <c r="G20" s="107">
        <v>0</v>
      </c>
      <c r="H20" s="107">
        <v>10</v>
      </c>
      <c r="I20" s="107">
        <v>10</v>
      </c>
      <c r="J20" s="35">
        <v>40</v>
      </c>
      <c r="K20" s="11"/>
      <c r="L20" s="11"/>
      <c r="M20" s="11"/>
      <c r="N20" s="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"/>
      <c r="NH20" s="2"/>
      <c r="NI20" s="2"/>
      <c r="NJ20" s="2"/>
      <c r="NK20" s="2"/>
      <c r="NL20" s="2"/>
      <c r="NM20" s="2"/>
      <c r="NN20" s="2"/>
      <c r="NO20" s="2"/>
      <c r="NP20" s="2"/>
      <c r="NQ20" s="2"/>
      <c r="NR20" s="2"/>
      <c r="NS20" s="2"/>
      <c r="NT20" s="2"/>
      <c r="NU20" s="2"/>
      <c r="NV20" s="2"/>
      <c r="NW20" s="2"/>
      <c r="NX20" s="2"/>
      <c r="NY20" s="2"/>
      <c r="NZ20" s="2"/>
      <c r="OA20" s="2"/>
      <c r="OB20" s="2"/>
      <c r="OC20" s="2"/>
      <c r="OD20" s="2"/>
      <c r="OE20" s="2"/>
      <c r="OF20" s="2"/>
      <c r="OG20" s="2"/>
      <c r="OH20" s="2"/>
      <c r="OI20" s="2"/>
      <c r="OJ20" s="2"/>
      <c r="OK20" s="2"/>
      <c r="OL20" s="2"/>
      <c r="OM20" s="2"/>
      <c r="ON20" s="2"/>
      <c r="OO20" s="2"/>
      <c r="OP20" s="2"/>
      <c r="OQ20" s="2"/>
      <c r="OR20" s="2"/>
      <c r="OS20" s="2"/>
      <c r="OT20" s="2"/>
      <c r="OU20" s="2"/>
      <c r="OV20" s="2"/>
      <c r="OW20" s="2"/>
      <c r="OX20" s="2"/>
      <c r="OY20" s="2"/>
      <c r="OZ20" s="2"/>
      <c r="PA20" s="2"/>
      <c r="PB20" s="2"/>
      <c r="PC20" s="2"/>
      <c r="PD20" s="2"/>
      <c r="PE20" s="2"/>
    </row>
    <row r="21" spans="1:421" s="19" customFormat="1" ht="33.75" customHeight="1" x14ac:dyDescent="0.2">
      <c r="A21" s="199"/>
      <c r="B21" s="217"/>
      <c r="C21" s="202"/>
      <c r="D21" s="137" t="s">
        <v>18</v>
      </c>
      <c r="E21" s="126">
        <f t="shared" si="4"/>
        <v>0</v>
      </c>
      <c r="F21" s="29">
        <v>0</v>
      </c>
      <c r="G21" s="29">
        <v>0</v>
      </c>
      <c r="H21" s="29">
        <v>0</v>
      </c>
      <c r="I21" s="29">
        <v>0</v>
      </c>
      <c r="J21" s="34">
        <v>0</v>
      </c>
      <c r="K21" s="11"/>
      <c r="L21" s="11"/>
      <c r="M21" s="11"/>
      <c r="N21" s="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</row>
    <row r="22" spans="1:421" s="19" customFormat="1" ht="27.6" customHeight="1" x14ac:dyDescent="0.2">
      <c r="A22" s="199"/>
      <c r="B22" s="217"/>
      <c r="C22" s="202"/>
      <c r="D22" s="137" t="s">
        <v>19</v>
      </c>
      <c r="E22" s="126">
        <f t="shared" si="4"/>
        <v>0</v>
      </c>
      <c r="F22" s="29">
        <v>0</v>
      </c>
      <c r="G22" s="29">
        <v>0</v>
      </c>
      <c r="H22" s="29">
        <v>0</v>
      </c>
      <c r="I22" s="29">
        <v>0</v>
      </c>
      <c r="J22" s="34">
        <v>0</v>
      </c>
      <c r="K22" s="11"/>
      <c r="L22" s="11"/>
      <c r="M22" s="11"/>
      <c r="N22" s="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</row>
    <row r="23" spans="1:421" s="19" customFormat="1" ht="69" customHeight="1" x14ac:dyDescent="0.2">
      <c r="A23" s="200"/>
      <c r="B23" s="218"/>
      <c r="C23" s="203"/>
      <c r="D23" s="137" t="s">
        <v>7</v>
      </c>
      <c r="E23" s="126">
        <f>SUM(F23:J23)</f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11"/>
      <c r="L23" s="11"/>
      <c r="M23" s="11"/>
      <c r="N23" s="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</row>
    <row r="24" spans="1:421" s="19" customFormat="1" ht="36" customHeight="1" x14ac:dyDescent="0.2">
      <c r="A24" s="198" t="s">
        <v>27</v>
      </c>
      <c r="B24" s="216" t="s">
        <v>83</v>
      </c>
      <c r="C24" s="213" t="s">
        <v>156</v>
      </c>
      <c r="D24" s="136" t="s">
        <v>1</v>
      </c>
      <c r="E24" s="125">
        <f>SUM(F24:J24)</f>
        <v>8117.915039999999</v>
      </c>
      <c r="F24" s="36">
        <f>F25+F26+F27+F28+F29+F30</f>
        <v>846.41903999999988</v>
      </c>
      <c r="G24" s="36">
        <f>G38+G45+G52</f>
        <v>7271.4959999999992</v>
      </c>
      <c r="H24" s="36">
        <f>H41+H55</f>
        <v>0</v>
      </c>
      <c r="I24" s="36">
        <f>I38+I52</f>
        <v>0</v>
      </c>
      <c r="J24" s="36">
        <f>J38+J52</f>
        <v>0</v>
      </c>
      <c r="K24" s="11"/>
      <c r="L24" s="11"/>
      <c r="M24" s="11"/>
      <c r="N24" s="5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</row>
    <row r="25" spans="1:421" s="19" customFormat="1" ht="36" customHeight="1" x14ac:dyDescent="0.2">
      <c r="A25" s="199"/>
      <c r="B25" s="217"/>
      <c r="C25" s="214"/>
      <c r="D25" s="137" t="s">
        <v>2</v>
      </c>
      <c r="E25" s="126">
        <f t="shared" ref="E25:E57" si="5">SUM(F25:J25)</f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11"/>
      <c r="L25" s="11"/>
      <c r="M25" s="11"/>
      <c r="N25" s="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</row>
    <row r="26" spans="1:421" s="19" customFormat="1" ht="36" customHeight="1" x14ac:dyDescent="0.2">
      <c r="A26" s="199"/>
      <c r="B26" s="217"/>
      <c r="C26" s="214"/>
      <c r="D26" s="137" t="s">
        <v>6</v>
      </c>
      <c r="E26" s="126">
        <f>SUM(F26:J26)</f>
        <v>4892.4969999999994</v>
      </c>
      <c r="F26" s="29">
        <v>0</v>
      </c>
      <c r="G26" s="29">
        <f>G33+G40+G47+G54</f>
        <v>4892.4969999999994</v>
      </c>
      <c r="H26" s="29">
        <v>0</v>
      </c>
      <c r="I26" s="29">
        <v>0</v>
      </c>
      <c r="J26" s="29">
        <v>0</v>
      </c>
      <c r="K26" s="11"/>
      <c r="L26" s="11"/>
      <c r="M26" s="11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</row>
    <row r="27" spans="1:421" s="19" customFormat="1" ht="36" customHeight="1" x14ac:dyDescent="0.2">
      <c r="A27" s="199"/>
      <c r="B27" s="217"/>
      <c r="C27" s="214"/>
      <c r="D27" s="137" t="s">
        <v>4</v>
      </c>
      <c r="E27" s="126">
        <f>E55+E41+E34+E48</f>
        <v>3225.4180399999996</v>
      </c>
      <c r="F27" s="29">
        <f>F34+F41+F55+F48</f>
        <v>846.41903999999988</v>
      </c>
      <c r="G27" s="29">
        <f>G41+G55</f>
        <v>2378.9989999999998</v>
      </c>
      <c r="H27" s="29">
        <f>H41+H55</f>
        <v>0</v>
      </c>
      <c r="I27" s="29">
        <f>I41+I55</f>
        <v>0</v>
      </c>
      <c r="J27" s="29">
        <f>J41+J55</f>
        <v>0</v>
      </c>
      <c r="K27" s="11"/>
      <c r="L27" s="11"/>
      <c r="M27" s="11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</row>
    <row r="28" spans="1:421" s="19" customFormat="1" ht="36" customHeight="1" x14ac:dyDescent="0.2">
      <c r="A28" s="199"/>
      <c r="B28" s="217"/>
      <c r="C28" s="214"/>
      <c r="D28" s="137" t="s">
        <v>18</v>
      </c>
      <c r="E28" s="126">
        <f t="shared" si="5"/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11"/>
      <c r="L28" s="11"/>
      <c r="M28" s="11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</row>
    <row r="29" spans="1:421" s="19" customFormat="1" ht="36" customHeight="1" x14ac:dyDescent="0.2">
      <c r="A29" s="199"/>
      <c r="B29" s="217"/>
      <c r="C29" s="214"/>
      <c r="D29" s="137" t="s">
        <v>19</v>
      </c>
      <c r="E29" s="126">
        <f t="shared" si="5"/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11"/>
      <c r="L29" s="11"/>
      <c r="M29" s="11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</row>
    <row r="30" spans="1:421" s="19" customFormat="1" ht="36" customHeight="1" x14ac:dyDescent="0.2">
      <c r="A30" s="199"/>
      <c r="B30" s="217"/>
      <c r="C30" s="215"/>
      <c r="D30" s="137" t="s">
        <v>7</v>
      </c>
      <c r="E30" s="126">
        <f>E37+E44+E58</f>
        <v>0</v>
      </c>
      <c r="F30" s="29">
        <f>F37+F44+F58</f>
        <v>0</v>
      </c>
      <c r="G30" s="29">
        <v>0</v>
      </c>
      <c r="H30" s="29">
        <v>0</v>
      </c>
      <c r="I30" s="29">
        <v>0</v>
      </c>
      <c r="J30" s="29">
        <v>0</v>
      </c>
      <c r="K30" s="11"/>
      <c r="L30" s="11"/>
      <c r="M30" s="11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</row>
    <row r="31" spans="1:421" s="19" customFormat="1" ht="21" customHeight="1" x14ac:dyDescent="0.2">
      <c r="A31" s="199"/>
      <c r="B31" s="217"/>
      <c r="C31" s="222" t="s">
        <v>75</v>
      </c>
      <c r="D31" s="136" t="s">
        <v>1</v>
      </c>
      <c r="E31" s="125">
        <f t="shared" ref="E31:E38" si="6">SUM(F31:J31)</f>
        <v>0</v>
      </c>
      <c r="F31" s="36">
        <f>F32+F33+F34+F35+F36+F37</f>
        <v>0</v>
      </c>
      <c r="G31" s="29">
        <v>0</v>
      </c>
      <c r="H31" s="29">
        <v>0</v>
      </c>
      <c r="I31" s="29">
        <v>0</v>
      </c>
      <c r="J31" s="29">
        <v>0</v>
      </c>
      <c r="K31" s="11"/>
      <c r="L31" s="11"/>
      <c r="M31" s="11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</row>
    <row r="32" spans="1:421" s="19" customFormat="1" ht="27.75" customHeight="1" x14ac:dyDescent="0.25">
      <c r="A32" s="199"/>
      <c r="B32" s="217"/>
      <c r="C32" s="225"/>
      <c r="D32" s="137" t="s">
        <v>2</v>
      </c>
      <c r="E32" s="126">
        <f t="shared" si="6"/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91"/>
      <c r="L32" s="11"/>
      <c r="M32" s="11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</row>
    <row r="33" spans="1:421" s="19" customFormat="1" ht="27" customHeight="1" x14ac:dyDescent="0.25">
      <c r="A33" s="199"/>
      <c r="B33" s="217"/>
      <c r="C33" s="225"/>
      <c r="D33" s="137" t="s">
        <v>6</v>
      </c>
      <c r="E33" s="126">
        <f t="shared" si="6"/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97"/>
      <c r="L33" s="11"/>
      <c r="M33" s="11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</row>
    <row r="34" spans="1:421" s="19" customFormat="1" ht="36.75" customHeight="1" x14ac:dyDescent="0.2">
      <c r="A34" s="199"/>
      <c r="B34" s="217"/>
      <c r="C34" s="225"/>
      <c r="D34" s="137" t="s">
        <v>4</v>
      </c>
      <c r="E34" s="126">
        <f t="shared" si="6"/>
        <v>0</v>
      </c>
      <c r="F34" s="29">
        <f>4500-1500+80-80-1500-1500</f>
        <v>0</v>
      </c>
      <c r="G34" s="29">
        <v>0</v>
      </c>
      <c r="H34" s="29">
        <v>0</v>
      </c>
      <c r="I34" s="29">
        <v>0</v>
      </c>
      <c r="J34" s="29">
        <v>0</v>
      </c>
      <c r="K34" s="11"/>
      <c r="L34" s="11"/>
      <c r="M34" s="11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</row>
    <row r="35" spans="1:421" s="19" customFormat="1" ht="31.5" customHeight="1" x14ac:dyDescent="0.2">
      <c r="A35" s="199"/>
      <c r="B35" s="217"/>
      <c r="C35" s="225"/>
      <c r="D35" s="137" t="s">
        <v>18</v>
      </c>
      <c r="E35" s="126">
        <f t="shared" si="6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11"/>
      <c r="L35" s="11"/>
      <c r="M35" s="11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</row>
    <row r="36" spans="1:421" s="19" customFormat="1" ht="21" customHeight="1" x14ac:dyDescent="0.2">
      <c r="A36" s="199"/>
      <c r="B36" s="217"/>
      <c r="C36" s="225"/>
      <c r="D36" s="137" t="s">
        <v>19</v>
      </c>
      <c r="E36" s="126">
        <f t="shared" si="6"/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11"/>
      <c r="L36" s="11"/>
      <c r="M36" s="11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</row>
    <row r="37" spans="1:421" s="19" customFormat="1" ht="25.5" customHeight="1" x14ac:dyDescent="0.2">
      <c r="A37" s="199"/>
      <c r="B37" s="217"/>
      <c r="C37" s="226"/>
      <c r="D37" s="137" t="s">
        <v>7</v>
      </c>
      <c r="E37" s="126">
        <f t="shared" si="6"/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11"/>
      <c r="L37" s="11"/>
      <c r="M37" s="11"/>
      <c r="N37" s="5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</row>
    <row r="38" spans="1:421" s="19" customFormat="1" ht="23.45" customHeight="1" x14ac:dyDescent="0.2">
      <c r="A38" s="199"/>
      <c r="B38" s="217"/>
      <c r="C38" s="219" t="s">
        <v>157</v>
      </c>
      <c r="D38" s="136" t="s">
        <v>1</v>
      </c>
      <c r="E38" s="125">
        <f t="shared" si="6"/>
        <v>8117.915039999999</v>
      </c>
      <c r="F38" s="36">
        <f>F39+F40+F41+F42+F43+F44</f>
        <v>846.41903999999988</v>
      </c>
      <c r="G38" s="36">
        <f t="shared" ref="G38:J38" si="7">G39+G40+G41+G42+G43+G44</f>
        <v>7271.4959999999992</v>
      </c>
      <c r="H38" s="36">
        <f t="shared" si="7"/>
        <v>0</v>
      </c>
      <c r="I38" s="38">
        <f t="shared" si="7"/>
        <v>0</v>
      </c>
      <c r="J38" s="38">
        <f t="shared" si="7"/>
        <v>0</v>
      </c>
      <c r="K38" s="11"/>
      <c r="L38" s="11"/>
      <c r="M38" s="11"/>
      <c r="N38" s="5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</row>
    <row r="39" spans="1:421" s="19" customFormat="1" ht="22.9" customHeight="1" x14ac:dyDescent="0.2">
      <c r="A39" s="199"/>
      <c r="B39" s="217"/>
      <c r="C39" s="220"/>
      <c r="D39" s="137" t="s">
        <v>2</v>
      </c>
      <c r="E39" s="126">
        <f t="shared" si="5"/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11"/>
      <c r="L39" s="11"/>
      <c r="M39" s="11"/>
      <c r="N39" s="5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</row>
    <row r="40" spans="1:421" s="19" customFormat="1" ht="21.6" customHeight="1" x14ac:dyDescent="0.2">
      <c r="A40" s="199"/>
      <c r="B40" s="217"/>
      <c r="C40" s="220"/>
      <c r="D40" s="137" t="s">
        <v>6</v>
      </c>
      <c r="E40" s="126">
        <f t="shared" si="5"/>
        <v>4892.4969999999994</v>
      </c>
      <c r="F40" s="29">
        <v>0</v>
      </c>
      <c r="G40" s="29">
        <f>1962.19+2930.307</f>
        <v>4892.4969999999994</v>
      </c>
      <c r="H40" s="29">
        <v>0</v>
      </c>
      <c r="I40" s="29">
        <v>0</v>
      </c>
      <c r="J40" s="29">
        <v>0</v>
      </c>
      <c r="K40" s="11"/>
      <c r="L40" s="11"/>
      <c r="M40" s="11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</row>
    <row r="41" spans="1:421" s="19" customFormat="1" ht="26.45" customHeight="1" x14ac:dyDescent="0.2">
      <c r="A41" s="199"/>
      <c r="B41" s="217"/>
      <c r="C41" s="220"/>
      <c r="D41" s="137" t="s">
        <v>4</v>
      </c>
      <c r="E41" s="126">
        <f t="shared" si="5"/>
        <v>3225.4180399999996</v>
      </c>
      <c r="F41" s="29">
        <f>2520-990-0.07327-265.5-4.5-149-121-143.50769</f>
        <v>846.41903999999988</v>
      </c>
      <c r="G41" s="29">
        <f>999.999+57+1092+50+180</f>
        <v>2378.9989999999998</v>
      </c>
      <c r="H41" s="29">
        <v>0</v>
      </c>
      <c r="I41" s="29">
        <v>0</v>
      </c>
      <c r="J41" s="29">
        <v>0</v>
      </c>
      <c r="K41" s="11"/>
      <c r="L41" s="11"/>
      <c r="M41" s="11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</row>
    <row r="42" spans="1:421" s="19" customFormat="1" ht="33.6" customHeight="1" x14ac:dyDescent="0.2">
      <c r="A42" s="199"/>
      <c r="B42" s="217"/>
      <c r="C42" s="220"/>
      <c r="D42" s="137" t="s">
        <v>18</v>
      </c>
      <c r="E42" s="126">
        <f t="shared" si="5"/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11"/>
      <c r="L42" s="11"/>
      <c r="M42" s="11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2"/>
      <c r="NH42" s="2"/>
      <c r="NI42" s="2"/>
      <c r="NJ42" s="2"/>
      <c r="NK42" s="2"/>
      <c r="NL42" s="2"/>
      <c r="NM42" s="2"/>
      <c r="NN42" s="2"/>
      <c r="NO42" s="2"/>
      <c r="NP42" s="2"/>
      <c r="NQ42" s="2"/>
      <c r="NR42" s="2"/>
      <c r="NS42" s="2"/>
      <c r="NT42" s="2"/>
      <c r="NU42" s="2"/>
      <c r="NV42" s="2"/>
      <c r="NW42" s="2"/>
      <c r="NX42" s="2"/>
      <c r="NY42" s="2"/>
      <c r="NZ42" s="2"/>
      <c r="OA42" s="2"/>
      <c r="OB42" s="2"/>
      <c r="OC42" s="2"/>
      <c r="OD42" s="2"/>
      <c r="OE42" s="2"/>
      <c r="OF42" s="2"/>
      <c r="OG42" s="2"/>
      <c r="OH42" s="2"/>
      <c r="OI42" s="2"/>
      <c r="OJ42" s="2"/>
      <c r="OK42" s="2"/>
      <c r="OL42" s="2"/>
      <c r="OM42" s="2"/>
      <c r="ON42" s="2"/>
      <c r="OO42" s="2"/>
      <c r="OP42" s="2"/>
      <c r="OQ42" s="2"/>
      <c r="OR42" s="2"/>
      <c r="OS42" s="2"/>
      <c r="OT42" s="2"/>
      <c r="OU42" s="2"/>
      <c r="OV42" s="2"/>
      <c r="OW42" s="2"/>
      <c r="OX42" s="2"/>
      <c r="OY42" s="2"/>
      <c r="OZ42" s="2"/>
      <c r="PA42" s="2"/>
      <c r="PB42" s="2"/>
      <c r="PC42" s="2"/>
      <c r="PD42" s="2"/>
      <c r="PE42" s="2"/>
    </row>
    <row r="43" spans="1:421" s="19" customFormat="1" ht="21.6" customHeight="1" x14ac:dyDescent="0.2">
      <c r="A43" s="199"/>
      <c r="B43" s="217"/>
      <c r="C43" s="220"/>
      <c r="D43" s="137" t="s">
        <v>19</v>
      </c>
      <c r="E43" s="126">
        <f t="shared" si="5"/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11"/>
      <c r="L43" s="11"/>
      <c r="M43" s="11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2"/>
      <c r="NQ43" s="2"/>
      <c r="NR43" s="2"/>
      <c r="NS43" s="2"/>
      <c r="NT43" s="2"/>
      <c r="NU43" s="2"/>
      <c r="NV43" s="2"/>
      <c r="NW43" s="2"/>
      <c r="NX43" s="2"/>
      <c r="NY43" s="2"/>
      <c r="NZ43" s="2"/>
      <c r="OA43" s="2"/>
      <c r="OB43" s="2"/>
      <c r="OC43" s="2"/>
      <c r="OD43" s="2"/>
      <c r="OE43" s="2"/>
      <c r="OF43" s="2"/>
      <c r="OG43" s="2"/>
      <c r="OH43" s="2"/>
      <c r="OI43" s="2"/>
      <c r="OJ43" s="2"/>
      <c r="OK43" s="2"/>
      <c r="OL43" s="2"/>
      <c r="OM43" s="2"/>
      <c r="ON43" s="2"/>
      <c r="OO43" s="2"/>
      <c r="OP43" s="2"/>
      <c r="OQ43" s="2"/>
      <c r="OR43" s="2"/>
      <c r="OS43" s="2"/>
      <c r="OT43" s="2"/>
      <c r="OU43" s="2"/>
      <c r="OV43" s="2"/>
      <c r="OW43" s="2"/>
      <c r="OX43" s="2"/>
      <c r="OY43" s="2"/>
      <c r="OZ43" s="2"/>
      <c r="PA43" s="2"/>
      <c r="PB43" s="2"/>
      <c r="PC43" s="2"/>
      <c r="PD43" s="2"/>
      <c r="PE43" s="2"/>
    </row>
    <row r="44" spans="1:421" s="19" customFormat="1" ht="24.6" customHeight="1" x14ac:dyDescent="0.2">
      <c r="A44" s="199"/>
      <c r="B44" s="217"/>
      <c r="C44" s="221"/>
      <c r="D44" s="137" t="s">
        <v>7</v>
      </c>
      <c r="E44" s="126">
        <f t="shared" si="5"/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11"/>
      <c r="L44" s="11"/>
      <c r="M44" s="11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</row>
    <row r="45" spans="1:421" s="19" customFormat="1" ht="21" customHeight="1" x14ac:dyDescent="0.2">
      <c r="A45" s="199"/>
      <c r="B45" s="217"/>
      <c r="C45" s="219" t="s">
        <v>155</v>
      </c>
      <c r="D45" s="136" t="s">
        <v>1</v>
      </c>
      <c r="E45" s="125">
        <f>SUM(F45:J45)</f>
        <v>0</v>
      </c>
      <c r="F45" s="36">
        <f>F46+F47+F48+F49+F50+F51</f>
        <v>0</v>
      </c>
      <c r="G45" s="36">
        <f t="shared" ref="G45:J45" si="8">G46+G47+G48+G49+G50+G51</f>
        <v>0</v>
      </c>
      <c r="H45" s="36">
        <f t="shared" si="8"/>
        <v>0</v>
      </c>
      <c r="I45" s="38">
        <f t="shared" si="8"/>
        <v>0</v>
      </c>
      <c r="J45" s="38">
        <f t="shared" si="8"/>
        <v>0</v>
      </c>
      <c r="K45" s="11"/>
      <c r="L45" s="11"/>
      <c r="M45" s="11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</row>
    <row r="46" spans="1:421" s="19" customFormat="1" ht="22.9" customHeight="1" x14ac:dyDescent="0.2">
      <c r="A46" s="199"/>
      <c r="B46" s="217"/>
      <c r="C46" s="220"/>
      <c r="D46" s="137" t="s">
        <v>2</v>
      </c>
      <c r="E46" s="126">
        <f t="shared" ref="E46" si="9">SUM(F46:J46)</f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11"/>
      <c r="L46" s="11"/>
      <c r="M46" s="11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</row>
    <row r="47" spans="1:421" s="19" customFormat="1" ht="25.5" customHeight="1" x14ac:dyDescent="0.25">
      <c r="A47" s="199"/>
      <c r="B47" s="217"/>
      <c r="C47" s="220"/>
      <c r="D47" s="137" t="s">
        <v>6</v>
      </c>
      <c r="E47" s="126">
        <f t="shared" ref="E47:E51" si="10">SUM(F47:J47)</f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97"/>
      <c r="L47" s="11"/>
      <c r="M47" s="11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</row>
    <row r="48" spans="1:421" s="19" customFormat="1" ht="25.5" customHeight="1" x14ac:dyDescent="0.2">
      <c r="A48" s="199"/>
      <c r="B48" s="217"/>
      <c r="C48" s="220"/>
      <c r="D48" s="137" t="s">
        <v>4</v>
      </c>
      <c r="E48" s="126">
        <f t="shared" si="10"/>
        <v>0</v>
      </c>
      <c r="F48" s="29">
        <f>990-990</f>
        <v>0</v>
      </c>
      <c r="G48" s="29">
        <v>0</v>
      </c>
      <c r="H48" s="29">
        <v>0</v>
      </c>
      <c r="I48" s="29">
        <v>0</v>
      </c>
      <c r="J48" s="29">
        <v>0</v>
      </c>
      <c r="K48" s="11"/>
      <c r="L48" s="11"/>
      <c r="M48" s="11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</row>
    <row r="49" spans="1:421" s="19" customFormat="1" ht="30" customHeight="1" x14ac:dyDescent="0.2">
      <c r="A49" s="199"/>
      <c r="B49" s="217"/>
      <c r="C49" s="220"/>
      <c r="D49" s="137" t="s">
        <v>18</v>
      </c>
      <c r="E49" s="126">
        <f t="shared" si="10"/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11"/>
      <c r="L49" s="11"/>
      <c r="M49" s="11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</row>
    <row r="50" spans="1:421" s="19" customFormat="1" ht="21" customHeight="1" x14ac:dyDescent="0.2">
      <c r="A50" s="199"/>
      <c r="B50" s="217"/>
      <c r="C50" s="220"/>
      <c r="D50" s="137" t="s">
        <v>19</v>
      </c>
      <c r="E50" s="126">
        <f t="shared" si="10"/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11"/>
      <c r="L50" s="11"/>
      <c r="M50" s="11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</row>
    <row r="51" spans="1:421" s="19" customFormat="1" ht="25.5" customHeight="1" x14ac:dyDescent="0.2">
      <c r="A51" s="199"/>
      <c r="B51" s="217"/>
      <c r="C51" s="221"/>
      <c r="D51" s="137" t="s">
        <v>7</v>
      </c>
      <c r="E51" s="126">
        <f t="shared" si="10"/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11"/>
      <c r="L51" s="11"/>
      <c r="M51" s="11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</row>
    <row r="52" spans="1:421" s="19" customFormat="1" ht="21" customHeight="1" x14ac:dyDescent="0.2">
      <c r="A52" s="199"/>
      <c r="B52" s="217"/>
      <c r="C52" s="201" t="s">
        <v>76</v>
      </c>
      <c r="D52" s="136" t="s">
        <v>1</v>
      </c>
      <c r="E52" s="125">
        <f>SUM(F52:J52)</f>
        <v>0</v>
      </c>
      <c r="F52" s="36">
        <f>F53+F54+F55+F56+F57+F58</f>
        <v>0</v>
      </c>
      <c r="G52" s="36">
        <f t="shared" ref="G52:J52" si="11">G53+G54+G55+G56+G57+G58</f>
        <v>0</v>
      </c>
      <c r="H52" s="36">
        <f t="shared" si="11"/>
        <v>0</v>
      </c>
      <c r="I52" s="38">
        <f t="shared" si="11"/>
        <v>0</v>
      </c>
      <c r="J52" s="38">
        <f t="shared" si="11"/>
        <v>0</v>
      </c>
      <c r="K52" s="11"/>
      <c r="L52" s="11"/>
      <c r="M52" s="11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</row>
    <row r="53" spans="1:421" s="19" customFormat="1" ht="22.9" customHeight="1" x14ac:dyDescent="0.2">
      <c r="A53" s="199"/>
      <c r="B53" s="217"/>
      <c r="C53" s="202"/>
      <c r="D53" s="137" t="s">
        <v>2</v>
      </c>
      <c r="E53" s="126">
        <f t="shared" si="5"/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11"/>
      <c r="L53" s="11"/>
      <c r="M53" s="11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</row>
    <row r="54" spans="1:421" s="19" customFormat="1" ht="21.6" customHeight="1" x14ac:dyDescent="0.2">
      <c r="A54" s="199"/>
      <c r="B54" s="217"/>
      <c r="C54" s="202"/>
      <c r="D54" s="137" t="s">
        <v>6</v>
      </c>
      <c r="E54" s="126">
        <f t="shared" si="5"/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11"/>
      <c r="L54" s="11"/>
      <c r="M54" s="11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</row>
    <row r="55" spans="1:421" s="19" customFormat="1" ht="26.45" customHeight="1" x14ac:dyDescent="0.2">
      <c r="A55" s="199"/>
      <c r="B55" s="217"/>
      <c r="C55" s="202"/>
      <c r="D55" s="137" t="s">
        <v>4</v>
      </c>
      <c r="E55" s="126">
        <f>SUM(F55:J55)</f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11"/>
      <c r="L55" s="11"/>
      <c r="M55" s="11"/>
      <c r="N55" s="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</row>
    <row r="56" spans="1:421" s="19" customFormat="1" ht="33.6" customHeight="1" x14ac:dyDescent="0.2">
      <c r="A56" s="199"/>
      <c r="B56" s="217"/>
      <c r="C56" s="202"/>
      <c r="D56" s="137" t="s">
        <v>18</v>
      </c>
      <c r="E56" s="126">
        <f t="shared" si="5"/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11"/>
      <c r="L56" s="11"/>
      <c r="M56" s="11"/>
      <c r="N56" s="5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</row>
    <row r="57" spans="1:421" s="19" customFormat="1" ht="21.6" customHeight="1" x14ac:dyDescent="0.2">
      <c r="A57" s="199"/>
      <c r="B57" s="217"/>
      <c r="C57" s="202"/>
      <c r="D57" s="137" t="s">
        <v>19</v>
      </c>
      <c r="E57" s="126">
        <f t="shared" si="5"/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11"/>
      <c r="L57" s="11"/>
      <c r="M57" s="11"/>
      <c r="N57" s="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</row>
    <row r="58" spans="1:421" s="19" customFormat="1" ht="24.6" customHeight="1" x14ac:dyDescent="0.2">
      <c r="A58" s="200"/>
      <c r="B58" s="218"/>
      <c r="C58" s="203"/>
      <c r="D58" s="137" t="s">
        <v>7</v>
      </c>
      <c r="E58" s="126">
        <v>0</v>
      </c>
      <c r="F58" s="29">
        <v>0</v>
      </c>
      <c r="G58" s="29">
        <v>0</v>
      </c>
      <c r="H58" s="29">
        <v>0</v>
      </c>
      <c r="I58" s="21">
        <v>0</v>
      </c>
      <c r="J58" s="21">
        <v>0</v>
      </c>
      <c r="K58" s="11"/>
      <c r="L58" s="11"/>
      <c r="M58" s="11"/>
      <c r="N58" s="5">
        <f>I58</f>
        <v>0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</row>
    <row r="59" spans="1:421" s="19" customFormat="1" ht="24.6" customHeight="1" x14ac:dyDescent="0.2">
      <c r="A59" s="198" t="s">
        <v>55</v>
      </c>
      <c r="B59" s="216" t="s">
        <v>71</v>
      </c>
      <c r="C59" s="201" t="s">
        <v>155</v>
      </c>
      <c r="D59" s="136" t="s">
        <v>1</v>
      </c>
      <c r="E59" s="125">
        <f t="shared" ref="E59:E65" si="12">SUM(F59:J59)</f>
        <v>0</v>
      </c>
      <c r="F59" s="36">
        <f>F60+F61+F62+F63+F64+F65</f>
        <v>0</v>
      </c>
      <c r="G59" s="36">
        <f>G60+G61+G62+G63+G64+G65</f>
        <v>0</v>
      </c>
      <c r="H59" s="36">
        <f>H60+H61+H62+H63+H64+H65</f>
        <v>0</v>
      </c>
      <c r="I59" s="33">
        <f>I60+I61+I62+I63+I64+I65</f>
        <v>0</v>
      </c>
      <c r="J59" s="33">
        <f>J60+J61+J62+J63+J64+J65</f>
        <v>0</v>
      </c>
      <c r="K59" s="11"/>
      <c r="L59" s="11"/>
      <c r="M59" s="11"/>
      <c r="N59" s="5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</row>
    <row r="60" spans="1:421" s="19" customFormat="1" ht="24.6" customHeight="1" x14ac:dyDescent="0.2">
      <c r="A60" s="199"/>
      <c r="B60" s="217"/>
      <c r="C60" s="202"/>
      <c r="D60" s="137" t="s">
        <v>2</v>
      </c>
      <c r="E60" s="126">
        <f t="shared" si="12"/>
        <v>0</v>
      </c>
      <c r="F60" s="29">
        <v>0</v>
      </c>
      <c r="G60" s="29">
        <v>0</v>
      </c>
      <c r="H60" s="29">
        <v>0</v>
      </c>
      <c r="I60" s="105">
        <v>0</v>
      </c>
      <c r="J60" s="29">
        <v>0</v>
      </c>
      <c r="K60" s="11"/>
      <c r="L60" s="11"/>
      <c r="M60" s="11"/>
      <c r="N60" s="5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</row>
    <row r="61" spans="1:421" s="19" customFormat="1" ht="24.6" customHeight="1" x14ac:dyDescent="0.2">
      <c r="A61" s="199"/>
      <c r="B61" s="217"/>
      <c r="C61" s="202"/>
      <c r="D61" s="137" t="s">
        <v>6</v>
      </c>
      <c r="E61" s="126">
        <f t="shared" si="12"/>
        <v>0</v>
      </c>
      <c r="F61" s="29">
        <v>0</v>
      </c>
      <c r="G61" s="29">
        <v>0</v>
      </c>
      <c r="H61" s="29">
        <v>0</v>
      </c>
      <c r="I61" s="105">
        <v>0</v>
      </c>
      <c r="J61" s="29">
        <v>0</v>
      </c>
      <c r="K61" s="11"/>
      <c r="L61" s="11"/>
      <c r="M61" s="11"/>
      <c r="N61" s="5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</row>
    <row r="62" spans="1:421" s="19" customFormat="1" ht="24.6" customHeight="1" x14ac:dyDescent="0.2">
      <c r="A62" s="199"/>
      <c r="B62" s="217"/>
      <c r="C62" s="202"/>
      <c r="D62" s="137" t="s">
        <v>4</v>
      </c>
      <c r="E62" s="126">
        <f t="shared" si="12"/>
        <v>0</v>
      </c>
      <c r="F62" s="29">
        <f>11.5513+29.54+10-10-29.54-11.5513</f>
        <v>0</v>
      </c>
      <c r="G62" s="29">
        <v>0</v>
      </c>
      <c r="H62" s="29">
        <v>0</v>
      </c>
      <c r="I62" s="105">
        <v>0</v>
      </c>
      <c r="J62" s="29">
        <v>0</v>
      </c>
      <c r="K62" s="11"/>
      <c r="L62" s="11"/>
      <c r="M62" s="11"/>
      <c r="N62" s="5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</row>
    <row r="63" spans="1:421" s="19" customFormat="1" ht="31.5" customHeight="1" x14ac:dyDescent="0.2">
      <c r="A63" s="199"/>
      <c r="B63" s="217"/>
      <c r="C63" s="202"/>
      <c r="D63" s="137" t="s">
        <v>18</v>
      </c>
      <c r="E63" s="126">
        <f t="shared" si="12"/>
        <v>0</v>
      </c>
      <c r="F63" s="29">
        <v>0</v>
      </c>
      <c r="G63" s="29">
        <v>0</v>
      </c>
      <c r="H63" s="29">
        <v>0</v>
      </c>
      <c r="I63" s="105">
        <v>0</v>
      </c>
      <c r="J63" s="29">
        <v>0</v>
      </c>
      <c r="K63" s="11"/>
      <c r="L63" s="11"/>
      <c r="M63" s="11"/>
      <c r="N63" s="5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</row>
    <row r="64" spans="1:421" s="19" customFormat="1" ht="24.6" customHeight="1" x14ac:dyDescent="0.2">
      <c r="A64" s="199"/>
      <c r="B64" s="217"/>
      <c r="C64" s="202"/>
      <c r="D64" s="137" t="s">
        <v>19</v>
      </c>
      <c r="E64" s="126">
        <f t="shared" si="12"/>
        <v>0</v>
      </c>
      <c r="F64" s="29">
        <v>0</v>
      </c>
      <c r="G64" s="29">
        <v>0</v>
      </c>
      <c r="H64" s="29">
        <v>0</v>
      </c>
      <c r="I64" s="105">
        <v>0</v>
      </c>
      <c r="J64" s="29">
        <v>0</v>
      </c>
      <c r="K64" s="11"/>
      <c r="L64" s="11"/>
      <c r="M64" s="11"/>
      <c r="N64" s="5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</row>
    <row r="65" spans="1:421" s="19" customFormat="1" ht="139.5" customHeight="1" x14ac:dyDescent="0.2">
      <c r="A65" s="200"/>
      <c r="B65" s="218"/>
      <c r="C65" s="203"/>
      <c r="D65" s="137" t="s">
        <v>7</v>
      </c>
      <c r="E65" s="126">
        <f t="shared" si="12"/>
        <v>0</v>
      </c>
      <c r="F65" s="29">
        <f>150-150</f>
        <v>0</v>
      </c>
      <c r="G65" s="29">
        <v>0</v>
      </c>
      <c r="H65" s="29">
        <v>0</v>
      </c>
      <c r="I65" s="105">
        <v>0</v>
      </c>
      <c r="J65" s="29">
        <v>0</v>
      </c>
      <c r="K65" s="11"/>
      <c r="L65" s="11"/>
      <c r="M65" s="11"/>
      <c r="N65" s="5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2"/>
      <c r="NG65" s="2"/>
      <c r="NH65" s="2"/>
      <c r="NI65" s="2"/>
      <c r="NJ65" s="2"/>
      <c r="NK65" s="2"/>
      <c r="NL65" s="2"/>
      <c r="NM65" s="2"/>
      <c r="NN65" s="2"/>
      <c r="NO65" s="2"/>
      <c r="NP65" s="2"/>
      <c r="NQ65" s="2"/>
      <c r="NR65" s="2"/>
      <c r="NS65" s="2"/>
      <c r="NT65" s="2"/>
      <c r="NU65" s="2"/>
      <c r="NV65" s="2"/>
      <c r="NW65" s="2"/>
      <c r="NX65" s="2"/>
      <c r="NY65" s="2"/>
      <c r="NZ65" s="2"/>
      <c r="OA65" s="2"/>
      <c r="OB65" s="2"/>
      <c r="OC65" s="2"/>
      <c r="OD65" s="2"/>
      <c r="OE65" s="2"/>
      <c r="OF65" s="2"/>
      <c r="OG65" s="2"/>
      <c r="OH65" s="2"/>
      <c r="OI65" s="2"/>
      <c r="OJ65" s="2"/>
      <c r="OK65" s="2"/>
      <c r="OL65" s="2"/>
      <c r="OM65" s="2"/>
      <c r="ON65" s="2"/>
      <c r="OO65" s="2"/>
      <c r="OP65" s="2"/>
      <c r="OQ65" s="2"/>
      <c r="OR65" s="2"/>
      <c r="OS65" s="2"/>
      <c r="OT65" s="2"/>
      <c r="OU65" s="2"/>
      <c r="OV65" s="2"/>
      <c r="OW65" s="2"/>
      <c r="OX65" s="2"/>
      <c r="OY65" s="2"/>
      <c r="OZ65" s="2"/>
      <c r="PA65" s="2"/>
      <c r="PB65" s="2"/>
      <c r="PC65" s="2"/>
      <c r="PD65" s="2"/>
      <c r="PE65" s="2"/>
    </row>
    <row r="66" spans="1:421" s="19" customFormat="1" ht="22.15" customHeight="1" x14ac:dyDescent="0.2">
      <c r="A66" s="204" t="s">
        <v>8</v>
      </c>
      <c r="B66" s="205"/>
      <c r="C66" s="206"/>
      <c r="D66" s="134" t="s">
        <v>1</v>
      </c>
      <c r="E66" s="123">
        <f t="shared" ref="E66:E71" si="13">SUM(F66:J66)</f>
        <v>43577.91504</v>
      </c>
      <c r="F66" s="39">
        <f>SUM(F67:F72)</f>
        <v>6246.4190399999998</v>
      </c>
      <c r="G66" s="33">
        <f>SUM(G67:G72)</f>
        <v>9871.4959999999992</v>
      </c>
      <c r="H66" s="33">
        <f>SUM(H67:H72)</f>
        <v>4710</v>
      </c>
      <c r="I66" s="33">
        <f t="shared" ref="I66" si="14">SUM(I67:I72)</f>
        <v>4710</v>
      </c>
      <c r="J66" s="33">
        <f>J24+J17+J10</f>
        <v>18040</v>
      </c>
      <c r="K66" s="11"/>
      <c r="L66" s="11"/>
      <c r="M66" s="11"/>
      <c r="N66" s="5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2"/>
      <c r="NG66" s="2"/>
      <c r="NH66" s="2"/>
      <c r="NI66" s="2"/>
      <c r="NJ66" s="2"/>
      <c r="NK66" s="2"/>
      <c r="NL66" s="2"/>
      <c r="NM66" s="2"/>
      <c r="NN66" s="2"/>
      <c r="NO66" s="2"/>
      <c r="NP66" s="2"/>
      <c r="NQ66" s="2"/>
      <c r="NR66" s="2"/>
      <c r="NS66" s="2"/>
      <c r="NT66" s="2"/>
      <c r="NU66" s="2"/>
      <c r="NV66" s="2"/>
      <c r="NW66" s="2"/>
      <c r="NX66" s="2"/>
      <c r="NY66" s="2"/>
      <c r="NZ66" s="2"/>
      <c r="OA66" s="2"/>
      <c r="OB66" s="2"/>
      <c r="OC66" s="2"/>
      <c r="OD66" s="2"/>
      <c r="OE66" s="2"/>
      <c r="OF66" s="2"/>
      <c r="OG66" s="2"/>
      <c r="OH66" s="2"/>
      <c r="OI66" s="2"/>
      <c r="OJ66" s="2"/>
      <c r="OK66" s="2"/>
      <c r="OL66" s="2"/>
      <c r="OM66" s="2"/>
      <c r="ON66" s="2"/>
      <c r="OO66" s="2"/>
      <c r="OP66" s="2"/>
      <c r="OQ66" s="2"/>
      <c r="OR66" s="2"/>
      <c r="OS66" s="2"/>
      <c r="OT66" s="2"/>
      <c r="OU66" s="2"/>
      <c r="OV66" s="2"/>
      <c r="OW66" s="2"/>
      <c r="OX66" s="2"/>
      <c r="OY66" s="2"/>
      <c r="OZ66" s="2"/>
      <c r="PA66" s="2"/>
      <c r="PB66" s="2"/>
      <c r="PC66" s="2"/>
      <c r="PD66" s="2"/>
      <c r="PE66" s="2"/>
    </row>
    <row r="67" spans="1:421" s="19" customFormat="1" ht="24.75" customHeight="1" x14ac:dyDescent="0.2">
      <c r="A67" s="207"/>
      <c r="B67" s="208"/>
      <c r="C67" s="209"/>
      <c r="D67" s="135" t="s">
        <v>2</v>
      </c>
      <c r="E67" s="124">
        <f t="shared" si="13"/>
        <v>0</v>
      </c>
      <c r="F67" s="21">
        <f t="shared" ref="F67:J72" si="15">F11+F18+F25+F60</f>
        <v>0</v>
      </c>
      <c r="G67" s="21">
        <f t="shared" si="15"/>
        <v>0</v>
      </c>
      <c r="H67" s="21">
        <f t="shared" si="15"/>
        <v>0</v>
      </c>
      <c r="I67" s="21">
        <f t="shared" si="15"/>
        <v>0</v>
      </c>
      <c r="J67" s="21">
        <f t="shared" si="15"/>
        <v>0</v>
      </c>
      <c r="K67" s="11"/>
      <c r="L67" s="11"/>
      <c r="M67" s="11"/>
      <c r="N67" s="5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2"/>
      <c r="NH67" s="2"/>
      <c r="NI67" s="2"/>
      <c r="NJ67" s="2"/>
      <c r="NK67" s="2"/>
      <c r="NL67" s="2"/>
      <c r="NM67" s="2"/>
      <c r="NN67" s="2"/>
      <c r="NO67" s="2"/>
      <c r="NP67" s="2"/>
      <c r="NQ67" s="2"/>
      <c r="NR67" s="2"/>
      <c r="NS67" s="2"/>
      <c r="NT67" s="2"/>
      <c r="NU67" s="2"/>
      <c r="NV67" s="2"/>
      <c r="NW67" s="2"/>
      <c r="NX67" s="2"/>
      <c r="NY67" s="2"/>
      <c r="NZ67" s="2"/>
      <c r="OA67" s="2"/>
      <c r="OB67" s="2"/>
      <c r="OC67" s="2"/>
      <c r="OD67" s="2"/>
      <c r="OE67" s="2"/>
      <c r="OF67" s="2"/>
      <c r="OG67" s="2"/>
      <c r="OH67" s="2"/>
      <c r="OI67" s="2"/>
      <c r="OJ67" s="2"/>
      <c r="OK67" s="2"/>
      <c r="OL67" s="2"/>
      <c r="OM67" s="2"/>
      <c r="ON67" s="2"/>
      <c r="OO67" s="2"/>
      <c r="OP67" s="2"/>
      <c r="OQ67" s="2"/>
      <c r="OR67" s="2"/>
      <c r="OS67" s="2"/>
      <c r="OT67" s="2"/>
      <c r="OU67" s="2"/>
      <c r="OV67" s="2"/>
      <c r="OW67" s="2"/>
      <c r="OX67" s="2"/>
      <c r="OY67" s="2"/>
      <c r="OZ67" s="2"/>
      <c r="PA67" s="2"/>
      <c r="PB67" s="2"/>
      <c r="PC67" s="2"/>
      <c r="PD67" s="2"/>
      <c r="PE67" s="2"/>
    </row>
    <row r="68" spans="1:421" s="19" customFormat="1" ht="27.75" customHeight="1" x14ac:dyDescent="0.2">
      <c r="A68" s="207"/>
      <c r="B68" s="208"/>
      <c r="C68" s="209"/>
      <c r="D68" s="135" t="s">
        <v>6</v>
      </c>
      <c r="E68" s="124">
        <f t="shared" si="13"/>
        <v>4892.4969999999994</v>
      </c>
      <c r="F68" s="21">
        <f>F12+F19+F26+F61</f>
        <v>0</v>
      </c>
      <c r="G68" s="21">
        <f>G12+G19+G26+G61</f>
        <v>4892.4969999999994</v>
      </c>
      <c r="H68" s="21">
        <f t="shared" si="15"/>
        <v>0</v>
      </c>
      <c r="I68" s="21">
        <f t="shared" si="15"/>
        <v>0</v>
      </c>
      <c r="J68" s="21">
        <f t="shared" si="15"/>
        <v>0</v>
      </c>
      <c r="K68" s="11"/>
      <c r="L68" s="11"/>
      <c r="M68" s="11"/>
      <c r="N68" s="5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2"/>
      <c r="NH68" s="2"/>
      <c r="NI68" s="2"/>
      <c r="NJ68" s="2"/>
      <c r="NK68" s="2"/>
      <c r="NL68" s="2"/>
      <c r="NM68" s="2"/>
      <c r="NN68" s="2"/>
      <c r="NO68" s="2"/>
      <c r="NP68" s="2"/>
      <c r="NQ68" s="2"/>
      <c r="NR68" s="2"/>
      <c r="NS68" s="2"/>
      <c r="NT68" s="2"/>
      <c r="NU68" s="2"/>
      <c r="NV68" s="2"/>
      <c r="NW68" s="2"/>
      <c r="NX68" s="2"/>
      <c r="NY68" s="2"/>
      <c r="NZ68" s="2"/>
      <c r="OA68" s="2"/>
      <c r="OB68" s="2"/>
      <c r="OC68" s="2"/>
      <c r="OD68" s="2"/>
      <c r="OE68" s="2"/>
      <c r="OF68" s="2"/>
      <c r="OG68" s="2"/>
      <c r="OH68" s="2"/>
      <c r="OI68" s="2"/>
      <c r="OJ68" s="2"/>
      <c r="OK68" s="2"/>
      <c r="OL68" s="2"/>
      <c r="OM68" s="2"/>
      <c r="ON68" s="2"/>
      <c r="OO68" s="2"/>
      <c r="OP68" s="2"/>
      <c r="OQ68" s="2"/>
      <c r="OR68" s="2"/>
      <c r="OS68" s="2"/>
      <c r="OT68" s="2"/>
      <c r="OU68" s="2"/>
      <c r="OV68" s="2"/>
      <c r="OW68" s="2"/>
      <c r="OX68" s="2"/>
      <c r="OY68" s="2"/>
      <c r="OZ68" s="2"/>
      <c r="PA68" s="2"/>
      <c r="PB68" s="2"/>
      <c r="PC68" s="2"/>
      <c r="PD68" s="2"/>
      <c r="PE68" s="2"/>
    </row>
    <row r="69" spans="1:421" s="19" customFormat="1" ht="18.75" customHeight="1" x14ac:dyDescent="0.2">
      <c r="A69" s="207"/>
      <c r="B69" s="208"/>
      <c r="C69" s="209"/>
      <c r="D69" s="135" t="s">
        <v>4</v>
      </c>
      <c r="E69" s="124">
        <f t="shared" si="13"/>
        <v>29285.41804</v>
      </c>
      <c r="F69" s="32">
        <f>F13+F20+F27+F62</f>
        <v>6246.4190399999998</v>
      </c>
      <c r="G69" s="32">
        <f>G13+G20+G27+G62</f>
        <v>4978.9989999999998</v>
      </c>
      <c r="H69" s="32">
        <f t="shared" si="15"/>
        <v>10</v>
      </c>
      <c r="I69" s="32">
        <f t="shared" si="15"/>
        <v>10</v>
      </c>
      <c r="J69" s="32">
        <f>J13+J20+J27+J62</f>
        <v>18040</v>
      </c>
      <c r="K69" s="11"/>
      <c r="L69" s="11"/>
      <c r="M69" s="11"/>
      <c r="N69" s="5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"/>
      <c r="NH69" s="2"/>
      <c r="NI69" s="2"/>
      <c r="NJ69" s="2"/>
      <c r="NK69" s="2"/>
      <c r="NL69" s="2"/>
      <c r="NM69" s="2"/>
      <c r="NN69" s="2"/>
      <c r="NO69" s="2"/>
      <c r="NP69" s="2"/>
      <c r="NQ69" s="2"/>
      <c r="NR69" s="2"/>
      <c r="NS69" s="2"/>
      <c r="NT69" s="2"/>
      <c r="NU69" s="2"/>
      <c r="NV69" s="2"/>
      <c r="NW69" s="2"/>
      <c r="NX69" s="2"/>
      <c r="NY69" s="2"/>
      <c r="NZ69" s="2"/>
      <c r="OA69" s="2"/>
      <c r="OB69" s="2"/>
      <c r="OC69" s="2"/>
      <c r="OD69" s="2"/>
      <c r="OE69" s="2"/>
      <c r="OF69" s="2"/>
      <c r="OG69" s="2"/>
      <c r="OH69" s="2"/>
      <c r="OI69" s="2"/>
      <c r="OJ69" s="2"/>
      <c r="OK69" s="2"/>
      <c r="OL69" s="2"/>
      <c r="OM69" s="2"/>
      <c r="ON69" s="2"/>
      <c r="OO69" s="2"/>
      <c r="OP69" s="2"/>
      <c r="OQ69" s="2"/>
      <c r="OR69" s="2"/>
      <c r="OS69" s="2"/>
      <c r="OT69" s="2"/>
      <c r="OU69" s="2"/>
      <c r="OV69" s="2"/>
      <c r="OW69" s="2"/>
      <c r="OX69" s="2"/>
      <c r="OY69" s="2"/>
      <c r="OZ69" s="2"/>
      <c r="PA69" s="2"/>
      <c r="PB69" s="2"/>
      <c r="PC69" s="2"/>
      <c r="PD69" s="2"/>
      <c r="PE69" s="2"/>
    </row>
    <row r="70" spans="1:421" s="19" customFormat="1" ht="30.75" customHeight="1" x14ac:dyDescent="0.2">
      <c r="A70" s="207"/>
      <c r="B70" s="208"/>
      <c r="C70" s="209"/>
      <c r="D70" s="135" t="s">
        <v>18</v>
      </c>
      <c r="E70" s="124">
        <f t="shared" si="13"/>
        <v>0</v>
      </c>
      <c r="F70" s="21">
        <f t="shared" si="15"/>
        <v>0</v>
      </c>
      <c r="G70" s="21">
        <f t="shared" si="15"/>
        <v>0</v>
      </c>
      <c r="H70" s="21">
        <f t="shared" si="15"/>
        <v>0</v>
      </c>
      <c r="I70" s="21">
        <f t="shared" si="15"/>
        <v>0</v>
      </c>
      <c r="J70" s="21">
        <f t="shared" si="15"/>
        <v>0</v>
      </c>
      <c r="K70" s="11"/>
      <c r="L70" s="11"/>
      <c r="M70" s="11"/>
      <c r="N70" s="5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"/>
      <c r="NH70" s="2"/>
      <c r="NI70" s="2"/>
      <c r="NJ70" s="2"/>
      <c r="NK70" s="2"/>
      <c r="NL70" s="2"/>
      <c r="NM70" s="2"/>
      <c r="NN70" s="2"/>
      <c r="NO70" s="2"/>
      <c r="NP70" s="2"/>
      <c r="NQ70" s="2"/>
      <c r="NR70" s="2"/>
      <c r="NS70" s="2"/>
      <c r="NT70" s="2"/>
      <c r="NU70" s="2"/>
      <c r="NV70" s="2"/>
      <c r="NW70" s="2"/>
      <c r="NX70" s="2"/>
      <c r="NY70" s="2"/>
      <c r="NZ70" s="2"/>
      <c r="OA70" s="2"/>
      <c r="OB70" s="2"/>
      <c r="OC70" s="2"/>
      <c r="OD70" s="2"/>
      <c r="OE70" s="2"/>
      <c r="OF70" s="2"/>
      <c r="OG70" s="2"/>
      <c r="OH70" s="2"/>
      <c r="OI70" s="2"/>
      <c r="OJ70" s="2"/>
      <c r="OK70" s="2"/>
      <c r="OL70" s="2"/>
      <c r="OM70" s="2"/>
      <c r="ON70" s="2"/>
      <c r="OO70" s="2"/>
      <c r="OP70" s="2"/>
      <c r="OQ70" s="2"/>
      <c r="OR70" s="2"/>
      <c r="OS70" s="2"/>
      <c r="OT70" s="2"/>
      <c r="OU70" s="2"/>
      <c r="OV70" s="2"/>
      <c r="OW70" s="2"/>
      <c r="OX70" s="2"/>
      <c r="OY70" s="2"/>
      <c r="OZ70" s="2"/>
      <c r="PA70" s="2"/>
      <c r="PB70" s="2"/>
      <c r="PC70" s="2"/>
      <c r="PD70" s="2"/>
      <c r="PE70" s="2"/>
    </row>
    <row r="71" spans="1:421" s="19" customFormat="1" ht="18.75" customHeight="1" x14ac:dyDescent="0.2">
      <c r="A71" s="207"/>
      <c r="B71" s="208"/>
      <c r="C71" s="209"/>
      <c r="D71" s="135" t="s">
        <v>19</v>
      </c>
      <c r="E71" s="124">
        <f t="shared" si="13"/>
        <v>0</v>
      </c>
      <c r="F71" s="21">
        <f t="shared" si="15"/>
        <v>0</v>
      </c>
      <c r="G71" s="21">
        <f t="shared" si="15"/>
        <v>0</v>
      </c>
      <c r="H71" s="21">
        <f t="shared" si="15"/>
        <v>0</v>
      </c>
      <c r="I71" s="21">
        <f t="shared" si="15"/>
        <v>0</v>
      </c>
      <c r="J71" s="21">
        <f t="shared" si="15"/>
        <v>0</v>
      </c>
      <c r="K71" s="11"/>
      <c r="L71" s="11"/>
      <c r="M71" s="11"/>
      <c r="N71" s="5"/>
      <c r="O71" s="2"/>
      <c r="P71" s="2"/>
      <c r="Q71" s="11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"/>
      <c r="NH71" s="2"/>
      <c r="NI71" s="2"/>
      <c r="NJ71" s="2"/>
      <c r="NK71" s="2"/>
      <c r="NL71" s="2"/>
      <c r="NM71" s="2"/>
      <c r="NN71" s="2"/>
      <c r="NO71" s="2"/>
      <c r="NP71" s="2"/>
      <c r="NQ71" s="2"/>
      <c r="NR71" s="2"/>
      <c r="NS71" s="2"/>
      <c r="NT71" s="2"/>
      <c r="NU71" s="2"/>
      <c r="NV71" s="2"/>
      <c r="NW71" s="2"/>
      <c r="NX71" s="2"/>
      <c r="NY71" s="2"/>
      <c r="NZ71" s="2"/>
      <c r="OA71" s="2"/>
      <c r="OB71" s="2"/>
      <c r="OC71" s="2"/>
      <c r="OD71" s="2"/>
      <c r="OE71" s="2"/>
      <c r="OF71" s="2"/>
      <c r="OG71" s="2"/>
      <c r="OH71" s="2"/>
      <c r="OI71" s="2"/>
      <c r="OJ71" s="2"/>
      <c r="OK71" s="2"/>
      <c r="OL71" s="2"/>
      <c r="OM71" s="2"/>
      <c r="ON71" s="2"/>
      <c r="OO71" s="2"/>
      <c r="OP71" s="2"/>
      <c r="OQ71" s="2"/>
      <c r="OR71" s="2"/>
      <c r="OS71" s="2"/>
      <c r="OT71" s="2"/>
      <c r="OU71" s="2"/>
      <c r="OV71" s="2"/>
      <c r="OW71" s="2"/>
      <c r="OX71" s="2"/>
      <c r="OY71" s="2"/>
      <c r="OZ71" s="2"/>
      <c r="PA71" s="2"/>
      <c r="PB71" s="2"/>
      <c r="PC71" s="2"/>
      <c r="PD71" s="2"/>
      <c r="PE71" s="2"/>
    </row>
    <row r="72" spans="1:421" s="19" customFormat="1" ht="20.25" customHeight="1" x14ac:dyDescent="0.2">
      <c r="A72" s="210"/>
      <c r="B72" s="211"/>
      <c r="C72" s="212"/>
      <c r="D72" s="135" t="s">
        <v>7</v>
      </c>
      <c r="E72" s="124">
        <f>SUM(F72:I72)</f>
        <v>9400</v>
      </c>
      <c r="F72" s="32">
        <f t="shared" si="15"/>
        <v>0</v>
      </c>
      <c r="G72" s="32">
        <f t="shared" si="15"/>
        <v>0</v>
      </c>
      <c r="H72" s="32">
        <f t="shared" si="15"/>
        <v>4700</v>
      </c>
      <c r="I72" s="32">
        <f t="shared" si="15"/>
        <v>4700</v>
      </c>
      <c r="J72" s="32">
        <f t="shared" si="15"/>
        <v>0</v>
      </c>
      <c r="K72" s="11"/>
      <c r="L72" s="11"/>
      <c r="M72" s="11"/>
      <c r="N72" s="5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"/>
      <c r="NH72" s="2"/>
      <c r="NI72" s="2"/>
      <c r="NJ72" s="2"/>
      <c r="NK72" s="2"/>
      <c r="NL72" s="2"/>
      <c r="NM72" s="2"/>
      <c r="NN72" s="2"/>
      <c r="NO72" s="2"/>
      <c r="NP72" s="2"/>
      <c r="NQ72" s="2"/>
      <c r="NR72" s="2"/>
      <c r="NS72" s="2"/>
      <c r="NT72" s="2"/>
      <c r="NU72" s="2"/>
      <c r="NV72" s="2"/>
      <c r="NW72" s="2"/>
      <c r="NX72" s="2"/>
      <c r="NY72" s="2"/>
      <c r="NZ72" s="2"/>
      <c r="OA72" s="2"/>
      <c r="OB72" s="2"/>
      <c r="OC72" s="2"/>
      <c r="OD72" s="2"/>
      <c r="OE72" s="2"/>
      <c r="OF72" s="2"/>
      <c r="OG72" s="2"/>
      <c r="OH72" s="2"/>
      <c r="OI72" s="2"/>
      <c r="OJ72" s="2"/>
      <c r="OK72" s="2"/>
      <c r="OL72" s="2"/>
      <c r="OM72" s="2"/>
      <c r="ON72" s="2"/>
      <c r="OO72" s="2"/>
      <c r="OP72" s="2"/>
      <c r="OQ72" s="2"/>
      <c r="OR72" s="2"/>
      <c r="OS72" s="2"/>
      <c r="OT72" s="2"/>
      <c r="OU72" s="2"/>
      <c r="OV72" s="2"/>
      <c r="OW72" s="2"/>
      <c r="OX72" s="2"/>
      <c r="OY72" s="2"/>
      <c r="OZ72" s="2"/>
      <c r="PA72" s="2"/>
      <c r="PB72" s="2"/>
      <c r="PC72" s="2"/>
      <c r="PD72" s="2"/>
      <c r="PE72" s="2"/>
    </row>
    <row r="73" spans="1:421" ht="22.5" customHeight="1" x14ac:dyDescent="0.2">
      <c r="A73" s="196" t="s">
        <v>11</v>
      </c>
      <c r="B73" s="196"/>
      <c r="C73" s="196"/>
      <c r="D73" s="196"/>
      <c r="E73" s="196"/>
      <c r="F73" s="196"/>
      <c r="G73" s="196"/>
      <c r="H73" s="196"/>
      <c r="I73" s="196"/>
      <c r="J73" s="196"/>
      <c r="K73" s="11"/>
      <c r="L73" s="11"/>
      <c r="M73" s="11"/>
      <c r="N73" s="5"/>
    </row>
    <row r="74" spans="1:421" ht="22.5" customHeight="1" x14ac:dyDescent="0.2">
      <c r="A74" s="256" t="s">
        <v>28</v>
      </c>
      <c r="B74" s="157" t="s">
        <v>84</v>
      </c>
      <c r="C74" s="260" t="s">
        <v>158</v>
      </c>
      <c r="D74" s="134" t="s">
        <v>1</v>
      </c>
      <c r="E74" s="123">
        <f>SUM(F74:J74)</f>
        <v>390601.30417000002</v>
      </c>
      <c r="F74" s="33">
        <f>F75+F76+F77+F78+F79+F80</f>
        <v>35430.606169999999</v>
      </c>
      <c r="G74" s="33">
        <f>G75+G76+G77+G78+G79+G80</f>
        <v>35565.896000000001</v>
      </c>
      <c r="H74" s="33">
        <f>H75+H76+H78+H77+H78+H79+H80</f>
        <v>52720.899999999994</v>
      </c>
      <c r="I74" s="33">
        <f>I75+I76+I77+I78+I79+I80</f>
        <v>51720.899999999994</v>
      </c>
      <c r="J74" s="33">
        <f>J75+J76+J77+J78+J79+J80</f>
        <v>215163.00200000001</v>
      </c>
      <c r="K74" s="11"/>
      <c r="L74" s="11"/>
      <c r="M74" s="11"/>
      <c r="N74" s="5"/>
    </row>
    <row r="75" spans="1:421" ht="22.5" customHeight="1" x14ac:dyDescent="0.2">
      <c r="A75" s="257"/>
      <c r="B75" s="158"/>
      <c r="C75" s="261"/>
      <c r="D75" s="135" t="s">
        <v>2</v>
      </c>
      <c r="E75" s="124">
        <f t="shared" ref="E75:E81" si="16">SUM(F75:J75)</f>
        <v>0</v>
      </c>
      <c r="F75" s="21">
        <f t="shared" ref="F75:J79" si="17">F82+F89+F96+F103</f>
        <v>0</v>
      </c>
      <c r="G75" s="21">
        <f t="shared" si="17"/>
        <v>0</v>
      </c>
      <c r="H75" s="21">
        <f t="shared" si="17"/>
        <v>0</v>
      </c>
      <c r="I75" s="21">
        <f t="shared" si="17"/>
        <v>0</v>
      </c>
      <c r="J75" s="21">
        <f t="shared" si="17"/>
        <v>0</v>
      </c>
      <c r="K75" s="11"/>
      <c r="L75" s="11"/>
      <c r="M75" s="11"/>
      <c r="N75" s="5"/>
    </row>
    <row r="76" spans="1:421" ht="22.5" customHeight="1" x14ac:dyDescent="0.2">
      <c r="A76" s="257"/>
      <c r="B76" s="158"/>
      <c r="C76" s="261"/>
      <c r="D76" s="135" t="s">
        <v>6</v>
      </c>
      <c r="E76" s="124">
        <f t="shared" si="16"/>
        <v>0</v>
      </c>
      <c r="F76" s="21">
        <f t="shared" si="17"/>
        <v>0</v>
      </c>
      <c r="G76" s="21">
        <f t="shared" si="17"/>
        <v>0</v>
      </c>
      <c r="H76" s="21">
        <f t="shared" si="17"/>
        <v>0</v>
      </c>
      <c r="I76" s="21">
        <f t="shared" si="17"/>
        <v>0</v>
      </c>
      <c r="J76" s="21">
        <f t="shared" si="17"/>
        <v>0</v>
      </c>
      <c r="K76" s="11"/>
      <c r="L76" s="11"/>
      <c r="M76" s="11"/>
      <c r="N76" s="5"/>
    </row>
    <row r="77" spans="1:421" ht="22.5" customHeight="1" x14ac:dyDescent="0.25">
      <c r="A77" s="257"/>
      <c r="B77" s="158"/>
      <c r="C77" s="261"/>
      <c r="D77" s="135" t="s">
        <v>4</v>
      </c>
      <c r="E77" s="124">
        <f t="shared" si="16"/>
        <v>282557.77616999997</v>
      </c>
      <c r="F77" s="32">
        <f>F84+F91+F98+F105+F112</f>
        <v>35430.606169999999</v>
      </c>
      <c r="G77" s="21">
        <f>G84+G91+G98+G105+G112</f>
        <v>35565.896000000001</v>
      </c>
      <c r="H77" s="21">
        <f>H84+H91+H98+H105+H112</f>
        <v>35360.699999999997</v>
      </c>
      <c r="I77" s="21">
        <f>I84+I91+I98+I105+I112</f>
        <v>34360.699999999997</v>
      </c>
      <c r="J77" s="21">
        <f>J84+J91+J98+J105+J112</f>
        <v>141839.87400000001</v>
      </c>
      <c r="K77" s="91"/>
      <c r="L77" s="11"/>
      <c r="M77" s="11"/>
      <c r="N77" s="5"/>
    </row>
    <row r="78" spans="1:421" ht="34.5" customHeight="1" x14ac:dyDescent="0.2">
      <c r="A78" s="257"/>
      <c r="B78" s="158"/>
      <c r="C78" s="261"/>
      <c r="D78" s="135" t="s">
        <v>18</v>
      </c>
      <c r="E78" s="124">
        <f t="shared" si="16"/>
        <v>0</v>
      </c>
      <c r="F78" s="21">
        <f t="shared" si="17"/>
        <v>0</v>
      </c>
      <c r="G78" s="21">
        <f t="shared" si="17"/>
        <v>0</v>
      </c>
      <c r="H78" s="21">
        <f t="shared" si="17"/>
        <v>0</v>
      </c>
      <c r="I78" s="21">
        <f t="shared" si="17"/>
        <v>0</v>
      </c>
      <c r="J78" s="21">
        <f t="shared" si="17"/>
        <v>0</v>
      </c>
      <c r="K78" s="11"/>
      <c r="L78" s="11"/>
      <c r="M78" s="11"/>
      <c r="N78" s="5"/>
    </row>
    <row r="79" spans="1:421" ht="22.5" customHeight="1" x14ac:dyDescent="0.2">
      <c r="A79" s="257"/>
      <c r="B79" s="158"/>
      <c r="C79" s="261"/>
      <c r="D79" s="135" t="s">
        <v>19</v>
      </c>
      <c r="E79" s="124">
        <f t="shared" si="16"/>
        <v>0</v>
      </c>
      <c r="F79" s="21">
        <f t="shared" si="17"/>
        <v>0</v>
      </c>
      <c r="G79" s="21">
        <f t="shared" si="17"/>
        <v>0</v>
      </c>
      <c r="H79" s="21">
        <f t="shared" si="17"/>
        <v>0</v>
      </c>
      <c r="I79" s="21">
        <f t="shared" si="17"/>
        <v>0</v>
      </c>
      <c r="J79" s="21">
        <f t="shared" si="17"/>
        <v>0</v>
      </c>
      <c r="K79" s="11"/>
      <c r="L79" s="11"/>
      <c r="M79" s="11"/>
      <c r="N79" s="5"/>
    </row>
    <row r="80" spans="1:421" ht="128.25" customHeight="1" x14ac:dyDescent="0.2">
      <c r="A80" s="257"/>
      <c r="B80" s="158"/>
      <c r="C80" s="262"/>
      <c r="D80" s="135" t="s">
        <v>7</v>
      </c>
      <c r="E80" s="124">
        <f t="shared" si="16"/>
        <v>108043.52799999999</v>
      </c>
      <c r="F80" s="21">
        <f>F87+F94+F101+F108+F115</f>
        <v>0</v>
      </c>
      <c r="G80" s="21">
        <f>G87+G94+G101+G108+G115</f>
        <v>0</v>
      </c>
      <c r="H80" s="21">
        <f>H87+H94+H101+H108+H115</f>
        <v>17360.2</v>
      </c>
      <c r="I80" s="21">
        <f>I87+I94+I101+I108+I115</f>
        <v>17360.2</v>
      </c>
      <c r="J80" s="21">
        <f>J87+J94+J101+J108+J115</f>
        <v>73323.127999999997</v>
      </c>
      <c r="K80" s="11"/>
      <c r="L80" s="11"/>
      <c r="M80" s="11"/>
      <c r="N80" s="5"/>
    </row>
    <row r="81" spans="1:16" ht="18.75" customHeight="1" x14ac:dyDescent="0.2">
      <c r="A81" s="257"/>
      <c r="B81" s="158"/>
      <c r="C81" s="222" t="s">
        <v>75</v>
      </c>
      <c r="D81" s="134" t="s">
        <v>1</v>
      </c>
      <c r="E81" s="123">
        <f t="shared" si="16"/>
        <v>132854.24716999999</v>
      </c>
      <c r="F81" s="39">
        <f t="shared" ref="F81:J81" si="18">SUM(F82:F87)</f>
        <v>10427.75117</v>
      </c>
      <c r="G81" s="33">
        <f t="shared" si="18"/>
        <v>10322.495999999999</v>
      </c>
      <c r="H81" s="33">
        <f>SUM(H82:H87)</f>
        <v>18684</v>
      </c>
      <c r="I81" s="33">
        <f t="shared" si="18"/>
        <v>18684</v>
      </c>
      <c r="J81" s="33">
        <f t="shared" si="18"/>
        <v>74736</v>
      </c>
      <c r="K81" s="11"/>
      <c r="L81" s="11"/>
      <c r="M81" s="11"/>
      <c r="N81" s="5"/>
    </row>
    <row r="82" spans="1:16" ht="15.75" customHeight="1" x14ac:dyDescent="0.2">
      <c r="A82" s="257"/>
      <c r="B82" s="158"/>
      <c r="C82" s="223"/>
      <c r="D82" s="135" t="s">
        <v>2</v>
      </c>
      <c r="E82" s="124">
        <f t="shared" ref="E82:E100" si="19">SUM(F82:J82)</f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11"/>
      <c r="L82" s="11"/>
      <c r="M82" s="11"/>
      <c r="N82" s="5"/>
    </row>
    <row r="83" spans="1:16" ht="30" customHeight="1" x14ac:dyDescent="0.25">
      <c r="A83" s="257"/>
      <c r="B83" s="158"/>
      <c r="C83" s="223"/>
      <c r="D83" s="135" t="s">
        <v>6</v>
      </c>
      <c r="E83" s="124">
        <f t="shared" si="19"/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91"/>
      <c r="L83" s="11"/>
      <c r="M83" s="11"/>
      <c r="N83" s="5"/>
    </row>
    <row r="84" spans="1:16" ht="18" customHeight="1" x14ac:dyDescent="0.2">
      <c r="A84" s="257"/>
      <c r="B84" s="158"/>
      <c r="C84" s="223"/>
      <c r="D84" s="135" t="s">
        <v>4</v>
      </c>
      <c r="E84" s="124">
        <f t="shared" si="19"/>
        <v>76745.847169999994</v>
      </c>
      <c r="F84" s="32">
        <f>10517.51117-89.76</f>
        <v>10427.75117</v>
      </c>
      <c r="G84" s="21">
        <f>10028+114.496+180</f>
        <v>10322.495999999999</v>
      </c>
      <c r="H84" s="21">
        <f>7323.8</f>
        <v>7323.8</v>
      </c>
      <c r="I84" s="21">
        <f>7323.8</f>
        <v>7323.8</v>
      </c>
      <c r="J84" s="21">
        <f>10337*4</f>
        <v>41348</v>
      </c>
      <c r="K84" s="11"/>
      <c r="L84" s="11"/>
      <c r="M84" s="11"/>
      <c r="N84" s="5"/>
    </row>
    <row r="85" spans="1:16" ht="27.75" customHeight="1" x14ac:dyDescent="0.2">
      <c r="A85" s="257"/>
      <c r="B85" s="158"/>
      <c r="C85" s="223"/>
      <c r="D85" s="135" t="s">
        <v>18</v>
      </c>
      <c r="E85" s="124">
        <f t="shared" si="19"/>
        <v>0</v>
      </c>
      <c r="F85" s="21">
        <v>0</v>
      </c>
      <c r="G85" s="21">
        <v>0</v>
      </c>
      <c r="H85" s="21"/>
      <c r="I85" s="21">
        <v>0</v>
      </c>
      <c r="J85" s="21">
        <v>0</v>
      </c>
      <c r="K85" s="11"/>
      <c r="L85" s="11"/>
      <c r="M85" s="11"/>
      <c r="N85" s="5"/>
    </row>
    <row r="86" spans="1:16" ht="21.75" customHeight="1" x14ac:dyDescent="0.2">
      <c r="A86" s="257"/>
      <c r="B86" s="158"/>
      <c r="C86" s="223"/>
      <c r="D86" s="135" t="s">
        <v>19</v>
      </c>
      <c r="E86" s="124">
        <f t="shared" si="19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11"/>
      <c r="L86" s="11"/>
      <c r="M86" s="11"/>
      <c r="N86" s="5"/>
    </row>
    <row r="87" spans="1:16" ht="18.75" customHeight="1" x14ac:dyDescent="0.2">
      <c r="A87" s="257"/>
      <c r="B87" s="158"/>
      <c r="C87" s="224"/>
      <c r="D87" s="135" t="s">
        <v>7</v>
      </c>
      <c r="E87" s="124">
        <f t="shared" si="19"/>
        <v>56108.4</v>
      </c>
      <c r="F87" s="32">
        <v>0</v>
      </c>
      <c r="G87" s="21"/>
      <c r="H87" s="21">
        <f>8347+3013.2</f>
        <v>11360.2</v>
      </c>
      <c r="I87" s="21">
        <f>8347+3013.2</f>
        <v>11360.2</v>
      </c>
      <c r="J87" s="21">
        <f>8347*4</f>
        <v>33388</v>
      </c>
      <c r="K87" s="11"/>
      <c r="L87" s="11"/>
      <c r="M87" s="11"/>
      <c r="N87" s="5"/>
      <c r="P87" s="11"/>
    </row>
    <row r="88" spans="1:16" ht="16.5" customHeight="1" x14ac:dyDescent="0.2">
      <c r="A88" s="257"/>
      <c r="B88" s="158"/>
      <c r="C88" s="222" t="s">
        <v>157</v>
      </c>
      <c r="D88" s="134" t="s">
        <v>1</v>
      </c>
      <c r="E88" s="123">
        <f t="shared" si="19"/>
        <v>89600</v>
      </c>
      <c r="F88" s="39">
        <f>SUM(F89:F94)</f>
        <v>11200</v>
      </c>
      <c r="G88" s="33">
        <f>SUM(G89:G94)</f>
        <v>11200</v>
      </c>
      <c r="H88" s="33">
        <f t="shared" ref="H88:J88" si="20">SUM(H89:H94)</f>
        <v>11200</v>
      </c>
      <c r="I88" s="33">
        <f t="shared" si="20"/>
        <v>11200</v>
      </c>
      <c r="J88" s="33">
        <f t="shared" si="20"/>
        <v>44800</v>
      </c>
      <c r="K88" s="11"/>
      <c r="L88" s="11"/>
      <c r="M88" s="11"/>
      <c r="N88" s="5"/>
    </row>
    <row r="89" spans="1:16" ht="21" customHeight="1" x14ac:dyDescent="0.2">
      <c r="A89" s="257"/>
      <c r="B89" s="158"/>
      <c r="C89" s="223"/>
      <c r="D89" s="135" t="s">
        <v>2</v>
      </c>
      <c r="E89" s="124">
        <f t="shared" si="19"/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11"/>
      <c r="L89" s="11"/>
      <c r="M89" s="11"/>
      <c r="N89" s="5"/>
    </row>
    <row r="90" spans="1:16" ht="31.5" customHeight="1" x14ac:dyDescent="0.2">
      <c r="A90" s="257"/>
      <c r="B90" s="158"/>
      <c r="C90" s="223"/>
      <c r="D90" s="135" t="s">
        <v>6</v>
      </c>
      <c r="E90" s="124">
        <f t="shared" si="19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11"/>
      <c r="L90" s="11"/>
      <c r="M90" s="11"/>
      <c r="N90" s="5"/>
    </row>
    <row r="91" spans="1:16" ht="20.25" customHeight="1" x14ac:dyDescent="0.2">
      <c r="A91" s="257"/>
      <c r="B91" s="158"/>
      <c r="C91" s="223"/>
      <c r="D91" s="135" t="s">
        <v>4</v>
      </c>
      <c r="E91" s="124">
        <f t="shared" si="19"/>
        <v>89600</v>
      </c>
      <c r="F91" s="32">
        <f>13200-2000</f>
        <v>11200</v>
      </c>
      <c r="G91" s="21">
        <f>13200-2000</f>
        <v>11200</v>
      </c>
      <c r="H91" s="21">
        <f>13200-2000</f>
        <v>11200</v>
      </c>
      <c r="I91" s="21">
        <f>13200-2000</f>
        <v>11200</v>
      </c>
      <c r="J91" s="21">
        <f>11200*4</f>
        <v>44800</v>
      </c>
      <c r="K91" s="11"/>
      <c r="L91" s="11"/>
      <c r="M91" s="11"/>
      <c r="N91" s="5"/>
    </row>
    <row r="92" spans="1:16" ht="33.75" customHeight="1" x14ac:dyDescent="0.2">
      <c r="A92" s="257"/>
      <c r="B92" s="158"/>
      <c r="C92" s="223"/>
      <c r="D92" s="135" t="s">
        <v>18</v>
      </c>
      <c r="E92" s="124">
        <f t="shared" si="19"/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11"/>
      <c r="L92" s="11"/>
      <c r="M92" s="11"/>
      <c r="N92" s="5"/>
      <c r="O92" s="11"/>
    </row>
    <row r="93" spans="1:16" ht="20.25" customHeight="1" x14ac:dyDescent="0.2">
      <c r="A93" s="257"/>
      <c r="B93" s="158"/>
      <c r="C93" s="223"/>
      <c r="D93" s="135" t="s">
        <v>19</v>
      </c>
      <c r="E93" s="124">
        <f t="shared" si="19"/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11"/>
      <c r="L93" s="11"/>
      <c r="M93" s="11"/>
      <c r="N93" s="5"/>
    </row>
    <row r="94" spans="1:16" ht="21" customHeight="1" x14ac:dyDescent="0.2">
      <c r="A94" s="257"/>
      <c r="B94" s="158"/>
      <c r="C94" s="224"/>
      <c r="D94" s="135" t="s">
        <v>7</v>
      </c>
      <c r="E94" s="124">
        <f t="shared" si="19"/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11"/>
      <c r="L94" s="11"/>
      <c r="M94" s="11"/>
      <c r="N94" s="5"/>
    </row>
    <row r="95" spans="1:16" ht="18.75" customHeight="1" x14ac:dyDescent="0.2">
      <c r="A95" s="257"/>
      <c r="B95" s="158"/>
      <c r="C95" s="222" t="s">
        <v>76</v>
      </c>
      <c r="D95" s="134" t="s">
        <v>1</v>
      </c>
      <c r="E95" s="123">
        <f t="shared" si="19"/>
        <v>24600</v>
      </c>
      <c r="F95" s="39">
        <f t="shared" ref="F95:I95" si="21">SUM(F96:F101)</f>
        <v>600</v>
      </c>
      <c r="G95" s="33">
        <f t="shared" si="21"/>
        <v>0</v>
      </c>
      <c r="H95" s="33">
        <f t="shared" si="21"/>
        <v>4000</v>
      </c>
      <c r="I95" s="33">
        <f t="shared" si="21"/>
        <v>4000</v>
      </c>
      <c r="J95" s="33">
        <f>SUM(J96:J101)</f>
        <v>16000</v>
      </c>
      <c r="K95" s="11"/>
      <c r="L95" s="11"/>
      <c r="M95" s="11"/>
      <c r="N95" s="5"/>
    </row>
    <row r="96" spans="1:16" ht="18" customHeight="1" x14ac:dyDescent="0.2">
      <c r="A96" s="257"/>
      <c r="B96" s="158"/>
      <c r="C96" s="223"/>
      <c r="D96" s="135" t="s">
        <v>2</v>
      </c>
      <c r="E96" s="124">
        <f t="shared" si="19"/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11"/>
      <c r="L96" s="11"/>
      <c r="M96" s="11"/>
      <c r="N96" s="5"/>
    </row>
    <row r="97" spans="1:15" ht="31.5" customHeight="1" x14ac:dyDescent="0.2">
      <c r="A97" s="257"/>
      <c r="B97" s="158"/>
      <c r="C97" s="223"/>
      <c r="D97" s="135" t="s">
        <v>6</v>
      </c>
      <c r="E97" s="124">
        <f t="shared" si="19"/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11"/>
      <c r="L97" s="11"/>
      <c r="M97" s="11"/>
      <c r="N97" s="5"/>
    </row>
    <row r="98" spans="1:15" ht="21.75" customHeight="1" x14ac:dyDescent="0.2">
      <c r="A98" s="257"/>
      <c r="B98" s="158"/>
      <c r="C98" s="223"/>
      <c r="D98" s="135" t="s">
        <v>4</v>
      </c>
      <c r="E98" s="124">
        <f>SUM(F98:J98)</f>
        <v>600</v>
      </c>
      <c r="F98" s="32">
        <v>600</v>
      </c>
      <c r="G98" s="21">
        <v>0</v>
      </c>
      <c r="H98" s="21"/>
      <c r="I98" s="21"/>
      <c r="J98" s="21"/>
      <c r="K98" s="11"/>
      <c r="L98" s="11"/>
      <c r="M98" s="11"/>
      <c r="N98" s="5"/>
    </row>
    <row r="99" spans="1:15" ht="30.75" customHeight="1" x14ac:dyDescent="0.2">
      <c r="A99" s="257"/>
      <c r="B99" s="158"/>
      <c r="C99" s="223"/>
      <c r="D99" s="135" t="s">
        <v>18</v>
      </c>
      <c r="E99" s="124">
        <f t="shared" si="19"/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11"/>
      <c r="L99" s="11"/>
      <c r="M99" s="11"/>
      <c r="N99" s="5"/>
    </row>
    <row r="100" spans="1:15" ht="18.75" customHeight="1" x14ac:dyDescent="0.2">
      <c r="A100" s="257"/>
      <c r="B100" s="158"/>
      <c r="C100" s="223"/>
      <c r="D100" s="135" t="s">
        <v>19</v>
      </c>
      <c r="E100" s="124">
        <f t="shared" si="19"/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11"/>
      <c r="L100" s="11"/>
      <c r="M100" s="11"/>
      <c r="N100" s="5"/>
    </row>
    <row r="101" spans="1:15" ht="20.25" customHeight="1" x14ac:dyDescent="0.3">
      <c r="A101" s="257"/>
      <c r="B101" s="158"/>
      <c r="C101" s="224"/>
      <c r="D101" s="135" t="s">
        <v>7</v>
      </c>
      <c r="E101" s="124">
        <f>SUM(F101:J101)</f>
        <v>24000</v>
      </c>
      <c r="F101" s="128">
        <v>0</v>
      </c>
      <c r="G101" s="101"/>
      <c r="H101" s="101">
        <v>4000</v>
      </c>
      <c r="I101" s="101">
        <v>4000</v>
      </c>
      <c r="J101" s="101">
        <f>16000</f>
        <v>16000</v>
      </c>
      <c r="K101" s="11"/>
      <c r="L101" s="11"/>
      <c r="M101" s="11"/>
      <c r="N101" s="5"/>
      <c r="O101" s="40"/>
    </row>
    <row r="102" spans="1:15" ht="20.25" customHeight="1" x14ac:dyDescent="0.2">
      <c r="A102" s="257"/>
      <c r="B102" s="158"/>
      <c r="C102" s="259" t="s">
        <v>78</v>
      </c>
      <c r="D102" s="134" t="s">
        <v>1</v>
      </c>
      <c r="E102" s="123">
        <f t="shared" ref="E102:E107" si="22">SUM(F102:J102)</f>
        <v>22999.986499999999</v>
      </c>
      <c r="F102" s="39">
        <f>SUM(F103:F108)</f>
        <v>999.98649999999998</v>
      </c>
      <c r="G102" s="33">
        <f t="shared" ref="G102:J102" si="23">SUM(G103:G108)</f>
        <v>1000</v>
      </c>
      <c r="H102" s="33">
        <f t="shared" si="23"/>
        <v>3000</v>
      </c>
      <c r="I102" s="33">
        <f t="shared" si="23"/>
        <v>2000</v>
      </c>
      <c r="J102" s="33">
        <f t="shared" si="23"/>
        <v>16000</v>
      </c>
      <c r="K102" s="11"/>
      <c r="L102" s="11"/>
      <c r="M102" s="11"/>
      <c r="N102" s="5"/>
    </row>
    <row r="103" spans="1:15" ht="18" customHeight="1" x14ac:dyDescent="0.2">
      <c r="A103" s="257"/>
      <c r="B103" s="158"/>
      <c r="C103" s="254"/>
      <c r="D103" s="135" t="s">
        <v>2</v>
      </c>
      <c r="E103" s="124">
        <f t="shared" si="22"/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11"/>
      <c r="L103" s="11"/>
      <c r="M103" s="11"/>
      <c r="N103" s="5"/>
    </row>
    <row r="104" spans="1:15" ht="30" customHeight="1" x14ac:dyDescent="0.2">
      <c r="A104" s="257"/>
      <c r="B104" s="158"/>
      <c r="C104" s="254"/>
      <c r="D104" s="135" t="s">
        <v>6</v>
      </c>
      <c r="E104" s="124">
        <f t="shared" si="22"/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11"/>
      <c r="L104" s="115"/>
      <c r="M104" s="11"/>
      <c r="N104" s="5"/>
    </row>
    <row r="105" spans="1:15" ht="20.25" customHeight="1" x14ac:dyDescent="0.3">
      <c r="A105" s="257"/>
      <c r="B105" s="158"/>
      <c r="C105" s="254"/>
      <c r="D105" s="135" t="s">
        <v>4</v>
      </c>
      <c r="E105" s="124">
        <f t="shared" si="22"/>
        <v>18999.986499999999</v>
      </c>
      <c r="F105" s="32">
        <f>1000-0.0135</f>
        <v>999.98649999999998</v>
      </c>
      <c r="G105" s="21">
        <v>1000</v>
      </c>
      <c r="H105" s="21">
        <v>1000</v>
      </c>
      <c r="I105" s="21">
        <v>0</v>
      </c>
      <c r="J105" s="21">
        <f>4000*4</f>
        <v>16000</v>
      </c>
      <c r="K105" s="11"/>
      <c r="L105" s="11"/>
      <c r="M105" s="11"/>
      <c r="N105" s="52"/>
    </row>
    <row r="106" spans="1:15" ht="33" customHeight="1" x14ac:dyDescent="0.2">
      <c r="A106" s="257"/>
      <c r="B106" s="158"/>
      <c r="C106" s="254"/>
      <c r="D106" s="135" t="s">
        <v>18</v>
      </c>
      <c r="E106" s="124">
        <f t="shared" si="22"/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11"/>
      <c r="L106" s="11"/>
      <c r="M106" s="11"/>
      <c r="N106" s="5"/>
    </row>
    <row r="107" spans="1:15" ht="19.5" customHeight="1" x14ac:dyDescent="0.2">
      <c r="A107" s="257"/>
      <c r="B107" s="158"/>
      <c r="C107" s="254"/>
      <c r="D107" s="135" t="s">
        <v>19</v>
      </c>
      <c r="E107" s="124">
        <f t="shared" si="22"/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11"/>
      <c r="L107" s="11"/>
      <c r="M107" s="11"/>
      <c r="N107" s="5"/>
    </row>
    <row r="108" spans="1:15" ht="27" customHeight="1" x14ac:dyDescent="0.2">
      <c r="A108" s="257"/>
      <c r="B108" s="158"/>
      <c r="C108" s="255"/>
      <c r="D108" s="135" t="s">
        <v>7</v>
      </c>
      <c r="E108" s="124">
        <f t="shared" ref="E108:E115" si="24">SUM(F108:J108)</f>
        <v>4000</v>
      </c>
      <c r="F108" s="32">
        <v>0</v>
      </c>
      <c r="G108" s="21"/>
      <c r="H108" s="21">
        <f>2000</f>
        <v>2000</v>
      </c>
      <c r="I108" s="21">
        <v>2000</v>
      </c>
      <c r="J108" s="21">
        <v>0</v>
      </c>
      <c r="K108" s="11"/>
      <c r="L108" s="11"/>
      <c r="M108" s="11"/>
      <c r="N108" s="5"/>
      <c r="O108" s="40"/>
    </row>
    <row r="109" spans="1:15" ht="27" customHeight="1" x14ac:dyDescent="0.2">
      <c r="A109" s="257"/>
      <c r="B109" s="158"/>
      <c r="C109" s="253" t="s">
        <v>76</v>
      </c>
      <c r="D109" s="134" t="s">
        <v>1</v>
      </c>
      <c r="E109" s="123">
        <f t="shared" si="24"/>
        <v>120547.0705</v>
      </c>
      <c r="F109" s="39">
        <f>F110+F111+F112+F113+F114+F115</f>
        <v>12202.8685</v>
      </c>
      <c r="G109" s="33">
        <f>G110+G111+G112+G113+G114+G115</f>
        <v>13043.4</v>
      </c>
      <c r="H109" s="33">
        <f>H110+H111+H112+H113+H114+H115</f>
        <v>15836.9</v>
      </c>
      <c r="I109" s="33">
        <f>I110+I111+I112+I113+I114+I115</f>
        <v>15836.9</v>
      </c>
      <c r="J109" s="33">
        <f>J110+J111+J112+J113+J114+J115</f>
        <v>63627.002000000008</v>
      </c>
      <c r="K109" s="11"/>
      <c r="L109" s="11"/>
      <c r="M109" s="11"/>
      <c r="N109" s="5"/>
      <c r="O109" s="40"/>
    </row>
    <row r="110" spans="1:15" ht="27" customHeight="1" x14ac:dyDescent="0.2">
      <c r="A110" s="257"/>
      <c r="B110" s="158"/>
      <c r="C110" s="254"/>
      <c r="D110" s="135" t="s">
        <v>2</v>
      </c>
      <c r="E110" s="124">
        <f t="shared" si="24"/>
        <v>0</v>
      </c>
      <c r="F110" s="32">
        <v>0</v>
      </c>
      <c r="G110" s="21">
        <v>0</v>
      </c>
      <c r="H110" s="21">
        <v>0</v>
      </c>
      <c r="I110" s="21">
        <v>0</v>
      </c>
      <c r="J110" s="21">
        <v>0</v>
      </c>
      <c r="K110" s="11"/>
      <c r="L110" s="11"/>
      <c r="M110" s="11"/>
      <c r="N110" s="5"/>
      <c r="O110" s="40"/>
    </row>
    <row r="111" spans="1:15" ht="27" customHeight="1" x14ac:dyDescent="0.2">
      <c r="A111" s="257"/>
      <c r="B111" s="158"/>
      <c r="C111" s="254"/>
      <c r="D111" s="135" t="s">
        <v>6</v>
      </c>
      <c r="E111" s="124">
        <f t="shared" si="24"/>
        <v>0</v>
      </c>
      <c r="F111" s="32">
        <v>0</v>
      </c>
      <c r="G111" s="21">
        <v>0</v>
      </c>
      <c r="H111" s="21">
        <v>0</v>
      </c>
      <c r="I111" s="21">
        <v>0</v>
      </c>
      <c r="J111" s="21">
        <v>0</v>
      </c>
      <c r="K111" s="11"/>
      <c r="L111" s="11"/>
      <c r="M111" s="11"/>
      <c r="N111" s="5"/>
      <c r="O111" s="40"/>
    </row>
    <row r="112" spans="1:15" ht="27" customHeight="1" x14ac:dyDescent="0.2">
      <c r="A112" s="257"/>
      <c r="B112" s="158"/>
      <c r="C112" s="254"/>
      <c r="D112" s="135" t="s">
        <v>4</v>
      </c>
      <c r="E112" s="124">
        <f t="shared" si="24"/>
        <v>96611.942500000005</v>
      </c>
      <c r="F112" s="32">
        <f>12202.8685</f>
        <v>12202.8685</v>
      </c>
      <c r="G112" s="21">
        <f>15836.9-1953-450-390.5</f>
        <v>13043.4</v>
      </c>
      <c r="H112" s="21">
        <f>15836.9</f>
        <v>15836.9</v>
      </c>
      <c r="I112" s="21">
        <f>15836.9</f>
        <v>15836.9</v>
      </c>
      <c r="J112" s="21">
        <f>39691.874</f>
        <v>39691.874000000003</v>
      </c>
      <c r="K112" s="11"/>
      <c r="L112" s="11"/>
      <c r="M112" s="11"/>
      <c r="N112" s="5"/>
      <c r="O112" s="40"/>
    </row>
    <row r="113" spans="1:421" ht="27" customHeight="1" x14ac:dyDescent="0.2">
      <c r="A113" s="257"/>
      <c r="B113" s="158"/>
      <c r="C113" s="254"/>
      <c r="D113" s="135" t="s">
        <v>18</v>
      </c>
      <c r="E113" s="124">
        <f t="shared" si="24"/>
        <v>0</v>
      </c>
      <c r="F113" s="32">
        <v>0</v>
      </c>
      <c r="G113" s="21">
        <v>0</v>
      </c>
      <c r="H113" s="21">
        <v>0</v>
      </c>
      <c r="I113" s="21">
        <v>0</v>
      </c>
      <c r="J113" s="21">
        <v>0</v>
      </c>
      <c r="K113" s="11"/>
      <c r="L113" s="11"/>
      <c r="M113" s="11"/>
      <c r="N113" s="5"/>
      <c r="O113" s="40"/>
    </row>
    <row r="114" spans="1:421" ht="27" customHeight="1" x14ac:dyDescent="0.2">
      <c r="A114" s="257"/>
      <c r="B114" s="158"/>
      <c r="C114" s="254"/>
      <c r="D114" s="135" t="s">
        <v>19</v>
      </c>
      <c r="E114" s="124">
        <f t="shared" si="24"/>
        <v>0</v>
      </c>
      <c r="F114" s="32">
        <v>0</v>
      </c>
      <c r="G114" s="21">
        <v>0</v>
      </c>
      <c r="H114" s="21">
        <v>0</v>
      </c>
      <c r="I114" s="21">
        <v>0</v>
      </c>
      <c r="J114" s="21">
        <v>0</v>
      </c>
      <c r="K114" s="11"/>
      <c r="L114" s="11"/>
      <c r="M114" s="11"/>
      <c r="N114" s="5"/>
      <c r="O114" s="40"/>
    </row>
    <row r="115" spans="1:421" ht="27" customHeight="1" x14ac:dyDescent="0.2">
      <c r="A115" s="258"/>
      <c r="B115" s="159"/>
      <c r="C115" s="255"/>
      <c r="D115" s="135" t="s">
        <v>7</v>
      </c>
      <c r="E115" s="124">
        <f t="shared" si="24"/>
        <v>23935.128000000001</v>
      </c>
      <c r="F115" s="32">
        <v>0</v>
      </c>
      <c r="G115" s="21">
        <f>5425.782-5425.782</f>
        <v>0</v>
      </c>
      <c r="H115" s="21">
        <f>5983.782-5983.782</f>
        <v>0</v>
      </c>
      <c r="I115" s="21">
        <f>5983.782-5983.782</f>
        <v>0</v>
      </c>
      <c r="J115" s="21">
        <f>23935.128</f>
        <v>23935.128000000001</v>
      </c>
      <c r="K115" s="11"/>
      <c r="L115" s="11"/>
      <c r="M115" s="11"/>
      <c r="N115" s="5"/>
      <c r="O115" s="40"/>
    </row>
    <row r="116" spans="1:421" s="4" customFormat="1" ht="22.9" customHeight="1" x14ac:dyDescent="0.2">
      <c r="A116" s="142" t="s">
        <v>10</v>
      </c>
      <c r="B116" s="143"/>
      <c r="C116" s="186"/>
      <c r="D116" s="134" t="s">
        <v>1</v>
      </c>
      <c r="E116" s="123">
        <f t="shared" ref="E116:E173" si="25">SUM(F116:J116)</f>
        <v>390601.30417000002</v>
      </c>
      <c r="F116" s="33">
        <f>SUM(F117:F122)</f>
        <v>35430.606169999999</v>
      </c>
      <c r="G116" s="33">
        <f>SUM(G117:G122)</f>
        <v>35565.896000000001</v>
      </c>
      <c r="H116" s="33">
        <f t="shared" ref="H116:J116" si="26">SUM(H117:H122)</f>
        <v>52720.899999999994</v>
      </c>
      <c r="I116" s="33">
        <f t="shared" si="26"/>
        <v>51720.899999999994</v>
      </c>
      <c r="J116" s="33">
        <f t="shared" si="26"/>
        <v>215163.00200000001</v>
      </c>
      <c r="K116" s="11"/>
      <c r="L116" s="11"/>
      <c r="M116" s="11"/>
      <c r="N116" s="5"/>
      <c r="O116" s="41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  <c r="IW116" s="2"/>
      <c r="IX116" s="2"/>
      <c r="IY116" s="2"/>
      <c r="IZ116" s="2"/>
      <c r="JA116" s="2"/>
      <c r="JB116" s="2"/>
      <c r="JC116" s="2"/>
      <c r="JD116" s="2"/>
      <c r="JE116" s="2"/>
      <c r="JF116" s="2"/>
      <c r="JG116" s="2"/>
      <c r="JH116" s="2"/>
      <c r="JI116" s="2"/>
      <c r="JJ116" s="2"/>
      <c r="JK116" s="2"/>
      <c r="JL116" s="2"/>
      <c r="JM116" s="2"/>
      <c r="JN116" s="2"/>
      <c r="JO116" s="2"/>
      <c r="JP116" s="2"/>
      <c r="JQ116" s="2"/>
      <c r="JR116" s="2"/>
      <c r="JS116" s="2"/>
      <c r="JT116" s="2"/>
      <c r="JU116" s="2"/>
      <c r="JV116" s="2"/>
      <c r="JW116" s="2"/>
      <c r="JX116" s="2"/>
      <c r="JY116" s="2"/>
      <c r="JZ116" s="2"/>
      <c r="KA116" s="2"/>
      <c r="KB116" s="2"/>
      <c r="KC116" s="2"/>
      <c r="KD116" s="2"/>
      <c r="KE116" s="2"/>
      <c r="KF116" s="2"/>
      <c r="KG116" s="2"/>
      <c r="KH116" s="2"/>
      <c r="KI116" s="2"/>
      <c r="KJ116" s="2"/>
      <c r="KK116" s="2"/>
      <c r="KL116" s="2"/>
      <c r="KM116" s="2"/>
      <c r="KN116" s="2"/>
      <c r="KO116" s="2"/>
      <c r="KP116" s="2"/>
      <c r="KQ116" s="2"/>
      <c r="KR116" s="2"/>
      <c r="KS116" s="2"/>
      <c r="KT116" s="2"/>
      <c r="KU116" s="2"/>
      <c r="KV116" s="2"/>
      <c r="KW116" s="2"/>
      <c r="KX116" s="2"/>
      <c r="KY116" s="2"/>
      <c r="KZ116" s="2"/>
      <c r="LA116" s="2"/>
      <c r="LB116" s="2"/>
      <c r="LC116" s="2"/>
      <c r="LD116" s="2"/>
      <c r="LE116" s="2"/>
      <c r="LF116" s="2"/>
      <c r="LG116" s="2"/>
      <c r="LH116" s="2"/>
      <c r="LI116" s="2"/>
      <c r="LJ116" s="2"/>
      <c r="LK116" s="2"/>
      <c r="LL116" s="2"/>
      <c r="LM116" s="2"/>
      <c r="LN116" s="2"/>
      <c r="LO116" s="2"/>
      <c r="LP116" s="2"/>
      <c r="LQ116" s="2"/>
      <c r="LR116" s="2"/>
      <c r="LS116" s="2"/>
      <c r="LT116" s="2"/>
      <c r="LU116" s="2"/>
      <c r="LV116" s="2"/>
      <c r="LW116" s="2"/>
      <c r="LX116" s="2"/>
      <c r="LY116" s="2"/>
      <c r="LZ116" s="2"/>
      <c r="MA116" s="2"/>
      <c r="MB116" s="2"/>
      <c r="MC116" s="2"/>
      <c r="MD116" s="2"/>
      <c r="ME116" s="2"/>
      <c r="MF116" s="2"/>
      <c r="MG116" s="2"/>
      <c r="MH116" s="2"/>
      <c r="MI116" s="2"/>
      <c r="MJ116" s="2"/>
      <c r="MK116" s="2"/>
      <c r="ML116" s="2"/>
      <c r="MM116" s="2"/>
      <c r="MN116" s="2"/>
      <c r="MO116" s="2"/>
      <c r="MP116" s="2"/>
      <c r="MQ116" s="2"/>
      <c r="MR116" s="2"/>
      <c r="MS116" s="2"/>
      <c r="MT116" s="2"/>
      <c r="MU116" s="2"/>
      <c r="MV116" s="2"/>
      <c r="MW116" s="2"/>
      <c r="MX116" s="2"/>
      <c r="MY116" s="2"/>
      <c r="MZ116" s="2"/>
      <c r="NA116" s="2"/>
      <c r="NB116" s="2"/>
      <c r="NC116" s="2"/>
      <c r="ND116" s="2"/>
      <c r="NE116" s="2"/>
      <c r="NF116" s="2"/>
      <c r="NG116" s="2"/>
      <c r="NH116" s="2"/>
      <c r="NI116" s="2"/>
      <c r="NJ116" s="2"/>
      <c r="NK116" s="2"/>
      <c r="NL116" s="2"/>
      <c r="NM116" s="2"/>
      <c r="NN116" s="2"/>
      <c r="NO116" s="2"/>
      <c r="NP116" s="2"/>
      <c r="NQ116" s="2"/>
      <c r="NR116" s="2"/>
      <c r="NS116" s="2"/>
      <c r="NT116" s="2"/>
      <c r="NU116" s="2"/>
      <c r="NV116" s="2"/>
      <c r="NW116" s="2"/>
      <c r="NX116" s="2"/>
      <c r="NY116" s="2"/>
      <c r="NZ116" s="2"/>
      <c r="OA116" s="2"/>
      <c r="OB116" s="2"/>
      <c r="OC116" s="2"/>
      <c r="OD116" s="2"/>
      <c r="OE116" s="2"/>
      <c r="OF116" s="2"/>
      <c r="OG116" s="2"/>
      <c r="OH116" s="2"/>
      <c r="OI116" s="2"/>
      <c r="OJ116" s="2"/>
      <c r="OK116" s="2"/>
      <c r="OL116" s="2"/>
      <c r="OM116" s="2"/>
      <c r="ON116" s="2"/>
      <c r="OO116" s="2"/>
      <c r="OP116" s="2"/>
      <c r="OQ116" s="2"/>
      <c r="OR116" s="2"/>
      <c r="OS116" s="2"/>
      <c r="OT116" s="2"/>
      <c r="OU116" s="2"/>
      <c r="OV116" s="2"/>
      <c r="OW116" s="2"/>
      <c r="OX116" s="2"/>
      <c r="OY116" s="2"/>
      <c r="OZ116" s="2"/>
      <c r="PA116" s="2"/>
      <c r="PB116" s="2"/>
      <c r="PC116" s="2"/>
      <c r="PD116" s="2"/>
      <c r="PE116" s="2"/>
    </row>
    <row r="117" spans="1:421" ht="20.25" customHeight="1" x14ac:dyDescent="0.2">
      <c r="A117" s="145"/>
      <c r="B117" s="146"/>
      <c r="C117" s="144"/>
      <c r="D117" s="135" t="s">
        <v>2</v>
      </c>
      <c r="E117" s="124">
        <f t="shared" si="25"/>
        <v>0</v>
      </c>
      <c r="F117" s="21">
        <f t="shared" ref="F117:J118" si="27">F82+F89+F96+F103</f>
        <v>0</v>
      </c>
      <c r="G117" s="21">
        <f t="shared" si="27"/>
        <v>0</v>
      </c>
      <c r="H117" s="21">
        <f t="shared" si="27"/>
        <v>0</v>
      </c>
      <c r="I117" s="21">
        <f t="shared" si="27"/>
        <v>0</v>
      </c>
      <c r="J117" s="21">
        <f t="shared" si="27"/>
        <v>0</v>
      </c>
      <c r="K117" s="11"/>
      <c r="L117" s="11"/>
      <c r="M117" s="11"/>
      <c r="N117" s="5"/>
      <c r="P117" s="41"/>
      <c r="Q117" s="41"/>
    </row>
    <row r="118" spans="1:421" ht="30" customHeight="1" x14ac:dyDescent="0.2">
      <c r="A118" s="145"/>
      <c r="B118" s="146"/>
      <c r="C118" s="144"/>
      <c r="D118" s="135" t="s">
        <v>6</v>
      </c>
      <c r="E118" s="124">
        <f t="shared" si="25"/>
        <v>0</v>
      </c>
      <c r="F118" s="21">
        <f t="shared" si="27"/>
        <v>0</v>
      </c>
      <c r="G118" s="21">
        <f t="shared" si="27"/>
        <v>0</v>
      </c>
      <c r="H118" s="21">
        <f t="shared" si="27"/>
        <v>0</v>
      </c>
      <c r="I118" s="21">
        <f t="shared" si="27"/>
        <v>0</v>
      </c>
      <c r="J118" s="21">
        <f t="shared" si="27"/>
        <v>0</v>
      </c>
      <c r="K118" s="11"/>
      <c r="L118" s="11"/>
      <c r="M118" s="11"/>
      <c r="N118" s="5"/>
    </row>
    <row r="119" spans="1:421" ht="21.75" customHeight="1" x14ac:dyDescent="0.2">
      <c r="A119" s="145"/>
      <c r="B119" s="146"/>
      <c r="C119" s="144"/>
      <c r="D119" s="135" t="s">
        <v>4</v>
      </c>
      <c r="E119" s="124">
        <f t="shared" si="25"/>
        <v>282557.77616999997</v>
      </c>
      <c r="F119" s="32">
        <f>F84+F91+F98+F105+F112</f>
        <v>35430.606169999999</v>
      </c>
      <c r="G119" s="21">
        <f>G84+G91+G98+G105+G112</f>
        <v>35565.896000000001</v>
      </c>
      <c r="H119" s="21">
        <f>H84+H91+H98+H105+H112</f>
        <v>35360.699999999997</v>
      </c>
      <c r="I119" s="21">
        <f>I84+I91+I98+I105+I112</f>
        <v>34360.699999999997</v>
      </c>
      <c r="J119" s="21">
        <f>J84+J91+J98+J105+J112</f>
        <v>141839.87400000001</v>
      </c>
      <c r="K119" s="11"/>
      <c r="L119" s="11"/>
      <c r="M119" s="11"/>
      <c r="N119" s="5"/>
    </row>
    <row r="120" spans="1:421" s="6" customFormat="1" ht="32.25" customHeight="1" x14ac:dyDescent="0.2">
      <c r="A120" s="145"/>
      <c r="B120" s="146"/>
      <c r="C120" s="144"/>
      <c r="D120" s="135" t="s">
        <v>18</v>
      </c>
      <c r="E120" s="124">
        <f t="shared" si="25"/>
        <v>0</v>
      </c>
      <c r="F120" s="21">
        <f t="shared" ref="F120:J121" si="28">F85+F92+F99+F106</f>
        <v>0</v>
      </c>
      <c r="G120" s="21">
        <f t="shared" si="28"/>
        <v>0</v>
      </c>
      <c r="H120" s="21">
        <f t="shared" si="28"/>
        <v>0</v>
      </c>
      <c r="I120" s="21">
        <f t="shared" si="28"/>
        <v>0</v>
      </c>
      <c r="J120" s="21">
        <f t="shared" si="28"/>
        <v>0</v>
      </c>
      <c r="K120" s="11"/>
      <c r="L120" s="11"/>
      <c r="M120" s="11"/>
      <c r="N120" s="5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  <c r="IW120" s="2"/>
      <c r="IX120" s="2"/>
      <c r="IY120" s="2"/>
      <c r="IZ120" s="2"/>
      <c r="JA120" s="2"/>
      <c r="JB120" s="2"/>
      <c r="JC120" s="2"/>
      <c r="JD120" s="2"/>
      <c r="JE120" s="2"/>
      <c r="JF120" s="2"/>
      <c r="JG120" s="2"/>
      <c r="JH120" s="2"/>
      <c r="JI120" s="2"/>
      <c r="JJ120" s="2"/>
      <c r="JK120" s="2"/>
      <c r="JL120" s="2"/>
      <c r="JM120" s="2"/>
      <c r="JN120" s="2"/>
      <c r="JO120" s="2"/>
      <c r="JP120" s="2"/>
      <c r="JQ120" s="2"/>
      <c r="JR120" s="2"/>
      <c r="JS120" s="2"/>
      <c r="JT120" s="2"/>
      <c r="JU120" s="2"/>
      <c r="JV120" s="2"/>
      <c r="JW120" s="2"/>
      <c r="JX120" s="2"/>
      <c r="JY120" s="2"/>
      <c r="JZ120" s="2"/>
      <c r="KA120" s="2"/>
      <c r="KB120" s="2"/>
      <c r="KC120" s="2"/>
      <c r="KD120" s="2"/>
      <c r="KE120" s="2"/>
      <c r="KF120" s="2"/>
      <c r="KG120" s="2"/>
      <c r="KH120" s="2"/>
      <c r="KI120" s="2"/>
      <c r="KJ120" s="2"/>
      <c r="KK120" s="2"/>
      <c r="KL120" s="2"/>
      <c r="KM120" s="2"/>
      <c r="KN120" s="2"/>
      <c r="KO120" s="2"/>
      <c r="KP120" s="2"/>
      <c r="KQ120" s="2"/>
      <c r="KR120" s="2"/>
      <c r="KS120" s="2"/>
      <c r="KT120" s="2"/>
      <c r="KU120" s="2"/>
      <c r="KV120" s="2"/>
      <c r="KW120" s="2"/>
      <c r="KX120" s="2"/>
      <c r="KY120" s="2"/>
      <c r="KZ120" s="2"/>
      <c r="LA120" s="2"/>
      <c r="LB120" s="2"/>
      <c r="LC120" s="2"/>
      <c r="LD120" s="2"/>
      <c r="LE120" s="2"/>
      <c r="LF120" s="2"/>
      <c r="LG120" s="2"/>
      <c r="LH120" s="2"/>
      <c r="LI120" s="2"/>
      <c r="LJ120" s="2"/>
      <c r="LK120" s="2"/>
      <c r="LL120" s="2"/>
      <c r="LM120" s="2"/>
      <c r="LN120" s="2"/>
      <c r="LO120" s="2"/>
      <c r="LP120" s="2"/>
      <c r="LQ120" s="2"/>
      <c r="LR120" s="2"/>
      <c r="LS120" s="2"/>
      <c r="LT120" s="2"/>
      <c r="LU120" s="2"/>
      <c r="LV120" s="2"/>
      <c r="LW120" s="2"/>
      <c r="LX120" s="2"/>
      <c r="LY120" s="2"/>
      <c r="LZ120" s="2"/>
      <c r="MA120" s="2"/>
      <c r="MB120" s="2"/>
      <c r="MC120" s="2"/>
      <c r="MD120" s="2"/>
      <c r="ME120" s="2"/>
      <c r="MF120" s="2"/>
      <c r="MG120" s="2"/>
      <c r="MH120" s="2"/>
      <c r="MI120" s="2"/>
      <c r="MJ120" s="2"/>
      <c r="MK120" s="2"/>
      <c r="ML120" s="2"/>
      <c r="MM120" s="2"/>
      <c r="MN120" s="2"/>
      <c r="MO120" s="2"/>
      <c r="MP120" s="2"/>
      <c r="MQ120" s="2"/>
      <c r="MR120" s="2"/>
      <c r="MS120" s="2"/>
      <c r="MT120" s="2"/>
      <c r="MU120" s="2"/>
      <c r="MV120" s="2"/>
      <c r="MW120" s="2"/>
      <c r="MX120" s="2"/>
      <c r="MY120" s="2"/>
      <c r="MZ120" s="2"/>
      <c r="NA120" s="2"/>
      <c r="NB120" s="2"/>
      <c r="NC120" s="2"/>
      <c r="ND120" s="2"/>
      <c r="NE120" s="2"/>
      <c r="NF120" s="2"/>
      <c r="NG120" s="2"/>
      <c r="NH120" s="2"/>
      <c r="NI120" s="2"/>
      <c r="NJ120" s="2"/>
      <c r="NK120" s="2"/>
      <c r="NL120" s="2"/>
      <c r="NM120" s="2"/>
      <c r="NN120" s="2"/>
      <c r="NO120" s="2"/>
      <c r="NP120" s="2"/>
      <c r="NQ120" s="2"/>
      <c r="NR120" s="2"/>
      <c r="NS120" s="2"/>
      <c r="NT120" s="2"/>
      <c r="NU120" s="2"/>
      <c r="NV120" s="2"/>
      <c r="NW120" s="2"/>
      <c r="NX120" s="2"/>
      <c r="NY120" s="2"/>
      <c r="NZ120" s="2"/>
      <c r="OA120" s="2"/>
      <c r="OB120" s="2"/>
      <c r="OC120" s="2"/>
      <c r="OD120" s="2"/>
      <c r="OE120" s="2"/>
      <c r="OF120" s="2"/>
      <c r="OG120" s="2"/>
      <c r="OH120" s="2"/>
      <c r="OI120" s="2"/>
      <c r="OJ120" s="2"/>
      <c r="OK120" s="2"/>
      <c r="OL120" s="2"/>
      <c r="OM120" s="2"/>
      <c r="ON120" s="2"/>
      <c r="OO120" s="2"/>
      <c r="OP120" s="2"/>
      <c r="OQ120" s="2"/>
      <c r="OR120" s="2"/>
      <c r="OS120" s="2"/>
      <c r="OT120" s="2"/>
      <c r="OU120" s="2"/>
      <c r="OV120" s="2"/>
      <c r="OW120" s="2"/>
      <c r="OX120" s="2"/>
      <c r="OY120" s="2"/>
      <c r="OZ120" s="2"/>
      <c r="PA120" s="2"/>
      <c r="PB120" s="2"/>
      <c r="PC120" s="2"/>
      <c r="PD120" s="2"/>
      <c r="PE120" s="2"/>
    </row>
    <row r="121" spans="1:421" ht="18.75" customHeight="1" x14ac:dyDescent="0.2">
      <c r="A121" s="145"/>
      <c r="B121" s="146"/>
      <c r="C121" s="144"/>
      <c r="D121" s="135" t="s">
        <v>19</v>
      </c>
      <c r="E121" s="124">
        <f t="shared" si="25"/>
        <v>0</v>
      </c>
      <c r="F121" s="21">
        <f t="shared" si="28"/>
        <v>0</v>
      </c>
      <c r="G121" s="21">
        <f t="shared" si="28"/>
        <v>0</v>
      </c>
      <c r="H121" s="21">
        <f t="shared" si="28"/>
        <v>0</v>
      </c>
      <c r="I121" s="21">
        <f t="shared" si="28"/>
        <v>0</v>
      </c>
      <c r="J121" s="21">
        <f t="shared" si="28"/>
        <v>0</v>
      </c>
      <c r="K121" s="11"/>
      <c r="L121" s="11"/>
      <c r="M121" s="11"/>
      <c r="N121" s="5"/>
    </row>
    <row r="122" spans="1:421" ht="23.25" customHeight="1" x14ac:dyDescent="0.2">
      <c r="A122" s="147"/>
      <c r="B122" s="148"/>
      <c r="C122" s="149"/>
      <c r="D122" s="135" t="s">
        <v>7</v>
      </c>
      <c r="E122" s="124">
        <f t="shared" si="25"/>
        <v>108043.52799999999</v>
      </c>
      <c r="F122" s="21">
        <f>F87+F94+F101+F108+F115</f>
        <v>0</v>
      </c>
      <c r="G122" s="21">
        <f>G87+G94+G101+G108+G115</f>
        <v>0</v>
      </c>
      <c r="H122" s="21">
        <f>H87+H94+H101+H108+H115</f>
        <v>17360.2</v>
      </c>
      <c r="I122" s="21">
        <f>I87+I94+I101+I108+I115</f>
        <v>17360.2</v>
      </c>
      <c r="J122" s="21">
        <f>J87+J94+J101+J108+J115</f>
        <v>73323.127999999997</v>
      </c>
      <c r="K122" s="11"/>
      <c r="L122" s="11"/>
      <c r="M122" s="11"/>
      <c r="N122" s="5"/>
    </row>
    <row r="123" spans="1:421" s="19" customFormat="1" ht="22.5" customHeight="1" x14ac:dyDescent="0.2">
      <c r="A123" s="196" t="s">
        <v>137</v>
      </c>
      <c r="B123" s="196"/>
      <c r="C123" s="197"/>
      <c r="D123" s="196"/>
      <c r="E123" s="196"/>
      <c r="F123" s="196"/>
      <c r="G123" s="196"/>
      <c r="H123" s="196"/>
      <c r="I123" s="196"/>
      <c r="J123" s="196"/>
      <c r="K123" s="11"/>
      <c r="L123" s="11"/>
      <c r="M123" s="11"/>
      <c r="N123" s="117"/>
    </row>
    <row r="124" spans="1:421" s="19" customFormat="1" ht="22.5" customHeight="1" x14ac:dyDescent="0.2">
      <c r="A124" s="166" t="s">
        <v>138</v>
      </c>
      <c r="B124" s="150" t="s">
        <v>163</v>
      </c>
      <c r="C124" s="154" t="s">
        <v>155</v>
      </c>
      <c r="D124" s="138" t="s">
        <v>1</v>
      </c>
      <c r="E124" s="123">
        <f t="shared" ref="E124:E138" si="29">SUM(F124:J124)</f>
        <v>0</v>
      </c>
      <c r="F124" s="33">
        <f>F125+F126+F127+F128+F129+F130</f>
        <v>0</v>
      </c>
      <c r="G124" s="33">
        <f>G125+G126+G127+G128+G129+G130</f>
        <v>0</v>
      </c>
      <c r="H124" s="33">
        <f>H125+H126+H128+H127+H128+H129+H130</f>
        <v>0</v>
      </c>
      <c r="I124" s="33">
        <f>I125+I126+I127+I128+I129+I130</f>
        <v>0</v>
      </c>
      <c r="J124" s="33">
        <f>J125+J126+J127+J128+J129+J130</f>
        <v>0</v>
      </c>
      <c r="K124" s="11"/>
      <c r="L124" s="11"/>
      <c r="M124" s="11"/>
      <c r="N124" s="117"/>
    </row>
    <row r="125" spans="1:421" s="19" customFormat="1" ht="22.5" customHeight="1" x14ac:dyDescent="0.2">
      <c r="A125" s="166"/>
      <c r="B125" s="151"/>
      <c r="C125" s="155"/>
      <c r="D125" s="139" t="s">
        <v>2</v>
      </c>
      <c r="E125" s="124">
        <f t="shared" si="29"/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11"/>
      <c r="L125" s="11"/>
      <c r="M125" s="11"/>
      <c r="N125" s="117"/>
    </row>
    <row r="126" spans="1:421" s="19" customFormat="1" ht="22.5" customHeight="1" x14ac:dyDescent="0.2">
      <c r="A126" s="166"/>
      <c r="B126" s="151"/>
      <c r="C126" s="155"/>
      <c r="D126" s="139" t="s">
        <v>6</v>
      </c>
      <c r="E126" s="124">
        <f t="shared" si="29"/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11"/>
      <c r="L126" s="11"/>
      <c r="M126" s="11"/>
      <c r="N126" s="117"/>
    </row>
    <row r="127" spans="1:421" s="19" customFormat="1" ht="22.5" customHeight="1" x14ac:dyDescent="0.25">
      <c r="A127" s="166"/>
      <c r="B127" s="151"/>
      <c r="C127" s="155"/>
      <c r="D127" s="139" t="s">
        <v>4</v>
      </c>
      <c r="E127" s="124">
        <f t="shared" si="29"/>
        <v>0</v>
      </c>
      <c r="F127" s="32">
        <v>0</v>
      </c>
      <c r="G127" s="21">
        <v>0</v>
      </c>
      <c r="H127" s="21">
        <v>0</v>
      </c>
      <c r="I127" s="21">
        <v>0</v>
      </c>
      <c r="J127" s="21">
        <v>0</v>
      </c>
      <c r="K127" s="91"/>
      <c r="L127" s="11"/>
      <c r="M127" s="11"/>
      <c r="N127" s="117"/>
    </row>
    <row r="128" spans="1:421" s="19" customFormat="1" ht="34.5" customHeight="1" x14ac:dyDescent="0.2">
      <c r="A128" s="166"/>
      <c r="B128" s="151"/>
      <c r="C128" s="155"/>
      <c r="D128" s="139" t="s">
        <v>18</v>
      </c>
      <c r="E128" s="124">
        <f t="shared" si="29"/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11"/>
      <c r="L128" s="11"/>
      <c r="M128" s="11"/>
      <c r="N128" s="117"/>
    </row>
    <row r="129" spans="1:16" s="19" customFormat="1" ht="22.5" customHeight="1" x14ac:dyDescent="0.2">
      <c r="A129" s="166"/>
      <c r="B129" s="151"/>
      <c r="C129" s="155"/>
      <c r="D129" s="139" t="s">
        <v>19</v>
      </c>
      <c r="E129" s="124">
        <f t="shared" si="29"/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11"/>
      <c r="L129" s="11"/>
      <c r="M129" s="11"/>
      <c r="N129" s="117"/>
    </row>
    <row r="130" spans="1:16" s="19" customFormat="1" ht="23.25" customHeight="1" x14ac:dyDescent="0.2">
      <c r="A130" s="166"/>
      <c r="B130" s="151"/>
      <c r="C130" s="155"/>
      <c r="D130" s="139" t="s">
        <v>7</v>
      </c>
      <c r="E130" s="124">
        <f t="shared" si="29"/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11"/>
      <c r="L130" s="11"/>
      <c r="M130" s="11"/>
      <c r="N130" s="117"/>
    </row>
    <row r="131" spans="1:16" s="19" customFormat="1" ht="18.75" customHeight="1" x14ac:dyDescent="0.3">
      <c r="A131" s="160" t="s">
        <v>139</v>
      </c>
      <c r="B131" s="152" t="s">
        <v>164</v>
      </c>
      <c r="C131" s="157" t="s">
        <v>155</v>
      </c>
      <c r="D131" s="138" t="s">
        <v>1</v>
      </c>
      <c r="E131" s="130">
        <f>SUM(F131:J131)</f>
        <v>207374.47048999998</v>
      </c>
      <c r="F131" s="131">
        <f t="shared" ref="F131:J131" si="30">SUM(F132:F137)</f>
        <v>35886.730600000003</v>
      </c>
      <c r="G131" s="120">
        <f t="shared" si="30"/>
        <v>40135.386610000001</v>
      </c>
      <c r="H131" s="120">
        <f t="shared" si="30"/>
        <v>21352.353279999999</v>
      </c>
      <c r="I131" s="120">
        <f t="shared" si="30"/>
        <v>22000</v>
      </c>
      <c r="J131" s="120">
        <f t="shared" si="30"/>
        <v>88000</v>
      </c>
      <c r="K131" s="11"/>
      <c r="L131" s="11"/>
      <c r="M131" s="11"/>
      <c r="N131" s="117"/>
    </row>
    <row r="132" spans="1:16" s="19" customFormat="1" ht="18" customHeight="1" x14ac:dyDescent="0.3">
      <c r="A132" s="161"/>
      <c r="B132" s="153"/>
      <c r="C132" s="158"/>
      <c r="D132" s="139" t="s">
        <v>2</v>
      </c>
      <c r="E132" s="127">
        <f>SUM(F132:J132)</f>
        <v>0</v>
      </c>
      <c r="F132" s="121">
        <v>0</v>
      </c>
      <c r="G132" s="121">
        <v>0</v>
      </c>
      <c r="H132" s="121">
        <v>0</v>
      </c>
      <c r="I132" s="121">
        <v>0</v>
      </c>
      <c r="J132" s="121">
        <v>0</v>
      </c>
      <c r="K132" s="11"/>
      <c r="L132" s="11"/>
      <c r="M132" s="11"/>
      <c r="N132" s="117"/>
    </row>
    <row r="133" spans="1:16" s="19" customFormat="1" ht="31.5" customHeight="1" x14ac:dyDescent="0.3">
      <c r="A133" s="161"/>
      <c r="B133" s="153"/>
      <c r="C133" s="158"/>
      <c r="D133" s="139" t="s">
        <v>6</v>
      </c>
      <c r="E133" s="127">
        <f>SUM(F133:J133)</f>
        <v>0</v>
      </c>
      <c r="F133" s="121">
        <v>0</v>
      </c>
      <c r="G133" s="121">
        <v>0</v>
      </c>
      <c r="H133" s="121">
        <v>0</v>
      </c>
      <c r="I133" s="121">
        <v>0</v>
      </c>
      <c r="J133" s="121">
        <v>0</v>
      </c>
      <c r="K133" s="11"/>
      <c r="L133" s="11"/>
      <c r="M133" s="11"/>
      <c r="N133" s="117"/>
    </row>
    <row r="134" spans="1:16" s="19" customFormat="1" ht="21.75" customHeight="1" x14ac:dyDescent="0.3">
      <c r="A134" s="161"/>
      <c r="B134" s="153"/>
      <c r="C134" s="158"/>
      <c r="D134" s="139" t="s">
        <v>4</v>
      </c>
      <c r="E134" s="127">
        <f>SUM(F134:J134)</f>
        <v>159622.11721</v>
      </c>
      <c r="F134" s="128">
        <f>35987.6656-51.0913-49.8437</f>
        <v>35886.730600000003</v>
      </c>
      <c r="G134" s="121">
        <f>36899.89084+82.91577+3100+52.58</f>
        <v>40135.386610000001</v>
      </c>
      <c r="H134" s="121">
        <f>19800</f>
        <v>19800</v>
      </c>
      <c r="I134" s="121">
        <v>19800</v>
      </c>
      <c r="J134" s="121">
        <v>44000</v>
      </c>
      <c r="K134" s="11"/>
      <c r="L134" s="11"/>
      <c r="M134" s="11"/>
      <c r="N134" s="117"/>
    </row>
    <row r="135" spans="1:16" s="19" customFormat="1" ht="30.75" customHeight="1" x14ac:dyDescent="0.3">
      <c r="A135" s="161"/>
      <c r="B135" s="153"/>
      <c r="C135" s="158"/>
      <c r="D135" s="139" t="s">
        <v>18</v>
      </c>
      <c r="E135" s="127">
        <f t="shared" ref="E135:E136" si="31">SUM(F135:J135)</f>
        <v>0</v>
      </c>
      <c r="F135" s="121">
        <v>0</v>
      </c>
      <c r="G135" s="121">
        <v>0</v>
      </c>
      <c r="H135" s="121">
        <v>0</v>
      </c>
      <c r="I135" s="121">
        <v>0</v>
      </c>
      <c r="J135" s="121">
        <v>0</v>
      </c>
      <c r="K135" s="11"/>
      <c r="L135" s="11"/>
      <c r="M135" s="11"/>
      <c r="N135" s="117"/>
    </row>
    <row r="136" spans="1:16" s="19" customFormat="1" ht="25.5" customHeight="1" x14ac:dyDescent="0.3">
      <c r="A136" s="161"/>
      <c r="B136" s="153"/>
      <c r="C136" s="158"/>
      <c r="D136" s="139" t="s">
        <v>19</v>
      </c>
      <c r="E136" s="127">
        <f t="shared" si="31"/>
        <v>0</v>
      </c>
      <c r="F136" s="121">
        <v>0</v>
      </c>
      <c r="G136" s="121">
        <v>0</v>
      </c>
      <c r="H136" s="121">
        <v>0</v>
      </c>
      <c r="I136" s="121">
        <v>0</v>
      </c>
      <c r="J136" s="121">
        <v>0</v>
      </c>
      <c r="K136" s="11"/>
      <c r="L136" s="11"/>
      <c r="M136" s="11"/>
      <c r="N136" s="117"/>
    </row>
    <row r="137" spans="1:16" s="19" customFormat="1" ht="48.75" customHeight="1" x14ac:dyDescent="0.3">
      <c r="A137" s="162"/>
      <c r="B137" s="153"/>
      <c r="C137" s="159"/>
      <c r="D137" s="139" t="s">
        <v>7</v>
      </c>
      <c r="E137" s="127">
        <f>SUM(F137:J137)</f>
        <v>47752.353279999996</v>
      </c>
      <c r="F137" s="128">
        <f>4004.38828-4004.38828</f>
        <v>0</v>
      </c>
      <c r="G137" s="122">
        <f>10676.38828-7870.415-2805.97328</f>
        <v>0</v>
      </c>
      <c r="H137" s="122">
        <f>10676.38828-9124.035</f>
        <v>1552.3532799999994</v>
      </c>
      <c r="I137" s="122">
        <f>2200</f>
        <v>2200</v>
      </c>
      <c r="J137" s="122">
        <v>44000</v>
      </c>
      <c r="K137" s="11"/>
      <c r="L137" s="11"/>
      <c r="M137" s="11"/>
      <c r="N137" s="117"/>
      <c r="O137" s="118"/>
    </row>
    <row r="138" spans="1:16" s="19" customFormat="1" ht="21.75" customHeight="1" x14ac:dyDescent="0.2">
      <c r="A138" s="160" t="s">
        <v>140</v>
      </c>
      <c r="B138" s="150" t="s">
        <v>165</v>
      </c>
      <c r="C138" s="154" t="s">
        <v>155</v>
      </c>
      <c r="D138" s="138" t="s">
        <v>1</v>
      </c>
      <c r="E138" s="123">
        <f t="shared" si="29"/>
        <v>52427.799280000007</v>
      </c>
      <c r="F138" s="39">
        <f t="shared" ref="F138:G138" si="32">SUM(F139:F144)</f>
        <v>2994.1275300000002</v>
      </c>
      <c r="G138" s="33">
        <f t="shared" si="32"/>
        <v>4204.5767499999993</v>
      </c>
      <c r="H138" s="33">
        <f>SUM(H139:H144)</f>
        <v>1768.37</v>
      </c>
      <c r="I138" s="33">
        <f t="shared" ref="I138" si="33">SUM(I139:I144)</f>
        <v>8692.1450000000004</v>
      </c>
      <c r="J138" s="33">
        <f>SUM(J139:J144)</f>
        <v>34768.58</v>
      </c>
      <c r="K138" s="11"/>
      <c r="L138" s="11"/>
      <c r="M138" s="11"/>
      <c r="N138" s="117"/>
    </row>
    <row r="139" spans="1:16" s="19" customFormat="1" ht="27.75" customHeight="1" x14ac:dyDescent="0.2">
      <c r="A139" s="161"/>
      <c r="B139" s="151"/>
      <c r="C139" s="155"/>
      <c r="D139" s="139" t="s">
        <v>2</v>
      </c>
      <c r="E139" s="124">
        <f t="shared" ref="E139:E165" si="34">SUM(F139:J139)</f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11"/>
      <c r="L139" s="11"/>
      <c r="M139" s="11"/>
      <c r="N139" s="117"/>
    </row>
    <row r="140" spans="1:16" s="19" customFormat="1" ht="30" customHeight="1" x14ac:dyDescent="0.25">
      <c r="A140" s="161"/>
      <c r="B140" s="151"/>
      <c r="C140" s="155"/>
      <c r="D140" s="139" t="s">
        <v>6</v>
      </c>
      <c r="E140" s="124">
        <f t="shared" si="34"/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91"/>
      <c r="L140" s="11"/>
      <c r="M140" s="11"/>
      <c r="N140" s="117"/>
    </row>
    <row r="141" spans="1:16" s="19" customFormat="1" ht="31.5" customHeight="1" x14ac:dyDescent="0.2">
      <c r="A141" s="161"/>
      <c r="B141" s="151"/>
      <c r="C141" s="155"/>
      <c r="D141" s="139" t="s">
        <v>4</v>
      </c>
      <c r="E141" s="124">
        <f t="shared" si="34"/>
        <v>42167.28428</v>
      </c>
      <c r="F141" s="32">
        <f>2655.10388+51.0913+287.93235</f>
        <v>2994.1275300000002</v>
      </c>
      <c r="G141" s="21">
        <f>3207.2+1404.73071-400+45.22604-52.58</f>
        <v>4204.5767499999993</v>
      </c>
      <c r="H141" s="21">
        <v>100</v>
      </c>
      <c r="I141" s="21">
        <v>100</v>
      </c>
      <c r="J141" s="21">
        <v>34768.58</v>
      </c>
      <c r="K141" s="11"/>
      <c r="L141" s="11"/>
      <c r="M141" s="11"/>
      <c r="N141" s="117"/>
    </row>
    <row r="142" spans="1:16" s="19" customFormat="1" ht="27.75" customHeight="1" x14ac:dyDescent="0.2">
      <c r="A142" s="161"/>
      <c r="B142" s="151"/>
      <c r="C142" s="155"/>
      <c r="D142" s="139" t="s">
        <v>18</v>
      </c>
      <c r="E142" s="124">
        <f t="shared" si="34"/>
        <v>0</v>
      </c>
      <c r="F142" s="21">
        <v>0</v>
      </c>
      <c r="G142" s="21">
        <v>0</v>
      </c>
      <c r="H142" s="21"/>
      <c r="I142" s="21">
        <v>0</v>
      </c>
      <c r="J142" s="21">
        <v>0</v>
      </c>
      <c r="K142" s="11"/>
      <c r="L142" s="11"/>
      <c r="M142" s="11"/>
      <c r="N142" s="117"/>
    </row>
    <row r="143" spans="1:16" s="19" customFormat="1" ht="20.25" customHeight="1" x14ac:dyDescent="0.2">
      <c r="A143" s="161"/>
      <c r="B143" s="151"/>
      <c r="C143" s="155"/>
      <c r="D143" s="139" t="s">
        <v>19</v>
      </c>
      <c r="E143" s="124">
        <f t="shared" si="34"/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11"/>
      <c r="L143" s="11"/>
      <c r="M143" s="11"/>
      <c r="N143" s="117"/>
    </row>
    <row r="144" spans="1:16" s="19" customFormat="1" ht="69.75" customHeight="1" x14ac:dyDescent="0.2">
      <c r="A144" s="162"/>
      <c r="B144" s="151"/>
      <c r="C144" s="156"/>
      <c r="D144" s="139" t="s">
        <v>7</v>
      </c>
      <c r="E144" s="124">
        <f t="shared" si="34"/>
        <v>10260.514999999999</v>
      </c>
      <c r="F144" s="32">
        <v>0</v>
      </c>
      <c r="G144" s="21">
        <v>0</v>
      </c>
      <c r="H144" s="21">
        <f>1668.37</f>
        <v>1668.37</v>
      </c>
      <c r="I144" s="21">
        <f>8592.145</f>
        <v>8592.1450000000004</v>
      </c>
      <c r="J144" s="21">
        <v>0</v>
      </c>
      <c r="K144" s="11"/>
      <c r="L144" s="11"/>
      <c r="M144" s="11"/>
      <c r="N144" s="117"/>
      <c r="P144" s="116"/>
    </row>
    <row r="145" spans="1:15" s="19" customFormat="1" ht="16.5" customHeight="1" x14ac:dyDescent="0.2">
      <c r="A145" s="160" t="s">
        <v>141</v>
      </c>
      <c r="B145" s="163" t="s">
        <v>166</v>
      </c>
      <c r="C145" s="157" t="s">
        <v>159</v>
      </c>
      <c r="D145" s="138" t="s">
        <v>1</v>
      </c>
      <c r="E145" s="123">
        <f t="shared" si="34"/>
        <v>14061.356950000001</v>
      </c>
      <c r="F145" s="39">
        <f t="shared" ref="F145:J145" si="35">SUM(F146:F151)</f>
        <v>1075.14645</v>
      </c>
      <c r="G145" s="33">
        <f t="shared" si="35"/>
        <v>1595.6305</v>
      </c>
      <c r="H145" s="33">
        <f t="shared" si="35"/>
        <v>1898.43</v>
      </c>
      <c r="I145" s="33">
        <f t="shared" si="35"/>
        <v>1898.43</v>
      </c>
      <c r="J145" s="33">
        <f t="shared" si="35"/>
        <v>7593.72</v>
      </c>
      <c r="K145" s="11"/>
      <c r="L145" s="11"/>
      <c r="M145" s="11"/>
      <c r="N145" s="117"/>
    </row>
    <row r="146" spans="1:15" s="19" customFormat="1" ht="21" customHeight="1" x14ac:dyDescent="0.2">
      <c r="A146" s="161"/>
      <c r="B146" s="164"/>
      <c r="C146" s="158"/>
      <c r="D146" s="139" t="s">
        <v>2</v>
      </c>
      <c r="E146" s="124">
        <f t="shared" si="34"/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11"/>
      <c r="L146" s="11"/>
      <c r="M146" s="11"/>
      <c r="N146" s="117"/>
    </row>
    <row r="147" spans="1:15" s="19" customFormat="1" ht="31.5" customHeight="1" x14ac:dyDescent="0.2">
      <c r="A147" s="161"/>
      <c r="B147" s="164"/>
      <c r="C147" s="158"/>
      <c r="D147" s="139" t="s">
        <v>6</v>
      </c>
      <c r="E147" s="124">
        <f t="shared" si="34"/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11"/>
      <c r="L147" s="11"/>
      <c r="M147" s="11"/>
      <c r="N147" s="117"/>
    </row>
    <row r="148" spans="1:15" s="19" customFormat="1" ht="20.25" customHeight="1" x14ac:dyDescent="0.2">
      <c r="A148" s="161"/>
      <c r="B148" s="164"/>
      <c r="C148" s="158"/>
      <c r="D148" s="139" t="s">
        <v>4</v>
      </c>
      <c r="E148" s="124">
        <f t="shared" si="34"/>
        <v>10888.496950000001</v>
      </c>
      <c r="F148" s="32">
        <f>F155+F162</f>
        <v>1075.14645</v>
      </c>
      <c r="G148" s="21">
        <f>G155+G162</f>
        <v>1595.6305</v>
      </c>
      <c r="H148" s="21">
        <f>H155+H162</f>
        <v>312</v>
      </c>
      <c r="I148" s="21">
        <f>I155+I162</f>
        <v>312</v>
      </c>
      <c r="J148" s="21">
        <f>J155+J162</f>
        <v>7593.72</v>
      </c>
      <c r="K148" s="11"/>
      <c r="L148" s="11"/>
      <c r="M148" s="11"/>
      <c r="N148" s="117"/>
    </row>
    <row r="149" spans="1:15" s="19" customFormat="1" ht="33.75" customHeight="1" x14ac:dyDescent="0.2">
      <c r="A149" s="161"/>
      <c r="B149" s="164"/>
      <c r="C149" s="158"/>
      <c r="D149" s="139" t="s">
        <v>18</v>
      </c>
      <c r="E149" s="124">
        <f t="shared" si="34"/>
        <v>0</v>
      </c>
      <c r="F149" s="21">
        <v>0</v>
      </c>
      <c r="G149" s="21">
        <f>G156+G163</f>
        <v>0</v>
      </c>
      <c r="H149" s="21">
        <v>0</v>
      </c>
      <c r="I149" s="21">
        <v>0</v>
      </c>
      <c r="J149" s="21">
        <v>0</v>
      </c>
      <c r="K149" s="11"/>
      <c r="L149" s="11"/>
      <c r="M149" s="11"/>
      <c r="N149" s="117"/>
      <c r="O149" s="116"/>
    </row>
    <row r="150" spans="1:15" s="19" customFormat="1" ht="27.75" customHeight="1" x14ac:dyDescent="0.2">
      <c r="A150" s="161"/>
      <c r="B150" s="164"/>
      <c r="C150" s="158"/>
      <c r="D150" s="139" t="s">
        <v>19</v>
      </c>
      <c r="E150" s="124">
        <f t="shared" si="34"/>
        <v>0</v>
      </c>
      <c r="F150" s="21">
        <v>0</v>
      </c>
      <c r="G150" s="21">
        <f>G157+G164</f>
        <v>0</v>
      </c>
      <c r="H150" s="21">
        <v>0</v>
      </c>
      <c r="I150" s="21">
        <v>0</v>
      </c>
      <c r="J150" s="21">
        <v>0</v>
      </c>
      <c r="K150" s="11"/>
      <c r="L150" s="11"/>
      <c r="M150" s="11"/>
      <c r="N150" s="117"/>
    </row>
    <row r="151" spans="1:15" s="19" customFormat="1" ht="13.5" customHeight="1" x14ac:dyDescent="0.2">
      <c r="A151" s="161"/>
      <c r="B151" s="164"/>
      <c r="C151" s="159"/>
      <c r="D151" s="139" t="s">
        <v>7</v>
      </c>
      <c r="E151" s="124">
        <f t="shared" si="34"/>
        <v>3172.86</v>
      </c>
      <c r="F151" s="21">
        <v>0</v>
      </c>
      <c r="G151" s="21"/>
      <c r="H151" s="21">
        <f>H158+H165</f>
        <v>1586.43</v>
      </c>
      <c r="I151" s="21">
        <f>I158+I165</f>
        <v>1586.43</v>
      </c>
      <c r="J151" s="21">
        <f>J158+J165</f>
        <v>0</v>
      </c>
      <c r="K151" s="11"/>
      <c r="L151" s="11"/>
      <c r="M151" s="11"/>
      <c r="N151" s="117"/>
    </row>
    <row r="152" spans="1:15" s="19" customFormat="1" ht="18" customHeight="1" x14ac:dyDescent="0.2">
      <c r="A152" s="161"/>
      <c r="B152" s="164"/>
      <c r="C152" s="157" t="s">
        <v>155</v>
      </c>
      <c r="D152" s="138" t="s">
        <v>1</v>
      </c>
      <c r="E152" s="123">
        <f t="shared" ref="E152:E158" si="36">SUM(F152:J152)</f>
        <v>10380.176450000001</v>
      </c>
      <c r="F152" s="39">
        <f t="shared" ref="F152:J152" si="37">SUM(F153:F158)</f>
        <v>831.03644999999995</v>
      </c>
      <c r="G152" s="33">
        <f t="shared" si="37"/>
        <v>1436</v>
      </c>
      <c r="H152" s="33">
        <f t="shared" si="37"/>
        <v>1352.19</v>
      </c>
      <c r="I152" s="33">
        <f t="shared" si="37"/>
        <v>1352.19</v>
      </c>
      <c r="J152" s="33">
        <f t="shared" si="37"/>
        <v>5408.76</v>
      </c>
      <c r="K152" s="11"/>
      <c r="L152" s="11"/>
      <c r="M152" s="11"/>
      <c r="N152" s="117"/>
    </row>
    <row r="153" spans="1:15" s="19" customFormat="1" ht="21" customHeight="1" x14ac:dyDescent="0.2">
      <c r="A153" s="161"/>
      <c r="B153" s="164"/>
      <c r="C153" s="158"/>
      <c r="D153" s="139" t="s">
        <v>2</v>
      </c>
      <c r="E153" s="124">
        <f t="shared" si="36"/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11"/>
      <c r="L153" s="11"/>
      <c r="M153" s="11"/>
      <c r="N153" s="117"/>
    </row>
    <row r="154" spans="1:15" s="19" customFormat="1" ht="31.5" customHeight="1" x14ac:dyDescent="0.2">
      <c r="A154" s="161"/>
      <c r="B154" s="164"/>
      <c r="C154" s="158"/>
      <c r="D154" s="139" t="s">
        <v>6</v>
      </c>
      <c r="E154" s="124">
        <f t="shared" si="36"/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11"/>
      <c r="L154" s="11"/>
      <c r="M154" s="11"/>
      <c r="N154" s="117"/>
    </row>
    <row r="155" spans="1:15" s="19" customFormat="1" ht="20.25" customHeight="1" x14ac:dyDescent="0.2">
      <c r="A155" s="161"/>
      <c r="B155" s="164"/>
      <c r="C155" s="158"/>
      <c r="D155" s="139" t="s">
        <v>4</v>
      </c>
      <c r="E155" s="124">
        <f t="shared" si="36"/>
        <v>7875.7964499999998</v>
      </c>
      <c r="F155" s="32">
        <f>61+770.03645</f>
        <v>831.03644999999995</v>
      </c>
      <c r="G155" s="21">
        <v>1436</v>
      </c>
      <c r="H155" s="21">
        <v>100</v>
      </c>
      <c r="I155" s="21">
        <v>100</v>
      </c>
      <c r="J155" s="21">
        <f>7593.72-984.96-1200</f>
        <v>5408.76</v>
      </c>
      <c r="K155" s="11"/>
      <c r="L155" s="11"/>
      <c r="M155" s="11"/>
      <c r="N155" s="117"/>
    </row>
    <row r="156" spans="1:15" s="19" customFormat="1" ht="33.75" customHeight="1" x14ac:dyDescent="0.2">
      <c r="A156" s="161"/>
      <c r="B156" s="164"/>
      <c r="C156" s="158"/>
      <c r="D156" s="139" t="s">
        <v>18</v>
      </c>
      <c r="E156" s="124">
        <f t="shared" si="36"/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11"/>
      <c r="L156" s="11"/>
      <c r="M156" s="11"/>
      <c r="N156" s="117"/>
      <c r="O156" s="116"/>
    </row>
    <row r="157" spans="1:15" s="19" customFormat="1" ht="20.25" customHeight="1" x14ac:dyDescent="0.2">
      <c r="A157" s="161"/>
      <c r="B157" s="164"/>
      <c r="C157" s="158"/>
      <c r="D157" s="139" t="s">
        <v>19</v>
      </c>
      <c r="E157" s="124">
        <f t="shared" si="36"/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11"/>
      <c r="L157" s="11"/>
      <c r="M157" s="11"/>
      <c r="N157" s="117"/>
    </row>
    <row r="158" spans="1:15" s="19" customFormat="1" ht="17.25" customHeight="1" x14ac:dyDescent="0.2">
      <c r="A158" s="161"/>
      <c r="B158" s="164"/>
      <c r="C158" s="159"/>
      <c r="D158" s="139" t="s">
        <v>7</v>
      </c>
      <c r="E158" s="124">
        <f t="shared" si="36"/>
        <v>2504.38</v>
      </c>
      <c r="F158" s="21">
        <v>0</v>
      </c>
      <c r="G158" s="21"/>
      <c r="H158" s="21">
        <f>1252.19</f>
        <v>1252.19</v>
      </c>
      <c r="I158" s="21">
        <f>1252.19</f>
        <v>1252.19</v>
      </c>
      <c r="J158" s="21">
        <v>0</v>
      </c>
      <c r="K158" s="11"/>
      <c r="L158" s="11"/>
      <c r="M158" s="11"/>
      <c r="N158" s="117"/>
    </row>
    <row r="159" spans="1:15" s="19" customFormat="1" ht="17.25" customHeight="1" x14ac:dyDescent="0.2">
      <c r="A159" s="161"/>
      <c r="B159" s="164"/>
      <c r="C159" s="157" t="s">
        <v>152</v>
      </c>
      <c r="D159" s="138" t="s">
        <v>1</v>
      </c>
      <c r="E159" s="123">
        <f t="shared" si="34"/>
        <v>3681.1804999999999</v>
      </c>
      <c r="F159" s="39">
        <f>SUM(F160:F165)</f>
        <v>244.11</v>
      </c>
      <c r="G159" s="33">
        <f>SUM(G160:G165)</f>
        <v>159.63050000000001</v>
      </c>
      <c r="H159" s="33">
        <f>SUM(H160:H165)</f>
        <v>546.24</v>
      </c>
      <c r="I159" s="33">
        <f>SUM(I160:I165)</f>
        <v>546.24</v>
      </c>
      <c r="J159" s="33">
        <f>SUM(J160:J165)</f>
        <v>2184.96</v>
      </c>
      <c r="K159" s="11"/>
      <c r="L159" s="11"/>
      <c r="M159" s="11"/>
      <c r="N159" s="117"/>
    </row>
    <row r="160" spans="1:15" s="19" customFormat="1" ht="21" customHeight="1" x14ac:dyDescent="0.2">
      <c r="A160" s="161"/>
      <c r="B160" s="164"/>
      <c r="C160" s="158"/>
      <c r="D160" s="139" t="s">
        <v>2</v>
      </c>
      <c r="E160" s="124">
        <f t="shared" si="34"/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11"/>
      <c r="L160" s="11"/>
      <c r="M160" s="11"/>
      <c r="N160" s="117"/>
    </row>
    <row r="161" spans="1:421" s="19" customFormat="1" ht="31.5" customHeight="1" x14ac:dyDescent="0.2">
      <c r="A161" s="161"/>
      <c r="B161" s="164"/>
      <c r="C161" s="158"/>
      <c r="D161" s="139" t="s">
        <v>6</v>
      </c>
      <c r="E161" s="124">
        <f t="shared" si="34"/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11"/>
      <c r="L161" s="11"/>
      <c r="M161" s="11"/>
      <c r="N161" s="117"/>
    </row>
    <row r="162" spans="1:421" s="19" customFormat="1" ht="20.25" customHeight="1" x14ac:dyDescent="0.2">
      <c r="A162" s="161"/>
      <c r="B162" s="164"/>
      <c r="C162" s="158"/>
      <c r="D162" s="139" t="s">
        <v>4</v>
      </c>
      <c r="E162" s="124">
        <f t="shared" si="34"/>
        <v>3012.7004999999999</v>
      </c>
      <c r="F162" s="32">
        <f>246.24+300-120.24-181.89</f>
        <v>244.11</v>
      </c>
      <c r="G162" s="21">
        <v>159.63050000000001</v>
      </c>
      <c r="H162" s="21">
        <v>212</v>
      </c>
      <c r="I162" s="21">
        <v>212</v>
      </c>
      <c r="J162" s="21">
        <f>546.24*4</f>
        <v>2184.96</v>
      </c>
      <c r="K162" s="11"/>
      <c r="L162" s="11"/>
      <c r="M162" s="11"/>
      <c r="N162" s="117"/>
    </row>
    <row r="163" spans="1:421" s="19" customFormat="1" ht="33.75" customHeight="1" x14ac:dyDescent="0.2">
      <c r="A163" s="161"/>
      <c r="B163" s="164"/>
      <c r="C163" s="158"/>
      <c r="D163" s="139" t="s">
        <v>18</v>
      </c>
      <c r="E163" s="124">
        <f t="shared" si="34"/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11"/>
      <c r="L163" s="11"/>
      <c r="M163" s="11"/>
      <c r="N163" s="117"/>
      <c r="O163" s="116"/>
    </row>
    <row r="164" spans="1:421" s="19" customFormat="1" ht="20.25" customHeight="1" x14ac:dyDescent="0.2">
      <c r="A164" s="161"/>
      <c r="B164" s="164"/>
      <c r="C164" s="158"/>
      <c r="D164" s="139" t="s">
        <v>19</v>
      </c>
      <c r="E164" s="124">
        <f t="shared" si="34"/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11"/>
      <c r="L164" s="11"/>
      <c r="M164" s="11"/>
      <c r="N164" s="117"/>
    </row>
    <row r="165" spans="1:421" s="19" customFormat="1" ht="20.25" customHeight="1" x14ac:dyDescent="0.2">
      <c r="A165" s="162"/>
      <c r="B165" s="165"/>
      <c r="C165" s="159"/>
      <c r="D165" s="139" t="s">
        <v>7</v>
      </c>
      <c r="E165" s="124">
        <f t="shared" si="34"/>
        <v>668.48</v>
      </c>
      <c r="F165" s="21">
        <v>0</v>
      </c>
      <c r="G165" s="21"/>
      <c r="H165" s="21">
        <f>334.24</f>
        <v>334.24</v>
      </c>
      <c r="I165" s="21">
        <f>334.24</f>
        <v>334.24</v>
      </c>
      <c r="J165" s="21">
        <v>0</v>
      </c>
      <c r="K165" s="11"/>
      <c r="L165" s="11"/>
      <c r="M165" s="11"/>
      <c r="N165" s="117"/>
    </row>
    <row r="166" spans="1:421" s="19" customFormat="1" ht="22.9" customHeight="1" x14ac:dyDescent="0.2">
      <c r="A166" s="142" t="s">
        <v>142</v>
      </c>
      <c r="B166" s="143"/>
      <c r="C166" s="144"/>
      <c r="D166" s="134" t="s">
        <v>1</v>
      </c>
      <c r="E166" s="123">
        <f>SUM(F166:J166)</f>
        <v>273863.62672</v>
      </c>
      <c r="F166" s="33">
        <f>SUM(F167:F172)</f>
        <v>39956.004580000001</v>
      </c>
      <c r="G166" s="33">
        <f>SUM(G167:G172)</f>
        <v>45935.593860000001</v>
      </c>
      <c r="H166" s="33">
        <f t="shared" ref="H166:J166" si="38">SUM(H167:H172)</f>
        <v>25019.153279999999</v>
      </c>
      <c r="I166" s="33">
        <f t="shared" si="38"/>
        <v>32590.575000000001</v>
      </c>
      <c r="J166" s="33">
        <f t="shared" si="38"/>
        <v>130362.3</v>
      </c>
      <c r="K166" s="115"/>
      <c r="L166" s="11"/>
      <c r="M166" s="11"/>
      <c r="N166" s="117"/>
      <c r="O166" s="119"/>
    </row>
    <row r="167" spans="1:421" s="19" customFormat="1" ht="20.25" customHeight="1" x14ac:dyDescent="0.2">
      <c r="A167" s="145"/>
      <c r="B167" s="146"/>
      <c r="C167" s="144"/>
      <c r="D167" s="135" t="s">
        <v>2</v>
      </c>
      <c r="E167" s="124">
        <f t="shared" ref="E167:E171" si="39">SUM(F167:J167)</f>
        <v>0</v>
      </c>
      <c r="F167" s="21">
        <f>F139+F160+F132+F125+G153</f>
        <v>0</v>
      </c>
      <c r="G167" s="21">
        <f t="shared" ref="G167:J169" si="40">G139+G160+G132+G125+G153</f>
        <v>0</v>
      </c>
      <c r="H167" s="21">
        <f t="shared" si="40"/>
        <v>0</v>
      </c>
      <c r="I167" s="21">
        <f t="shared" si="40"/>
        <v>0</v>
      </c>
      <c r="J167" s="21">
        <f t="shared" si="40"/>
        <v>0</v>
      </c>
      <c r="K167" s="11"/>
      <c r="L167" s="11"/>
      <c r="M167" s="11"/>
      <c r="N167" s="117"/>
      <c r="P167" s="119"/>
      <c r="Q167" s="119"/>
    </row>
    <row r="168" spans="1:421" s="19" customFormat="1" ht="30" customHeight="1" x14ac:dyDescent="0.2">
      <c r="A168" s="145"/>
      <c r="B168" s="146"/>
      <c r="C168" s="144"/>
      <c r="D168" s="135" t="s">
        <v>6</v>
      </c>
      <c r="E168" s="124">
        <f>SUM(F168:J168)</f>
        <v>0</v>
      </c>
      <c r="F168" s="21">
        <f>F140+F161+F133+F126+F154</f>
        <v>0</v>
      </c>
      <c r="G168" s="21">
        <f t="shared" si="40"/>
        <v>0</v>
      </c>
      <c r="H168" s="21">
        <f t="shared" si="40"/>
        <v>0</v>
      </c>
      <c r="I168" s="21">
        <f t="shared" si="40"/>
        <v>0</v>
      </c>
      <c r="J168" s="21">
        <f t="shared" si="40"/>
        <v>0</v>
      </c>
      <c r="K168" s="11"/>
      <c r="L168" s="11"/>
      <c r="M168" s="11"/>
      <c r="N168" s="117"/>
    </row>
    <row r="169" spans="1:421" s="19" customFormat="1" ht="21.75" customHeight="1" x14ac:dyDescent="0.2">
      <c r="A169" s="145"/>
      <c r="B169" s="146"/>
      <c r="C169" s="144"/>
      <c r="D169" s="135" t="s">
        <v>4</v>
      </c>
      <c r="E169" s="124">
        <f t="shared" si="39"/>
        <v>212677.89844000002</v>
      </c>
      <c r="F169" s="32">
        <f>F141+F162+F134+F127+F155</f>
        <v>39956.004580000001</v>
      </c>
      <c r="G169" s="21">
        <f>G141+G162+G134+G127+G155</f>
        <v>45935.593860000001</v>
      </c>
      <c r="H169" s="21">
        <f t="shared" si="40"/>
        <v>20212</v>
      </c>
      <c r="I169" s="21">
        <f t="shared" si="40"/>
        <v>20212</v>
      </c>
      <c r="J169" s="21">
        <f t="shared" si="40"/>
        <v>86362.3</v>
      </c>
      <c r="K169" s="11"/>
      <c r="L169" s="11"/>
      <c r="M169" s="11"/>
      <c r="N169" s="117"/>
    </row>
    <row r="170" spans="1:421" s="19" customFormat="1" ht="32.25" customHeight="1" x14ac:dyDescent="0.2">
      <c r="A170" s="145"/>
      <c r="B170" s="146"/>
      <c r="C170" s="144"/>
      <c r="D170" s="135" t="s">
        <v>18</v>
      </c>
      <c r="E170" s="124">
        <f t="shared" si="39"/>
        <v>0</v>
      </c>
      <c r="F170" s="21">
        <f>F142+F163+F135+F128</f>
        <v>0</v>
      </c>
      <c r="G170" s="21">
        <f>G142+G163+G135+G128</f>
        <v>0</v>
      </c>
      <c r="H170" s="21">
        <f>H142+H163+H135+G128</f>
        <v>0</v>
      </c>
      <c r="I170" s="21">
        <f>I142+I163+I135+I128</f>
        <v>0</v>
      </c>
      <c r="J170" s="21">
        <f>J142+J163+J135+J128</f>
        <v>0</v>
      </c>
      <c r="K170" s="11"/>
      <c r="L170" s="11"/>
      <c r="M170" s="11"/>
      <c r="N170" s="117"/>
    </row>
    <row r="171" spans="1:421" s="19" customFormat="1" ht="18.75" customHeight="1" x14ac:dyDescent="0.2">
      <c r="A171" s="145"/>
      <c r="B171" s="146"/>
      <c r="C171" s="144"/>
      <c r="D171" s="135" t="s">
        <v>19</v>
      </c>
      <c r="E171" s="124">
        <f t="shared" si="39"/>
        <v>0</v>
      </c>
      <c r="F171" s="21">
        <f>F143+F164+F136+F129</f>
        <v>0</v>
      </c>
      <c r="G171" s="21">
        <f>G143+G164+G136+G129</f>
        <v>0</v>
      </c>
      <c r="H171" s="21">
        <f>H143+H164+H136+H129</f>
        <v>0</v>
      </c>
      <c r="I171" s="21">
        <f>I143+I164+I136+I129</f>
        <v>0</v>
      </c>
      <c r="J171" s="21">
        <f>J143+J164+J136+J129</f>
        <v>0</v>
      </c>
      <c r="K171" s="11"/>
      <c r="L171" s="11"/>
      <c r="M171" s="11"/>
      <c r="N171" s="117"/>
    </row>
    <row r="172" spans="1:421" s="19" customFormat="1" ht="23.25" customHeight="1" x14ac:dyDescent="0.2">
      <c r="A172" s="147"/>
      <c r="B172" s="148"/>
      <c r="C172" s="149"/>
      <c r="D172" s="135" t="s">
        <v>7</v>
      </c>
      <c r="E172" s="124">
        <f>SUM(F172:J172)</f>
        <v>61185.728279999996</v>
      </c>
      <c r="F172" s="21">
        <f>F144+F165+F137+F130+F158</f>
        <v>0</v>
      </c>
      <c r="G172" s="21">
        <f>G144+G165+G137+G130+G158</f>
        <v>0</v>
      </c>
      <c r="H172" s="21">
        <f>H144+H165+H137+H130+H158</f>
        <v>4807.1532799999986</v>
      </c>
      <c r="I172" s="21">
        <f>I144+I165+I137+I130+I158</f>
        <v>12378.575000000001</v>
      </c>
      <c r="J172" s="21">
        <f>J144+J165+J137+J130+J158</f>
        <v>44000</v>
      </c>
      <c r="K172" s="11"/>
      <c r="L172" s="11"/>
      <c r="M172" s="11"/>
      <c r="N172" s="117"/>
    </row>
    <row r="173" spans="1:421" s="19" customFormat="1" x14ac:dyDescent="0.2">
      <c r="A173" s="142" t="s">
        <v>3</v>
      </c>
      <c r="B173" s="143"/>
      <c r="C173" s="186"/>
      <c r="D173" s="135" t="s">
        <v>1</v>
      </c>
      <c r="E173" s="123">
        <f t="shared" si="25"/>
        <v>708042.84593000007</v>
      </c>
      <c r="F173" s="39">
        <f>SUM(F174:F179)</f>
        <v>81633.029790000001</v>
      </c>
      <c r="G173" s="33">
        <f>SUM(G174:G179)</f>
        <v>91372.985860000015</v>
      </c>
      <c r="H173" s="33">
        <f t="shared" ref="H173:J173" si="41">SUM(H174:H179)</f>
        <v>82450.053279999993</v>
      </c>
      <c r="I173" s="33">
        <f>SUM(I174:I179)</f>
        <v>89021.475000000006</v>
      </c>
      <c r="J173" s="33">
        <f t="shared" si="41"/>
        <v>363565.30200000003</v>
      </c>
      <c r="K173" s="11"/>
      <c r="L173" s="11"/>
      <c r="M173" s="11"/>
      <c r="N173" s="117"/>
    </row>
    <row r="174" spans="1:421" s="19" customFormat="1" ht="21" customHeight="1" x14ac:dyDescent="0.2">
      <c r="A174" s="145"/>
      <c r="B174" s="146"/>
      <c r="C174" s="144"/>
      <c r="D174" s="135" t="s">
        <v>2</v>
      </c>
      <c r="E174" s="124">
        <f t="shared" ref="E174:E178" si="42">SUM(F174:J174)</f>
        <v>0</v>
      </c>
      <c r="F174" s="21">
        <f>F67+F117+F167</f>
        <v>0</v>
      </c>
      <c r="G174" s="21">
        <f>G67+G117+G167</f>
        <v>0</v>
      </c>
      <c r="H174" s="21">
        <f>H67+H117+H167</f>
        <v>0</v>
      </c>
      <c r="I174" s="21">
        <f>I67+I117+I167</f>
        <v>0</v>
      </c>
      <c r="J174" s="21">
        <f>J67+J117+J167</f>
        <v>0</v>
      </c>
      <c r="K174" s="11"/>
      <c r="L174" s="11"/>
      <c r="M174" s="11"/>
      <c r="N174" s="5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  <c r="IW174" s="2"/>
      <c r="IX174" s="2"/>
      <c r="IY174" s="2"/>
      <c r="IZ174" s="2"/>
      <c r="JA174" s="2"/>
      <c r="JB174" s="2"/>
      <c r="JC174" s="2"/>
      <c r="JD174" s="2"/>
      <c r="JE174" s="2"/>
      <c r="JF174" s="2"/>
      <c r="JG174" s="2"/>
      <c r="JH174" s="2"/>
      <c r="JI174" s="2"/>
      <c r="JJ174" s="2"/>
      <c r="JK174" s="2"/>
      <c r="JL174" s="2"/>
      <c r="JM174" s="2"/>
      <c r="JN174" s="2"/>
      <c r="JO174" s="2"/>
      <c r="JP174" s="2"/>
      <c r="JQ174" s="2"/>
      <c r="JR174" s="2"/>
      <c r="JS174" s="2"/>
      <c r="JT174" s="2"/>
      <c r="JU174" s="2"/>
      <c r="JV174" s="2"/>
      <c r="JW174" s="2"/>
      <c r="JX174" s="2"/>
      <c r="JY174" s="2"/>
      <c r="JZ174" s="2"/>
      <c r="KA174" s="2"/>
      <c r="KB174" s="2"/>
      <c r="KC174" s="2"/>
      <c r="KD174" s="2"/>
      <c r="KE174" s="2"/>
      <c r="KF174" s="2"/>
      <c r="KG174" s="2"/>
      <c r="KH174" s="2"/>
      <c r="KI174" s="2"/>
      <c r="KJ174" s="2"/>
      <c r="KK174" s="2"/>
      <c r="KL174" s="2"/>
      <c r="KM174" s="2"/>
      <c r="KN174" s="2"/>
      <c r="KO174" s="2"/>
      <c r="KP174" s="2"/>
      <c r="KQ174" s="2"/>
      <c r="KR174" s="2"/>
      <c r="KS174" s="2"/>
      <c r="KT174" s="2"/>
      <c r="KU174" s="2"/>
      <c r="KV174" s="2"/>
      <c r="KW174" s="2"/>
      <c r="KX174" s="2"/>
      <c r="KY174" s="2"/>
      <c r="KZ174" s="2"/>
      <c r="LA174" s="2"/>
      <c r="LB174" s="2"/>
      <c r="LC174" s="2"/>
      <c r="LD174" s="2"/>
      <c r="LE174" s="2"/>
      <c r="LF174" s="2"/>
      <c r="LG174" s="2"/>
      <c r="LH174" s="2"/>
      <c r="LI174" s="2"/>
      <c r="LJ174" s="2"/>
      <c r="LK174" s="2"/>
      <c r="LL174" s="2"/>
      <c r="LM174" s="2"/>
      <c r="LN174" s="2"/>
      <c r="LO174" s="2"/>
      <c r="LP174" s="2"/>
      <c r="LQ174" s="2"/>
      <c r="LR174" s="2"/>
      <c r="LS174" s="2"/>
      <c r="LT174" s="2"/>
      <c r="LU174" s="2"/>
      <c r="LV174" s="2"/>
      <c r="LW174" s="2"/>
      <c r="LX174" s="2"/>
      <c r="LY174" s="2"/>
      <c r="LZ174" s="2"/>
      <c r="MA174" s="2"/>
      <c r="MB174" s="2"/>
      <c r="MC174" s="2"/>
      <c r="MD174" s="2"/>
      <c r="ME174" s="2"/>
      <c r="MF174" s="2"/>
      <c r="MG174" s="2"/>
      <c r="MH174" s="2"/>
      <c r="MI174" s="2"/>
      <c r="MJ174" s="2"/>
      <c r="MK174" s="2"/>
      <c r="ML174" s="2"/>
      <c r="MM174" s="2"/>
      <c r="MN174" s="2"/>
      <c r="MO174" s="2"/>
      <c r="MP174" s="2"/>
      <c r="MQ174" s="2"/>
      <c r="MR174" s="2"/>
      <c r="MS174" s="2"/>
      <c r="MT174" s="2"/>
      <c r="MU174" s="2"/>
      <c r="MV174" s="2"/>
      <c r="MW174" s="2"/>
      <c r="MX174" s="2"/>
      <c r="MY174" s="2"/>
      <c r="MZ174" s="2"/>
      <c r="NA174" s="2"/>
      <c r="NB174" s="2"/>
      <c r="NC174" s="2"/>
      <c r="ND174" s="2"/>
      <c r="NE174" s="2"/>
      <c r="NF174" s="2"/>
      <c r="NG174" s="2"/>
      <c r="NH174" s="2"/>
      <c r="NI174" s="2"/>
      <c r="NJ174" s="2"/>
      <c r="NK174" s="2"/>
      <c r="NL174" s="2"/>
      <c r="NM174" s="2"/>
      <c r="NN174" s="2"/>
      <c r="NO174" s="2"/>
      <c r="NP174" s="2"/>
      <c r="NQ174" s="2"/>
      <c r="NR174" s="2"/>
      <c r="NS174" s="2"/>
      <c r="NT174" s="2"/>
      <c r="NU174" s="2"/>
      <c r="NV174" s="2"/>
      <c r="NW174" s="2"/>
      <c r="NX174" s="2"/>
      <c r="NY174" s="2"/>
      <c r="NZ174" s="2"/>
      <c r="OA174" s="2"/>
      <c r="OB174" s="2"/>
      <c r="OC174" s="2"/>
      <c r="OD174" s="2"/>
      <c r="OE174" s="2"/>
      <c r="OF174" s="2"/>
      <c r="OG174" s="2"/>
      <c r="OH174" s="2"/>
      <c r="OI174" s="2"/>
      <c r="OJ174" s="2"/>
      <c r="OK174" s="2"/>
      <c r="OL174" s="2"/>
      <c r="OM174" s="2"/>
      <c r="ON174" s="2"/>
      <c r="OO174" s="2"/>
      <c r="OP174" s="2"/>
      <c r="OQ174" s="2"/>
      <c r="OR174" s="2"/>
      <c r="OS174" s="2"/>
      <c r="OT174" s="2"/>
      <c r="OU174" s="2"/>
      <c r="OV174" s="2"/>
      <c r="OW174" s="2"/>
      <c r="OX174" s="2"/>
      <c r="OY174" s="2"/>
      <c r="OZ174" s="2"/>
      <c r="PA174" s="2"/>
      <c r="PB174" s="2"/>
      <c r="PC174" s="2"/>
      <c r="PD174" s="2"/>
      <c r="PE174" s="2"/>
    </row>
    <row r="175" spans="1:421" ht="30.75" customHeight="1" x14ac:dyDescent="0.2">
      <c r="A175" s="145"/>
      <c r="B175" s="146"/>
      <c r="C175" s="144"/>
      <c r="D175" s="135" t="s">
        <v>6</v>
      </c>
      <c r="E175" s="124">
        <f t="shared" si="42"/>
        <v>4892.4969999999994</v>
      </c>
      <c r="F175" s="21">
        <f>F68+F118+F168</f>
        <v>0</v>
      </c>
      <c r="G175" s="21">
        <f>G68+G118+G168</f>
        <v>4892.4969999999994</v>
      </c>
      <c r="H175" s="21">
        <f>H68+H118+H170</f>
        <v>0</v>
      </c>
      <c r="I175" s="21">
        <f t="shared" ref="I175:J178" si="43">I68+I118+I168</f>
        <v>0</v>
      </c>
      <c r="J175" s="21">
        <f t="shared" si="43"/>
        <v>0</v>
      </c>
      <c r="K175" s="11"/>
      <c r="L175" s="11"/>
      <c r="M175" s="11"/>
      <c r="N175" s="5"/>
    </row>
    <row r="176" spans="1:421" s="19" customFormat="1" ht="24" customHeight="1" x14ac:dyDescent="0.2">
      <c r="A176" s="145"/>
      <c r="B176" s="146"/>
      <c r="C176" s="144"/>
      <c r="D176" s="135" t="s">
        <v>4</v>
      </c>
      <c r="E176" s="124">
        <f t="shared" si="42"/>
        <v>524521.09265000001</v>
      </c>
      <c r="F176" s="32">
        <f>F69+F119+F169</f>
        <v>81633.029790000001</v>
      </c>
      <c r="G176" s="21">
        <f>G69+G119+G169</f>
        <v>86480.488860000012</v>
      </c>
      <c r="H176" s="21">
        <f>H69+H119+H169</f>
        <v>55582.7</v>
      </c>
      <c r="I176" s="21">
        <f t="shared" si="43"/>
        <v>54582.7</v>
      </c>
      <c r="J176" s="21">
        <f t="shared" si="43"/>
        <v>246242.174</v>
      </c>
      <c r="K176" s="11"/>
      <c r="L176" s="11"/>
      <c r="M176" s="11"/>
      <c r="N176" s="5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  <c r="GQ176" s="2"/>
      <c r="GR176" s="2"/>
      <c r="GS176" s="2"/>
      <c r="GT176" s="2"/>
      <c r="GU176" s="2"/>
      <c r="GV176" s="2"/>
      <c r="GW176" s="2"/>
      <c r="GX176" s="2"/>
      <c r="GY176" s="2"/>
      <c r="GZ176" s="2"/>
      <c r="HA176" s="2"/>
      <c r="HB176" s="2"/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/>
      <c r="IL176" s="2"/>
      <c r="IM176" s="2"/>
      <c r="IN176" s="2"/>
      <c r="IO176" s="2"/>
      <c r="IP176" s="2"/>
      <c r="IQ176" s="2"/>
      <c r="IR176" s="2"/>
      <c r="IS176" s="2"/>
      <c r="IT176" s="2"/>
      <c r="IU176" s="2"/>
      <c r="IV176" s="2"/>
      <c r="IW176" s="2"/>
      <c r="IX176" s="2"/>
      <c r="IY176" s="2"/>
      <c r="IZ176" s="2"/>
      <c r="JA176" s="2"/>
      <c r="JB176" s="2"/>
      <c r="JC176" s="2"/>
      <c r="JD176" s="2"/>
      <c r="JE176" s="2"/>
      <c r="JF176" s="2"/>
      <c r="JG176" s="2"/>
      <c r="JH176" s="2"/>
      <c r="JI176" s="2"/>
      <c r="JJ176" s="2"/>
      <c r="JK176" s="2"/>
      <c r="JL176" s="2"/>
      <c r="JM176" s="2"/>
      <c r="JN176" s="2"/>
      <c r="JO176" s="2"/>
      <c r="JP176" s="2"/>
      <c r="JQ176" s="2"/>
      <c r="JR176" s="2"/>
      <c r="JS176" s="2"/>
      <c r="JT176" s="2"/>
      <c r="JU176" s="2"/>
      <c r="JV176" s="2"/>
      <c r="JW176" s="2"/>
      <c r="JX176" s="2"/>
      <c r="JY176" s="2"/>
      <c r="JZ176" s="2"/>
      <c r="KA176" s="2"/>
      <c r="KB176" s="2"/>
      <c r="KC176" s="2"/>
      <c r="KD176" s="2"/>
      <c r="KE176" s="2"/>
      <c r="KF176" s="2"/>
      <c r="KG176" s="2"/>
      <c r="KH176" s="2"/>
      <c r="KI176" s="2"/>
      <c r="KJ176" s="2"/>
      <c r="KK176" s="2"/>
      <c r="KL176" s="2"/>
      <c r="KM176" s="2"/>
      <c r="KN176" s="2"/>
      <c r="KO176" s="2"/>
      <c r="KP176" s="2"/>
      <c r="KQ176" s="2"/>
      <c r="KR176" s="2"/>
      <c r="KS176" s="2"/>
      <c r="KT176" s="2"/>
      <c r="KU176" s="2"/>
      <c r="KV176" s="2"/>
      <c r="KW176" s="2"/>
      <c r="KX176" s="2"/>
      <c r="KY176" s="2"/>
      <c r="KZ176" s="2"/>
      <c r="LA176" s="2"/>
      <c r="LB176" s="2"/>
      <c r="LC176" s="2"/>
      <c r="LD176" s="2"/>
      <c r="LE176" s="2"/>
      <c r="LF176" s="2"/>
      <c r="LG176" s="2"/>
      <c r="LH176" s="2"/>
      <c r="LI176" s="2"/>
      <c r="LJ176" s="2"/>
      <c r="LK176" s="2"/>
      <c r="LL176" s="2"/>
      <c r="LM176" s="2"/>
      <c r="LN176" s="2"/>
      <c r="LO176" s="2"/>
      <c r="LP176" s="2"/>
      <c r="LQ176" s="2"/>
      <c r="LR176" s="2"/>
      <c r="LS176" s="2"/>
      <c r="LT176" s="2"/>
      <c r="LU176" s="2"/>
      <c r="LV176" s="2"/>
      <c r="LW176" s="2"/>
      <c r="LX176" s="2"/>
      <c r="LY176" s="2"/>
      <c r="LZ176" s="2"/>
      <c r="MA176" s="2"/>
      <c r="MB176" s="2"/>
      <c r="MC176" s="2"/>
      <c r="MD176" s="2"/>
      <c r="ME176" s="2"/>
      <c r="MF176" s="2"/>
      <c r="MG176" s="2"/>
      <c r="MH176" s="2"/>
      <c r="MI176" s="2"/>
      <c r="MJ176" s="2"/>
      <c r="MK176" s="2"/>
      <c r="ML176" s="2"/>
      <c r="MM176" s="2"/>
      <c r="MN176" s="2"/>
      <c r="MO176" s="2"/>
      <c r="MP176" s="2"/>
      <c r="MQ176" s="2"/>
      <c r="MR176" s="2"/>
      <c r="MS176" s="2"/>
      <c r="MT176" s="2"/>
      <c r="MU176" s="2"/>
      <c r="MV176" s="2"/>
      <c r="MW176" s="2"/>
      <c r="MX176" s="2"/>
      <c r="MY176" s="2"/>
      <c r="MZ176" s="2"/>
      <c r="NA176" s="2"/>
      <c r="NB176" s="2"/>
      <c r="NC176" s="2"/>
      <c r="ND176" s="2"/>
      <c r="NE176" s="2"/>
      <c r="NF176" s="2"/>
      <c r="NG176" s="2"/>
      <c r="NH176" s="2"/>
      <c r="NI176" s="2"/>
      <c r="NJ176" s="2"/>
      <c r="NK176" s="2"/>
      <c r="NL176" s="2"/>
      <c r="NM176" s="2"/>
      <c r="NN176" s="2"/>
      <c r="NO176" s="2"/>
      <c r="NP176" s="2"/>
      <c r="NQ176" s="2"/>
      <c r="NR176" s="2"/>
      <c r="NS176" s="2"/>
      <c r="NT176" s="2"/>
      <c r="NU176" s="2"/>
      <c r="NV176" s="2"/>
      <c r="NW176" s="2"/>
      <c r="NX176" s="2"/>
      <c r="NY176" s="2"/>
      <c r="NZ176" s="2"/>
      <c r="OA176" s="2"/>
      <c r="OB176" s="2"/>
      <c r="OC176" s="2"/>
      <c r="OD176" s="2"/>
      <c r="OE176" s="2"/>
      <c r="OF176" s="2"/>
      <c r="OG176" s="2"/>
      <c r="OH176" s="2"/>
      <c r="OI176" s="2"/>
      <c r="OJ176" s="2"/>
      <c r="OK176" s="2"/>
      <c r="OL176" s="2"/>
      <c r="OM176" s="2"/>
      <c r="ON176" s="2"/>
      <c r="OO176" s="2"/>
      <c r="OP176" s="2"/>
      <c r="OQ176" s="2"/>
      <c r="OR176" s="2"/>
      <c r="OS176" s="2"/>
      <c r="OT176" s="2"/>
      <c r="OU176" s="2"/>
      <c r="OV176" s="2"/>
      <c r="OW176" s="2"/>
      <c r="OX176" s="2"/>
      <c r="OY176" s="2"/>
      <c r="OZ176" s="2"/>
      <c r="PA176" s="2"/>
      <c r="PB176" s="2"/>
      <c r="PC176" s="2"/>
      <c r="PD176" s="2"/>
      <c r="PE176" s="2"/>
    </row>
    <row r="177" spans="1:421" s="19" customFormat="1" ht="29.25" customHeight="1" x14ac:dyDescent="0.2">
      <c r="A177" s="145"/>
      <c r="B177" s="146"/>
      <c r="C177" s="144"/>
      <c r="D177" s="135" t="s">
        <v>18</v>
      </c>
      <c r="E177" s="124">
        <f t="shared" si="42"/>
        <v>0</v>
      </c>
      <c r="F177" s="21">
        <f>F70+F120+F170</f>
        <v>0</v>
      </c>
      <c r="G177" s="21">
        <f>G70+G11+G1451</f>
        <v>0</v>
      </c>
      <c r="H177" s="21">
        <f>H70+H120+H170</f>
        <v>0</v>
      </c>
      <c r="I177" s="21">
        <f t="shared" si="43"/>
        <v>0</v>
      </c>
      <c r="J177" s="21">
        <f t="shared" si="43"/>
        <v>0</v>
      </c>
      <c r="K177" s="11"/>
      <c r="L177" s="11"/>
      <c r="M177" s="11"/>
      <c r="N177" s="5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/>
      <c r="FR177" s="2"/>
      <c r="FS177" s="2"/>
      <c r="FT177" s="2"/>
      <c r="FU177" s="2"/>
      <c r="FV177" s="2"/>
      <c r="FW177" s="2"/>
      <c r="FX177" s="2"/>
      <c r="FY177" s="2"/>
      <c r="FZ177" s="2"/>
      <c r="GA177" s="2"/>
      <c r="GB177" s="2"/>
      <c r="GC177" s="2"/>
      <c r="GD177" s="2"/>
      <c r="GE177" s="2"/>
      <c r="GF177" s="2"/>
      <c r="GG177" s="2"/>
      <c r="GH177" s="2"/>
      <c r="GI177" s="2"/>
      <c r="GJ177" s="2"/>
      <c r="GK177" s="2"/>
      <c r="GL177" s="2"/>
      <c r="GM177" s="2"/>
      <c r="GN177" s="2"/>
      <c r="GO177" s="2"/>
      <c r="GP177" s="2"/>
      <c r="GQ177" s="2"/>
      <c r="GR177" s="2"/>
      <c r="GS177" s="2"/>
      <c r="GT177" s="2"/>
      <c r="GU177" s="2"/>
      <c r="GV177" s="2"/>
      <c r="GW177" s="2"/>
      <c r="GX177" s="2"/>
      <c r="GY177" s="2"/>
      <c r="GZ177" s="2"/>
      <c r="HA177" s="2"/>
      <c r="HB177" s="2"/>
      <c r="HC177" s="2"/>
      <c r="HD177" s="2"/>
      <c r="HE177" s="2"/>
      <c r="HF177" s="2"/>
      <c r="HG177" s="2"/>
      <c r="HH177" s="2"/>
      <c r="HI177" s="2"/>
      <c r="HJ177" s="2"/>
      <c r="HK177" s="2"/>
      <c r="HL177" s="2"/>
      <c r="HM177" s="2"/>
      <c r="HN177" s="2"/>
      <c r="HO177" s="2"/>
      <c r="HP177" s="2"/>
      <c r="HQ177" s="2"/>
      <c r="HR177" s="2"/>
      <c r="HS177" s="2"/>
      <c r="HT177" s="2"/>
      <c r="HU177" s="2"/>
      <c r="HV177" s="2"/>
      <c r="HW177" s="2"/>
      <c r="HX177" s="2"/>
      <c r="HY177" s="2"/>
      <c r="HZ177" s="2"/>
      <c r="IA177" s="2"/>
      <c r="IB177" s="2"/>
      <c r="IC177" s="2"/>
      <c r="ID177" s="2"/>
      <c r="IE177" s="2"/>
      <c r="IF177" s="2"/>
      <c r="IG177" s="2"/>
      <c r="IH177" s="2"/>
      <c r="II177" s="2"/>
      <c r="IJ177" s="2"/>
      <c r="IK177" s="2"/>
      <c r="IL177" s="2"/>
      <c r="IM177" s="2"/>
      <c r="IN177" s="2"/>
      <c r="IO177" s="2"/>
      <c r="IP177" s="2"/>
      <c r="IQ177" s="2"/>
      <c r="IR177" s="2"/>
      <c r="IS177" s="2"/>
      <c r="IT177" s="2"/>
      <c r="IU177" s="2"/>
      <c r="IV177" s="2"/>
      <c r="IW177" s="2"/>
      <c r="IX177" s="2"/>
      <c r="IY177" s="2"/>
      <c r="IZ177" s="2"/>
      <c r="JA177" s="2"/>
      <c r="JB177" s="2"/>
      <c r="JC177" s="2"/>
      <c r="JD177" s="2"/>
      <c r="JE177" s="2"/>
      <c r="JF177" s="2"/>
      <c r="JG177" s="2"/>
      <c r="JH177" s="2"/>
      <c r="JI177" s="2"/>
      <c r="JJ177" s="2"/>
      <c r="JK177" s="2"/>
      <c r="JL177" s="2"/>
      <c r="JM177" s="2"/>
      <c r="JN177" s="2"/>
      <c r="JO177" s="2"/>
      <c r="JP177" s="2"/>
      <c r="JQ177" s="2"/>
      <c r="JR177" s="2"/>
      <c r="JS177" s="2"/>
      <c r="JT177" s="2"/>
      <c r="JU177" s="2"/>
      <c r="JV177" s="2"/>
      <c r="JW177" s="2"/>
      <c r="JX177" s="2"/>
      <c r="JY177" s="2"/>
      <c r="JZ177" s="2"/>
      <c r="KA177" s="2"/>
      <c r="KB177" s="2"/>
      <c r="KC177" s="2"/>
      <c r="KD177" s="2"/>
      <c r="KE177" s="2"/>
      <c r="KF177" s="2"/>
      <c r="KG177" s="2"/>
      <c r="KH177" s="2"/>
      <c r="KI177" s="2"/>
      <c r="KJ177" s="2"/>
      <c r="KK177" s="2"/>
      <c r="KL177" s="2"/>
      <c r="KM177" s="2"/>
      <c r="KN177" s="2"/>
      <c r="KO177" s="2"/>
      <c r="KP177" s="2"/>
      <c r="KQ177" s="2"/>
      <c r="KR177" s="2"/>
      <c r="KS177" s="2"/>
      <c r="KT177" s="2"/>
      <c r="KU177" s="2"/>
      <c r="KV177" s="2"/>
      <c r="KW177" s="2"/>
      <c r="KX177" s="2"/>
      <c r="KY177" s="2"/>
      <c r="KZ177" s="2"/>
      <c r="LA177" s="2"/>
      <c r="LB177" s="2"/>
      <c r="LC177" s="2"/>
      <c r="LD177" s="2"/>
      <c r="LE177" s="2"/>
      <c r="LF177" s="2"/>
      <c r="LG177" s="2"/>
      <c r="LH177" s="2"/>
      <c r="LI177" s="2"/>
      <c r="LJ177" s="2"/>
      <c r="LK177" s="2"/>
      <c r="LL177" s="2"/>
      <c r="LM177" s="2"/>
      <c r="LN177" s="2"/>
      <c r="LO177" s="2"/>
      <c r="LP177" s="2"/>
      <c r="LQ177" s="2"/>
      <c r="LR177" s="2"/>
      <c r="LS177" s="2"/>
      <c r="LT177" s="2"/>
      <c r="LU177" s="2"/>
      <c r="LV177" s="2"/>
      <c r="LW177" s="2"/>
      <c r="LX177" s="2"/>
      <c r="LY177" s="2"/>
      <c r="LZ177" s="2"/>
      <c r="MA177" s="2"/>
      <c r="MB177" s="2"/>
      <c r="MC177" s="2"/>
      <c r="MD177" s="2"/>
      <c r="ME177" s="2"/>
      <c r="MF177" s="2"/>
      <c r="MG177" s="2"/>
      <c r="MH177" s="2"/>
      <c r="MI177" s="2"/>
      <c r="MJ177" s="2"/>
      <c r="MK177" s="2"/>
      <c r="ML177" s="2"/>
      <c r="MM177" s="2"/>
      <c r="MN177" s="2"/>
      <c r="MO177" s="2"/>
      <c r="MP177" s="2"/>
      <c r="MQ177" s="2"/>
      <c r="MR177" s="2"/>
      <c r="MS177" s="2"/>
      <c r="MT177" s="2"/>
      <c r="MU177" s="2"/>
      <c r="MV177" s="2"/>
      <c r="MW177" s="2"/>
      <c r="MX177" s="2"/>
      <c r="MY177" s="2"/>
      <c r="MZ177" s="2"/>
      <c r="NA177" s="2"/>
      <c r="NB177" s="2"/>
      <c r="NC177" s="2"/>
      <c r="ND177" s="2"/>
      <c r="NE177" s="2"/>
      <c r="NF177" s="2"/>
      <c r="NG177" s="2"/>
      <c r="NH177" s="2"/>
      <c r="NI177" s="2"/>
      <c r="NJ177" s="2"/>
      <c r="NK177" s="2"/>
      <c r="NL177" s="2"/>
      <c r="NM177" s="2"/>
      <c r="NN177" s="2"/>
      <c r="NO177" s="2"/>
      <c r="NP177" s="2"/>
      <c r="NQ177" s="2"/>
      <c r="NR177" s="2"/>
      <c r="NS177" s="2"/>
      <c r="NT177" s="2"/>
      <c r="NU177" s="2"/>
      <c r="NV177" s="2"/>
      <c r="NW177" s="2"/>
      <c r="NX177" s="2"/>
      <c r="NY177" s="2"/>
      <c r="NZ177" s="2"/>
      <c r="OA177" s="2"/>
      <c r="OB177" s="2"/>
      <c r="OC177" s="2"/>
      <c r="OD177" s="2"/>
      <c r="OE177" s="2"/>
      <c r="OF177" s="2"/>
      <c r="OG177" s="2"/>
      <c r="OH177" s="2"/>
      <c r="OI177" s="2"/>
      <c r="OJ177" s="2"/>
      <c r="OK177" s="2"/>
      <c r="OL177" s="2"/>
      <c r="OM177" s="2"/>
      <c r="ON177" s="2"/>
      <c r="OO177" s="2"/>
      <c r="OP177" s="2"/>
      <c r="OQ177" s="2"/>
      <c r="OR177" s="2"/>
      <c r="OS177" s="2"/>
      <c r="OT177" s="2"/>
      <c r="OU177" s="2"/>
      <c r="OV177" s="2"/>
      <c r="OW177" s="2"/>
      <c r="OX177" s="2"/>
      <c r="OY177" s="2"/>
      <c r="OZ177" s="2"/>
      <c r="PA177" s="2"/>
      <c r="PB177" s="2"/>
      <c r="PC177" s="2"/>
      <c r="PD177" s="2"/>
      <c r="PE177" s="2"/>
    </row>
    <row r="178" spans="1:421" s="19" customFormat="1" ht="21" customHeight="1" x14ac:dyDescent="0.2">
      <c r="A178" s="145"/>
      <c r="B178" s="146"/>
      <c r="C178" s="144"/>
      <c r="D178" s="135" t="s">
        <v>19</v>
      </c>
      <c r="E178" s="124">
        <f t="shared" si="42"/>
        <v>0</v>
      </c>
      <c r="F178" s="21">
        <f>F71+F121+F171</f>
        <v>0</v>
      </c>
      <c r="G178" s="21">
        <f>G71+G121+G171</f>
        <v>0</v>
      </c>
      <c r="H178" s="21">
        <f>H71+H121+H171</f>
        <v>0</v>
      </c>
      <c r="I178" s="21">
        <f t="shared" si="43"/>
        <v>0</v>
      </c>
      <c r="J178" s="21">
        <f t="shared" si="43"/>
        <v>0</v>
      </c>
      <c r="K178" s="11"/>
      <c r="L178" s="11"/>
      <c r="M178" s="11"/>
      <c r="N178" s="5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/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  <c r="GE178" s="2"/>
      <c r="GF178" s="2"/>
      <c r="GG178" s="2"/>
      <c r="GH178" s="2"/>
      <c r="GI178" s="2"/>
      <c r="GJ178" s="2"/>
      <c r="GK178" s="2"/>
      <c r="GL178" s="2"/>
      <c r="GM178" s="2"/>
      <c r="GN178" s="2"/>
      <c r="GO178" s="2"/>
      <c r="GP178" s="2"/>
      <c r="GQ178" s="2"/>
      <c r="GR178" s="2"/>
      <c r="GS178" s="2"/>
      <c r="GT178" s="2"/>
      <c r="GU178" s="2"/>
      <c r="GV178" s="2"/>
      <c r="GW178" s="2"/>
      <c r="GX178" s="2"/>
      <c r="GY178" s="2"/>
      <c r="GZ178" s="2"/>
      <c r="HA178" s="2"/>
      <c r="HB178" s="2"/>
      <c r="HC178" s="2"/>
      <c r="HD178" s="2"/>
      <c r="HE178" s="2"/>
      <c r="HF178" s="2"/>
      <c r="HG178" s="2"/>
      <c r="HH178" s="2"/>
      <c r="HI178" s="2"/>
      <c r="HJ178" s="2"/>
      <c r="HK178" s="2"/>
      <c r="HL178" s="2"/>
      <c r="HM178" s="2"/>
      <c r="HN178" s="2"/>
      <c r="HO178" s="2"/>
      <c r="HP178" s="2"/>
      <c r="HQ178" s="2"/>
      <c r="HR178" s="2"/>
      <c r="HS178" s="2"/>
      <c r="HT178" s="2"/>
      <c r="HU178" s="2"/>
      <c r="HV178" s="2"/>
      <c r="HW178" s="2"/>
      <c r="HX178" s="2"/>
      <c r="HY178" s="2"/>
      <c r="HZ178" s="2"/>
      <c r="IA178" s="2"/>
      <c r="IB178" s="2"/>
      <c r="IC178" s="2"/>
      <c r="ID178" s="2"/>
      <c r="IE178" s="2"/>
      <c r="IF178" s="2"/>
      <c r="IG178" s="2"/>
      <c r="IH178" s="2"/>
      <c r="II178" s="2"/>
      <c r="IJ178" s="2"/>
      <c r="IK178" s="2"/>
      <c r="IL178" s="2"/>
      <c r="IM178" s="2"/>
      <c r="IN178" s="2"/>
      <c r="IO178" s="2"/>
      <c r="IP178" s="2"/>
      <c r="IQ178" s="2"/>
      <c r="IR178" s="2"/>
      <c r="IS178" s="2"/>
      <c r="IT178" s="2"/>
      <c r="IU178" s="2"/>
      <c r="IV178" s="2"/>
      <c r="IW178" s="2"/>
      <c r="IX178" s="2"/>
      <c r="IY178" s="2"/>
      <c r="IZ178" s="2"/>
      <c r="JA178" s="2"/>
      <c r="JB178" s="2"/>
      <c r="JC178" s="2"/>
      <c r="JD178" s="2"/>
      <c r="JE178" s="2"/>
      <c r="JF178" s="2"/>
      <c r="JG178" s="2"/>
      <c r="JH178" s="2"/>
      <c r="JI178" s="2"/>
      <c r="JJ178" s="2"/>
      <c r="JK178" s="2"/>
      <c r="JL178" s="2"/>
      <c r="JM178" s="2"/>
      <c r="JN178" s="2"/>
      <c r="JO178" s="2"/>
      <c r="JP178" s="2"/>
      <c r="JQ178" s="2"/>
      <c r="JR178" s="2"/>
      <c r="JS178" s="2"/>
      <c r="JT178" s="2"/>
      <c r="JU178" s="2"/>
      <c r="JV178" s="2"/>
      <c r="JW178" s="2"/>
      <c r="JX178" s="2"/>
      <c r="JY178" s="2"/>
      <c r="JZ178" s="2"/>
      <c r="KA178" s="2"/>
      <c r="KB178" s="2"/>
      <c r="KC178" s="2"/>
      <c r="KD178" s="2"/>
      <c r="KE178" s="2"/>
      <c r="KF178" s="2"/>
      <c r="KG178" s="2"/>
      <c r="KH178" s="2"/>
      <c r="KI178" s="2"/>
      <c r="KJ178" s="2"/>
      <c r="KK178" s="2"/>
      <c r="KL178" s="2"/>
      <c r="KM178" s="2"/>
      <c r="KN178" s="2"/>
      <c r="KO178" s="2"/>
      <c r="KP178" s="2"/>
      <c r="KQ178" s="2"/>
      <c r="KR178" s="2"/>
      <c r="KS178" s="2"/>
      <c r="KT178" s="2"/>
      <c r="KU178" s="2"/>
      <c r="KV178" s="2"/>
      <c r="KW178" s="2"/>
      <c r="KX178" s="2"/>
      <c r="KY178" s="2"/>
      <c r="KZ178" s="2"/>
      <c r="LA178" s="2"/>
      <c r="LB178" s="2"/>
      <c r="LC178" s="2"/>
      <c r="LD178" s="2"/>
      <c r="LE178" s="2"/>
      <c r="LF178" s="2"/>
      <c r="LG178" s="2"/>
      <c r="LH178" s="2"/>
      <c r="LI178" s="2"/>
      <c r="LJ178" s="2"/>
      <c r="LK178" s="2"/>
      <c r="LL178" s="2"/>
      <c r="LM178" s="2"/>
      <c r="LN178" s="2"/>
      <c r="LO178" s="2"/>
      <c r="LP178" s="2"/>
      <c r="LQ178" s="2"/>
      <c r="LR178" s="2"/>
      <c r="LS178" s="2"/>
      <c r="LT178" s="2"/>
      <c r="LU178" s="2"/>
      <c r="LV178" s="2"/>
      <c r="LW178" s="2"/>
      <c r="LX178" s="2"/>
      <c r="LY178" s="2"/>
      <c r="LZ178" s="2"/>
      <c r="MA178" s="2"/>
      <c r="MB178" s="2"/>
      <c r="MC178" s="2"/>
      <c r="MD178" s="2"/>
      <c r="ME178" s="2"/>
      <c r="MF178" s="2"/>
      <c r="MG178" s="2"/>
      <c r="MH178" s="2"/>
      <c r="MI178" s="2"/>
      <c r="MJ178" s="2"/>
      <c r="MK178" s="2"/>
      <c r="ML178" s="2"/>
      <c r="MM178" s="2"/>
      <c r="MN178" s="2"/>
      <c r="MO178" s="2"/>
      <c r="MP178" s="2"/>
      <c r="MQ178" s="2"/>
      <c r="MR178" s="2"/>
      <c r="MS178" s="2"/>
      <c r="MT178" s="2"/>
      <c r="MU178" s="2"/>
      <c r="MV178" s="2"/>
      <c r="MW178" s="2"/>
      <c r="MX178" s="2"/>
      <c r="MY178" s="2"/>
      <c r="MZ178" s="2"/>
      <c r="NA178" s="2"/>
      <c r="NB178" s="2"/>
      <c r="NC178" s="2"/>
      <c r="ND178" s="2"/>
      <c r="NE178" s="2"/>
      <c r="NF178" s="2"/>
      <c r="NG178" s="2"/>
      <c r="NH178" s="2"/>
      <c r="NI178" s="2"/>
      <c r="NJ178" s="2"/>
      <c r="NK178" s="2"/>
      <c r="NL178" s="2"/>
      <c r="NM178" s="2"/>
      <c r="NN178" s="2"/>
      <c r="NO178" s="2"/>
      <c r="NP178" s="2"/>
      <c r="NQ178" s="2"/>
      <c r="NR178" s="2"/>
      <c r="NS178" s="2"/>
      <c r="NT178" s="2"/>
      <c r="NU178" s="2"/>
      <c r="NV178" s="2"/>
      <c r="NW178" s="2"/>
      <c r="NX178" s="2"/>
      <c r="NY178" s="2"/>
      <c r="NZ178" s="2"/>
      <c r="OA178" s="2"/>
      <c r="OB178" s="2"/>
      <c r="OC178" s="2"/>
      <c r="OD178" s="2"/>
      <c r="OE178" s="2"/>
      <c r="OF178" s="2"/>
      <c r="OG178" s="2"/>
      <c r="OH178" s="2"/>
      <c r="OI178" s="2"/>
      <c r="OJ178" s="2"/>
      <c r="OK178" s="2"/>
      <c r="OL178" s="2"/>
      <c r="OM178" s="2"/>
      <c r="ON178" s="2"/>
      <c r="OO178" s="2"/>
      <c r="OP178" s="2"/>
      <c r="OQ178" s="2"/>
      <c r="OR178" s="2"/>
      <c r="OS178" s="2"/>
      <c r="OT178" s="2"/>
      <c r="OU178" s="2"/>
      <c r="OV178" s="2"/>
      <c r="OW178" s="2"/>
      <c r="OX178" s="2"/>
      <c r="OY178" s="2"/>
      <c r="OZ178" s="2"/>
      <c r="PA178" s="2"/>
      <c r="PB178" s="2"/>
      <c r="PC178" s="2"/>
      <c r="PD178" s="2"/>
      <c r="PE178" s="2"/>
    </row>
    <row r="179" spans="1:421" s="19" customFormat="1" ht="22.5" customHeight="1" x14ac:dyDescent="0.2">
      <c r="A179" s="147"/>
      <c r="B179" s="148"/>
      <c r="C179" s="149"/>
      <c r="D179" s="135" t="s">
        <v>7</v>
      </c>
      <c r="E179" s="124">
        <f>SUM(F179:J179)</f>
        <v>178629.25628</v>
      </c>
      <c r="F179" s="32">
        <f>F72+F122+F172</f>
        <v>0</v>
      </c>
      <c r="G179" s="21">
        <f>G72+G122+G172</f>
        <v>0</v>
      </c>
      <c r="H179" s="21">
        <f>H72+H122+H172</f>
        <v>26867.353279999999</v>
      </c>
      <c r="I179" s="21">
        <f>I72+I122+I172</f>
        <v>34438.775000000001</v>
      </c>
      <c r="J179" s="21">
        <f>J72+J122+J172</f>
        <v>117323.128</v>
      </c>
      <c r="K179" s="11"/>
      <c r="L179" s="11"/>
      <c r="M179" s="11"/>
      <c r="N179" s="5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  <c r="ET179" s="2"/>
      <c r="EU179" s="2"/>
      <c r="EV179" s="2"/>
      <c r="EW179" s="2"/>
      <c r="EX179" s="2"/>
      <c r="EY179" s="2"/>
      <c r="EZ179" s="2"/>
      <c r="FA179" s="2"/>
      <c r="FB179" s="2"/>
      <c r="FC179" s="2"/>
      <c r="FD179" s="2"/>
      <c r="FE179" s="2"/>
      <c r="FF179" s="2"/>
      <c r="FG179" s="2"/>
      <c r="FH179" s="2"/>
      <c r="FI179" s="2"/>
      <c r="FJ179" s="2"/>
      <c r="FK179" s="2"/>
      <c r="FL179" s="2"/>
      <c r="FM179" s="2"/>
      <c r="FN179" s="2"/>
      <c r="FO179" s="2"/>
      <c r="FP179" s="2"/>
      <c r="FQ179" s="2"/>
      <c r="FR179" s="2"/>
      <c r="FS179" s="2"/>
      <c r="FT179" s="2"/>
      <c r="FU179" s="2"/>
      <c r="FV179" s="2"/>
      <c r="FW179" s="2"/>
      <c r="FX179" s="2"/>
      <c r="FY179" s="2"/>
      <c r="FZ179" s="2"/>
      <c r="GA179" s="2"/>
      <c r="GB179" s="2"/>
      <c r="GC179" s="2"/>
      <c r="GD179" s="2"/>
      <c r="GE179" s="2"/>
      <c r="GF179" s="2"/>
      <c r="GG179" s="2"/>
      <c r="GH179" s="2"/>
      <c r="GI179" s="2"/>
      <c r="GJ179" s="2"/>
      <c r="GK179" s="2"/>
      <c r="GL179" s="2"/>
      <c r="GM179" s="2"/>
      <c r="GN179" s="2"/>
      <c r="GO179" s="2"/>
      <c r="GP179" s="2"/>
      <c r="GQ179" s="2"/>
      <c r="GR179" s="2"/>
      <c r="GS179" s="2"/>
      <c r="GT179" s="2"/>
      <c r="GU179" s="2"/>
      <c r="GV179" s="2"/>
      <c r="GW179" s="2"/>
      <c r="GX179" s="2"/>
      <c r="GY179" s="2"/>
      <c r="GZ179" s="2"/>
      <c r="HA179" s="2"/>
      <c r="HB179" s="2"/>
      <c r="HC179" s="2"/>
      <c r="HD179" s="2"/>
      <c r="HE179" s="2"/>
      <c r="HF179" s="2"/>
      <c r="HG179" s="2"/>
      <c r="HH179" s="2"/>
      <c r="HI179" s="2"/>
      <c r="HJ179" s="2"/>
      <c r="HK179" s="2"/>
      <c r="HL179" s="2"/>
      <c r="HM179" s="2"/>
      <c r="HN179" s="2"/>
      <c r="HO179" s="2"/>
      <c r="HP179" s="2"/>
      <c r="HQ179" s="2"/>
      <c r="HR179" s="2"/>
      <c r="HS179" s="2"/>
      <c r="HT179" s="2"/>
      <c r="HU179" s="2"/>
      <c r="HV179" s="2"/>
      <c r="HW179" s="2"/>
      <c r="HX179" s="2"/>
      <c r="HY179" s="2"/>
      <c r="HZ179" s="2"/>
      <c r="IA179" s="2"/>
      <c r="IB179" s="2"/>
      <c r="IC179" s="2"/>
      <c r="ID179" s="2"/>
      <c r="IE179" s="2"/>
      <c r="IF179" s="2"/>
      <c r="IG179" s="2"/>
      <c r="IH179" s="2"/>
      <c r="II179" s="2"/>
      <c r="IJ179" s="2"/>
      <c r="IK179" s="2"/>
      <c r="IL179" s="2"/>
      <c r="IM179" s="2"/>
      <c r="IN179" s="2"/>
      <c r="IO179" s="2"/>
      <c r="IP179" s="2"/>
      <c r="IQ179" s="2"/>
      <c r="IR179" s="2"/>
      <c r="IS179" s="2"/>
      <c r="IT179" s="2"/>
      <c r="IU179" s="2"/>
      <c r="IV179" s="2"/>
      <c r="IW179" s="2"/>
      <c r="IX179" s="2"/>
      <c r="IY179" s="2"/>
      <c r="IZ179" s="2"/>
      <c r="JA179" s="2"/>
      <c r="JB179" s="2"/>
      <c r="JC179" s="2"/>
      <c r="JD179" s="2"/>
      <c r="JE179" s="2"/>
      <c r="JF179" s="2"/>
      <c r="JG179" s="2"/>
      <c r="JH179" s="2"/>
      <c r="JI179" s="2"/>
      <c r="JJ179" s="2"/>
      <c r="JK179" s="2"/>
      <c r="JL179" s="2"/>
      <c r="JM179" s="2"/>
      <c r="JN179" s="2"/>
      <c r="JO179" s="2"/>
      <c r="JP179" s="2"/>
      <c r="JQ179" s="2"/>
      <c r="JR179" s="2"/>
      <c r="JS179" s="2"/>
      <c r="JT179" s="2"/>
      <c r="JU179" s="2"/>
      <c r="JV179" s="2"/>
      <c r="JW179" s="2"/>
      <c r="JX179" s="2"/>
      <c r="JY179" s="2"/>
      <c r="JZ179" s="2"/>
      <c r="KA179" s="2"/>
      <c r="KB179" s="2"/>
      <c r="KC179" s="2"/>
      <c r="KD179" s="2"/>
      <c r="KE179" s="2"/>
      <c r="KF179" s="2"/>
      <c r="KG179" s="2"/>
      <c r="KH179" s="2"/>
      <c r="KI179" s="2"/>
      <c r="KJ179" s="2"/>
      <c r="KK179" s="2"/>
      <c r="KL179" s="2"/>
      <c r="KM179" s="2"/>
      <c r="KN179" s="2"/>
      <c r="KO179" s="2"/>
      <c r="KP179" s="2"/>
      <c r="KQ179" s="2"/>
      <c r="KR179" s="2"/>
      <c r="KS179" s="2"/>
      <c r="KT179" s="2"/>
      <c r="KU179" s="2"/>
      <c r="KV179" s="2"/>
      <c r="KW179" s="2"/>
      <c r="KX179" s="2"/>
      <c r="KY179" s="2"/>
      <c r="KZ179" s="2"/>
      <c r="LA179" s="2"/>
      <c r="LB179" s="2"/>
      <c r="LC179" s="2"/>
      <c r="LD179" s="2"/>
      <c r="LE179" s="2"/>
      <c r="LF179" s="2"/>
      <c r="LG179" s="2"/>
      <c r="LH179" s="2"/>
      <c r="LI179" s="2"/>
      <c r="LJ179" s="2"/>
      <c r="LK179" s="2"/>
      <c r="LL179" s="2"/>
      <c r="LM179" s="2"/>
      <c r="LN179" s="2"/>
      <c r="LO179" s="2"/>
      <c r="LP179" s="2"/>
      <c r="LQ179" s="2"/>
      <c r="LR179" s="2"/>
      <c r="LS179" s="2"/>
      <c r="LT179" s="2"/>
      <c r="LU179" s="2"/>
      <c r="LV179" s="2"/>
      <c r="LW179" s="2"/>
      <c r="LX179" s="2"/>
      <c r="LY179" s="2"/>
      <c r="LZ179" s="2"/>
      <c r="MA179" s="2"/>
      <c r="MB179" s="2"/>
      <c r="MC179" s="2"/>
      <c r="MD179" s="2"/>
      <c r="ME179" s="2"/>
      <c r="MF179" s="2"/>
      <c r="MG179" s="2"/>
      <c r="MH179" s="2"/>
      <c r="MI179" s="2"/>
      <c r="MJ179" s="2"/>
      <c r="MK179" s="2"/>
      <c r="ML179" s="2"/>
      <c r="MM179" s="2"/>
      <c r="MN179" s="2"/>
      <c r="MO179" s="2"/>
      <c r="MP179" s="2"/>
      <c r="MQ179" s="2"/>
      <c r="MR179" s="2"/>
      <c r="MS179" s="2"/>
      <c r="MT179" s="2"/>
      <c r="MU179" s="2"/>
      <c r="MV179" s="2"/>
      <c r="MW179" s="2"/>
      <c r="MX179" s="2"/>
      <c r="MY179" s="2"/>
      <c r="MZ179" s="2"/>
      <c r="NA179" s="2"/>
      <c r="NB179" s="2"/>
      <c r="NC179" s="2"/>
      <c r="ND179" s="2"/>
      <c r="NE179" s="2"/>
      <c r="NF179" s="2"/>
      <c r="NG179" s="2"/>
      <c r="NH179" s="2"/>
      <c r="NI179" s="2"/>
      <c r="NJ179" s="2"/>
      <c r="NK179" s="2"/>
      <c r="NL179" s="2"/>
      <c r="NM179" s="2"/>
      <c r="NN179" s="2"/>
      <c r="NO179" s="2"/>
      <c r="NP179" s="2"/>
      <c r="NQ179" s="2"/>
      <c r="NR179" s="2"/>
      <c r="NS179" s="2"/>
      <c r="NT179" s="2"/>
      <c r="NU179" s="2"/>
      <c r="NV179" s="2"/>
      <c r="NW179" s="2"/>
      <c r="NX179" s="2"/>
      <c r="NY179" s="2"/>
      <c r="NZ179" s="2"/>
      <c r="OA179" s="2"/>
      <c r="OB179" s="2"/>
      <c r="OC179" s="2"/>
      <c r="OD179" s="2"/>
      <c r="OE179" s="2"/>
      <c r="OF179" s="2"/>
      <c r="OG179" s="2"/>
      <c r="OH179" s="2"/>
      <c r="OI179" s="2"/>
      <c r="OJ179" s="2"/>
      <c r="OK179" s="2"/>
      <c r="OL179" s="2"/>
      <c r="OM179" s="2"/>
      <c r="ON179" s="2"/>
      <c r="OO179" s="2"/>
      <c r="OP179" s="2"/>
      <c r="OQ179" s="2"/>
      <c r="OR179" s="2"/>
      <c r="OS179" s="2"/>
      <c r="OT179" s="2"/>
      <c r="OU179" s="2"/>
      <c r="OV179" s="2"/>
      <c r="OW179" s="2"/>
      <c r="OX179" s="2"/>
      <c r="OY179" s="2"/>
      <c r="OZ179" s="2"/>
      <c r="PA179" s="2"/>
      <c r="PB179" s="2"/>
      <c r="PC179" s="2"/>
      <c r="PD179" s="2"/>
      <c r="PE179" s="2"/>
    </row>
    <row r="180" spans="1:421" ht="21" customHeight="1" x14ac:dyDescent="0.2">
      <c r="A180" s="187" t="s">
        <v>5</v>
      </c>
      <c r="B180" s="188"/>
      <c r="C180" s="188"/>
      <c r="D180" s="188"/>
      <c r="E180" s="188"/>
      <c r="F180" s="188"/>
      <c r="G180" s="188"/>
      <c r="H180" s="188"/>
      <c r="I180" s="188"/>
      <c r="J180" s="189"/>
      <c r="K180" s="11"/>
      <c r="L180" s="11"/>
      <c r="M180" s="11"/>
      <c r="N180" s="5"/>
    </row>
    <row r="181" spans="1:421" ht="21" customHeight="1" x14ac:dyDescent="0.2">
      <c r="A181" s="168" t="s">
        <v>22</v>
      </c>
      <c r="B181" s="169"/>
      <c r="C181" s="170"/>
      <c r="D181" s="134" t="s">
        <v>1</v>
      </c>
      <c r="E181" s="124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11"/>
      <c r="L181" s="11"/>
      <c r="M181" s="11"/>
      <c r="N181" s="5"/>
    </row>
    <row r="182" spans="1:421" ht="19.5" customHeight="1" x14ac:dyDescent="0.2">
      <c r="A182" s="171"/>
      <c r="B182" s="172"/>
      <c r="C182" s="173"/>
      <c r="D182" s="135" t="s">
        <v>2</v>
      </c>
      <c r="E182" s="124"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11"/>
      <c r="L182" s="11"/>
      <c r="M182" s="11"/>
      <c r="N182" s="5"/>
    </row>
    <row r="183" spans="1:421" ht="21.75" customHeight="1" x14ac:dyDescent="0.2">
      <c r="A183" s="171"/>
      <c r="B183" s="172"/>
      <c r="C183" s="173"/>
      <c r="D183" s="135" t="s">
        <v>6</v>
      </c>
      <c r="E183" s="124"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11"/>
      <c r="L183" s="11"/>
      <c r="M183" s="11"/>
      <c r="N183" s="5"/>
    </row>
    <row r="184" spans="1:421" ht="22.5" customHeight="1" x14ac:dyDescent="0.2">
      <c r="A184" s="171"/>
      <c r="B184" s="172"/>
      <c r="C184" s="173"/>
      <c r="D184" s="135" t="s">
        <v>4</v>
      </c>
      <c r="E184" s="124"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11"/>
      <c r="L184" s="11"/>
      <c r="M184" s="11"/>
      <c r="N184" s="5"/>
    </row>
    <row r="185" spans="1:421" ht="34.5" customHeight="1" x14ac:dyDescent="0.2">
      <c r="A185" s="171"/>
      <c r="B185" s="172"/>
      <c r="C185" s="173"/>
      <c r="D185" s="135" t="s">
        <v>18</v>
      </c>
      <c r="E185" s="124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11"/>
      <c r="L185" s="11"/>
      <c r="M185" s="11"/>
      <c r="N185" s="5"/>
    </row>
    <row r="186" spans="1:421" ht="21" customHeight="1" x14ac:dyDescent="0.2">
      <c r="A186" s="171"/>
      <c r="B186" s="172"/>
      <c r="C186" s="173"/>
      <c r="D186" s="135" t="s">
        <v>19</v>
      </c>
      <c r="E186" s="124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11"/>
      <c r="L186" s="11"/>
      <c r="M186" s="11"/>
      <c r="N186" s="5"/>
    </row>
    <row r="187" spans="1:421" ht="20.25" customHeight="1" x14ac:dyDescent="0.2">
      <c r="A187" s="174"/>
      <c r="B187" s="175"/>
      <c r="C187" s="176"/>
      <c r="D187" s="135" t="s">
        <v>7</v>
      </c>
      <c r="E187" s="124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11"/>
      <c r="L187" s="11"/>
      <c r="M187" s="11"/>
      <c r="N187" s="5"/>
    </row>
    <row r="188" spans="1:421" s="19" customFormat="1" ht="19.5" customHeight="1" x14ac:dyDescent="0.2">
      <c r="A188" s="168" t="s">
        <v>21</v>
      </c>
      <c r="B188" s="169"/>
      <c r="C188" s="170"/>
      <c r="D188" s="134" t="s">
        <v>1</v>
      </c>
      <c r="E188" s="123">
        <f t="shared" ref="E188:E194" si="44">SUM(F188:J188)</f>
        <v>708042.84593000007</v>
      </c>
      <c r="F188" s="33">
        <f t="shared" ref="F188:J194" si="45">F173</f>
        <v>81633.029790000001</v>
      </c>
      <c r="G188" s="33">
        <f t="shared" si="45"/>
        <v>91372.985860000015</v>
      </c>
      <c r="H188" s="33">
        <f t="shared" si="45"/>
        <v>82450.053279999993</v>
      </c>
      <c r="I188" s="33">
        <f t="shared" si="45"/>
        <v>89021.475000000006</v>
      </c>
      <c r="J188" s="33">
        <f t="shared" si="45"/>
        <v>363565.30200000003</v>
      </c>
      <c r="K188" s="11"/>
      <c r="L188" s="11"/>
      <c r="M188" s="11"/>
      <c r="N188" s="5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  <c r="ET188" s="2"/>
      <c r="EU188" s="2"/>
      <c r="EV188" s="2"/>
      <c r="EW188" s="2"/>
      <c r="EX188" s="2"/>
      <c r="EY188" s="2"/>
      <c r="EZ188" s="2"/>
      <c r="FA188" s="2"/>
      <c r="FB188" s="2"/>
      <c r="FC188" s="2"/>
      <c r="FD188" s="2"/>
      <c r="FE188" s="2"/>
      <c r="FF188" s="2"/>
      <c r="FG188" s="2"/>
      <c r="FH188" s="2"/>
      <c r="FI188" s="2"/>
      <c r="FJ188" s="2"/>
      <c r="FK188" s="2"/>
      <c r="FL188" s="2"/>
      <c r="FM188" s="2"/>
      <c r="FN188" s="2"/>
      <c r="FO188" s="2"/>
      <c r="FP188" s="2"/>
      <c r="FQ188" s="2"/>
      <c r="FR188" s="2"/>
      <c r="FS188" s="2"/>
      <c r="FT188" s="2"/>
      <c r="FU188" s="2"/>
      <c r="FV188" s="2"/>
      <c r="FW188" s="2"/>
      <c r="FX188" s="2"/>
      <c r="FY188" s="2"/>
      <c r="FZ188" s="2"/>
      <c r="GA188" s="2"/>
      <c r="GB188" s="2"/>
      <c r="GC188" s="2"/>
      <c r="GD188" s="2"/>
      <c r="GE188" s="2"/>
      <c r="GF188" s="2"/>
      <c r="GG188" s="2"/>
      <c r="GH188" s="2"/>
      <c r="GI188" s="2"/>
      <c r="GJ188" s="2"/>
      <c r="GK188" s="2"/>
      <c r="GL188" s="2"/>
      <c r="GM188" s="2"/>
      <c r="GN188" s="2"/>
      <c r="GO188" s="2"/>
      <c r="GP188" s="2"/>
      <c r="GQ188" s="2"/>
      <c r="GR188" s="2"/>
      <c r="GS188" s="2"/>
      <c r="GT188" s="2"/>
      <c r="GU188" s="2"/>
      <c r="GV188" s="2"/>
      <c r="GW188" s="2"/>
      <c r="GX188" s="2"/>
      <c r="GY188" s="2"/>
      <c r="GZ188" s="2"/>
      <c r="HA188" s="2"/>
      <c r="HB188" s="2"/>
      <c r="HC188" s="2"/>
      <c r="HD188" s="2"/>
      <c r="HE188" s="2"/>
      <c r="HF188" s="2"/>
      <c r="HG188" s="2"/>
      <c r="HH188" s="2"/>
      <c r="HI188" s="2"/>
      <c r="HJ188" s="2"/>
      <c r="HK188" s="2"/>
      <c r="HL188" s="2"/>
      <c r="HM188" s="2"/>
      <c r="HN188" s="2"/>
      <c r="HO188" s="2"/>
      <c r="HP188" s="2"/>
      <c r="HQ188" s="2"/>
      <c r="HR188" s="2"/>
      <c r="HS188" s="2"/>
      <c r="HT188" s="2"/>
      <c r="HU188" s="2"/>
      <c r="HV188" s="2"/>
      <c r="HW188" s="2"/>
      <c r="HX188" s="2"/>
      <c r="HY188" s="2"/>
      <c r="HZ188" s="2"/>
      <c r="IA188" s="2"/>
      <c r="IB188" s="2"/>
      <c r="IC188" s="2"/>
      <c r="ID188" s="2"/>
      <c r="IE188" s="2"/>
      <c r="IF188" s="2"/>
      <c r="IG188" s="2"/>
      <c r="IH188" s="2"/>
      <c r="II188" s="2"/>
      <c r="IJ188" s="2"/>
      <c r="IK188" s="2"/>
      <c r="IL188" s="2"/>
      <c r="IM188" s="2"/>
      <c r="IN188" s="2"/>
      <c r="IO188" s="2"/>
      <c r="IP188" s="2"/>
      <c r="IQ188" s="2"/>
      <c r="IR188" s="2"/>
      <c r="IS188" s="2"/>
      <c r="IT188" s="2"/>
      <c r="IU188" s="2"/>
      <c r="IV188" s="2"/>
      <c r="IW188" s="2"/>
      <c r="IX188" s="2"/>
      <c r="IY188" s="2"/>
      <c r="IZ188" s="2"/>
      <c r="JA188" s="2"/>
      <c r="JB188" s="2"/>
      <c r="JC188" s="2"/>
      <c r="JD188" s="2"/>
      <c r="JE188" s="2"/>
      <c r="JF188" s="2"/>
      <c r="JG188" s="2"/>
      <c r="JH188" s="2"/>
      <c r="JI188" s="2"/>
      <c r="JJ188" s="2"/>
      <c r="JK188" s="2"/>
      <c r="JL188" s="2"/>
      <c r="JM188" s="2"/>
      <c r="JN188" s="2"/>
      <c r="JO188" s="2"/>
      <c r="JP188" s="2"/>
      <c r="JQ188" s="2"/>
      <c r="JR188" s="2"/>
      <c r="JS188" s="2"/>
      <c r="JT188" s="2"/>
      <c r="JU188" s="2"/>
      <c r="JV188" s="2"/>
      <c r="JW188" s="2"/>
      <c r="JX188" s="2"/>
      <c r="JY188" s="2"/>
      <c r="JZ188" s="2"/>
      <c r="KA188" s="2"/>
      <c r="KB188" s="2"/>
      <c r="KC188" s="2"/>
      <c r="KD188" s="2"/>
      <c r="KE188" s="2"/>
      <c r="KF188" s="2"/>
      <c r="KG188" s="2"/>
      <c r="KH188" s="2"/>
      <c r="KI188" s="2"/>
      <c r="KJ188" s="2"/>
      <c r="KK188" s="2"/>
      <c r="KL188" s="2"/>
      <c r="KM188" s="2"/>
      <c r="KN188" s="2"/>
      <c r="KO188" s="2"/>
      <c r="KP188" s="2"/>
      <c r="KQ188" s="2"/>
      <c r="KR188" s="2"/>
      <c r="KS188" s="2"/>
      <c r="KT188" s="2"/>
      <c r="KU188" s="2"/>
      <c r="KV188" s="2"/>
      <c r="KW188" s="2"/>
      <c r="KX188" s="2"/>
      <c r="KY188" s="2"/>
      <c r="KZ188" s="2"/>
      <c r="LA188" s="2"/>
      <c r="LB188" s="2"/>
      <c r="LC188" s="2"/>
      <c r="LD188" s="2"/>
      <c r="LE188" s="2"/>
      <c r="LF188" s="2"/>
      <c r="LG188" s="2"/>
      <c r="LH188" s="2"/>
      <c r="LI188" s="2"/>
      <c r="LJ188" s="2"/>
      <c r="LK188" s="2"/>
      <c r="LL188" s="2"/>
      <c r="LM188" s="2"/>
      <c r="LN188" s="2"/>
      <c r="LO188" s="2"/>
      <c r="LP188" s="2"/>
      <c r="LQ188" s="2"/>
      <c r="LR188" s="2"/>
      <c r="LS188" s="2"/>
      <c r="LT188" s="2"/>
      <c r="LU188" s="2"/>
      <c r="LV188" s="2"/>
      <c r="LW188" s="2"/>
      <c r="LX188" s="2"/>
      <c r="LY188" s="2"/>
      <c r="LZ188" s="2"/>
      <c r="MA188" s="2"/>
      <c r="MB188" s="2"/>
      <c r="MC188" s="2"/>
      <c r="MD188" s="2"/>
      <c r="ME188" s="2"/>
      <c r="MF188" s="2"/>
      <c r="MG188" s="2"/>
      <c r="MH188" s="2"/>
      <c r="MI188" s="2"/>
      <c r="MJ188" s="2"/>
      <c r="MK188" s="2"/>
      <c r="ML188" s="2"/>
      <c r="MM188" s="2"/>
      <c r="MN188" s="2"/>
      <c r="MO188" s="2"/>
      <c r="MP188" s="2"/>
      <c r="MQ188" s="2"/>
      <c r="MR188" s="2"/>
      <c r="MS188" s="2"/>
      <c r="MT188" s="2"/>
      <c r="MU188" s="2"/>
      <c r="MV188" s="2"/>
      <c r="MW188" s="2"/>
      <c r="MX188" s="2"/>
      <c r="MY188" s="2"/>
      <c r="MZ188" s="2"/>
      <c r="NA188" s="2"/>
      <c r="NB188" s="2"/>
      <c r="NC188" s="2"/>
      <c r="ND188" s="2"/>
      <c r="NE188" s="2"/>
      <c r="NF188" s="2"/>
      <c r="NG188" s="2"/>
      <c r="NH188" s="2"/>
      <c r="NI188" s="2"/>
      <c r="NJ188" s="2"/>
      <c r="NK188" s="2"/>
      <c r="NL188" s="2"/>
      <c r="NM188" s="2"/>
      <c r="NN188" s="2"/>
      <c r="NO188" s="2"/>
      <c r="NP188" s="2"/>
      <c r="NQ188" s="2"/>
      <c r="NR188" s="2"/>
      <c r="NS188" s="2"/>
      <c r="NT188" s="2"/>
      <c r="NU188" s="2"/>
      <c r="NV188" s="2"/>
      <c r="NW188" s="2"/>
      <c r="NX188" s="2"/>
      <c r="NY188" s="2"/>
      <c r="NZ188" s="2"/>
      <c r="OA188" s="2"/>
      <c r="OB188" s="2"/>
      <c r="OC188" s="2"/>
      <c r="OD188" s="2"/>
      <c r="OE188" s="2"/>
      <c r="OF188" s="2"/>
      <c r="OG188" s="2"/>
      <c r="OH188" s="2"/>
      <c r="OI188" s="2"/>
      <c r="OJ188" s="2"/>
      <c r="OK188" s="2"/>
      <c r="OL188" s="2"/>
      <c r="OM188" s="2"/>
      <c r="ON188" s="2"/>
      <c r="OO188" s="2"/>
      <c r="OP188" s="2"/>
      <c r="OQ188" s="2"/>
      <c r="OR188" s="2"/>
      <c r="OS188" s="2"/>
      <c r="OT188" s="2"/>
      <c r="OU188" s="2"/>
      <c r="OV188" s="2"/>
      <c r="OW188" s="2"/>
      <c r="OX188" s="2"/>
      <c r="OY188" s="2"/>
      <c r="OZ188" s="2"/>
      <c r="PA188" s="2"/>
      <c r="PB188" s="2"/>
      <c r="PC188" s="2"/>
      <c r="PD188" s="2"/>
      <c r="PE188" s="2"/>
    </row>
    <row r="189" spans="1:421" s="19" customFormat="1" ht="22.5" customHeight="1" x14ac:dyDescent="0.2">
      <c r="A189" s="171"/>
      <c r="B189" s="172"/>
      <c r="C189" s="173"/>
      <c r="D189" s="135" t="s">
        <v>2</v>
      </c>
      <c r="E189" s="124">
        <f t="shared" si="44"/>
        <v>0</v>
      </c>
      <c r="F189" s="21">
        <f t="shared" si="45"/>
        <v>0</v>
      </c>
      <c r="G189" s="21">
        <f t="shared" si="45"/>
        <v>0</v>
      </c>
      <c r="H189" s="21">
        <f t="shared" si="45"/>
        <v>0</v>
      </c>
      <c r="I189" s="21">
        <f t="shared" si="45"/>
        <v>0</v>
      </c>
      <c r="J189" s="21">
        <f t="shared" si="45"/>
        <v>0</v>
      </c>
      <c r="K189" s="11"/>
      <c r="L189" s="11"/>
      <c r="M189" s="11"/>
      <c r="N189" s="5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  <c r="FW189" s="2"/>
      <c r="FX189" s="2"/>
      <c r="FY189" s="2"/>
      <c r="FZ189" s="2"/>
      <c r="GA189" s="2"/>
      <c r="GB189" s="2"/>
      <c r="GC189" s="2"/>
      <c r="GD189" s="2"/>
      <c r="GE189" s="2"/>
      <c r="GF189" s="2"/>
      <c r="GG189" s="2"/>
      <c r="GH189" s="2"/>
      <c r="GI189" s="2"/>
      <c r="GJ189" s="2"/>
      <c r="GK189" s="2"/>
      <c r="GL189" s="2"/>
      <c r="GM189" s="2"/>
      <c r="GN189" s="2"/>
      <c r="GO189" s="2"/>
      <c r="GP189" s="2"/>
      <c r="GQ189" s="2"/>
      <c r="GR189" s="2"/>
      <c r="GS189" s="2"/>
      <c r="GT189" s="2"/>
      <c r="GU189" s="2"/>
      <c r="GV189" s="2"/>
      <c r="GW189" s="2"/>
      <c r="GX189" s="2"/>
      <c r="GY189" s="2"/>
      <c r="GZ189" s="2"/>
      <c r="HA189" s="2"/>
      <c r="HB189" s="2"/>
      <c r="HC189" s="2"/>
      <c r="HD189" s="2"/>
      <c r="HE189" s="2"/>
      <c r="HF189" s="2"/>
      <c r="HG189" s="2"/>
      <c r="HH189" s="2"/>
      <c r="HI189" s="2"/>
      <c r="HJ189" s="2"/>
      <c r="HK189" s="2"/>
      <c r="HL189" s="2"/>
      <c r="HM189" s="2"/>
      <c r="HN189" s="2"/>
      <c r="HO189" s="2"/>
      <c r="HP189" s="2"/>
      <c r="HQ189" s="2"/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/>
      <c r="IL189" s="2"/>
      <c r="IM189" s="2"/>
      <c r="IN189" s="2"/>
      <c r="IO189" s="2"/>
      <c r="IP189" s="2"/>
      <c r="IQ189" s="2"/>
      <c r="IR189" s="2"/>
      <c r="IS189" s="2"/>
      <c r="IT189" s="2"/>
      <c r="IU189" s="2"/>
      <c r="IV189" s="2"/>
      <c r="IW189" s="2"/>
      <c r="IX189" s="2"/>
      <c r="IY189" s="2"/>
      <c r="IZ189" s="2"/>
      <c r="JA189" s="2"/>
      <c r="JB189" s="2"/>
      <c r="JC189" s="2"/>
      <c r="JD189" s="2"/>
      <c r="JE189" s="2"/>
      <c r="JF189" s="2"/>
      <c r="JG189" s="2"/>
      <c r="JH189" s="2"/>
      <c r="JI189" s="2"/>
      <c r="JJ189" s="2"/>
      <c r="JK189" s="2"/>
      <c r="JL189" s="2"/>
      <c r="JM189" s="2"/>
      <c r="JN189" s="2"/>
      <c r="JO189" s="2"/>
      <c r="JP189" s="2"/>
      <c r="JQ189" s="2"/>
      <c r="JR189" s="2"/>
      <c r="JS189" s="2"/>
      <c r="JT189" s="2"/>
      <c r="JU189" s="2"/>
      <c r="JV189" s="2"/>
      <c r="JW189" s="2"/>
      <c r="JX189" s="2"/>
      <c r="JY189" s="2"/>
      <c r="JZ189" s="2"/>
      <c r="KA189" s="2"/>
      <c r="KB189" s="2"/>
      <c r="KC189" s="2"/>
      <c r="KD189" s="2"/>
      <c r="KE189" s="2"/>
      <c r="KF189" s="2"/>
      <c r="KG189" s="2"/>
      <c r="KH189" s="2"/>
      <c r="KI189" s="2"/>
      <c r="KJ189" s="2"/>
      <c r="KK189" s="2"/>
      <c r="KL189" s="2"/>
      <c r="KM189" s="2"/>
      <c r="KN189" s="2"/>
      <c r="KO189" s="2"/>
      <c r="KP189" s="2"/>
      <c r="KQ189" s="2"/>
      <c r="KR189" s="2"/>
      <c r="KS189" s="2"/>
      <c r="KT189" s="2"/>
      <c r="KU189" s="2"/>
      <c r="KV189" s="2"/>
      <c r="KW189" s="2"/>
      <c r="KX189" s="2"/>
      <c r="KY189" s="2"/>
      <c r="KZ189" s="2"/>
      <c r="LA189" s="2"/>
      <c r="LB189" s="2"/>
      <c r="LC189" s="2"/>
      <c r="LD189" s="2"/>
      <c r="LE189" s="2"/>
      <c r="LF189" s="2"/>
      <c r="LG189" s="2"/>
      <c r="LH189" s="2"/>
      <c r="LI189" s="2"/>
      <c r="LJ189" s="2"/>
      <c r="LK189" s="2"/>
      <c r="LL189" s="2"/>
      <c r="LM189" s="2"/>
      <c r="LN189" s="2"/>
      <c r="LO189" s="2"/>
      <c r="LP189" s="2"/>
      <c r="LQ189" s="2"/>
      <c r="LR189" s="2"/>
      <c r="LS189" s="2"/>
      <c r="LT189" s="2"/>
      <c r="LU189" s="2"/>
      <c r="LV189" s="2"/>
      <c r="LW189" s="2"/>
      <c r="LX189" s="2"/>
      <c r="LY189" s="2"/>
      <c r="LZ189" s="2"/>
      <c r="MA189" s="2"/>
      <c r="MB189" s="2"/>
      <c r="MC189" s="2"/>
      <c r="MD189" s="2"/>
      <c r="ME189" s="2"/>
      <c r="MF189" s="2"/>
      <c r="MG189" s="2"/>
      <c r="MH189" s="2"/>
      <c r="MI189" s="2"/>
      <c r="MJ189" s="2"/>
      <c r="MK189" s="2"/>
      <c r="ML189" s="2"/>
      <c r="MM189" s="2"/>
      <c r="MN189" s="2"/>
      <c r="MO189" s="2"/>
      <c r="MP189" s="2"/>
      <c r="MQ189" s="2"/>
      <c r="MR189" s="2"/>
      <c r="MS189" s="2"/>
      <c r="MT189" s="2"/>
      <c r="MU189" s="2"/>
      <c r="MV189" s="2"/>
      <c r="MW189" s="2"/>
      <c r="MX189" s="2"/>
      <c r="MY189" s="2"/>
      <c r="MZ189" s="2"/>
      <c r="NA189" s="2"/>
      <c r="NB189" s="2"/>
      <c r="NC189" s="2"/>
      <c r="ND189" s="2"/>
      <c r="NE189" s="2"/>
      <c r="NF189" s="2"/>
      <c r="NG189" s="2"/>
      <c r="NH189" s="2"/>
      <c r="NI189" s="2"/>
      <c r="NJ189" s="2"/>
      <c r="NK189" s="2"/>
      <c r="NL189" s="2"/>
      <c r="NM189" s="2"/>
      <c r="NN189" s="2"/>
      <c r="NO189" s="2"/>
      <c r="NP189" s="2"/>
      <c r="NQ189" s="2"/>
      <c r="NR189" s="2"/>
      <c r="NS189" s="2"/>
      <c r="NT189" s="2"/>
      <c r="NU189" s="2"/>
      <c r="NV189" s="2"/>
      <c r="NW189" s="2"/>
      <c r="NX189" s="2"/>
      <c r="NY189" s="2"/>
      <c r="NZ189" s="2"/>
      <c r="OA189" s="2"/>
      <c r="OB189" s="2"/>
      <c r="OC189" s="2"/>
      <c r="OD189" s="2"/>
      <c r="OE189" s="2"/>
      <c r="OF189" s="2"/>
      <c r="OG189" s="2"/>
      <c r="OH189" s="2"/>
      <c r="OI189" s="2"/>
      <c r="OJ189" s="2"/>
      <c r="OK189" s="2"/>
      <c r="OL189" s="2"/>
      <c r="OM189" s="2"/>
      <c r="ON189" s="2"/>
      <c r="OO189" s="2"/>
      <c r="OP189" s="2"/>
      <c r="OQ189" s="2"/>
      <c r="OR189" s="2"/>
      <c r="OS189" s="2"/>
      <c r="OT189" s="2"/>
      <c r="OU189" s="2"/>
      <c r="OV189" s="2"/>
      <c r="OW189" s="2"/>
      <c r="OX189" s="2"/>
      <c r="OY189" s="2"/>
      <c r="OZ189" s="2"/>
      <c r="PA189" s="2"/>
      <c r="PB189" s="2"/>
      <c r="PC189" s="2"/>
      <c r="PD189" s="2"/>
      <c r="PE189" s="2"/>
    </row>
    <row r="190" spans="1:421" s="19" customFormat="1" ht="28.5" customHeight="1" x14ac:dyDescent="0.2">
      <c r="A190" s="171"/>
      <c r="B190" s="172"/>
      <c r="C190" s="173"/>
      <c r="D190" s="135" t="s">
        <v>6</v>
      </c>
      <c r="E190" s="124">
        <f t="shared" si="44"/>
        <v>4892.4969999999994</v>
      </c>
      <c r="F190" s="21">
        <f t="shared" si="45"/>
        <v>0</v>
      </c>
      <c r="G190" s="21">
        <f t="shared" si="45"/>
        <v>4892.4969999999994</v>
      </c>
      <c r="H190" s="21">
        <f t="shared" si="45"/>
        <v>0</v>
      </c>
      <c r="I190" s="21">
        <f t="shared" si="45"/>
        <v>0</v>
      </c>
      <c r="J190" s="21">
        <f t="shared" si="45"/>
        <v>0</v>
      </c>
      <c r="K190" s="11"/>
      <c r="L190" s="11"/>
      <c r="M190" s="11"/>
      <c r="N190" s="5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  <c r="GE190" s="2"/>
      <c r="GF190" s="2"/>
      <c r="GG190" s="2"/>
      <c r="GH190" s="2"/>
      <c r="GI190" s="2"/>
      <c r="GJ190" s="2"/>
      <c r="GK190" s="2"/>
      <c r="GL190" s="2"/>
      <c r="GM190" s="2"/>
      <c r="GN190" s="2"/>
      <c r="GO190" s="2"/>
      <c r="GP190" s="2"/>
      <c r="GQ190" s="2"/>
      <c r="GR190" s="2"/>
      <c r="GS190" s="2"/>
      <c r="GT190" s="2"/>
      <c r="GU190" s="2"/>
      <c r="GV190" s="2"/>
      <c r="GW190" s="2"/>
      <c r="GX190" s="2"/>
      <c r="GY190" s="2"/>
      <c r="GZ190" s="2"/>
      <c r="HA190" s="2"/>
      <c r="HB190" s="2"/>
      <c r="HC190" s="2"/>
      <c r="HD190" s="2"/>
      <c r="HE190" s="2"/>
      <c r="HF190" s="2"/>
      <c r="HG190" s="2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  <c r="HY190" s="2"/>
      <c r="HZ190" s="2"/>
      <c r="IA190" s="2"/>
      <c r="IB190" s="2"/>
      <c r="IC190" s="2"/>
      <c r="ID190" s="2"/>
      <c r="IE190" s="2"/>
      <c r="IF190" s="2"/>
      <c r="IG190" s="2"/>
      <c r="IH190" s="2"/>
      <c r="II190" s="2"/>
      <c r="IJ190" s="2"/>
      <c r="IK190" s="2"/>
      <c r="IL190" s="2"/>
      <c r="IM190" s="2"/>
      <c r="IN190" s="2"/>
      <c r="IO190" s="2"/>
      <c r="IP190" s="2"/>
      <c r="IQ190" s="2"/>
      <c r="IR190" s="2"/>
      <c r="IS190" s="2"/>
      <c r="IT190" s="2"/>
      <c r="IU190" s="2"/>
      <c r="IV190" s="2"/>
      <c r="IW190" s="2"/>
      <c r="IX190" s="2"/>
      <c r="IY190" s="2"/>
      <c r="IZ190" s="2"/>
      <c r="JA190" s="2"/>
      <c r="JB190" s="2"/>
      <c r="JC190" s="2"/>
      <c r="JD190" s="2"/>
      <c r="JE190" s="2"/>
      <c r="JF190" s="2"/>
      <c r="JG190" s="2"/>
      <c r="JH190" s="2"/>
      <c r="JI190" s="2"/>
      <c r="JJ190" s="2"/>
      <c r="JK190" s="2"/>
      <c r="JL190" s="2"/>
      <c r="JM190" s="2"/>
      <c r="JN190" s="2"/>
      <c r="JO190" s="2"/>
      <c r="JP190" s="2"/>
      <c r="JQ190" s="2"/>
      <c r="JR190" s="2"/>
      <c r="JS190" s="2"/>
      <c r="JT190" s="2"/>
      <c r="JU190" s="2"/>
      <c r="JV190" s="2"/>
      <c r="JW190" s="2"/>
      <c r="JX190" s="2"/>
      <c r="JY190" s="2"/>
      <c r="JZ190" s="2"/>
      <c r="KA190" s="2"/>
      <c r="KB190" s="2"/>
      <c r="KC190" s="2"/>
      <c r="KD190" s="2"/>
      <c r="KE190" s="2"/>
      <c r="KF190" s="2"/>
      <c r="KG190" s="2"/>
      <c r="KH190" s="2"/>
      <c r="KI190" s="2"/>
      <c r="KJ190" s="2"/>
      <c r="KK190" s="2"/>
      <c r="KL190" s="2"/>
      <c r="KM190" s="2"/>
      <c r="KN190" s="2"/>
      <c r="KO190" s="2"/>
      <c r="KP190" s="2"/>
      <c r="KQ190" s="2"/>
      <c r="KR190" s="2"/>
      <c r="KS190" s="2"/>
      <c r="KT190" s="2"/>
      <c r="KU190" s="2"/>
      <c r="KV190" s="2"/>
      <c r="KW190" s="2"/>
      <c r="KX190" s="2"/>
      <c r="KY190" s="2"/>
      <c r="KZ190" s="2"/>
      <c r="LA190" s="2"/>
      <c r="LB190" s="2"/>
      <c r="LC190" s="2"/>
      <c r="LD190" s="2"/>
      <c r="LE190" s="2"/>
      <c r="LF190" s="2"/>
      <c r="LG190" s="2"/>
      <c r="LH190" s="2"/>
      <c r="LI190" s="2"/>
      <c r="LJ190" s="2"/>
      <c r="LK190" s="2"/>
      <c r="LL190" s="2"/>
      <c r="LM190" s="2"/>
      <c r="LN190" s="2"/>
      <c r="LO190" s="2"/>
      <c r="LP190" s="2"/>
      <c r="LQ190" s="2"/>
      <c r="LR190" s="2"/>
      <c r="LS190" s="2"/>
      <c r="LT190" s="2"/>
      <c r="LU190" s="2"/>
      <c r="LV190" s="2"/>
      <c r="LW190" s="2"/>
      <c r="LX190" s="2"/>
      <c r="LY190" s="2"/>
      <c r="LZ190" s="2"/>
      <c r="MA190" s="2"/>
      <c r="MB190" s="2"/>
      <c r="MC190" s="2"/>
      <c r="MD190" s="2"/>
      <c r="ME190" s="2"/>
      <c r="MF190" s="2"/>
      <c r="MG190" s="2"/>
      <c r="MH190" s="2"/>
      <c r="MI190" s="2"/>
      <c r="MJ190" s="2"/>
      <c r="MK190" s="2"/>
      <c r="ML190" s="2"/>
      <c r="MM190" s="2"/>
      <c r="MN190" s="2"/>
      <c r="MO190" s="2"/>
      <c r="MP190" s="2"/>
      <c r="MQ190" s="2"/>
      <c r="MR190" s="2"/>
      <c r="MS190" s="2"/>
      <c r="MT190" s="2"/>
      <c r="MU190" s="2"/>
      <c r="MV190" s="2"/>
      <c r="MW190" s="2"/>
      <c r="MX190" s="2"/>
      <c r="MY190" s="2"/>
      <c r="MZ190" s="2"/>
      <c r="NA190" s="2"/>
      <c r="NB190" s="2"/>
      <c r="NC190" s="2"/>
      <c r="ND190" s="2"/>
      <c r="NE190" s="2"/>
      <c r="NF190" s="2"/>
      <c r="NG190" s="2"/>
      <c r="NH190" s="2"/>
      <c r="NI190" s="2"/>
      <c r="NJ190" s="2"/>
      <c r="NK190" s="2"/>
      <c r="NL190" s="2"/>
      <c r="NM190" s="2"/>
      <c r="NN190" s="2"/>
      <c r="NO190" s="2"/>
      <c r="NP190" s="2"/>
      <c r="NQ190" s="2"/>
      <c r="NR190" s="2"/>
      <c r="NS190" s="2"/>
      <c r="NT190" s="2"/>
      <c r="NU190" s="2"/>
      <c r="NV190" s="2"/>
      <c r="NW190" s="2"/>
      <c r="NX190" s="2"/>
      <c r="NY190" s="2"/>
      <c r="NZ190" s="2"/>
      <c r="OA190" s="2"/>
      <c r="OB190" s="2"/>
      <c r="OC190" s="2"/>
      <c r="OD190" s="2"/>
      <c r="OE190" s="2"/>
      <c r="OF190" s="2"/>
      <c r="OG190" s="2"/>
      <c r="OH190" s="2"/>
      <c r="OI190" s="2"/>
      <c r="OJ190" s="2"/>
      <c r="OK190" s="2"/>
      <c r="OL190" s="2"/>
      <c r="OM190" s="2"/>
      <c r="ON190" s="2"/>
      <c r="OO190" s="2"/>
      <c r="OP190" s="2"/>
      <c r="OQ190" s="2"/>
      <c r="OR190" s="2"/>
      <c r="OS190" s="2"/>
      <c r="OT190" s="2"/>
      <c r="OU190" s="2"/>
      <c r="OV190" s="2"/>
      <c r="OW190" s="2"/>
      <c r="OX190" s="2"/>
      <c r="OY190" s="2"/>
      <c r="OZ190" s="2"/>
      <c r="PA190" s="2"/>
      <c r="PB190" s="2"/>
      <c r="PC190" s="2"/>
      <c r="PD190" s="2"/>
      <c r="PE190" s="2"/>
    </row>
    <row r="191" spans="1:421" s="19" customFormat="1" ht="19.5" customHeight="1" x14ac:dyDescent="0.2">
      <c r="A191" s="171"/>
      <c r="B191" s="172"/>
      <c r="C191" s="173"/>
      <c r="D191" s="135" t="s">
        <v>4</v>
      </c>
      <c r="E191" s="124">
        <f t="shared" si="44"/>
        <v>524521.09265000001</v>
      </c>
      <c r="F191" s="21">
        <f t="shared" si="45"/>
        <v>81633.029790000001</v>
      </c>
      <c r="G191" s="21">
        <f t="shared" si="45"/>
        <v>86480.488860000012</v>
      </c>
      <c r="H191" s="21">
        <f t="shared" si="45"/>
        <v>55582.7</v>
      </c>
      <c r="I191" s="21">
        <f t="shared" si="45"/>
        <v>54582.7</v>
      </c>
      <c r="J191" s="21">
        <f t="shared" si="45"/>
        <v>246242.174</v>
      </c>
      <c r="K191" s="11"/>
      <c r="L191" s="11"/>
      <c r="M191" s="11"/>
      <c r="N191" s="5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/>
      <c r="FR191" s="2"/>
      <c r="FS191" s="2"/>
      <c r="FT191" s="2"/>
      <c r="FU191" s="2"/>
      <c r="FV191" s="2"/>
      <c r="FW191" s="2"/>
      <c r="FX191" s="2"/>
      <c r="FY191" s="2"/>
      <c r="FZ191" s="2"/>
      <c r="GA191" s="2"/>
      <c r="GB191" s="2"/>
      <c r="GC191" s="2"/>
      <c r="GD191" s="2"/>
      <c r="GE191" s="2"/>
      <c r="GF191" s="2"/>
      <c r="GG191" s="2"/>
      <c r="GH191" s="2"/>
      <c r="GI191" s="2"/>
      <c r="GJ191" s="2"/>
      <c r="GK191" s="2"/>
      <c r="GL191" s="2"/>
      <c r="GM191" s="2"/>
      <c r="GN191" s="2"/>
      <c r="GO191" s="2"/>
      <c r="GP191" s="2"/>
      <c r="GQ191" s="2"/>
      <c r="GR191" s="2"/>
      <c r="GS191" s="2"/>
      <c r="GT191" s="2"/>
      <c r="GU191" s="2"/>
      <c r="GV191" s="2"/>
      <c r="GW191" s="2"/>
      <c r="GX191" s="2"/>
      <c r="GY191" s="2"/>
      <c r="GZ191" s="2"/>
      <c r="HA191" s="2"/>
      <c r="HB191" s="2"/>
      <c r="HC191" s="2"/>
      <c r="HD191" s="2"/>
      <c r="HE191" s="2"/>
      <c r="HF191" s="2"/>
      <c r="HG191" s="2"/>
      <c r="HH191" s="2"/>
      <c r="HI191" s="2"/>
      <c r="HJ191" s="2"/>
      <c r="HK191" s="2"/>
      <c r="HL191" s="2"/>
      <c r="HM191" s="2"/>
      <c r="HN191" s="2"/>
      <c r="HO191" s="2"/>
      <c r="HP191" s="2"/>
      <c r="HQ191" s="2"/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/>
      <c r="IL191" s="2"/>
      <c r="IM191" s="2"/>
      <c r="IN191" s="2"/>
      <c r="IO191" s="2"/>
      <c r="IP191" s="2"/>
      <c r="IQ191" s="2"/>
      <c r="IR191" s="2"/>
      <c r="IS191" s="2"/>
      <c r="IT191" s="2"/>
      <c r="IU191" s="2"/>
      <c r="IV191" s="2"/>
      <c r="IW191" s="2"/>
      <c r="IX191" s="2"/>
      <c r="IY191" s="2"/>
      <c r="IZ191" s="2"/>
      <c r="JA191" s="2"/>
      <c r="JB191" s="2"/>
      <c r="JC191" s="2"/>
      <c r="JD191" s="2"/>
      <c r="JE191" s="2"/>
      <c r="JF191" s="2"/>
      <c r="JG191" s="2"/>
      <c r="JH191" s="2"/>
      <c r="JI191" s="2"/>
      <c r="JJ191" s="2"/>
      <c r="JK191" s="2"/>
      <c r="JL191" s="2"/>
      <c r="JM191" s="2"/>
      <c r="JN191" s="2"/>
      <c r="JO191" s="2"/>
      <c r="JP191" s="2"/>
      <c r="JQ191" s="2"/>
      <c r="JR191" s="2"/>
      <c r="JS191" s="2"/>
      <c r="JT191" s="2"/>
      <c r="JU191" s="2"/>
      <c r="JV191" s="2"/>
      <c r="JW191" s="2"/>
      <c r="JX191" s="2"/>
      <c r="JY191" s="2"/>
      <c r="JZ191" s="2"/>
      <c r="KA191" s="2"/>
      <c r="KB191" s="2"/>
      <c r="KC191" s="2"/>
      <c r="KD191" s="2"/>
      <c r="KE191" s="2"/>
      <c r="KF191" s="2"/>
      <c r="KG191" s="2"/>
      <c r="KH191" s="2"/>
      <c r="KI191" s="2"/>
      <c r="KJ191" s="2"/>
      <c r="KK191" s="2"/>
      <c r="KL191" s="2"/>
      <c r="KM191" s="2"/>
      <c r="KN191" s="2"/>
      <c r="KO191" s="2"/>
      <c r="KP191" s="2"/>
      <c r="KQ191" s="2"/>
      <c r="KR191" s="2"/>
      <c r="KS191" s="2"/>
      <c r="KT191" s="2"/>
      <c r="KU191" s="2"/>
      <c r="KV191" s="2"/>
      <c r="KW191" s="2"/>
      <c r="KX191" s="2"/>
      <c r="KY191" s="2"/>
      <c r="KZ191" s="2"/>
      <c r="LA191" s="2"/>
      <c r="LB191" s="2"/>
      <c r="LC191" s="2"/>
      <c r="LD191" s="2"/>
      <c r="LE191" s="2"/>
      <c r="LF191" s="2"/>
      <c r="LG191" s="2"/>
      <c r="LH191" s="2"/>
      <c r="LI191" s="2"/>
      <c r="LJ191" s="2"/>
      <c r="LK191" s="2"/>
      <c r="LL191" s="2"/>
      <c r="LM191" s="2"/>
      <c r="LN191" s="2"/>
      <c r="LO191" s="2"/>
      <c r="LP191" s="2"/>
      <c r="LQ191" s="2"/>
      <c r="LR191" s="2"/>
      <c r="LS191" s="2"/>
      <c r="LT191" s="2"/>
      <c r="LU191" s="2"/>
      <c r="LV191" s="2"/>
      <c r="LW191" s="2"/>
      <c r="LX191" s="2"/>
      <c r="LY191" s="2"/>
      <c r="LZ191" s="2"/>
      <c r="MA191" s="2"/>
      <c r="MB191" s="2"/>
      <c r="MC191" s="2"/>
      <c r="MD191" s="2"/>
      <c r="ME191" s="2"/>
      <c r="MF191" s="2"/>
      <c r="MG191" s="2"/>
      <c r="MH191" s="2"/>
      <c r="MI191" s="2"/>
      <c r="MJ191" s="2"/>
      <c r="MK191" s="2"/>
      <c r="ML191" s="2"/>
      <c r="MM191" s="2"/>
      <c r="MN191" s="2"/>
      <c r="MO191" s="2"/>
      <c r="MP191" s="2"/>
      <c r="MQ191" s="2"/>
      <c r="MR191" s="2"/>
      <c r="MS191" s="2"/>
      <c r="MT191" s="2"/>
      <c r="MU191" s="2"/>
      <c r="MV191" s="2"/>
      <c r="MW191" s="2"/>
      <c r="MX191" s="2"/>
      <c r="MY191" s="2"/>
      <c r="MZ191" s="2"/>
      <c r="NA191" s="2"/>
      <c r="NB191" s="2"/>
      <c r="NC191" s="2"/>
      <c r="ND191" s="2"/>
      <c r="NE191" s="2"/>
      <c r="NF191" s="2"/>
      <c r="NG191" s="2"/>
      <c r="NH191" s="2"/>
      <c r="NI191" s="2"/>
      <c r="NJ191" s="2"/>
      <c r="NK191" s="2"/>
      <c r="NL191" s="2"/>
      <c r="NM191" s="2"/>
      <c r="NN191" s="2"/>
      <c r="NO191" s="2"/>
      <c r="NP191" s="2"/>
      <c r="NQ191" s="2"/>
      <c r="NR191" s="2"/>
      <c r="NS191" s="2"/>
      <c r="NT191" s="2"/>
      <c r="NU191" s="2"/>
      <c r="NV191" s="2"/>
      <c r="NW191" s="2"/>
      <c r="NX191" s="2"/>
      <c r="NY191" s="2"/>
      <c r="NZ191" s="2"/>
      <c r="OA191" s="2"/>
      <c r="OB191" s="2"/>
      <c r="OC191" s="2"/>
      <c r="OD191" s="2"/>
      <c r="OE191" s="2"/>
      <c r="OF191" s="2"/>
      <c r="OG191" s="2"/>
      <c r="OH191" s="2"/>
      <c r="OI191" s="2"/>
      <c r="OJ191" s="2"/>
      <c r="OK191" s="2"/>
      <c r="OL191" s="2"/>
      <c r="OM191" s="2"/>
      <c r="ON191" s="2"/>
      <c r="OO191" s="2"/>
      <c r="OP191" s="2"/>
      <c r="OQ191" s="2"/>
      <c r="OR191" s="2"/>
      <c r="OS191" s="2"/>
      <c r="OT191" s="2"/>
      <c r="OU191" s="2"/>
      <c r="OV191" s="2"/>
      <c r="OW191" s="2"/>
      <c r="OX191" s="2"/>
      <c r="OY191" s="2"/>
      <c r="OZ191" s="2"/>
      <c r="PA191" s="2"/>
      <c r="PB191" s="2"/>
      <c r="PC191" s="2"/>
      <c r="PD191" s="2"/>
      <c r="PE191" s="2"/>
    </row>
    <row r="192" spans="1:421" s="19" customFormat="1" ht="33.75" customHeight="1" x14ac:dyDescent="0.2">
      <c r="A192" s="171"/>
      <c r="B192" s="172"/>
      <c r="C192" s="173"/>
      <c r="D192" s="135" t="s">
        <v>18</v>
      </c>
      <c r="E192" s="124">
        <f t="shared" si="44"/>
        <v>0</v>
      </c>
      <c r="F192" s="21">
        <f t="shared" si="45"/>
        <v>0</v>
      </c>
      <c r="G192" s="21">
        <f t="shared" si="45"/>
        <v>0</v>
      </c>
      <c r="H192" s="21">
        <f t="shared" si="45"/>
        <v>0</v>
      </c>
      <c r="I192" s="21">
        <f t="shared" si="45"/>
        <v>0</v>
      </c>
      <c r="J192" s="21">
        <f t="shared" si="45"/>
        <v>0</v>
      </c>
      <c r="K192" s="11"/>
      <c r="L192" s="11"/>
      <c r="M192" s="11"/>
      <c r="N192" s="5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  <c r="FB192" s="2"/>
      <c r="FC192" s="2"/>
      <c r="FD192" s="2"/>
      <c r="FE192" s="2"/>
      <c r="FF192" s="2"/>
      <c r="FG192" s="2"/>
      <c r="FH192" s="2"/>
      <c r="FI192" s="2"/>
      <c r="FJ192" s="2"/>
      <c r="FK192" s="2"/>
      <c r="FL192" s="2"/>
      <c r="FM192" s="2"/>
      <c r="FN192" s="2"/>
      <c r="FO192" s="2"/>
      <c r="FP192" s="2"/>
      <c r="FQ192" s="2"/>
      <c r="FR192" s="2"/>
      <c r="FS192" s="2"/>
      <c r="FT192" s="2"/>
      <c r="FU192" s="2"/>
      <c r="FV192" s="2"/>
      <c r="FW192" s="2"/>
      <c r="FX192" s="2"/>
      <c r="FY192" s="2"/>
      <c r="FZ192" s="2"/>
      <c r="GA192" s="2"/>
      <c r="GB192" s="2"/>
      <c r="GC192" s="2"/>
      <c r="GD192" s="2"/>
      <c r="GE192" s="2"/>
      <c r="GF192" s="2"/>
      <c r="GG192" s="2"/>
      <c r="GH192" s="2"/>
      <c r="GI192" s="2"/>
      <c r="GJ192" s="2"/>
      <c r="GK192" s="2"/>
      <c r="GL192" s="2"/>
      <c r="GM192" s="2"/>
      <c r="GN192" s="2"/>
      <c r="GO192" s="2"/>
      <c r="GP192" s="2"/>
      <c r="GQ192" s="2"/>
      <c r="GR192" s="2"/>
      <c r="GS192" s="2"/>
      <c r="GT192" s="2"/>
      <c r="GU192" s="2"/>
      <c r="GV192" s="2"/>
      <c r="GW192" s="2"/>
      <c r="GX192" s="2"/>
      <c r="GY192" s="2"/>
      <c r="GZ192" s="2"/>
      <c r="HA192" s="2"/>
      <c r="HB192" s="2"/>
      <c r="HC192" s="2"/>
      <c r="HD192" s="2"/>
      <c r="HE192" s="2"/>
      <c r="HF192" s="2"/>
      <c r="HG192" s="2"/>
      <c r="HH192" s="2"/>
      <c r="HI192" s="2"/>
      <c r="HJ192" s="2"/>
      <c r="HK192" s="2"/>
      <c r="HL192" s="2"/>
      <c r="HM192" s="2"/>
      <c r="HN192" s="2"/>
      <c r="HO192" s="2"/>
      <c r="HP192" s="2"/>
      <c r="HQ192" s="2"/>
      <c r="HR192" s="2"/>
      <c r="HS192" s="2"/>
      <c r="HT192" s="2"/>
      <c r="HU192" s="2"/>
      <c r="HV192" s="2"/>
      <c r="HW192" s="2"/>
      <c r="HX192" s="2"/>
      <c r="HY192" s="2"/>
      <c r="HZ192" s="2"/>
      <c r="IA192" s="2"/>
      <c r="IB192" s="2"/>
      <c r="IC192" s="2"/>
      <c r="ID192" s="2"/>
      <c r="IE192" s="2"/>
      <c r="IF192" s="2"/>
      <c r="IG192" s="2"/>
      <c r="IH192" s="2"/>
      <c r="II192" s="2"/>
      <c r="IJ192" s="2"/>
      <c r="IK192" s="2"/>
      <c r="IL192" s="2"/>
      <c r="IM192" s="2"/>
      <c r="IN192" s="2"/>
      <c r="IO192" s="2"/>
      <c r="IP192" s="2"/>
      <c r="IQ192" s="2"/>
      <c r="IR192" s="2"/>
      <c r="IS192" s="2"/>
      <c r="IT192" s="2"/>
      <c r="IU192" s="2"/>
      <c r="IV192" s="2"/>
      <c r="IW192" s="2"/>
      <c r="IX192" s="2"/>
      <c r="IY192" s="2"/>
      <c r="IZ192" s="2"/>
      <c r="JA192" s="2"/>
      <c r="JB192" s="2"/>
      <c r="JC192" s="2"/>
      <c r="JD192" s="2"/>
      <c r="JE192" s="2"/>
      <c r="JF192" s="2"/>
      <c r="JG192" s="2"/>
      <c r="JH192" s="2"/>
      <c r="JI192" s="2"/>
      <c r="JJ192" s="2"/>
      <c r="JK192" s="2"/>
      <c r="JL192" s="2"/>
      <c r="JM192" s="2"/>
      <c r="JN192" s="2"/>
      <c r="JO192" s="2"/>
      <c r="JP192" s="2"/>
      <c r="JQ192" s="2"/>
      <c r="JR192" s="2"/>
      <c r="JS192" s="2"/>
      <c r="JT192" s="2"/>
      <c r="JU192" s="2"/>
      <c r="JV192" s="2"/>
      <c r="JW192" s="2"/>
      <c r="JX192" s="2"/>
      <c r="JY192" s="2"/>
      <c r="JZ192" s="2"/>
      <c r="KA192" s="2"/>
      <c r="KB192" s="2"/>
      <c r="KC192" s="2"/>
      <c r="KD192" s="2"/>
      <c r="KE192" s="2"/>
      <c r="KF192" s="2"/>
      <c r="KG192" s="2"/>
      <c r="KH192" s="2"/>
      <c r="KI192" s="2"/>
      <c r="KJ192" s="2"/>
      <c r="KK192" s="2"/>
      <c r="KL192" s="2"/>
      <c r="KM192" s="2"/>
      <c r="KN192" s="2"/>
      <c r="KO192" s="2"/>
      <c r="KP192" s="2"/>
      <c r="KQ192" s="2"/>
      <c r="KR192" s="2"/>
      <c r="KS192" s="2"/>
      <c r="KT192" s="2"/>
      <c r="KU192" s="2"/>
      <c r="KV192" s="2"/>
      <c r="KW192" s="2"/>
      <c r="KX192" s="2"/>
      <c r="KY192" s="2"/>
      <c r="KZ192" s="2"/>
      <c r="LA192" s="2"/>
      <c r="LB192" s="2"/>
      <c r="LC192" s="2"/>
      <c r="LD192" s="2"/>
      <c r="LE192" s="2"/>
      <c r="LF192" s="2"/>
      <c r="LG192" s="2"/>
      <c r="LH192" s="2"/>
      <c r="LI192" s="2"/>
      <c r="LJ192" s="2"/>
      <c r="LK192" s="2"/>
      <c r="LL192" s="2"/>
      <c r="LM192" s="2"/>
      <c r="LN192" s="2"/>
      <c r="LO192" s="2"/>
      <c r="LP192" s="2"/>
      <c r="LQ192" s="2"/>
      <c r="LR192" s="2"/>
      <c r="LS192" s="2"/>
      <c r="LT192" s="2"/>
      <c r="LU192" s="2"/>
      <c r="LV192" s="2"/>
      <c r="LW192" s="2"/>
      <c r="LX192" s="2"/>
      <c r="LY192" s="2"/>
      <c r="LZ192" s="2"/>
      <c r="MA192" s="2"/>
      <c r="MB192" s="2"/>
      <c r="MC192" s="2"/>
      <c r="MD192" s="2"/>
      <c r="ME192" s="2"/>
      <c r="MF192" s="2"/>
      <c r="MG192" s="2"/>
      <c r="MH192" s="2"/>
      <c r="MI192" s="2"/>
      <c r="MJ192" s="2"/>
      <c r="MK192" s="2"/>
      <c r="ML192" s="2"/>
      <c r="MM192" s="2"/>
      <c r="MN192" s="2"/>
      <c r="MO192" s="2"/>
      <c r="MP192" s="2"/>
      <c r="MQ192" s="2"/>
      <c r="MR192" s="2"/>
      <c r="MS192" s="2"/>
      <c r="MT192" s="2"/>
      <c r="MU192" s="2"/>
      <c r="MV192" s="2"/>
      <c r="MW192" s="2"/>
      <c r="MX192" s="2"/>
      <c r="MY192" s="2"/>
      <c r="MZ192" s="2"/>
      <c r="NA192" s="2"/>
      <c r="NB192" s="2"/>
      <c r="NC192" s="2"/>
      <c r="ND192" s="2"/>
      <c r="NE192" s="2"/>
      <c r="NF192" s="2"/>
      <c r="NG192" s="2"/>
      <c r="NH192" s="2"/>
      <c r="NI192" s="2"/>
      <c r="NJ192" s="2"/>
      <c r="NK192" s="2"/>
      <c r="NL192" s="2"/>
      <c r="NM192" s="2"/>
      <c r="NN192" s="2"/>
      <c r="NO192" s="2"/>
      <c r="NP192" s="2"/>
      <c r="NQ192" s="2"/>
      <c r="NR192" s="2"/>
      <c r="NS192" s="2"/>
      <c r="NT192" s="2"/>
      <c r="NU192" s="2"/>
      <c r="NV192" s="2"/>
      <c r="NW192" s="2"/>
      <c r="NX192" s="2"/>
      <c r="NY192" s="2"/>
      <c r="NZ192" s="2"/>
      <c r="OA192" s="2"/>
      <c r="OB192" s="2"/>
      <c r="OC192" s="2"/>
      <c r="OD192" s="2"/>
      <c r="OE192" s="2"/>
      <c r="OF192" s="2"/>
      <c r="OG192" s="2"/>
      <c r="OH192" s="2"/>
      <c r="OI192" s="2"/>
      <c r="OJ192" s="2"/>
      <c r="OK192" s="2"/>
      <c r="OL192" s="2"/>
      <c r="OM192" s="2"/>
      <c r="ON192" s="2"/>
      <c r="OO192" s="2"/>
      <c r="OP192" s="2"/>
      <c r="OQ192" s="2"/>
      <c r="OR192" s="2"/>
      <c r="OS192" s="2"/>
      <c r="OT192" s="2"/>
      <c r="OU192" s="2"/>
      <c r="OV192" s="2"/>
      <c r="OW192" s="2"/>
      <c r="OX192" s="2"/>
      <c r="OY192" s="2"/>
      <c r="OZ192" s="2"/>
      <c r="PA192" s="2"/>
      <c r="PB192" s="2"/>
      <c r="PC192" s="2"/>
      <c r="PD192" s="2"/>
      <c r="PE192" s="2"/>
    </row>
    <row r="193" spans="1:421" s="19" customFormat="1" ht="19.5" customHeight="1" x14ac:dyDescent="0.2">
      <c r="A193" s="171"/>
      <c r="B193" s="172"/>
      <c r="C193" s="173"/>
      <c r="D193" s="135" t="s">
        <v>19</v>
      </c>
      <c r="E193" s="124">
        <f t="shared" si="44"/>
        <v>0</v>
      </c>
      <c r="F193" s="21">
        <f t="shared" si="45"/>
        <v>0</v>
      </c>
      <c r="G193" s="21">
        <f t="shared" si="45"/>
        <v>0</v>
      </c>
      <c r="H193" s="21">
        <f t="shared" si="45"/>
        <v>0</v>
      </c>
      <c r="I193" s="21">
        <f t="shared" si="45"/>
        <v>0</v>
      </c>
      <c r="J193" s="21">
        <f t="shared" si="45"/>
        <v>0</v>
      </c>
      <c r="K193" s="11"/>
      <c r="L193" s="11"/>
      <c r="M193" s="11"/>
      <c r="N193" s="5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  <c r="GE193" s="2"/>
      <c r="GF193" s="2"/>
      <c r="GG193" s="2"/>
      <c r="GH193" s="2"/>
      <c r="GI193" s="2"/>
      <c r="GJ193" s="2"/>
      <c r="GK193" s="2"/>
      <c r="GL193" s="2"/>
      <c r="GM193" s="2"/>
      <c r="GN193" s="2"/>
      <c r="GO193" s="2"/>
      <c r="GP193" s="2"/>
      <c r="GQ193" s="2"/>
      <c r="GR193" s="2"/>
      <c r="GS193" s="2"/>
      <c r="GT193" s="2"/>
      <c r="GU193" s="2"/>
      <c r="GV193" s="2"/>
      <c r="GW193" s="2"/>
      <c r="GX193" s="2"/>
      <c r="GY193" s="2"/>
      <c r="GZ193" s="2"/>
      <c r="HA193" s="2"/>
      <c r="HB193" s="2"/>
      <c r="HC193" s="2"/>
      <c r="HD193" s="2"/>
      <c r="HE193" s="2"/>
      <c r="HF193" s="2"/>
      <c r="HG193" s="2"/>
      <c r="HH193" s="2"/>
      <c r="HI193" s="2"/>
      <c r="HJ193" s="2"/>
      <c r="HK193" s="2"/>
      <c r="HL193" s="2"/>
      <c r="HM193" s="2"/>
      <c r="HN193" s="2"/>
      <c r="HO193" s="2"/>
      <c r="HP193" s="2"/>
      <c r="HQ193" s="2"/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  <c r="IH193" s="2"/>
      <c r="II193" s="2"/>
      <c r="IJ193" s="2"/>
      <c r="IK193" s="2"/>
      <c r="IL193" s="2"/>
      <c r="IM193" s="2"/>
      <c r="IN193" s="2"/>
      <c r="IO193" s="2"/>
      <c r="IP193" s="2"/>
      <c r="IQ193" s="2"/>
      <c r="IR193" s="2"/>
      <c r="IS193" s="2"/>
      <c r="IT193" s="2"/>
      <c r="IU193" s="2"/>
      <c r="IV193" s="2"/>
      <c r="IW193" s="2"/>
      <c r="IX193" s="2"/>
      <c r="IY193" s="2"/>
      <c r="IZ193" s="2"/>
      <c r="JA193" s="2"/>
      <c r="JB193" s="2"/>
      <c r="JC193" s="2"/>
      <c r="JD193" s="2"/>
      <c r="JE193" s="2"/>
      <c r="JF193" s="2"/>
      <c r="JG193" s="2"/>
      <c r="JH193" s="2"/>
      <c r="JI193" s="2"/>
      <c r="JJ193" s="2"/>
      <c r="JK193" s="2"/>
      <c r="JL193" s="2"/>
      <c r="JM193" s="2"/>
      <c r="JN193" s="2"/>
      <c r="JO193" s="2"/>
      <c r="JP193" s="2"/>
      <c r="JQ193" s="2"/>
      <c r="JR193" s="2"/>
      <c r="JS193" s="2"/>
      <c r="JT193" s="2"/>
      <c r="JU193" s="2"/>
      <c r="JV193" s="2"/>
      <c r="JW193" s="2"/>
      <c r="JX193" s="2"/>
      <c r="JY193" s="2"/>
      <c r="JZ193" s="2"/>
      <c r="KA193" s="2"/>
      <c r="KB193" s="2"/>
      <c r="KC193" s="2"/>
      <c r="KD193" s="2"/>
      <c r="KE193" s="2"/>
      <c r="KF193" s="2"/>
      <c r="KG193" s="2"/>
      <c r="KH193" s="2"/>
      <c r="KI193" s="2"/>
      <c r="KJ193" s="2"/>
      <c r="KK193" s="2"/>
      <c r="KL193" s="2"/>
      <c r="KM193" s="2"/>
      <c r="KN193" s="2"/>
      <c r="KO193" s="2"/>
      <c r="KP193" s="2"/>
      <c r="KQ193" s="2"/>
      <c r="KR193" s="2"/>
      <c r="KS193" s="2"/>
      <c r="KT193" s="2"/>
      <c r="KU193" s="2"/>
      <c r="KV193" s="2"/>
      <c r="KW193" s="2"/>
      <c r="KX193" s="2"/>
      <c r="KY193" s="2"/>
      <c r="KZ193" s="2"/>
      <c r="LA193" s="2"/>
      <c r="LB193" s="2"/>
      <c r="LC193" s="2"/>
      <c r="LD193" s="2"/>
      <c r="LE193" s="2"/>
      <c r="LF193" s="2"/>
      <c r="LG193" s="2"/>
      <c r="LH193" s="2"/>
      <c r="LI193" s="2"/>
      <c r="LJ193" s="2"/>
      <c r="LK193" s="2"/>
      <c r="LL193" s="2"/>
      <c r="LM193" s="2"/>
      <c r="LN193" s="2"/>
      <c r="LO193" s="2"/>
      <c r="LP193" s="2"/>
      <c r="LQ193" s="2"/>
      <c r="LR193" s="2"/>
      <c r="LS193" s="2"/>
      <c r="LT193" s="2"/>
      <c r="LU193" s="2"/>
      <c r="LV193" s="2"/>
      <c r="LW193" s="2"/>
      <c r="LX193" s="2"/>
      <c r="LY193" s="2"/>
      <c r="LZ193" s="2"/>
      <c r="MA193" s="2"/>
      <c r="MB193" s="2"/>
      <c r="MC193" s="2"/>
      <c r="MD193" s="2"/>
      <c r="ME193" s="2"/>
      <c r="MF193" s="2"/>
      <c r="MG193" s="2"/>
      <c r="MH193" s="2"/>
      <c r="MI193" s="2"/>
      <c r="MJ193" s="2"/>
      <c r="MK193" s="2"/>
      <c r="ML193" s="2"/>
      <c r="MM193" s="2"/>
      <c r="MN193" s="2"/>
      <c r="MO193" s="2"/>
      <c r="MP193" s="2"/>
      <c r="MQ193" s="2"/>
      <c r="MR193" s="2"/>
      <c r="MS193" s="2"/>
      <c r="MT193" s="2"/>
      <c r="MU193" s="2"/>
      <c r="MV193" s="2"/>
      <c r="MW193" s="2"/>
      <c r="MX193" s="2"/>
      <c r="MY193" s="2"/>
      <c r="MZ193" s="2"/>
      <c r="NA193" s="2"/>
      <c r="NB193" s="2"/>
      <c r="NC193" s="2"/>
      <c r="ND193" s="2"/>
      <c r="NE193" s="2"/>
      <c r="NF193" s="2"/>
      <c r="NG193" s="2"/>
      <c r="NH193" s="2"/>
      <c r="NI193" s="2"/>
      <c r="NJ193" s="2"/>
      <c r="NK193" s="2"/>
      <c r="NL193" s="2"/>
      <c r="NM193" s="2"/>
      <c r="NN193" s="2"/>
      <c r="NO193" s="2"/>
      <c r="NP193" s="2"/>
      <c r="NQ193" s="2"/>
      <c r="NR193" s="2"/>
      <c r="NS193" s="2"/>
      <c r="NT193" s="2"/>
      <c r="NU193" s="2"/>
      <c r="NV193" s="2"/>
      <c r="NW193" s="2"/>
      <c r="NX193" s="2"/>
      <c r="NY193" s="2"/>
      <c r="NZ193" s="2"/>
      <c r="OA193" s="2"/>
      <c r="OB193" s="2"/>
      <c r="OC193" s="2"/>
      <c r="OD193" s="2"/>
      <c r="OE193" s="2"/>
      <c r="OF193" s="2"/>
      <c r="OG193" s="2"/>
      <c r="OH193" s="2"/>
      <c r="OI193" s="2"/>
      <c r="OJ193" s="2"/>
      <c r="OK193" s="2"/>
      <c r="OL193" s="2"/>
      <c r="OM193" s="2"/>
      <c r="ON193" s="2"/>
      <c r="OO193" s="2"/>
      <c r="OP193" s="2"/>
      <c r="OQ193" s="2"/>
      <c r="OR193" s="2"/>
      <c r="OS193" s="2"/>
      <c r="OT193" s="2"/>
      <c r="OU193" s="2"/>
      <c r="OV193" s="2"/>
      <c r="OW193" s="2"/>
      <c r="OX193" s="2"/>
      <c r="OY193" s="2"/>
      <c r="OZ193" s="2"/>
      <c r="PA193" s="2"/>
      <c r="PB193" s="2"/>
      <c r="PC193" s="2"/>
      <c r="PD193" s="2"/>
      <c r="PE193" s="2"/>
    </row>
    <row r="194" spans="1:421" s="19" customFormat="1" ht="24.75" customHeight="1" x14ac:dyDescent="0.2">
      <c r="A194" s="174"/>
      <c r="B194" s="175"/>
      <c r="C194" s="176"/>
      <c r="D194" s="135" t="s">
        <v>7</v>
      </c>
      <c r="E194" s="124">
        <f t="shared" si="44"/>
        <v>178629.25628</v>
      </c>
      <c r="F194" s="32">
        <f t="shared" si="45"/>
        <v>0</v>
      </c>
      <c r="G194" s="21">
        <f t="shared" si="45"/>
        <v>0</v>
      </c>
      <c r="H194" s="21">
        <f t="shared" si="45"/>
        <v>26867.353279999999</v>
      </c>
      <c r="I194" s="21">
        <f t="shared" si="45"/>
        <v>34438.775000000001</v>
      </c>
      <c r="J194" s="21">
        <f t="shared" si="45"/>
        <v>117323.128</v>
      </c>
      <c r="K194" s="11"/>
      <c r="L194" s="11"/>
      <c r="M194" s="11"/>
      <c r="N194" s="5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  <c r="GE194" s="2"/>
      <c r="GF194" s="2"/>
      <c r="GG194" s="2"/>
      <c r="GH194" s="2"/>
      <c r="GI194" s="2"/>
      <c r="GJ194" s="2"/>
      <c r="GK194" s="2"/>
      <c r="GL194" s="2"/>
      <c r="GM194" s="2"/>
      <c r="GN194" s="2"/>
      <c r="GO194" s="2"/>
      <c r="GP194" s="2"/>
      <c r="GQ194" s="2"/>
      <c r="GR194" s="2"/>
      <c r="GS194" s="2"/>
      <c r="GT194" s="2"/>
      <c r="GU194" s="2"/>
      <c r="GV194" s="2"/>
      <c r="GW194" s="2"/>
      <c r="GX194" s="2"/>
      <c r="GY194" s="2"/>
      <c r="GZ194" s="2"/>
      <c r="HA194" s="2"/>
      <c r="HB194" s="2"/>
      <c r="HC194" s="2"/>
      <c r="HD194" s="2"/>
      <c r="HE194" s="2"/>
      <c r="HF194" s="2"/>
      <c r="HG194" s="2"/>
      <c r="HH194" s="2"/>
      <c r="HI194" s="2"/>
      <c r="HJ194" s="2"/>
      <c r="HK194" s="2"/>
      <c r="HL194" s="2"/>
      <c r="HM194" s="2"/>
      <c r="HN194" s="2"/>
      <c r="HO194" s="2"/>
      <c r="HP194" s="2"/>
      <c r="HQ194" s="2"/>
      <c r="HR194" s="2"/>
      <c r="HS194" s="2"/>
      <c r="HT194" s="2"/>
      <c r="HU194" s="2"/>
      <c r="HV194" s="2"/>
      <c r="HW194" s="2"/>
      <c r="HX194" s="2"/>
      <c r="HY194" s="2"/>
      <c r="HZ194" s="2"/>
      <c r="IA194" s="2"/>
      <c r="IB194" s="2"/>
      <c r="IC194" s="2"/>
      <c r="ID194" s="2"/>
      <c r="IE194" s="2"/>
      <c r="IF194" s="2"/>
      <c r="IG194" s="2"/>
      <c r="IH194" s="2"/>
      <c r="II194" s="2"/>
      <c r="IJ194" s="2"/>
      <c r="IK194" s="2"/>
      <c r="IL194" s="2"/>
      <c r="IM194" s="2"/>
      <c r="IN194" s="2"/>
      <c r="IO194" s="2"/>
      <c r="IP194" s="2"/>
      <c r="IQ194" s="2"/>
      <c r="IR194" s="2"/>
      <c r="IS194" s="2"/>
      <c r="IT194" s="2"/>
      <c r="IU194" s="2"/>
      <c r="IV194" s="2"/>
      <c r="IW194" s="2"/>
      <c r="IX194" s="2"/>
      <c r="IY194" s="2"/>
      <c r="IZ194" s="2"/>
      <c r="JA194" s="2"/>
      <c r="JB194" s="2"/>
      <c r="JC194" s="2"/>
      <c r="JD194" s="2"/>
      <c r="JE194" s="2"/>
      <c r="JF194" s="2"/>
      <c r="JG194" s="2"/>
      <c r="JH194" s="2"/>
      <c r="JI194" s="2"/>
      <c r="JJ194" s="2"/>
      <c r="JK194" s="2"/>
      <c r="JL194" s="2"/>
      <c r="JM194" s="2"/>
      <c r="JN194" s="2"/>
      <c r="JO194" s="2"/>
      <c r="JP194" s="2"/>
      <c r="JQ194" s="2"/>
      <c r="JR194" s="2"/>
      <c r="JS194" s="2"/>
      <c r="JT194" s="2"/>
      <c r="JU194" s="2"/>
      <c r="JV194" s="2"/>
      <c r="JW194" s="2"/>
      <c r="JX194" s="2"/>
      <c r="JY194" s="2"/>
      <c r="JZ194" s="2"/>
      <c r="KA194" s="2"/>
      <c r="KB194" s="2"/>
      <c r="KC194" s="2"/>
      <c r="KD194" s="2"/>
      <c r="KE194" s="2"/>
      <c r="KF194" s="2"/>
      <c r="KG194" s="2"/>
      <c r="KH194" s="2"/>
      <c r="KI194" s="2"/>
      <c r="KJ194" s="2"/>
      <c r="KK194" s="2"/>
      <c r="KL194" s="2"/>
      <c r="KM194" s="2"/>
      <c r="KN194" s="2"/>
      <c r="KO194" s="2"/>
      <c r="KP194" s="2"/>
      <c r="KQ194" s="2"/>
      <c r="KR194" s="2"/>
      <c r="KS194" s="2"/>
      <c r="KT194" s="2"/>
      <c r="KU194" s="2"/>
      <c r="KV194" s="2"/>
      <c r="KW194" s="2"/>
      <c r="KX194" s="2"/>
      <c r="KY194" s="2"/>
      <c r="KZ194" s="2"/>
      <c r="LA194" s="2"/>
      <c r="LB194" s="2"/>
      <c r="LC194" s="2"/>
      <c r="LD194" s="2"/>
      <c r="LE194" s="2"/>
      <c r="LF194" s="2"/>
      <c r="LG194" s="2"/>
      <c r="LH194" s="2"/>
      <c r="LI194" s="2"/>
      <c r="LJ194" s="2"/>
      <c r="LK194" s="2"/>
      <c r="LL194" s="2"/>
      <c r="LM194" s="2"/>
      <c r="LN194" s="2"/>
      <c r="LO194" s="2"/>
      <c r="LP194" s="2"/>
      <c r="LQ194" s="2"/>
      <c r="LR194" s="2"/>
      <c r="LS194" s="2"/>
      <c r="LT194" s="2"/>
      <c r="LU194" s="2"/>
      <c r="LV194" s="2"/>
      <c r="LW194" s="2"/>
      <c r="LX194" s="2"/>
      <c r="LY194" s="2"/>
      <c r="LZ194" s="2"/>
      <c r="MA194" s="2"/>
      <c r="MB194" s="2"/>
      <c r="MC194" s="2"/>
      <c r="MD194" s="2"/>
      <c r="ME194" s="2"/>
      <c r="MF194" s="2"/>
      <c r="MG194" s="2"/>
      <c r="MH194" s="2"/>
      <c r="MI194" s="2"/>
      <c r="MJ194" s="2"/>
      <c r="MK194" s="2"/>
      <c r="ML194" s="2"/>
      <c r="MM194" s="2"/>
      <c r="MN194" s="2"/>
      <c r="MO194" s="2"/>
      <c r="MP194" s="2"/>
      <c r="MQ194" s="2"/>
      <c r="MR194" s="2"/>
      <c r="MS194" s="2"/>
      <c r="MT194" s="2"/>
      <c r="MU194" s="2"/>
      <c r="MV194" s="2"/>
      <c r="MW194" s="2"/>
      <c r="MX194" s="2"/>
      <c r="MY194" s="2"/>
      <c r="MZ194" s="2"/>
      <c r="NA194" s="2"/>
      <c r="NB194" s="2"/>
      <c r="NC194" s="2"/>
      <c r="ND194" s="2"/>
      <c r="NE194" s="2"/>
      <c r="NF194" s="2"/>
      <c r="NG194" s="2"/>
      <c r="NH194" s="2"/>
      <c r="NI194" s="2"/>
      <c r="NJ194" s="2"/>
      <c r="NK194" s="2"/>
      <c r="NL194" s="2"/>
      <c r="NM194" s="2"/>
      <c r="NN194" s="2"/>
      <c r="NO194" s="2"/>
      <c r="NP194" s="2"/>
      <c r="NQ194" s="2"/>
      <c r="NR194" s="2"/>
      <c r="NS194" s="2"/>
      <c r="NT194" s="2"/>
      <c r="NU194" s="2"/>
      <c r="NV194" s="2"/>
      <c r="NW194" s="2"/>
      <c r="NX194" s="2"/>
      <c r="NY194" s="2"/>
      <c r="NZ194" s="2"/>
      <c r="OA194" s="2"/>
      <c r="OB194" s="2"/>
      <c r="OC194" s="2"/>
      <c r="OD194" s="2"/>
      <c r="OE194" s="2"/>
      <c r="OF194" s="2"/>
      <c r="OG194" s="2"/>
      <c r="OH194" s="2"/>
      <c r="OI194" s="2"/>
      <c r="OJ194" s="2"/>
      <c r="OK194" s="2"/>
      <c r="OL194" s="2"/>
      <c r="OM194" s="2"/>
      <c r="ON194" s="2"/>
      <c r="OO194" s="2"/>
      <c r="OP194" s="2"/>
      <c r="OQ194" s="2"/>
      <c r="OR194" s="2"/>
      <c r="OS194" s="2"/>
      <c r="OT194" s="2"/>
      <c r="OU194" s="2"/>
      <c r="OV194" s="2"/>
      <c r="OW194" s="2"/>
      <c r="OX194" s="2"/>
      <c r="OY194" s="2"/>
      <c r="OZ194" s="2"/>
      <c r="PA194" s="2"/>
      <c r="PB194" s="2"/>
      <c r="PC194" s="2"/>
      <c r="PD194" s="2"/>
      <c r="PE194" s="2"/>
    </row>
    <row r="195" spans="1:421" s="19" customFormat="1" ht="24.75" customHeight="1" x14ac:dyDescent="0.2">
      <c r="A195" s="193" t="s">
        <v>5</v>
      </c>
      <c r="B195" s="194"/>
      <c r="C195" s="194"/>
      <c r="D195" s="194"/>
      <c r="E195" s="194"/>
      <c r="F195" s="194"/>
      <c r="G195" s="194"/>
      <c r="H195" s="194"/>
      <c r="I195" s="194"/>
      <c r="J195" s="195"/>
      <c r="K195" s="11"/>
      <c r="L195" s="11"/>
      <c r="M195" s="11"/>
      <c r="N195" s="5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  <c r="GM195" s="2"/>
      <c r="GN195" s="2"/>
      <c r="GO195" s="2"/>
      <c r="GP195" s="2"/>
      <c r="GQ195" s="2"/>
      <c r="GR195" s="2"/>
      <c r="GS195" s="2"/>
      <c r="GT195" s="2"/>
      <c r="GU195" s="2"/>
      <c r="GV195" s="2"/>
      <c r="GW195" s="2"/>
      <c r="GX195" s="2"/>
      <c r="GY195" s="2"/>
      <c r="GZ195" s="2"/>
      <c r="HA195" s="2"/>
      <c r="HB195" s="2"/>
      <c r="HC195" s="2"/>
      <c r="HD195" s="2"/>
      <c r="HE195" s="2"/>
      <c r="HF195" s="2"/>
      <c r="HG195" s="2"/>
      <c r="HH195" s="2"/>
      <c r="HI195" s="2"/>
      <c r="HJ195" s="2"/>
      <c r="HK195" s="2"/>
      <c r="HL195" s="2"/>
      <c r="HM195" s="2"/>
      <c r="HN195" s="2"/>
      <c r="HO195" s="2"/>
      <c r="HP195" s="2"/>
      <c r="HQ195" s="2"/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  <c r="IH195" s="2"/>
      <c r="II195" s="2"/>
      <c r="IJ195" s="2"/>
      <c r="IK195" s="2"/>
      <c r="IL195" s="2"/>
      <c r="IM195" s="2"/>
      <c r="IN195" s="2"/>
      <c r="IO195" s="2"/>
      <c r="IP195" s="2"/>
      <c r="IQ195" s="2"/>
      <c r="IR195" s="2"/>
      <c r="IS195" s="2"/>
      <c r="IT195" s="2"/>
      <c r="IU195" s="2"/>
      <c r="IV195" s="2"/>
      <c r="IW195" s="2"/>
      <c r="IX195" s="2"/>
      <c r="IY195" s="2"/>
      <c r="IZ195" s="2"/>
      <c r="JA195" s="2"/>
      <c r="JB195" s="2"/>
      <c r="JC195" s="2"/>
      <c r="JD195" s="2"/>
      <c r="JE195" s="2"/>
      <c r="JF195" s="2"/>
      <c r="JG195" s="2"/>
      <c r="JH195" s="2"/>
      <c r="JI195" s="2"/>
      <c r="JJ195" s="2"/>
      <c r="JK195" s="2"/>
      <c r="JL195" s="2"/>
      <c r="JM195" s="2"/>
      <c r="JN195" s="2"/>
      <c r="JO195" s="2"/>
      <c r="JP195" s="2"/>
      <c r="JQ195" s="2"/>
      <c r="JR195" s="2"/>
      <c r="JS195" s="2"/>
      <c r="JT195" s="2"/>
      <c r="JU195" s="2"/>
      <c r="JV195" s="2"/>
      <c r="JW195" s="2"/>
      <c r="JX195" s="2"/>
      <c r="JY195" s="2"/>
      <c r="JZ195" s="2"/>
      <c r="KA195" s="2"/>
      <c r="KB195" s="2"/>
      <c r="KC195" s="2"/>
      <c r="KD195" s="2"/>
      <c r="KE195" s="2"/>
      <c r="KF195" s="2"/>
      <c r="KG195" s="2"/>
      <c r="KH195" s="2"/>
      <c r="KI195" s="2"/>
      <c r="KJ195" s="2"/>
      <c r="KK195" s="2"/>
      <c r="KL195" s="2"/>
      <c r="KM195" s="2"/>
      <c r="KN195" s="2"/>
      <c r="KO195" s="2"/>
      <c r="KP195" s="2"/>
      <c r="KQ195" s="2"/>
      <c r="KR195" s="2"/>
      <c r="KS195" s="2"/>
      <c r="KT195" s="2"/>
      <c r="KU195" s="2"/>
      <c r="KV195" s="2"/>
      <c r="KW195" s="2"/>
      <c r="KX195" s="2"/>
      <c r="KY195" s="2"/>
      <c r="KZ195" s="2"/>
      <c r="LA195" s="2"/>
      <c r="LB195" s="2"/>
      <c r="LC195" s="2"/>
      <c r="LD195" s="2"/>
      <c r="LE195" s="2"/>
      <c r="LF195" s="2"/>
      <c r="LG195" s="2"/>
      <c r="LH195" s="2"/>
      <c r="LI195" s="2"/>
      <c r="LJ195" s="2"/>
      <c r="LK195" s="2"/>
      <c r="LL195" s="2"/>
      <c r="LM195" s="2"/>
      <c r="LN195" s="2"/>
      <c r="LO195" s="2"/>
      <c r="LP195" s="2"/>
      <c r="LQ195" s="2"/>
      <c r="LR195" s="2"/>
      <c r="LS195" s="2"/>
      <c r="LT195" s="2"/>
      <c r="LU195" s="2"/>
      <c r="LV195" s="2"/>
      <c r="LW195" s="2"/>
      <c r="LX195" s="2"/>
      <c r="LY195" s="2"/>
      <c r="LZ195" s="2"/>
      <c r="MA195" s="2"/>
      <c r="MB195" s="2"/>
      <c r="MC195" s="2"/>
      <c r="MD195" s="2"/>
      <c r="ME195" s="2"/>
      <c r="MF195" s="2"/>
      <c r="MG195" s="2"/>
      <c r="MH195" s="2"/>
      <c r="MI195" s="2"/>
      <c r="MJ195" s="2"/>
      <c r="MK195" s="2"/>
      <c r="ML195" s="2"/>
      <c r="MM195" s="2"/>
      <c r="MN195" s="2"/>
      <c r="MO195" s="2"/>
      <c r="MP195" s="2"/>
      <c r="MQ195" s="2"/>
      <c r="MR195" s="2"/>
      <c r="MS195" s="2"/>
      <c r="MT195" s="2"/>
      <c r="MU195" s="2"/>
      <c r="MV195" s="2"/>
      <c r="MW195" s="2"/>
      <c r="MX195" s="2"/>
      <c r="MY195" s="2"/>
      <c r="MZ195" s="2"/>
      <c r="NA195" s="2"/>
      <c r="NB195" s="2"/>
      <c r="NC195" s="2"/>
      <c r="ND195" s="2"/>
      <c r="NE195" s="2"/>
      <c r="NF195" s="2"/>
      <c r="NG195" s="2"/>
      <c r="NH195" s="2"/>
      <c r="NI195" s="2"/>
      <c r="NJ195" s="2"/>
      <c r="NK195" s="2"/>
      <c r="NL195" s="2"/>
      <c r="NM195" s="2"/>
      <c r="NN195" s="2"/>
      <c r="NO195" s="2"/>
      <c r="NP195" s="2"/>
      <c r="NQ195" s="2"/>
      <c r="NR195" s="2"/>
      <c r="NS195" s="2"/>
      <c r="NT195" s="2"/>
      <c r="NU195" s="2"/>
      <c r="NV195" s="2"/>
      <c r="NW195" s="2"/>
      <c r="NX195" s="2"/>
      <c r="NY195" s="2"/>
      <c r="NZ195" s="2"/>
      <c r="OA195" s="2"/>
      <c r="OB195" s="2"/>
      <c r="OC195" s="2"/>
      <c r="OD195" s="2"/>
      <c r="OE195" s="2"/>
      <c r="OF195" s="2"/>
      <c r="OG195" s="2"/>
      <c r="OH195" s="2"/>
      <c r="OI195" s="2"/>
      <c r="OJ195" s="2"/>
      <c r="OK195" s="2"/>
      <c r="OL195" s="2"/>
      <c r="OM195" s="2"/>
      <c r="ON195" s="2"/>
      <c r="OO195" s="2"/>
      <c r="OP195" s="2"/>
      <c r="OQ195" s="2"/>
      <c r="OR195" s="2"/>
      <c r="OS195" s="2"/>
      <c r="OT195" s="2"/>
      <c r="OU195" s="2"/>
      <c r="OV195" s="2"/>
      <c r="OW195" s="2"/>
      <c r="OX195" s="2"/>
      <c r="OY195" s="2"/>
      <c r="OZ195" s="2"/>
      <c r="PA195" s="2"/>
      <c r="PB195" s="2"/>
      <c r="PC195" s="2"/>
      <c r="PD195" s="2"/>
      <c r="PE195" s="2"/>
    </row>
    <row r="196" spans="1:421" s="19" customFormat="1" ht="24.75" customHeight="1" x14ac:dyDescent="0.2">
      <c r="A196" s="177" t="s">
        <v>30</v>
      </c>
      <c r="B196" s="178"/>
      <c r="C196" s="179"/>
      <c r="D196" s="140" t="s">
        <v>1</v>
      </c>
      <c r="E196" s="124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11"/>
      <c r="L196" s="11"/>
      <c r="M196" s="11"/>
      <c r="N196" s="5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  <c r="GE196" s="2"/>
      <c r="GF196" s="2"/>
      <c r="GG196" s="2"/>
      <c r="GH196" s="2"/>
      <c r="GI196" s="2"/>
      <c r="GJ196" s="2"/>
      <c r="GK196" s="2"/>
      <c r="GL196" s="2"/>
      <c r="GM196" s="2"/>
      <c r="GN196" s="2"/>
      <c r="GO196" s="2"/>
      <c r="GP196" s="2"/>
      <c r="GQ196" s="2"/>
      <c r="GR196" s="2"/>
      <c r="GS196" s="2"/>
      <c r="GT196" s="2"/>
      <c r="GU196" s="2"/>
      <c r="GV196" s="2"/>
      <c r="GW196" s="2"/>
      <c r="GX196" s="2"/>
      <c r="GY196" s="2"/>
      <c r="GZ196" s="2"/>
      <c r="HA196" s="2"/>
      <c r="HB196" s="2"/>
      <c r="HC196" s="2"/>
      <c r="HD196" s="2"/>
      <c r="HE196" s="2"/>
      <c r="HF196" s="2"/>
      <c r="HG196" s="2"/>
      <c r="HH196" s="2"/>
      <c r="HI196" s="2"/>
      <c r="HJ196" s="2"/>
      <c r="HK196" s="2"/>
      <c r="HL196" s="2"/>
      <c r="HM196" s="2"/>
      <c r="HN196" s="2"/>
      <c r="HO196" s="2"/>
      <c r="HP196" s="2"/>
      <c r="HQ196" s="2"/>
      <c r="HR196" s="2"/>
      <c r="HS196" s="2"/>
      <c r="HT196" s="2"/>
      <c r="HU196" s="2"/>
      <c r="HV196" s="2"/>
      <c r="HW196" s="2"/>
      <c r="HX196" s="2"/>
      <c r="HY196" s="2"/>
      <c r="HZ196" s="2"/>
      <c r="IA196" s="2"/>
      <c r="IB196" s="2"/>
      <c r="IC196" s="2"/>
      <c r="ID196" s="2"/>
      <c r="IE196" s="2"/>
      <c r="IF196" s="2"/>
      <c r="IG196" s="2"/>
      <c r="IH196" s="2"/>
      <c r="II196" s="2"/>
      <c r="IJ196" s="2"/>
      <c r="IK196" s="2"/>
      <c r="IL196" s="2"/>
      <c r="IM196" s="2"/>
      <c r="IN196" s="2"/>
      <c r="IO196" s="2"/>
      <c r="IP196" s="2"/>
      <c r="IQ196" s="2"/>
      <c r="IR196" s="2"/>
      <c r="IS196" s="2"/>
      <c r="IT196" s="2"/>
      <c r="IU196" s="2"/>
      <c r="IV196" s="2"/>
      <c r="IW196" s="2"/>
      <c r="IX196" s="2"/>
      <c r="IY196" s="2"/>
      <c r="IZ196" s="2"/>
      <c r="JA196" s="2"/>
      <c r="JB196" s="2"/>
      <c r="JC196" s="2"/>
      <c r="JD196" s="2"/>
      <c r="JE196" s="2"/>
      <c r="JF196" s="2"/>
      <c r="JG196" s="2"/>
      <c r="JH196" s="2"/>
      <c r="JI196" s="2"/>
      <c r="JJ196" s="2"/>
      <c r="JK196" s="2"/>
      <c r="JL196" s="2"/>
      <c r="JM196" s="2"/>
      <c r="JN196" s="2"/>
      <c r="JO196" s="2"/>
      <c r="JP196" s="2"/>
      <c r="JQ196" s="2"/>
      <c r="JR196" s="2"/>
      <c r="JS196" s="2"/>
      <c r="JT196" s="2"/>
      <c r="JU196" s="2"/>
      <c r="JV196" s="2"/>
      <c r="JW196" s="2"/>
      <c r="JX196" s="2"/>
      <c r="JY196" s="2"/>
      <c r="JZ196" s="2"/>
      <c r="KA196" s="2"/>
      <c r="KB196" s="2"/>
      <c r="KC196" s="2"/>
      <c r="KD196" s="2"/>
      <c r="KE196" s="2"/>
      <c r="KF196" s="2"/>
      <c r="KG196" s="2"/>
      <c r="KH196" s="2"/>
      <c r="KI196" s="2"/>
      <c r="KJ196" s="2"/>
      <c r="KK196" s="2"/>
      <c r="KL196" s="2"/>
      <c r="KM196" s="2"/>
      <c r="KN196" s="2"/>
      <c r="KO196" s="2"/>
      <c r="KP196" s="2"/>
      <c r="KQ196" s="2"/>
      <c r="KR196" s="2"/>
      <c r="KS196" s="2"/>
      <c r="KT196" s="2"/>
      <c r="KU196" s="2"/>
      <c r="KV196" s="2"/>
      <c r="KW196" s="2"/>
      <c r="KX196" s="2"/>
      <c r="KY196" s="2"/>
      <c r="KZ196" s="2"/>
      <c r="LA196" s="2"/>
      <c r="LB196" s="2"/>
      <c r="LC196" s="2"/>
      <c r="LD196" s="2"/>
      <c r="LE196" s="2"/>
      <c r="LF196" s="2"/>
      <c r="LG196" s="2"/>
      <c r="LH196" s="2"/>
      <c r="LI196" s="2"/>
      <c r="LJ196" s="2"/>
      <c r="LK196" s="2"/>
      <c r="LL196" s="2"/>
      <c r="LM196" s="2"/>
      <c r="LN196" s="2"/>
      <c r="LO196" s="2"/>
      <c r="LP196" s="2"/>
      <c r="LQ196" s="2"/>
      <c r="LR196" s="2"/>
      <c r="LS196" s="2"/>
      <c r="LT196" s="2"/>
      <c r="LU196" s="2"/>
      <c r="LV196" s="2"/>
      <c r="LW196" s="2"/>
      <c r="LX196" s="2"/>
      <c r="LY196" s="2"/>
      <c r="LZ196" s="2"/>
      <c r="MA196" s="2"/>
      <c r="MB196" s="2"/>
      <c r="MC196" s="2"/>
      <c r="MD196" s="2"/>
      <c r="ME196" s="2"/>
      <c r="MF196" s="2"/>
      <c r="MG196" s="2"/>
      <c r="MH196" s="2"/>
      <c r="MI196" s="2"/>
      <c r="MJ196" s="2"/>
      <c r="MK196" s="2"/>
      <c r="ML196" s="2"/>
      <c r="MM196" s="2"/>
      <c r="MN196" s="2"/>
      <c r="MO196" s="2"/>
      <c r="MP196" s="2"/>
      <c r="MQ196" s="2"/>
      <c r="MR196" s="2"/>
      <c r="MS196" s="2"/>
      <c r="MT196" s="2"/>
      <c r="MU196" s="2"/>
      <c r="MV196" s="2"/>
      <c r="MW196" s="2"/>
      <c r="MX196" s="2"/>
      <c r="MY196" s="2"/>
      <c r="MZ196" s="2"/>
      <c r="NA196" s="2"/>
      <c r="NB196" s="2"/>
      <c r="NC196" s="2"/>
      <c r="ND196" s="2"/>
      <c r="NE196" s="2"/>
      <c r="NF196" s="2"/>
      <c r="NG196" s="2"/>
      <c r="NH196" s="2"/>
      <c r="NI196" s="2"/>
      <c r="NJ196" s="2"/>
      <c r="NK196" s="2"/>
      <c r="NL196" s="2"/>
      <c r="NM196" s="2"/>
      <c r="NN196" s="2"/>
      <c r="NO196" s="2"/>
      <c r="NP196" s="2"/>
      <c r="NQ196" s="2"/>
      <c r="NR196" s="2"/>
      <c r="NS196" s="2"/>
      <c r="NT196" s="2"/>
      <c r="NU196" s="2"/>
      <c r="NV196" s="2"/>
      <c r="NW196" s="2"/>
      <c r="NX196" s="2"/>
      <c r="NY196" s="2"/>
      <c r="NZ196" s="2"/>
      <c r="OA196" s="2"/>
      <c r="OB196" s="2"/>
      <c r="OC196" s="2"/>
      <c r="OD196" s="2"/>
      <c r="OE196" s="2"/>
      <c r="OF196" s="2"/>
      <c r="OG196" s="2"/>
      <c r="OH196" s="2"/>
      <c r="OI196" s="2"/>
      <c r="OJ196" s="2"/>
      <c r="OK196" s="2"/>
      <c r="OL196" s="2"/>
      <c r="OM196" s="2"/>
      <c r="ON196" s="2"/>
      <c r="OO196" s="2"/>
      <c r="OP196" s="2"/>
      <c r="OQ196" s="2"/>
      <c r="OR196" s="2"/>
      <c r="OS196" s="2"/>
      <c r="OT196" s="2"/>
      <c r="OU196" s="2"/>
      <c r="OV196" s="2"/>
      <c r="OW196" s="2"/>
      <c r="OX196" s="2"/>
      <c r="OY196" s="2"/>
      <c r="OZ196" s="2"/>
      <c r="PA196" s="2"/>
      <c r="PB196" s="2"/>
      <c r="PC196" s="2"/>
      <c r="PD196" s="2"/>
      <c r="PE196" s="2"/>
    </row>
    <row r="197" spans="1:421" s="19" customFormat="1" ht="24.75" customHeight="1" x14ac:dyDescent="0.2">
      <c r="A197" s="180"/>
      <c r="B197" s="181"/>
      <c r="C197" s="182"/>
      <c r="D197" s="141" t="s">
        <v>2</v>
      </c>
      <c r="E197" s="124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11"/>
      <c r="L197" s="11"/>
      <c r="M197" s="11"/>
      <c r="N197" s="5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  <c r="GM197" s="2"/>
      <c r="GN197" s="2"/>
      <c r="GO197" s="2"/>
      <c r="GP197" s="2"/>
      <c r="GQ197" s="2"/>
      <c r="GR197" s="2"/>
      <c r="GS197" s="2"/>
      <c r="GT197" s="2"/>
      <c r="GU197" s="2"/>
      <c r="GV197" s="2"/>
      <c r="GW197" s="2"/>
      <c r="GX197" s="2"/>
      <c r="GY197" s="2"/>
      <c r="GZ197" s="2"/>
      <c r="HA197" s="2"/>
      <c r="HB197" s="2"/>
      <c r="HC197" s="2"/>
      <c r="HD197" s="2"/>
      <c r="HE197" s="2"/>
      <c r="HF197" s="2"/>
      <c r="HG197" s="2"/>
      <c r="HH197" s="2"/>
      <c r="HI197" s="2"/>
      <c r="HJ197" s="2"/>
      <c r="HK197" s="2"/>
      <c r="HL197" s="2"/>
      <c r="HM197" s="2"/>
      <c r="HN197" s="2"/>
      <c r="HO197" s="2"/>
      <c r="HP197" s="2"/>
      <c r="HQ197" s="2"/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  <c r="IH197" s="2"/>
      <c r="II197" s="2"/>
      <c r="IJ197" s="2"/>
      <c r="IK197" s="2"/>
      <c r="IL197" s="2"/>
      <c r="IM197" s="2"/>
      <c r="IN197" s="2"/>
      <c r="IO197" s="2"/>
      <c r="IP197" s="2"/>
      <c r="IQ197" s="2"/>
      <c r="IR197" s="2"/>
      <c r="IS197" s="2"/>
      <c r="IT197" s="2"/>
      <c r="IU197" s="2"/>
      <c r="IV197" s="2"/>
      <c r="IW197" s="2"/>
      <c r="IX197" s="2"/>
      <c r="IY197" s="2"/>
      <c r="IZ197" s="2"/>
      <c r="JA197" s="2"/>
      <c r="JB197" s="2"/>
      <c r="JC197" s="2"/>
      <c r="JD197" s="2"/>
      <c r="JE197" s="2"/>
      <c r="JF197" s="2"/>
      <c r="JG197" s="2"/>
      <c r="JH197" s="2"/>
      <c r="JI197" s="2"/>
      <c r="JJ197" s="2"/>
      <c r="JK197" s="2"/>
      <c r="JL197" s="2"/>
      <c r="JM197" s="2"/>
      <c r="JN197" s="2"/>
      <c r="JO197" s="2"/>
      <c r="JP197" s="2"/>
      <c r="JQ197" s="2"/>
      <c r="JR197" s="2"/>
      <c r="JS197" s="2"/>
      <c r="JT197" s="2"/>
      <c r="JU197" s="2"/>
      <c r="JV197" s="2"/>
      <c r="JW197" s="2"/>
      <c r="JX197" s="2"/>
      <c r="JY197" s="2"/>
      <c r="JZ197" s="2"/>
      <c r="KA197" s="2"/>
      <c r="KB197" s="2"/>
      <c r="KC197" s="2"/>
      <c r="KD197" s="2"/>
      <c r="KE197" s="2"/>
      <c r="KF197" s="2"/>
      <c r="KG197" s="2"/>
      <c r="KH197" s="2"/>
      <c r="KI197" s="2"/>
      <c r="KJ197" s="2"/>
      <c r="KK197" s="2"/>
      <c r="KL197" s="2"/>
      <c r="KM197" s="2"/>
      <c r="KN197" s="2"/>
      <c r="KO197" s="2"/>
      <c r="KP197" s="2"/>
      <c r="KQ197" s="2"/>
      <c r="KR197" s="2"/>
      <c r="KS197" s="2"/>
      <c r="KT197" s="2"/>
      <c r="KU197" s="2"/>
      <c r="KV197" s="2"/>
      <c r="KW197" s="2"/>
      <c r="KX197" s="2"/>
      <c r="KY197" s="2"/>
      <c r="KZ197" s="2"/>
      <c r="LA197" s="2"/>
      <c r="LB197" s="2"/>
      <c r="LC197" s="2"/>
      <c r="LD197" s="2"/>
      <c r="LE197" s="2"/>
      <c r="LF197" s="2"/>
      <c r="LG197" s="2"/>
      <c r="LH197" s="2"/>
      <c r="LI197" s="2"/>
      <c r="LJ197" s="2"/>
      <c r="LK197" s="2"/>
      <c r="LL197" s="2"/>
      <c r="LM197" s="2"/>
      <c r="LN197" s="2"/>
      <c r="LO197" s="2"/>
      <c r="LP197" s="2"/>
      <c r="LQ197" s="2"/>
      <c r="LR197" s="2"/>
      <c r="LS197" s="2"/>
      <c r="LT197" s="2"/>
      <c r="LU197" s="2"/>
      <c r="LV197" s="2"/>
      <c r="LW197" s="2"/>
      <c r="LX197" s="2"/>
      <c r="LY197" s="2"/>
      <c r="LZ197" s="2"/>
      <c r="MA197" s="2"/>
      <c r="MB197" s="2"/>
      <c r="MC197" s="2"/>
      <c r="MD197" s="2"/>
      <c r="ME197" s="2"/>
      <c r="MF197" s="2"/>
      <c r="MG197" s="2"/>
      <c r="MH197" s="2"/>
      <c r="MI197" s="2"/>
      <c r="MJ197" s="2"/>
      <c r="MK197" s="2"/>
      <c r="ML197" s="2"/>
      <c r="MM197" s="2"/>
      <c r="MN197" s="2"/>
      <c r="MO197" s="2"/>
      <c r="MP197" s="2"/>
      <c r="MQ197" s="2"/>
      <c r="MR197" s="2"/>
      <c r="MS197" s="2"/>
      <c r="MT197" s="2"/>
      <c r="MU197" s="2"/>
      <c r="MV197" s="2"/>
      <c r="MW197" s="2"/>
      <c r="MX197" s="2"/>
      <c r="MY197" s="2"/>
      <c r="MZ197" s="2"/>
      <c r="NA197" s="2"/>
      <c r="NB197" s="2"/>
      <c r="NC197" s="2"/>
      <c r="ND197" s="2"/>
      <c r="NE197" s="2"/>
      <c r="NF197" s="2"/>
      <c r="NG197" s="2"/>
      <c r="NH197" s="2"/>
      <c r="NI197" s="2"/>
      <c r="NJ197" s="2"/>
      <c r="NK197" s="2"/>
      <c r="NL197" s="2"/>
      <c r="NM197" s="2"/>
      <c r="NN197" s="2"/>
      <c r="NO197" s="2"/>
      <c r="NP197" s="2"/>
      <c r="NQ197" s="2"/>
      <c r="NR197" s="2"/>
      <c r="NS197" s="2"/>
      <c r="NT197" s="2"/>
      <c r="NU197" s="2"/>
      <c r="NV197" s="2"/>
      <c r="NW197" s="2"/>
      <c r="NX197" s="2"/>
      <c r="NY197" s="2"/>
      <c r="NZ197" s="2"/>
      <c r="OA197" s="2"/>
      <c r="OB197" s="2"/>
      <c r="OC197" s="2"/>
      <c r="OD197" s="2"/>
      <c r="OE197" s="2"/>
      <c r="OF197" s="2"/>
      <c r="OG197" s="2"/>
      <c r="OH197" s="2"/>
      <c r="OI197" s="2"/>
      <c r="OJ197" s="2"/>
      <c r="OK197" s="2"/>
      <c r="OL197" s="2"/>
      <c r="OM197" s="2"/>
      <c r="ON197" s="2"/>
      <c r="OO197" s="2"/>
      <c r="OP197" s="2"/>
      <c r="OQ197" s="2"/>
      <c r="OR197" s="2"/>
      <c r="OS197" s="2"/>
      <c r="OT197" s="2"/>
      <c r="OU197" s="2"/>
      <c r="OV197" s="2"/>
      <c r="OW197" s="2"/>
      <c r="OX197" s="2"/>
      <c r="OY197" s="2"/>
      <c r="OZ197" s="2"/>
      <c r="PA197" s="2"/>
      <c r="PB197" s="2"/>
      <c r="PC197" s="2"/>
      <c r="PD197" s="2"/>
      <c r="PE197" s="2"/>
    </row>
    <row r="198" spans="1:421" s="19" customFormat="1" ht="24.75" customHeight="1" x14ac:dyDescent="0.2">
      <c r="A198" s="180"/>
      <c r="B198" s="181"/>
      <c r="C198" s="182"/>
      <c r="D198" s="141" t="s">
        <v>6</v>
      </c>
      <c r="E198" s="124"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11"/>
      <c r="L198" s="11"/>
      <c r="M198" s="11"/>
      <c r="N198" s="5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  <c r="GY198" s="2"/>
      <c r="GZ198" s="2"/>
      <c r="HA198" s="2"/>
      <c r="HB198" s="2"/>
      <c r="HC198" s="2"/>
      <c r="HD198" s="2"/>
      <c r="HE198" s="2"/>
      <c r="HF198" s="2"/>
      <c r="HG198" s="2"/>
      <c r="HH198" s="2"/>
      <c r="HI198" s="2"/>
      <c r="HJ198" s="2"/>
      <c r="HK198" s="2"/>
      <c r="HL198" s="2"/>
      <c r="HM198" s="2"/>
      <c r="HN198" s="2"/>
      <c r="HO198" s="2"/>
      <c r="HP198" s="2"/>
      <c r="HQ198" s="2"/>
      <c r="HR198" s="2"/>
      <c r="HS198" s="2"/>
      <c r="HT198" s="2"/>
      <c r="HU198" s="2"/>
      <c r="HV198" s="2"/>
      <c r="HW198" s="2"/>
      <c r="HX198" s="2"/>
      <c r="HY198" s="2"/>
      <c r="HZ198" s="2"/>
      <c r="IA198" s="2"/>
      <c r="IB198" s="2"/>
      <c r="IC198" s="2"/>
      <c r="ID198" s="2"/>
      <c r="IE198" s="2"/>
      <c r="IF198" s="2"/>
      <c r="IG198" s="2"/>
      <c r="IH198" s="2"/>
      <c r="II198" s="2"/>
      <c r="IJ198" s="2"/>
      <c r="IK198" s="2"/>
      <c r="IL198" s="2"/>
      <c r="IM198" s="2"/>
      <c r="IN198" s="2"/>
      <c r="IO198" s="2"/>
      <c r="IP198" s="2"/>
      <c r="IQ198" s="2"/>
      <c r="IR198" s="2"/>
      <c r="IS198" s="2"/>
      <c r="IT198" s="2"/>
      <c r="IU198" s="2"/>
      <c r="IV198" s="2"/>
      <c r="IW198" s="2"/>
      <c r="IX198" s="2"/>
      <c r="IY198" s="2"/>
      <c r="IZ198" s="2"/>
      <c r="JA198" s="2"/>
      <c r="JB198" s="2"/>
      <c r="JC198" s="2"/>
      <c r="JD198" s="2"/>
      <c r="JE198" s="2"/>
      <c r="JF198" s="2"/>
      <c r="JG198" s="2"/>
      <c r="JH198" s="2"/>
      <c r="JI198" s="2"/>
      <c r="JJ198" s="2"/>
      <c r="JK198" s="2"/>
      <c r="JL198" s="2"/>
      <c r="JM198" s="2"/>
      <c r="JN198" s="2"/>
      <c r="JO198" s="2"/>
      <c r="JP198" s="2"/>
      <c r="JQ198" s="2"/>
      <c r="JR198" s="2"/>
      <c r="JS198" s="2"/>
      <c r="JT198" s="2"/>
      <c r="JU198" s="2"/>
      <c r="JV198" s="2"/>
      <c r="JW198" s="2"/>
      <c r="JX198" s="2"/>
      <c r="JY198" s="2"/>
      <c r="JZ198" s="2"/>
      <c r="KA198" s="2"/>
      <c r="KB198" s="2"/>
      <c r="KC198" s="2"/>
      <c r="KD198" s="2"/>
      <c r="KE198" s="2"/>
      <c r="KF198" s="2"/>
      <c r="KG198" s="2"/>
      <c r="KH198" s="2"/>
      <c r="KI198" s="2"/>
      <c r="KJ198" s="2"/>
      <c r="KK198" s="2"/>
      <c r="KL198" s="2"/>
      <c r="KM198" s="2"/>
      <c r="KN198" s="2"/>
      <c r="KO198" s="2"/>
      <c r="KP198" s="2"/>
      <c r="KQ198" s="2"/>
      <c r="KR198" s="2"/>
      <c r="KS198" s="2"/>
      <c r="KT198" s="2"/>
      <c r="KU198" s="2"/>
      <c r="KV198" s="2"/>
      <c r="KW198" s="2"/>
      <c r="KX198" s="2"/>
      <c r="KY198" s="2"/>
      <c r="KZ198" s="2"/>
      <c r="LA198" s="2"/>
      <c r="LB198" s="2"/>
      <c r="LC198" s="2"/>
      <c r="LD198" s="2"/>
      <c r="LE198" s="2"/>
      <c r="LF198" s="2"/>
      <c r="LG198" s="2"/>
      <c r="LH198" s="2"/>
      <c r="LI198" s="2"/>
      <c r="LJ198" s="2"/>
      <c r="LK198" s="2"/>
      <c r="LL198" s="2"/>
      <c r="LM198" s="2"/>
      <c r="LN198" s="2"/>
      <c r="LO198" s="2"/>
      <c r="LP198" s="2"/>
      <c r="LQ198" s="2"/>
      <c r="LR198" s="2"/>
      <c r="LS198" s="2"/>
      <c r="LT198" s="2"/>
      <c r="LU198" s="2"/>
      <c r="LV198" s="2"/>
      <c r="LW198" s="2"/>
      <c r="LX198" s="2"/>
      <c r="LY198" s="2"/>
      <c r="LZ198" s="2"/>
      <c r="MA198" s="2"/>
      <c r="MB198" s="2"/>
      <c r="MC198" s="2"/>
      <c r="MD198" s="2"/>
      <c r="ME198" s="2"/>
      <c r="MF198" s="2"/>
      <c r="MG198" s="2"/>
      <c r="MH198" s="2"/>
      <c r="MI198" s="2"/>
      <c r="MJ198" s="2"/>
      <c r="MK198" s="2"/>
      <c r="ML198" s="2"/>
      <c r="MM198" s="2"/>
      <c r="MN198" s="2"/>
      <c r="MO198" s="2"/>
      <c r="MP198" s="2"/>
      <c r="MQ198" s="2"/>
      <c r="MR198" s="2"/>
      <c r="MS198" s="2"/>
      <c r="MT198" s="2"/>
      <c r="MU198" s="2"/>
      <c r="MV198" s="2"/>
      <c r="MW198" s="2"/>
      <c r="MX198" s="2"/>
      <c r="MY198" s="2"/>
      <c r="MZ198" s="2"/>
      <c r="NA198" s="2"/>
      <c r="NB198" s="2"/>
      <c r="NC198" s="2"/>
      <c r="ND198" s="2"/>
      <c r="NE198" s="2"/>
      <c r="NF198" s="2"/>
      <c r="NG198" s="2"/>
      <c r="NH198" s="2"/>
      <c r="NI198" s="2"/>
      <c r="NJ198" s="2"/>
      <c r="NK198" s="2"/>
      <c r="NL198" s="2"/>
      <c r="NM198" s="2"/>
      <c r="NN198" s="2"/>
      <c r="NO198" s="2"/>
      <c r="NP198" s="2"/>
      <c r="NQ198" s="2"/>
      <c r="NR198" s="2"/>
      <c r="NS198" s="2"/>
      <c r="NT198" s="2"/>
      <c r="NU198" s="2"/>
      <c r="NV198" s="2"/>
      <c r="NW198" s="2"/>
      <c r="NX198" s="2"/>
      <c r="NY198" s="2"/>
      <c r="NZ198" s="2"/>
      <c r="OA198" s="2"/>
      <c r="OB198" s="2"/>
      <c r="OC198" s="2"/>
      <c r="OD198" s="2"/>
      <c r="OE198" s="2"/>
      <c r="OF198" s="2"/>
      <c r="OG198" s="2"/>
      <c r="OH198" s="2"/>
      <c r="OI198" s="2"/>
      <c r="OJ198" s="2"/>
      <c r="OK198" s="2"/>
      <c r="OL198" s="2"/>
      <c r="OM198" s="2"/>
      <c r="ON198" s="2"/>
      <c r="OO198" s="2"/>
      <c r="OP198" s="2"/>
      <c r="OQ198" s="2"/>
      <c r="OR198" s="2"/>
      <c r="OS198" s="2"/>
      <c r="OT198" s="2"/>
      <c r="OU198" s="2"/>
      <c r="OV198" s="2"/>
      <c r="OW198" s="2"/>
      <c r="OX198" s="2"/>
      <c r="OY198" s="2"/>
      <c r="OZ198" s="2"/>
      <c r="PA198" s="2"/>
      <c r="PB198" s="2"/>
      <c r="PC198" s="2"/>
      <c r="PD198" s="2"/>
      <c r="PE198" s="2"/>
    </row>
    <row r="199" spans="1:421" s="19" customFormat="1" ht="24.75" customHeight="1" x14ac:dyDescent="0.2">
      <c r="A199" s="180"/>
      <c r="B199" s="181"/>
      <c r="C199" s="182"/>
      <c r="D199" s="141" t="s">
        <v>4</v>
      </c>
      <c r="E199" s="124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11"/>
      <c r="L199" s="11"/>
      <c r="M199" s="11"/>
      <c r="N199" s="5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  <c r="GY199" s="2"/>
      <c r="GZ199" s="2"/>
      <c r="HA199" s="2"/>
      <c r="HB199" s="2"/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  <c r="HS199" s="2"/>
      <c r="HT199" s="2"/>
      <c r="HU199" s="2"/>
      <c r="HV199" s="2"/>
      <c r="HW199" s="2"/>
      <c r="HX199" s="2"/>
      <c r="HY199" s="2"/>
      <c r="HZ199" s="2"/>
      <c r="IA199" s="2"/>
      <c r="IB199" s="2"/>
      <c r="IC199" s="2"/>
      <c r="ID199" s="2"/>
      <c r="IE199" s="2"/>
      <c r="IF199" s="2"/>
      <c r="IG199" s="2"/>
      <c r="IH199" s="2"/>
      <c r="II199" s="2"/>
      <c r="IJ199" s="2"/>
      <c r="IK199" s="2"/>
      <c r="IL199" s="2"/>
      <c r="IM199" s="2"/>
      <c r="IN199" s="2"/>
      <c r="IO199" s="2"/>
      <c r="IP199" s="2"/>
      <c r="IQ199" s="2"/>
      <c r="IR199" s="2"/>
      <c r="IS199" s="2"/>
      <c r="IT199" s="2"/>
      <c r="IU199" s="2"/>
      <c r="IV199" s="2"/>
      <c r="IW199" s="2"/>
      <c r="IX199" s="2"/>
      <c r="IY199" s="2"/>
      <c r="IZ199" s="2"/>
      <c r="JA199" s="2"/>
      <c r="JB199" s="2"/>
      <c r="JC199" s="2"/>
      <c r="JD199" s="2"/>
      <c r="JE199" s="2"/>
      <c r="JF199" s="2"/>
      <c r="JG199" s="2"/>
      <c r="JH199" s="2"/>
      <c r="JI199" s="2"/>
      <c r="JJ199" s="2"/>
      <c r="JK199" s="2"/>
      <c r="JL199" s="2"/>
      <c r="JM199" s="2"/>
      <c r="JN199" s="2"/>
      <c r="JO199" s="2"/>
      <c r="JP199" s="2"/>
      <c r="JQ199" s="2"/>
      <c r="JR199" s="2"/>
      <c r="JS199" s="2"/>
      <c r="JT199" s="2"/>
      <c r="JU199" s="2"/>
      <c r="JV199" s="2"/>
      <c r="JW199" s="2"/>
      <c r="JX199" s="2"/>
      <c r="JY199" s="2"/>
      <c r="JZ199" s="2"/>
      <c r="KA199" s="2"/>
      <c r="KB199" s="2"/>
      <c r="KC199" s="2"/>
      <c r="KD199" s="2"/>
      <c r="KE199" s="2"/>
      <c r="KF199" s="2"/>
      <c r="KG199" s="2"/>
      <c r="KH199" s="2"/>
      <c r="KI199" s="2"/>
      <c r="KJ199" s="2"/>
      <c r="KK199" s="2"/>
      <c r="KL199" s="2"/>
      <c r="KM199" s="2"/>
      <c r="KN199" s="2"/>
      <c r="KO199" s="2"/>
      <c r="KP199" s="2"/>
      <c r="KQ199" s="2"/>
      <c r="KR199" s="2"/>
      <c r="KS199" s="2"/>
      <c r="KT199" s="2"/>
      <c r="KU199" s="2"/>
      <c r="KV199" s="2"/>
      <c r="KW199" s="2"/>
      <c r="KX199" s="2"/>
      <c r="KY199" s="2"/>
      <c r="KZ199" s="2"/>
      <c r="LA199" s="2"/>
      <c r="LB199" s="2"/>
      <c r="LC199" s="2"/>
      <c r="LD199" s="2"/>
      <c r="LE199" s="2"/>
      <c r="LF199" s="2"/>
      <c r="LG199" s="2"/>
      <c r="LH199" s="2"/>
      <c r="LI199" s="2"/>
      <c r="LJ199" s="2"/>
      <c r="LK199" s="2"/>
      <c r="LL199" s="2"/>
      <c r="LM199" s="2"/>
      <c r="LN199" s="2"/>
      <c r="LO199" s="2"/>
      <c r="LP199" s="2"/>
      <c r="LQ199" s="2"/>
      <c r="LR199" s="2"/>
      <c r="LS199" s="2"/>
      <c r="LT199" s="2"/>
      <c r="LU199" s="2"/>
      <c r="LV199" s="2"/>
      <c r="LW199" s="2"/>
      <c r="LX199" s="2"/>
      <c r="LY199" s="2"/>
      <c r="LZ199" s="2"/>
      <c r="MA199" s="2"/>
      <c r="MB199" s="2"/>
      <c r="MC199" s="2"/>
      <c r="MD199" s="2"/>
      <c r="ME199" s="2"/>
      <c r="MF199" s="2"/>
      <c r="MG199" s="2"/>
      <c r="MH199" s="2"/>
      <c r="MI199" s="2"/>
      <c r="MJ199" s="2"/>
      <c r="MK199" s="2"/>
      <c r="ML199" s="2"/>
      <c r="MM199" s="2"/>
      <c r="MN199" s="2"/>
      <c r="MO199" s="2"/>
      <c r="MP199" s="2"/>
      <c r="MQ199" s="2"/>
      <c r="MR199" s="2"/>
      <c r="MS199" s="2"/>
      <c r="MT199" s="2"/>
      <c r="MU199" s="2"/>
      <c r="MV199" s="2"/>
      <c r="MW199" s="2"/>
      <c r="MX199" s="2"/>
      <c r="MY199" s="2"/>
      <c r="MZ199" s="2"/>
      <c r="NA199" s="2"/>
      <c r="NB199" s="2"/>
      <c r="NC199" s="2"/>
      <c r="ND199" s="2"/>
      <c r="NE199" s="2"/>
      <c r="NF199" s="2"/>
      <c r="NG199" s="2"/>
      <c r="NH199" s="2"/>
      <c r="NI199" s="2"/>
      <c r="NJ199" s="2"/>
      <c r="NK199" s="2"/>
      <c r="NL199" s="2"/>
      <c r="NM199" s="2"/>
      <c r="NN199" s="2"/>
      <c r="NO199" s="2"/>
      <c r="NP199" s="2"/>
      <c r="NQ199" s="2"/>
      <c r="NR199" s="2"/>
      <c r="NS199" s="2"/>
      <c r="NT199" s="2"/>
      <c r="NU199" s="2"/>
      <c r="NV199" s="2"/>
      <c r="NW199" s="2"/>
      <c r="NX199" s="2"/>
      <c r="NY199" s="2"/>
      <c r="NZ199" s="2"/>
      <c r="OA199" s="2"/>
      <c r="OB199" s="2"/>
      <c r="OC199" s="2"/>
      <c r="OD199" s="2"/>
      <c r="OE199" s="2"/>
      <c r="OF199" s="2"/>
      <c r="OG199" s="2"/>
      <c r="OH199" s="2"/>
      <c r="OI199" s="2"/>
      <c r="OJ199" s="2"/>
      <c r="OK199" s="2"/>
      <c r="OL199" s="2"/>
      <c r="OM199" s="2"/>
      <c r="ON199" s="2"/>
      <c r="OO199" s="2"/>
      <c r="OP199" s="2"/>
      <c r="OQ199" s="2"/>
      <c r="OR199" s="2"/>
      <c r="OS199" s="2"/>
      <c r="OT199" s="2"/>
      <c r="OU199" s="2"/>
      <c r="OV199" s="2"/>
      <c r="OW199" s="2"/>
      <c r="OX199" s="2"/>
      <c r="OY199" s="2"/>
      <c r="OZ199" s="2"/>
      <c r="PA199" s="2"/>
      <c r="PB199" s="2"/>
      <c r="PC199" s="2"/>
      <c r="PD199" s="2"/>
      <c r="PE199" s="2"/>
    </row>
    <row r="200" spans="1:421" s="19" customFormat="1" ht="31.5" customHeight="1" x14ac:dyDescent="0.2">
      <c r="A200" s="180"/>
      <c r="B200" s="181"/>
      <c r="C200" s="182"/>
      <c r="D200" s="141" t="s">
        <v>18</v>
      </c>
      <c r="E200" s="124">
        <v>0</v>
      </c>
      <c r="F200" s="21">
        <v>0</v>
      </c>
      <c r="G200" s="21">
        <v>0</v>
      </c>
      <c r="H200" s="21">
        <v>0</v>
      </c>
      <c r="I200" s="21">
        <v>0</v>
      </c>
      <c r="J200" s="21">
        <v>0</v>
      </c>
      <c r="K200" s="11"/>
      <c r="L200" s="11"/>
      <c r="M200" s="11"/>
      <c r="N200" s="5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/>
      <c r="IL200" s="2"/>
      <c r="IM200" s="2"/>
      <c r="IN200" s="2"/>
      <c r="IO200" s="2"/>
      <c r="IP200" s="2"/>
      <c r="IQ200" s="2"/>
      <c r="IR200" s="2"/>
      <c r="IS200" s="2"/>
      <c r="IT200" s="2"/>
      <c r="IU200" s="2"/>
      <c r="IV200" s="2"/>
      <c r="IW200" s="2"/>
      <c r="IX200" s="2"/>
      <c r="IY200" s="2"/>
      <c r="IZ200" s="2"/>
      <c r="JA200" s="2"/>
      <c r="JB200" s="2"/>
      <c r="JC200" s="2"/>
      <c r="JD200" s="2"/>
      <c r="JE200" s="2"/>
      <c r="JF200" s="2"/>
      <c r="JG200" s="2"/>
      <c r="JH200" s="2"/>
      <c r="JI200" s="2"/>
      <c r="JJ200" s="2"/>
      <c r="JK200" s="2"/>
      <c r="JL200" s="2"/>
      <c r="JM200" s="2"/>
      <c r="JN200" s="2"/>
      <c r="JO200" s="2"/>
      <c r="JP200" s="2"/>
      <c r="JQ200" s="2"/>
      <c r="JR200" s="2"/>
      <c r="JS200" s="2"/>
      <c r="JT200" s="2"/>
      <c r="JU200" s="2"/>
      <c r="JV200" s="2"/>
      <c r="JW200" s="2"/>
      <c r="JX200" s="2"/>
      <c r="JY200" s="2"/>
      <c r="JZ200" s="2"/>
      <c r="KA200" s="2"/>
      <c r="KB200" s="2"/>
      <c r="KC200" s="2"/>
      <c r="KD200" s="2"/>
      <c r="KE200" s="2"/>
      <c r="KF200" s="2"/>
      <c r="KG200" s="2"/>
      <c r="KH200" s="2"/>
      <c r="KI200" s="2"/>
      <c r="KJ200" s="2"/>
      <c r="KK200" s="2"/>
      <c r="KL200" s="2"/>
      <c r="KM200" s="2"/>
      <c r="KN200" s="2"/>
      <c r="KO200" s="2"/>
      <c r="KP200" s="2"/>
      <c r="KQ200" s="2"/>
      <c r="KR200" s="2"/>
      <c r="KS200" s="2"/>
      <c r="KT200" s="2"/>
      <c r="KU200" s="2"/>
      <c r="KV200" s="2"/>
      <c r="KW200" s="2"/>
      <c r="KX200" s="2"/>
      <c r="KY200" s="2"/>
      <c r="KZ200" s="2"/>
      <c r="LA200" s="2"/>
      <c r="LB200" s="2"/>
      <c r="LC200" s="2"/>
      <c r="LD200" s="2"/>
      <c r="LE200" s="2"/>
      <c r="LF200" s="2"/>
      <c r="LG200" s="2"/>
      <c r="LH200" s="2"/>
      <c r="LI200" s="2"/>
      <c r="LJ200" s="2"/>
      <c r="LK200" s="2"/>
      <c r="LL200" s="2"/>
      <c r="LM200" s="2"/>
      <c r="LN200" s="2"/>
      <c r="LO200" s="2"/>
      <c r="LP200" s="2"/>
      <c r="LQ200" s="2"/>
      <c r="LR200" s="2"/>
      <c r="LS200" s="2"/>
      <c r="LT200" s="2"/>
      <c r="LU200" s="2"/>
      <c r="LV200" s="2"/>
      <c r="LW200" s="2"/>
      <c r="LX200" s="2"/>
      <c r="LY200" s="2"/>
      <c r="LZ200" s="2"/>
      <c r="MA200" s="2"/>
      <c r="MB200" s="2"/>
      <c r="MC200" s="2"/>
      <c r="MD200" s="2"/>
      <c r="ME200" s="2"/>
      <c r="MF200" s="2"/>
      <c r="MG200" s="2"/>
      <c r="MH200" s="2"/>
      <c r="MI200" s="2"/>
      <c r="MJ200" s="2"/>
      <c r="MK200" s="2"/>
      <c r="ML200" s="2"/>
      <c r="MM200" s="2"/>
      <c r="MN200" s="2"/>
      <c r="MO200" s="2"/>
      <c r="MP200" s="2"/>
      <c r="MQ200" s="2"/>
      <c r="MR200" s="2"/>
      <c r="MS200" s="2"/>
      <c r="MT200" s="2"/>
      <c r="MU200" s="2"/>
      <c r="MV200" s="2"/>
      <c r="MW200" s="2"/>
      <c r="MX200" s="2"/>
      <c r="MY200" s="2"/>
      <c r="MZ200" s="2"/>
      <c r="NA200" s="2"/>
      <c r="NB200" s="2"/>
      <c r="NC200" s="2"/>
      <c r="ND200" s="2"/>
      <c r="NE200" s="2"/>
      <c r="NF200" s="2"/>
      <c r="NG200" s="2"/>
      <c r="NH200" s="2"/>
      <c r="NI200" s="2"/>
      <c r="NJ200" s="2"/>
      <c r="NK200" s="2"/>
      <c r="NL200" s="2"/>
      <c r="NM200" s="2"/>
      <c r="NN200" s="2"/>
      <c r="NO200" s="2"/>
      <c r="NP200" s="2"/>
      <c r="NQ200" s="2"/>
      <c r="NR200" s="2"/>
      <c r="NS200" s="2"/>
      <c r="NT200" s="2"/>
      <c r="NU200" s="2"/>
      <c r="NV200" s="2"/>
      <c r="NW200" s="2"/>
      <c r="NX200" s="2"/>
      <c r="NY200" s="2"/>
      <c r="NZ200" s="2"/>
      <c r="OA200" s="2"/>
      <c r="OB200" s="2"/>
      <c r="OC200" s="2"/>
      <c r="OD200" s="2"/>
      <c r="OE200" s="2"/>
      <c r="OF200" s="2"/>
      <c r="OG200" s="2"/>
      <c r="OH200" s="2"/>
      <c r="OI200" s="2"/>
      <c r="OJ200" s="2"/>
      <c r="OK200" s="2"/>
      <c r="OL200" s="2"/>
      <c r="OM200" s="2"/>
      <c r="ON200" s="2"/>
      <c r="OO200" s="2"/>
      <c r="OP200" s="2"/>
      <c r="OQ200" s="2"/>
      <c r="OR200" s="2"/>
      <c r="OS200" s="2"/>
      <c r="OT200" s="2"/>
      <c r="OU200" s="2"/>
      <c r="OV200" s="2"/>
      <c r="OW200" s="2"/>
      <c r="OX200" s="2"/>
      <c r="OY200" s="2"/>
      <c r="OZ200" s="2"/>
      <c r="PA200" s="2"/>
      <c r="PB200" s="2"/>
      <c r="PC200" s="2"/>
      <c r="PD200" s="2"/>
      <c r="PE200" s="2"/>
    </row>
    <row r="201" spans="1:421" s="19" customFormat="1" ht="24.75" customHeight="1" x14ac:dyDescent="0.2">
      <c r="A201" s="180"/>
      <c r="B201" s="181"/>
      <c r="C201" s="182"/>
      <c r="D201" s="141" t="s">
        <v>19</v>
      </c>
      <c r="E201" s="124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11"/>
      <c r="L201" s="11"/>
      <c r="M201" s="11"/>
      <c r="N201" s="5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  <c r="GY201" s="2"/>
      <c r="GZ201" s="2"/>
      <c r="HA201" s="2"/>
      <c r="HB201" s="2"/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  <c r="IH201" s="2"/>
      <c r="II201" s="2"/>
      <c r="IJ201" s="2"/>
      <c r="IK201" s="2"/>
      <c r="IL201" s="2"/>
      <c r="IM201" s="2"/>
      <c r="IN201" s="2"/>
      <c r="IO201" s="2"/>
      <c r="IP201" s="2"/>
      <c r="IQ201" s="2"/>
      <c r="IR201" s="2"/>
      <c r="IS201" s="2"/>
      <c r="IT201" s="2"/>
      <c r="IU201" s="2"/>
      <c r="IV201" s="2"/>
      <c r="IW201" s="2"/>
      <c r="IX201" s="2"/>
      <c r="IY201" s="2"/>
      <c r="IZ201" s="2"/>
      <c r="JA201" s="2"/>
      <c r="JB201" s="2"/>
      <c r="JC201" s="2"/>
      <c r="JD201" s="2"/>
      <c r="JE201" s="2"/>
      <c r="JF201" s="2"/>
      <c r="JG201" s="2"/>
      <c r="JH201" s="2"/>
      <c r="JI201" s="2"/>
      <c r="JJ201" s="2"/>
      <c r="JK201" s="2"/>
      <c r="JL201" s="2"/>
      <c r="JM201" s="2"/>
      <c r="JN201" s="2"/>
      <c r="JO201" s="2"/>
      <c r="JP201" s="2"/>
      <c r="JQ201" s="2"/>
      <c r="JR201" s="2"/>
      <c r="JS201" s="2"/>
      <c r="JT201" s="2"/>
      <c r="JU201" s="2"/>
      <c r="JV201" s="2"/>
      <c r="JW201" s="2"/>
      <c r="JX201" s="2"/>
      <c r="JY201" s="2"/>
      <c r="JZ201" s="2"/>
      <c r="KA201" s="2"/>
      <c r="KB201" s="2"/>
      <c r="KC201" s="2"/>
      <c r="KD201" s="2"/>
      <c r="KE201" s="2"/>
      <c r="KF201" s="2"/>
      <c r="KG201" s="2"/>
      <c r="KH201" s="2"/>
      <c r="KI201" s="2"/>
      <c r="KJ201" s="2"/>
      <c r="KK201" s="2"/>
      <c r="KL201" s="2"/>
      <c r="KM201" s="2"/>
      <c r="KN201" s="2"/>
      <c r="KO201" s="2"/>
      <c r="KP201" s="2"/>
      <c r="KQ201" s="2"/>
      <c r="KR201" s="2"/>
      <c r="KS201" s="2"/>
      <c r="KT201" s="2"/>
      <c r="KU201" s="2"/>
      <c r="KV201" s="2"/>
      <c r="KW201" s="2"/>
      <c r="KX201" s="2"/>
      <c r="KY201" s="2"/>
      <c r="KZ201" s="2"/>
      <c r="LA201" s="2"/>
      <c r="LB201" s="2"/>
      <c r="LC201" s="2"/>
      <c r="LD201" s="2"/>
      <c r="LE201" s="2"/>
      <c r="LF201" s="2"/>
      <c r="LG201" s="2"/>
      <c r="LH201" s="2"/>
      <c r="LI201" s="2"/>
      <c r="LJ201" s="2"/>
      <c r="LK201" s="2"/>
      <c r="LL201" s="2"/>
      <c r="LM201" s="2"/>
      <c r="LN201" s="2"/>
      <c r="LO201" s="2"/>
      <c r="LP201" s="2"/>
      <c r="LQ201" s="2"/>
      <c r="LR201" s="2"/>
      <c r="LS201" s="2"/>
      <c r="LT201" s="2"/>
      <c r="LU201" s="2"/>
      <c r="LV201" s="2"/>
      <c r="LW201" s="2"/>
      <c r="LX201" s="2"/>
      <c r="LY201" s="2"/>
      <c r="LZ201" s="2"/>
      <c r="MA201" s="2"/>
      <c r="MB201" s="2"/>
      <c r="MC201" s="2"/>
      <c r="MD201" s="2"/>
      <c r="ME201" s="2"/>
      <c r="MF201" s="2"/>
      <c r="MG201" s="2"/>
      <c r="MH201" s="2"/>
      <c r="MI201" s="2"/>
      <c r="MJ201" s="2"/>
      <c r="MK201" s="2"/>
      <c r="ML201" s="2"/>
      <c r="MM201" s="2"/>
      <c r="MN201" s="2"/>
      <c r="MO201" s="2"/>
      <c r="MP201" s="2"/>
      <c r="MQ201" s="2"/>
      <c r="MR201" s="2"/>
      <c r="MS201" s="2"/>
      <c r="MT201" s="2"/>
      <c r="MU201" s="2"/>
      <c r="MV201" s="2"/>
      <c r="MW201" s="2"/>
      <c r="MX201" s="2"/>
      <c r="MY201" s="2"/>
      <c r="MZ201" s="2"/>
      <c r="NA201" s="2"/>
      <c r="NB201" s="2"/>
      <c r="NC201" s="2"/>
      <c r="ND201" s="2"/>
      <c r="NE201" s="2"/>
      <c r="NF201" s="2"/>
      <c r="NG201" s="2"/>
      <c r="NH201" s="2"/>
      <c r="NI201" s="2"/>
      <c r="NJ201" s="2"/>
      <c r="NK201" s="2"/>
      <c r="NL201" s="2"/>
      <c r="NM201" s="2"/>
      <c r="NN201" s="2"/>
      <c r="NO201" s="2"/>
      <c r="NP201" s="2"/>
      <c r="NQ201" s="2"/>
      <c r="NR201" s="2"/>
      <c r="NS201" s="2"/>
      <c r="NT201" s="2"/>
      <c r="NU201" s="2"/>
      <c r="NV201" s="2"/>
      <c r="NW201" s="2"/>
      <c r="NX201" s="2"/>
      <c r="NY201" s="2"/>
      <c r="NZ201" s="2"/>
      <c r="OA201" s="2"/>
      <c r="OB201" s="2"/>
      <c r="OC201" s="2"/>
      <c r="OD201" s="2"/>
      <c r="OE201" s="2"/>
      <c r="OF201" s="2"/>
      <c r="OG201" s="2"/>
      <c r="OH201" s="2"/>
      <c r="OI201" s="2"/>
      <c r="OJ201" s="2"/>
      <c r="OK201" s="2"/>
      <c r="OL201" s="2"/>
      <c r="OM201" s="2"/>
      <c r="ON201" s="2"/>
      <c r="OO201" s="2"/>
      <c r="OP201" s="2"/>
      <c r="OQ201" s="2"/>
      <c r="OR201" s="2"/>
      <c r="OS201" s="2"/>
      <c r="OT201" s="2"/>
      <c r="OU201" s="2"/>
      <c r="OV201" s="2"/>
      <c r="OW201" s="2"/>
      <c r="OX201" s="2"/>
      <c r="OY201" s="2"/>
      <c r="OZ201" s="2"/>
      <c r="PA201" s="2"/>
      <c r="PB201" s="2"/>
      <c r="PC201" s="2"/>
      <c r="PD201" s="2"/>
      <c r="PE201" s="2"/>
    </row>
    <row r="202" spans="1:421" s="19" customFormat="1" ht="24.75" customHeight="1" x14ac:dyDescent="0.2">
      <c r="A202" s="183"/>
      <c r="B202" s="184"/>
      <c r="C202" s="185"/>
      <c r="D202" s="141" t="s">
        <v>7</v>
      </c>
      <c r="E202" s="124">
        <v>0</v>
      </c>
      <c r="F202" s="21">
        <v>0</v>
      </c>
      <c r="G202" s="21">
        <v>0</v>
      </c>
      <c r="H202" s="21">
        <v>0</v>
      </c>
      <c r="I202" s="21">
        <v>0</v>
      </c>
      <c r="J202" s="21">
        <v>0</v>
      </c>
      <c r="K202" s="11"/>
      <c r="L202" s="11"/>
      <c r="M202" s="11"/>
      <c r="N202" s="5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  <c r="GY202" s="2"/>
      <c r="GZ202" s="2"/>
      <c r="HA202" s="2"/>
      <c r="HB202" s="2"/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  <c r="IH202" s="2"/>
      <c r="II202" s="2"/>
      <c r="IJ202" s="2"/>
      <c r="IK202" s="2"/>
      <c r="IL202" s="2"/>
      <c r="IM202" s="2"/>
      <c r="IN202" s="2"/>
      <c r="IO202" s="2"/>
      <c r="IP202" s="2"/>
      <c r="IQ202" s="2"/>
      <c r="IR202" s="2"/>
      <c r="IS202" s="2"/>
      <c r="IT202" s="2"/>
      <c r="IU202" s="2"/>
      <c r="IV202" s="2"/>
      <c r="IW202" s="2"/>
      <c r="IX202" s="2"/>
      <c r="IY202" s="2"/>
      <c r="IZ202" s="2"/>
      <c r="JA202" s="2"/>
      <c r="JB202" s="2"/>
      <c r="JC202" s="2"/>
      <c r="JD202" s="2"/>
      <c r="JE202" s="2"/>
      <c r="JF202" s="2"/>
      <c r="JG202" s="2"/>
      <c r="JH202" s="2"/>
      <c r="JI202" s="2"/>
      <c r="JJ202" s="2"/>
      <c r="JK202" s="2"/>
      <c r="JL202" s="2"/>
      <c r="JM202" s="2"/>
      <c r="JN202" s="2"/>
      <c r="JO202" s="2"/>
      <c r="JP202" s="2"/>
      <c r="JQ202" s="2"/>
      <c r="JR202" s="2"/>
      <c r="JS202" s="2"/>
      <c r="JT202" s="2"/>
      <c r="JU202" s="2"/>
      <c r="JV202" s="2"/>
      <c r="JW202" s="2"/>
      <c r="JX202" s="2"/>
      <c r="JY202" s="2"/>
      <c r="JZ202" s="2"/>
      <c r="KA202" s="2"/>
      <c r="KB202" s="2"/>
      <c r="KC202" s="2"/>
      <c r="KD202" s="2"/>
      <c r="KE202" s="2"/>
      <c r="KF202" s="2"/>
      <c r="KG202" s="2"/>
      <c r="KH202" s="2"/>
      <c r="KI202" s="2"/>
      <c r="KJ202" s="2"/>
      <c r="KK202" s="2"/>
      <c r="KL202" s="2"/>
      <c r="KM202" s="2"/>
      <c r="KN202" s="2"/>
      <c r="KO202" s="2"/>
      <c r="KP202" s="2"/>
      <c r="KQ202" s="2"/>
      <c r="KR202" s="2"/>
      <c r="KS202" s="2"/>
      <c r="KT202" s="2"/>
      <c r="KU202" s="2"/>
      <c r="KV202" s="2"/>
      <c r="KW202" s="2"/>
      <c r="KX202" s="2"/>
      <c r="KY202" s="2"/>
      <c r="KZ202" s="2"/>
      <c r="LA202" s="2"/>
      <c r="LB202" s="2"/>
      <c r="LC202" s="2"/>
      <c r="LD202" s="2"/>
      <c r="LE202" s="2"/>
      <c r="LF202" s="2"/>
      <c r="LG202" s="2"/>
      <c r="LH202" s="2"/>
      <c r="LI202" s="2"/>
      <c r="LJ202" s="2"/>
      <c r="LK202" s="2"/>
      <c r="LL202" s="2"/>
      <c r="LM202" s="2"/>
      <c r="LN202" s="2"/>
      <c r="LO202" s="2"/>
      <c r="LP202" s="2"/>
      <c r="LQ202" s="2"/>
      <c r="LR202" s="2"/>
      <c r="LS202" s="2"/>
      <c r="LT202" s="2"/>
      <c r="LU202" s="2"/>
      <c r="LV202" s="2"/>
      <c r="LW202" s="2"/>
      <c r="LX202" s="2"/>
      <c r="LY202" s="2"/>
      <c r="LZ202" s="2"/>
      <c r="MA202" s="2"/>
      <c r="MB202" s="2"/>
      <c r="MC202" s="2"/>
      <c r="MD202" s="2"/>
      <c r="ME202" s="2"/>
      <c r="MF202" s="2"/>
      <c r="MG202" s="2"/>
      <c r="MH202" s="2"/>
      <c r="MI202" s="2"/>
      <c r="MJ202" s="2"/>
      <c r="MK202" s="2"/>
      <c r="ML202" s="2"/>
      <c r="MM202" s="2"/>
      <c r="MN202" s="2"/>
      <c r="MO202" s="2"/>
      <c r="MP202" s="2"/>
      <c r="MQ202" s="2"/>
      <c r="MR202" s="2"/>
      <c r="MS202" s="2"/>
      <c r="MT202" s="2"/>
      <c r="MU202" s="2"/>
      <c r="MV202" s="2"/>
      <c r="MW202" s="2"/>
      <c r="MX202" s="2"/>
      <c r="MY202" s="2"/>
      <c r="MZ202" s="2"/>
      <c r="NA202" s="2"/>
      <c r="NB202" s="2"/>
      <c r="NC202" s="2"/>
      <c r="ND202" s="2"/>
      <c r="NE202" s="2"/>
      <c r="NF202" s="2"/>
      <c r="NG202" s="2"/>
      <c r="NH202" s="2"/>
      <c r="NI202" s="2"/>
      <c r="NJ202" s="2"/>
      <c r="NK202" s="2"/>
      <c r="NL202" s="2"/>
      <c r="NM202" s="2"/>
      <c r="NN202" s="2"/>
      <c r="NO202" s="2"/>
      <c r="NP202" s="2"/>
      <c r="NQ202" s="2"/>
      <c r="NR202" s="2"/>
      <c r="NS202" s="2"/>
      <c r="NT202" s="2"/>
      <c r="NU202" s="2"/>
      <c r="NV202" s="2"/>
      <c r="NW202" s="2"/>
      <c r="NX202" s="2"/>
      <c r="NY202" s="2"/>
      <c r="NZ202" s="2"/>
      <c r="OA202" s="2"/>
      <c r="OB202" s="2"/>
      <c r="OC202" s="2"/>
      <c r="OD202" s="2"/>
      <c r="OE202" s="2"/>
      <c r="OF202" s="2"/>
      <c r="OG202" s="2"/>
      <c r="OH202" s="2"/>
      <c r="OI202" s="2"/>
      <c r="OJ202" s="2"/>
      <c r="OK202" s="2"/>
      <c r="OL202" s="2"/>
      <c r="OM202" s="2"/>
      <c r="ON202" s="2"/>
      <c r="OO202" s="2"/>
      <c r="OP202" s="2"/>
      <c r="OQ202" s="2"/>
      <c r="OR202" s="2"/>
      <c r="OS202" s="2"/>
      <c r="OT202" s="2"/>
      <c r="OU202" s="2"/>
      <c r="OV202" s="2"/>
      <c r="OW202" s="2"/>
      <c r="OX202" s="2"/>
      <c r="OY202" s="2"/>
      <c r="OZ202" s="2"/>
      <c r="PA202" s="2"/>
      <c r="PB202" s="2"/>
      <c r="PC202" s="2"/>
      <c r="PD202" s="2"/>
      <c r="PE202" s="2"/>
    </row>
    <row r="203" spans="1:421" s="19" customFormat="1" ht="24.75" customHeight="1" x14ac:dyDescent="0.2">
      <c r="A203" s="177" t="s">
        <v>29</v>
      </c>
      <c r="B203" s="178"/>
      <c r="C203" s="179"/>
      <c r="D203" s="140" t="s">
        <v>1</v>
      </c>
      <c r="E203" s="123">
        <f>E188</f>
        <v>708042.84593000007</v>
      </c>
      <c r="F203" s="33">
        <f t="shared" ref="E203:J209" si="46">F188</f>
        <v>81633.029790000001</v>
      </c>
      <c r="G203" s="33">
        <f t="shared" si="46"/>
        <v>91372.985860000015</v>
      </c>
      <c r="H203" s="33">
        <f t="shared" si="46"/>
        <v>82450.053279999993</v>
      </c>
      <c r="I203" s="33">
        <f t="shared" si="46"/>
        <v>89021.475000000006</v>
      </c>
      <c r="J203" s="33">
        <f t="shared" si="46"/>
        <v>363565.30200000003</v>
      </c>
      <c r="K203" s="11"/>
      <c r="L203" s="11"/>
      <c r="M203" s="11"/>
      <c r="N203" s="5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  <c r="IH203" s="2"/>
      <c r="II203" s="2"/>
      <c r="IJ203" s="2"/>
      <c r="IK203" s="2"/>
      <c r="IL203" s="2"/>
      <c r="IM203" s="2"/>
      <c r="IN203" s="2"/>
      <c r="IO203" s="2"/>
      <c r="IP203" s="2"/>
      <c r="IQ203" s="2"/>
      <c r="IR203" s="2"/>
      <c r="IS203" s="2"/>
      <c r="IT203" s="2"/>
      <c r="IU203" s="2"/>
      <c r="IV203" s="2"/>
      <c r="IW203" s="2"/>
      <c r="IX203" s="2"/>
      <c r="IY203" s="2"/>
      <c r="IZ203" s="2"/>
      <c r="JA203" s="2"/>
      <c r="JB203" s="2"/>
      <c r="JC203" s="2"/>
      <c r="JD203" s="2"/>
      <c r="JE203" s="2"/>
      <c r="JF203" s="2"/>
      <c r="JG203" s="2"/>
      <c r="JH203" s="2"/>
      <c r="JI203" s="2"/>
      <c r="JJ203" s="2"/>
      <c r="JK203" s="2"/>
      <c r="JL203" s="2"/>
      <c r="JM203" s="2"/>
      <c r="JN203" s="2"/>
      <c r="JO203" s="2"/>
      <c r="JP203" s="2"/>
      <c r="JQ203" s="2"/>
      <c r="JR203" s="2"/>
      <c r="JS203" s="2"/>
      <c r="JT203" s="2"/>
      <c r="JU203" s="2"/>
      <c r="JV203" s="2"/>
      <c r="JW203" s="2"/>
      <c r="JX203" s="2"/>
      <c r="JY203" s="2"/>
      <c r="JZ203" s="2"/>
      <c r="KA203" s="2"/>
      <c r="KB203" s="2"/>
      <c r="KC203" s="2"/>
      <c r="KD203" s="2"/>
      <c r="KE203" s="2"/>
      <c r="KF203" s="2"/>
      <c r="KG203" s="2"/>
      <c r="KH203" s="2"/>
      <c r="KI203" s="2"/>
      <c r="KJ203" s="2"/>
      <c r="KK203" s="2"/>
      <c r="KL203" s="2"/>
      <c r="KM203" s="2"/>
      <c r="KN203" s="2"/>
      <c r="KO203" s="2"/>
      <c r="KP203" s="2"/>
      <c r="KQ203" s="2"/>
      <c r="KR203" s="2"/>
      <c r="KS203" s="2"/>
      <c r="KT203" s="2"/>
      <c r="KU203" s="2"/>
      <c r="KV203" s="2"/>
      <c r="KW203" s="2"/>
      <c r="KX203" s="2"/>
      <c r="KY203" s="2"/>
      <c r="KZ203" s="2"/>
      <c r="LA203" s="2"/>
      <c r="LB203" s="2"/>
      <c r="LC203" s="2"/>
      <c r="LD203" s="2"/>
      <c r="LE203" s="2"/>
      <c r="LF203" s="2"/>
      <c r="LG203" s="2"/>
      <c r="LH203" s="2"/>
      <c r="LI203" s="2"/>
      <c r="LJ203" s="2"/>
      <c r="LK203" s="2"/>
      <c r="LL203" s="2"/>
      <c r="LM203" s="2"/>
      <c r="LN203" s="2"/>
      <c r="LO203" s="2"/>
      <c r="LP203" s="2"/>
      <c r="LQ203" s="2"/>
      <c r="LR203" s="2"/>
      <c r="LS203" s="2"/>
      <c r="LT203" s="2"/>
      <c r="LU203" s="2"/>
      <c r="LV203" s="2"/>
      <c r="LW203" s="2"/>
      <c r="LX203" s="2"/>
      <c r="LY203" s="2"/>
      <c r="LZ203" s="2"/>
      <c r="MA203" s="2"/>
      <c r="MB203" s="2"/>
      <c r="MC203" s="2"/>
      <c r="MD203" s="2"/>
      <c r="ME203" s="2"/>
      <c r="MF203" s="2"/>
      <c r="MG203" s="2"/>
      <c r="MH203" s="2"/>
      <c r="MI203" s="2"/>
      <c r="MJ203" s="2"/>
      <c r="MK203" s="2"/>
      <c r="ML203" s="2"/>
      <c r="MM203" s="2"/>
      <c r="MN203" s="2"/>
      <c r="MO203" s="2"/>
      <c r="MP203" s="2"/>
      <c r="MQ203" s="2"/>
      <c r="MR203" s="2"/>
      <c r="MS203" s="2"/>
      <c r="MT203" s="2"/>
      <c r="MU203" s="2"/>
      <c r="MV203" s="2"/>
      <c r="MW203" s="2"/>
      <c r="MX203" s="2"/>
      <c r="MY203" s="2"/>
      <c r="MZ203" s="2"/>
      <c r="NA203" s="2"/>
      <c r="NB203" s="2"/>
      <c r="NC203" s="2"/>
      <c r="ND203" s="2"/>
      <c r="NE203" s="2"/>
      <c r="NF203" s="2"/>
      <c r="NG203" s="2"/>
      <c r="NH203" s="2"/>
      <c r="NI203" s="2"/>
      <c r="NJ203" s="2"/>
      <c r="NK203" s="2"/>
      <c r="NL203" s="2"/>
      <c r="NM203" s="2"/>
      <c r="NN203" s="2"/>
      <c r="NO203" s="2"/>
      <c r="NP203" s="2"/>
      <c r="NQ203" s="2"/>
      <c r="NR203" s="2"/>
      <c r="NS203" s="2"/>
      <c r="NT203" s="2"/>
      <c r="NU203" s="2"/>
      <c r="NV203" s="2"/>
      <c r="NW203" s="2"/>
      <c r="NX203" s="2"/>
      <c r="NY203" s="2"/>
      <c r="NZ203" s="2"/>
      <c r="OA203" s="2"/>
      <c r="OB203" s="2"/>
      <c r="OC203" s="2"/>
      <c r="OD203" s="2"/>
      <c r="OE203" s="2"/>
      <c r="OF203" s="2"/>
      <c r="OG203" s="2"/>
      <c r="OH203" s="2"/>
      <c r="OI203" s="2"/>
      <c r="OJ203" s="2"/>
      <c r="OK203" s="2"/>
      <c r="OL203" s="2"/>
      <c r="OM203" s="2"/>
      <c r="ON203" s="2"/>
      <c r="OO203" s="2"/>
      <c r="OP203" s="2"/>
      <c r="OQ203" s="2"/>
      <c r="OR203" s="2"/>
      <c r="OS203" s="2"/>
      <c r="OT203" s="2"/>
      <c r="OU203" s="2"/>
      <c r="OV203" s="2"/>
      <c r="OW203" s="2"/>
      <c r="OX203" s="2"/>
      <c r="OY203" s="2"/>
      <c r="OZ203" s="2"/>
      <c r="PA203" s="2"/>
      <c r="PB203" s="2"/>
      <c r="PC203" s="2"/>
      <c r="PD203" s="2"/>
      <c r="PE203" s="2"/>
    </row>
    <row r="204" spans="1:421" s="19" customFormat="1" ht="24.75" customHeight="1" x14ac:dyDescent="0.2">
      <c r="A204" s="180"/>
      <c r="B204" s="181"/>
      <c r="C204" s="182"/>
      <c r="D204" s="141" t="s">
        <v>2</v>
      </c>
      <c r="E204" s="124">
        <f t="shared" si="46"/>
        <v>0</v>
      </c>
      <c r="F204" s="21">
        <f t="shared" si="46"/>
        <v>0</v>
      </c>
      <c r="G204" s="21">
        <f t="shared" si="46"/>
        <v>0</v>
      </c>
      <c r="H204" s="21">
        <f t="shared" si="46"/>
        <v>0</v>
      </c>
      <c r="I204" s="21">
        <f t="shared" si="46"/>
        <v>0</v>
      </c>
      <c r="J204" s="21">
        <f t="shared" si="46"/>
        <v>0</v>
      </c>
      <c r="K204" s="11"/>
      <c r="L204" s="11"/>
      <c r="M204" s="11"/>
      <c r="N204" s="5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  <c r="GY204" s="2"/>
      <c r="GZ204" s="2"/>
      <c r="HA204" s="2"/>
      <c r="HB204" s="2"/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/>
      <c r="IL204" s="2"/>
      <c r="IM204" s="2"/>
      <c r="IN204" s="2"/>
      <c r="IO204" s="2"/>
      <c r="IP204" s="2"/>
      <c r="IQ204" s="2"/>
      <c r="IR204" s="2"/>
      <c r="IS204" s="2"/>
      <c r="IT204" s="2"/>
      <c r="IU204" s="2"/>
      <c r="IV204" s="2"/>
      <c r="IW204" s="2"/>
      <c r="IX204" s="2"/>
      <c r="IY204" s="2"/>
      <c r="IZ204" s="2"/>
      <c r="JA204" s="2"/>
      <c r="JB204" s="2"/>
      <c r="JC204" s="2"/>
      <c r="JD204" s="2"/>
      <c r="JE204" s="2"/>
      <c r="JF204" s="2"/>
      <c r="JG204" s="2"/>
      <c r="JH204" s="2"/>
      <c r="JI204" s="2"/>
      <c r="JJ204" s="2"/>
      <c r="JK204" s="2"/>
      <c r="JL204" s="2"/>
      <c r="JM204" s="2"/>
      <c r="JN204" s="2"/>
      <c r="JO204" s="2"/>
      <c r="JP204" s="2"/>
      <c r="JQ204" s="2"/>
      <c r="JR204" s="2"/>
      <c r="JS204" s="2"/>
      <c r="JT204" s="2"/>
      <c r="JU204" s="2"/>
      <c r="JV204" s="2"/>
      <c r="JW204" s="2"/>
      <c r="JX204" s="2"/>
      <c r="JY204" s="2"/>
      <c r="JZ204" s="2"/>
      <c r="KA204" s="2"/>
      <c r="KB204" s="2"/>
      <c r="KC204" s="2"/>
      <c r="KD204" s="2"/>
      <c r="KE204" s="2"/>
      <c r="KF204" s="2"/>
      <c r="KG204" s="2"/>
      <c r="KH204" s="2"/>
      <c r="KI204" s="2"/>
      <c r="KJ204" s="2"/>
      <c r="KK204" s="2"/>
      <c r="KL204" s="2"/>
      <c r="KM204" s="2"/>
      <c r="KN204" s="2"/>
      <c r="KO204" s="2"/>
      <c r="KP204" s="2"/>
      <c r="KQ204" s="2"/>
      <c r="KR204" s="2"/>
      <c r="KS204" s="2"/>
      <c r="KT204" s="2"/>
      <c r="KU204" s="2"/>
      <c r="KV204" s="2"/>
      <c r="KW204" s="2"/>
      <c r="KX204" s="2"/>
      <c r="KY204" s="2"/>
      <c r="KZ204" s="2"/>
      <c r="LA204" s="2"/>
      <c r="LB204" s="2"/>
      <c r="LC204" s="2"/>
      <c r="LD204" s="2"/>
      <c r="LE204" s="2"/>
      <c r="LF204" s="2"/>
      <c r="LG204" s="2"/>
      <c r="LH204" s="2"/>
      <c r="LI204" s="2"/>
      <c r="LJ204" s="2"/>
      <c r="LK204" s="2"/>
      <c r="LL204" s="2"/>
      <c r="LM204" s="2"/>
      <c r="LN204" s="2"/>
      <c r="LO204" s="2"/>
      <c r="LP204" s="2"/>
      <c r="LQ204" s="2"/>
      <c r="LR204" s="2"/>
      <c r="LS204" s="2"/>
      <c r="LT204" s="2"/>
      <c r="LU204" s="2"/>
      <c r="LV204" s="2"/>
      <c r="LW204" s="2"/>
      <c r="LX204" s="2"/>
      <c r="LY204" s="2"/>
      <c r="LZ204" s="2"/>
      <c r="MA204" s="2"/>
      <c r="MB204" s="2"/>
      <c r="MC204" s="2"/>
      <c r="MD204" s="2"/>
      <c r="ME204" s="2"/>
      <c r="MF204" s="2"/>
      <c r="MG204" s="2"/>
      <c r="MH204" s="2"/>
      <c r="MI204" s="2"/>
      <c r="MJ204" s="2"/>
      <c r="MK204" s="2"/>
      <c r="ML204" s="2"/>
      <c r="MM204" s="2"/>
      <c r="MN204" s="2"/>
      <c r="MO204" s="2"/>
      <c r="MP204" s="2"/>
      <c r="MQ204" s="2"/>
      <c r="MR204" s="2"/>
      <c r="MS204" s="2"/>
      <c r="MT204" s="2"/>
      <c r="MU204" s="2"/>
      <c r="MV204" s="2"/>
      <c r="MW204" s="2"/>
      <c r="MX204" s="2"/>
      <c r="MY204" s="2"/>
      <c r="MZ204" s="2"/>
      <c r="NA204" s="2"/>
      <c r="NB204" s="2"/>
      <c r="NC204" s="2"/>
      <c r="ND204" s="2"/>
      <c r="NE204" s="2"/>
      <c r="NF204" s="2"/>
      <c r="NG204" s="2"/>
      <c r="NH204" s="2"/>
      <c r="NI204" s="2"/>
      <c r="NJ204" s="2"/>
      <c r="NK204" s="2"/>
      <c r="NL204" s="2"/>
      <c r="NM204" s="2"/>
      <c r="NN204" s="2"/>
      <c r="NO204" s="2"/>
      <c r="NP204" s="2"/>
      <c r="NQ204" s="2"/>
      <c r="NR204" s="2"/>
      <c r="NS204" s="2"/>
      <c r="NT204" s="2"/>
      <c r="NU204" s="2"/>
      <c r="NV204" s="2"/>
      <c r="NW204" s="2"/>
      <c r="NX204" s="2"/>
      <c r="NY204" s="2"/>
      <c r="NZ204" s="2"/>
      <c r="OA204" s="2"/>
      <c r="OB204" s="2"/>
      <c r="OC204" s="2"/>
      <c r="OD204" s="2"/>
      <c r="OE204" s="2"/>
      <c r="OF204" s="2"/>
      <c r="OG204" s="2"/>
      <c r="OH204" s="2"/>
      <c r="OI204" s="2"/>
      <c r="OJ204" s="2"/>
      <c r="OK204" s="2"/>
      <c r="OL204" s="2"/>
      <c r="OM204" s="2"/>
      <c r="ON204" s="2"/>
      <c r="OO204" s="2"/>
      <c r="OP204" s="2"/>
      <c r="OQ204" s="2"/>
      <c r="OR204" s="2"/>
      <c r="OS204" s="2"/>
      <c r="OT204" s="2"/>
      <c r="OU204" s="2"/>
      <c r="OV204" s="2"/>
      <c r="OW204" s="2"/>
      <c r="OX204" s="2"/>
      <c r="OY204" s="2"/>
      <c r="OZ204" s="2"/>
      <c r="PA204" s="2"/>
      <c r="PB204" s="2"/>
      <c r="PC204" s="2"/>
      <c r="PD204" s="2"/>
      <c r="PE204" s="2"/>
    </row>
    <row r="205" spans="1:421" s="19" customFormat="1" ht="24.75" customHeight="1" x14ac:dyDescent="0.2">
      <c r="A205" s="180"/>
      <c r="B205" s="181"/>
      <c r="C205" s="182"/>
      <c r="D205" s="141" t="s">
        <v>6</v>
      </c>
      <c r="E205" s="124">
        <f t="shared" si="46"/>
        <v>4892.4969999999994</v>
      </c>
      <c r="F205" s="21">
        <f t="shared" si="46"/>
        <v>0</v>
      </c>
      <c r="G205" s="21">
        <f t="shared" si="46"/>
        <v>4892.4969999999994</v>
      </c>
      <c r="H205" s="21">
        <f t="shared" si="46"/>
        <v>0</v>
      </c>
      <c r="I205" s="21">
        <f t="shared" si="46"/>
        <v>0</v>
      </c>
      <c r="J205" s="21">
        <f t="shared" si="46"/>
        <v>0</v>
      </c>
      <c r="K205" s="11"/>
      <c r="L205" s="11"/>
      <c r="M205" s="11"/>
      <c r="N205" s="5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  <c r="GQ205" s="2"/>
      <c r="GR205" s="2"/>
      <c r="GS205" s="2"/>
      <c r="GT205" s="2"/>
      <c r="GU205" s="2"/>
      <c r="GV205" s="2"/>
      <c r="GW205" s="2"/>
      <c r="GX205" s="2"/>
      <c r="GY205" s="2"/>
      <c r="GZ205" s="2"/>
      <c r="HA205" s="2"/>
      <c r="HB205" s="2"/>
      <c r="HC205" s="2"/>
      <c r="HD205" s="2"/>
      <c r="HE205" s="2"/>
      <c r="HF205" s="2"/>
      <c r="HG205" s="2"/>
      <c r="HH205" s="2"/>
      <c r="HI205" s="2"/>
      <c r="HJ205" s="2"/>
      <c r="HK205" s="2"/>
      <c r="HL205" s="2"/>
      <c r="HM205" s="2"/>
      <c r="HN205" s="2"/>
      <c r="HO205" s="2"/>
      <c r="HP205" s="2"/>
      <c r="HQ205" s="2"/>
      <c r="HR205" s="2"/>
      <c r="HS205" s="2"/>
      <c r="HT205" s="2"/>
      <c r="HU205" s="2"/>
      <c r="HV205" s="2"/>
      <c r="HW205" s="2"/>
      <c r="HX205" s="2"/>
      <c r="HY205" s="2"/>
      <c r="HZ205" s="2"/>
      <c r="IA205" s="2"/>
      <c r="IB205" s="2"/>
      <c r="IC205" s="2"/>
      <c r="ID205" s="2"/>
      <c r="IE205" s="2"/>
      <c r="IF205" s="2"/>
      <c r="IG205" s="2"/>
      <c r="IH205" s="2"/>
      <c r="II205" s="2"/>
      <c r="IJ205" s="2"/>
      <c r="IK205" s="2"/>
      <c r="IL205" s="2"/>
      <c r="IM205" s="2"/>
      <c r="IN205" s="2"/>
      <c r="IO205" s="2"/>
      <c r="IP205" s="2"/>
      <c r="IQ205" s="2"/>
      <c r="IR205" s="2"/>
      <c r="IS205" s="2"/>
      <c r="IT205" s="2"/>
      <c r="IU205" s="2"/>
      <c r="IV205" s="2"/>
      <c r="IW205" s="2"/>
      <c r="IX205" s="2"/>
      <c r="IY205" s="2"/>
      <c r="IZ205" s="2"/>
      <c r="JA205" s="2"/>
      <c r="JB205" s="2"/>
      <c r="JC205" s="2"/>
      <c r="JD205" s="2"/>
      <c r="JE205" s="2"/>
      <c r="JF205" s="2"/>
      <c r="JG205" s="2"/>
      <c r="JH205" s="2"/>
      <c r="JI205" s="2"/>
      <c r="JJ205" s="2"/>
      <c r="JK205" s="2"/>
      <c r="JL205" s="2"/>
      <c r="JM205" s="2"/>
      <c r="JN205" s="2"/>
      <c r="JO205" s="2"/>
      <c r="JP205" s="2"/>
      <c r="JQ205" s="2"/>
      <c r="JR205" s="2"/>
      <c r="JS205" s="2"/>
      <c r="JT205" s="2"/>
      <c r="JU205" s="2"/>
      <c r="JV205" s="2"/>
      <c r="JW205" s="2"/>
      <c r="JX205" s="2"/>
      <c r="JY205" s="2"/>
      <c r="JZ205" s="2"/>
      <c r="KA205" s="2"/>
      <c r="KB205" s="2"/>
      <c r="KC205" s="2"/>
      <c r="KD205" s="2"/>
      <c r="KE205" s="2"/>
      <c r="KF205" s="2"/>
      <c r="KG205" s="2"/>
      <c r="KH205" s="2"/>
      <c r="KI205" s="2"/>
      <c r="KJ205" s="2"/>
      <c r="KK205" s="2"/>
      <c r="KL205" s="2"/>
      <c r="KM205" s="2"/>
      <c r="KN205" s="2"/>
      <c r="KO205" s="2"/>
      <c r="KP205" s="2"/>
      <c r="KQ205" s="2"/>
      <c r="KR205" s="2"/>
      <c r="KS205" s="2"/>
      <c r="KT205" s="2"/>
      <c r="KU205" s="2"/>
      <c r="KV205" s="2"/>
      <c r="KW205" s="2"/>
      <c r="KX205" s="2"/>
      <c r="KY205" s="2"/>
      <c r="KZ205" s="2"/>
      <c r="LA205" s="2"/>
      <c r="LB205" s="2"/>
      <c r="LC205" s="2"/>
      <c r="LD205" s="2"/>
      <c r="LE205" s="2"/>
      <c r="LF205" s="2"/>
      <c r="LG205" s="2"/>
      <c r="LH205" s="2"/>
      <c r="LI205" s="2"/>
      <c r="LJ205" s="2"/>
      <c r="LK205" s="2"/>
      <c r="LL205" s="2"/>
      <c r="LM205" s="2"/>
      <c r="LN205" s="2"/>
      <c r="LO205" s="2"/>
      <c r="LP205" s="2"/>
      <c r="LQ205" s="2"/>
      <c r="LR205" s="2"/>
      <c r="LS205" s="2"/>
      <c r="LT205" s="2"/>
      <c r="LU205" s="2"/>
      <c r="LV205" s="2"/>
      <c r="LW205" s="2"/>
      <c r="LX205" s="2"/>
      <c r="LY205" s="2"/>
      <c r="LZ205" s="2"/>
      <c r="MA205" s="2"/>
      <c r="MB205" s="2"/>
      <c r="MC205" s="2"/>
      <c r="MD205" s="2"/>
      <c r="ME205" s="2"/>
      <c r="MF205" s="2"/>
      <c r="MG205" s="2"/>
      <c r="MH205" s="2"/>
      <c r="MI205" s="2"/>
      <c r="MJ205" s="2"/>
      <c r="MK205" s="2"/>
      <c r="ML205" s="2"/>
      <c r="MM205" s="2"/>
      <c r="MN205" s="2"/>
      <c r="MO205" s="2"/>
      <c r="MP205" s="2"/>
      <c r="MQ205" s="2"/>
      <c r="MR205" s="2"/>
      <c r="MS205" s="2"/>
      <c r="MT205" s="2"/>
      <c r="MU205" s="2"/>
      <c r="MV205" s="2"/>
      <c r="MW205" s="2"/>
      <c r="MX205" s="2"/>
      <c r="MY205" s="2"/>
      <c r="MZ205" s="2"/>
      <c r="NA205" s="2"/>
      <c r="NB205" s="2"/>
      <c r="NC205" s="2"/>
      <c r="ND205" s="2"/>
      <c r="NE205" s="2"/>
      <c r="NF205" s="2"/>
      <c r="NG205" s="2"/>
      <c r="NH205" s="2"/>
      <c r="NI205" s="2"/>
      <c r="NJ205" s="2"/>
      <c r="NK205" s="2"/>
      <c r="NL205" s="2"/>
      <c r="NM205" s="2"/>
      <c r="NN205" s="2"/>
      <c r="NO205" s="2"/>
      <c r="NP205" s="2"/>
      <c r="NQ205" s="2"/>
      <c r="NR205" s="2"/>
      <c r="NS205" s="2"/>
      <c r="NT205" s="2"/>
      <c r="NU205" s="2"/>
      <c r="NV205" s="2"/>
      <c r="NW205" s="2"/>
      <c r="NX205" s="2"/>
      <c r="NY205" s="2"/>
      <c r="NZ205" s="2"/>
      <c r="OA205" s="2"/>
      <c r="OB205" s="2"/>
      <c r="OC205" s="2"/>
      <c r="OD205" s="2"/>
      <c r="OE205" s="2"/>
      <c r="OF205" s="2"/>
      <c r="OG205" s="2"/>
      <c r="OH205" s="2"/>
      <c r="OI205" s="2"/>
      <c r="OJ205" s="2"/>
      <c r="OK205" s="2"/>
      <c r="OL205" s="2"/>
      <c r="OM205" s="2"/>
      <c r="ON205" s="2"/>
      <c r="OO205" s="2"/>
      <c r="OP205" s="2"/>
      <c r="OQ205" s="2"/>
      <c r="OR205" s="2"/>
      <c r="OS205" s="2"/>
      <c r="OT205" s="2"/>
      <c r="OU205" s="2"/>
      <c r="OV205" s="2"/>
      <c r="OW205" s="2"/>
      <c r="OX205" s="2"/>
      <c r="OY205" s="2"/>
      <c r="OZ205" s="2"/>
      <c r="PA205" s="2"/>
      <c r="PB205" s="2"/>
      <c r="PC205" s="2"/>
      <c r="PD205" s="2"/>
      <c r="PE205" s="2"/>
    </row>
    <row r="206" spans="1:421" s="19" customFormat="1" ht="24.75" customHeight="1" x14ac:dyDescent="0.2">
      <c r="A206" s="180"/>
      <c r="B206" s="181"/>
      <c r="C206" s="182"/>
      <c r="D206" s="141" t="s">
        <v>4</v>
      </c>
      <c r="E206" s="124">
        <f t="shared" si="46"/>
        <v>524521.09265000001</v>
      </c>
      <c r="F206" s="21">
        <f t="shared" si="46"/>
        <v>81633.029790000001</v>
      </c>
      <c r="G206" s="21">
        <f t="shared" si="46"/>
        <v>86480.488860000012</v>
      </c>
      <c r="H206" s="21">
        <f t="shared" si="46"/>
        <v>55582.7</v>
      </c>
      <c r="I206" s="21">
        <f t="shared" si="46"/>
        <v>54582.7</v>
      </c>
      <c r="J206" s="21">
        <f t="shared" si="46"/>
        <v>246242.174</v>
      </c>
      <c r="K206" s="11"/>
      <c r="L206" s="11"/>
      <c r="M206" s="11"/>
      <c r="N206" s="5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  <c r="GY206" s="2"/>
      <c r="GZ206" s="2"/>
      <c r="HA206" s="2"/>
      <c r="HB206" s="2"/>
      <c r="HC206" s="2"/>
      <c r="HD206" s="2"/>
      <c r="HE206" s="2"/>
      <c r="HF206" s="2"/>
      <c r="HG206" s="2"/>
      <c r="HH206" s="2"/>
      <c r="HI206" s="2"/>
      <c r="HJ206" s="2"/>
      <c r="HK206" s="2"/>
      <c r="HL206" s="2"/>
      <c r="HM206" s="2"/>
      <c r="HN206" s="2"/>
      <c r="HO206" s="2"/>
      <c r="HP206" s="2"/>
      <c r="HQ206" s="2"/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/>
      <c r="IL206" s="2"/>
      <c r="IM206" s="2"/>
      <c r="IN206" s="2"/>
      <c r="IO206" s="2"/>
      <c r="IP206" s="2"/>
      <c r="IQ206" s="2"/>
      <c r="IR206" s="2"/>
      <c r="IS206" s="2"/>
      <c r="IT206" s="2"/>
      <c r="IU206" s="2"/>
      <c r="IV206" s="2"/>
      <c r="IW206" s="2"/>
      <c r="IX206" s="2"/>
      <c r="IY206" s="2"/>
      <c r="IZ206" s="2"/>
      <c r="JA206" s="2"/>
      <c r="JB206" s="2"/>
      <c r="JC206" s="2"/>
      <c r="JD206" s="2"/>
      <c r="JE206" s="2"/>
      <c r="JF206" s="2"/>
      <c r="JG206" s="2"/>
      <c r="JH206" s="2"/>
      <c r="JI206" s="2"/>
      <c r="JJ206" s="2"/>
      <c r="JK206" s="2"/>
      <c r="JL206" s="2"/>
      <c r="JM206" s="2"/>
      <c r="JN206" s="2"/>
      <c r="JO206" s="2"/>
      <c r="JP206" s="2"/>
      <c r="JQ206" s="2"/>
      <c r="JR206" s="2"/>
      <c r="JS206" s="2"/>
      <c r="JT206" s="2"/>
      <c r="JU206" s="2"/>
      <c r="JV206" s="2"/>
      <c r="JW206" s="2"/>
      <c r="JX206" s="2"/>
      <c r="JY206" s="2"/>
      <c r="JZ206" s="2"/>
      <c r="KA206" s="2"/>
      <c r="KB206" s="2"/>
      <c r="KC206" s="2"/>
      <c r="KD206" s="2"/>
      <c r="KE206" s="2"/>
      <c r="KF206" s="2"/>
      <c r="KG206" s="2"/>
      <c r="KH206" s="2"/>
      <c r="KI206" s="2"/>
      <c r="KJ206" s="2"/>
      <c r="KK206" s="2"/>
      <c r="KL206" s="2"/>
      <c r="KM206" s="2"/>
      <c r="KN206" s="2"/>
      <c r="KO206" s="2"/>
      <c r="KP206" s="2"/>
      <c r="KQ206" s="2"/>
      <c r="KR206" s="2"/>
      <c r="KS206" s="2"/>
      <c r="KT206" s="2"/>
      <c r="KU206" s="2"/>
      <c r="KV206" s="2"/>
      <c r="KW206" s="2"/>
      <c r="KX206" s="2"/>
      <c r="KY206" s="2"/>
      <c r="KZ206" s="2"/>
      <c r="LA206" s="2"/>
      <c r="LB206" s="2"/>
      <c r="LC206" s="2"/>
      <c r="LD206" s="2"/>
      <c r="LE206" s="2"/>
      <c r="LF206" s="2"/>
      <c r="LG206" s="2"/>
      <c r="LH206" s="2"/>
      <c r="LI206" s="2"/>
      <c r="LJ206" s="2"/>
      <c r="LK206" s="2"/>
      <c r="LL206" s="2"/>
      <c r="LM206" s="2"/>
      <c r="LN206" s="2"/>
      <c r="LO206" s="2"/>
      <c r="LP206" s="2"/>
      <c r="LQ206" s="2"/>
      <c r="LR206" s="2"/>
      <c r="LS206" s="2"/>
      <c r="LT206" s="2"/>
      <c r="LU206" s="2"/>
      <c r="LV206" s="2"/>
      <c r="LW206" s="2"/>
      <c r="LX206" s="2"/>
      <c r="LY206" s="2"/>
      <c r="LZ206" s="2"/>
      <c r="MA206" s="2"/>
      <c r="MB206" s="2"/>
      <c r="MC206" s="2"/>
      <c r="MD206" s="2"/>
      <c r="ME206" s="2"/>
      <c r="MF206" s="2"/>
      <c r="MG206" s="2"/>
      <c r="MH206" s="2"/>
      <c r="MI206" s="2"/>
      <c r="MJ206" s="2"/>
      <c r="MK206" s="2"/>
      <c r="ML206" s="2"/>
      <c r="MM206" s="2"/>
      <c r="MN206" s="2"/>
      <c r="MO206" s="2"/>
      <c r="MP206" s="2"/>
      <c r="MQ206" s="2"/>
      <c r="MR206" s="2"/>
      <c r="MS206" s="2"/>
      <c r="MT206" s="2"/>
      <c r="MU206" s="2"/>
      <c r="MV206" s="2"/>
      <c r="MW206" s="2"/>
      <c r="MX206" s="2"/>
      <c r="MY206" s="2"/>
      <c r="MZ206" s="2"/>
      <c r="NA206" s="2"/>
      <c r="NB206" s="2"/>
      <c r="NC206" s="2"/>
      <c r="ND206" s="2"/>
      <c r="NE206" s="2"/>
      <c r="NF206" s="2"/>
      <c r="NG206" s="2"/>
      <c r="NH206" s="2"/>
      <c r="NI206" s="2"/>
      <c r="NJ206" s="2"/>
      <c r="NK206" s="2"/>
      <c r="NL206" s="2"/>
      <c r="NM206" s="2"/>
      <c r="NN206" s="2"/>
      <c r="NO206" s="2"/>
      <c r="NP206" s="2"/>
      <c r="NQ206" s="2"/>
      <c r="NR206" s="2"/>
      <c r="NS206" s="2"/>
      <c r="NT206" s="2"/>
      <c r="NU206" s="2"/>
      <c r="NV206" s="2"/>
      <c r="NW206" s="2"/>
      <c r="NX206" s="2"/>
      <c r="NY206" s="2"/>
      <c r="NZ206" s="2"/>
      <c r="OA206" s="2"/>
      <c r="OB206" s="2"/>
      <c r="OC206" s="2"/>
      <c r="OD206" s="2"/>
      <c r="OE206" s="2"/>
      <c r="OF206" s="2"/>
      <c r="OG206" s="2"/>
      <c r="OH206" s="2"/>
      <c r="OI206" s="2"/>
      <c r="OJ206" s="2"/>
      <c r="OK206" s="2"/>
      <c r="OL206" s="2"/>
      <c r="OM206" s="2"/>
      <c r="ON206" s="2"/>
      <c r="OO206" s="2"/>
      <c r="OP206" s="2"/>
      <c r="OQ206" s="2"/>
      <c r="OR206" s="2"/>
      <c r="OS206" s="2"/>
      <c r="OT206" s="2"/>
      <c r="OU206" s="2"/>
      <c r="OV206" s="2"/>
      <c r="OW206" s="2"/>
      <c r="OX206" s="2"/>
      <c r="OY206" s="2"/>
      <c r="OZ206" s="2"/>
      <c r="PA206" s="2"/>
      <c r="PB206" s="2"/>
      <c r="PC206" s="2"/>
      <c r="PD206" s="2"/>
      <c r="PE206" s="2"/>
    </row>
    <row r="207" spans="1:421" s="19" customFormat="1" ht="27" customHeight="1" x14ac:dyDescent="0.2">
      <c r="A207" s="180"/>
      <c r="B207" s="181"/>
      <c r="C207" s="182"/>
      <c r="D207" s="141" t="s">
        <v>18</v>
      </c>
      <c r="E207" s="124">
        <f t="shared" si="46"/>
        <v>0</v>
      </c>
      <c r="F207" s="21">
        <f t="shared" si="46"/>
        <v>0</v>
      </c>
      <c r="G207" s="21">
        <f t="shared" si="46"/>
        <v>0</v>
      </c>
      <c r="H207" s="21">
        <f t="shared" si="46"/>
        <v>0</v>
      </c>
      <c r="I207" s="21">
        <f t="shared" si="46"/>
        <v>0</v>
      </c>
      <c r="J207" s="21">
        <f t="shared" si="46"/>
        <v>0</v>
      </c>
      <c r="K207" s="11"/>
      <c r="L207" s="11"/>
      <c r="M207" s="11"/>
      <c r="N207" s="5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  <c r="HW207" s="2"/>
      <c r="HX207" s="2"/>
      <c r="HY207" s="2"/>
      <c r="HZ207" s="2"/>
      <c r="IA207" s="2"/>
      <c r="IB207" s="2"/>
      <c r="IC207" s="2"/>
      <c r="ID207" s="2"/>
      <c r="IE207" s="2"/>
      <c r="IF207" s="2"/>
      <c r="IG207" s="2"/>
      <c r="IH207" s="2"/>
      <c r="II207" s="2"/>
      <c r="IJ207" s="2"/>
      <c r="IK207" s="2"/>
      <c r="IL207" s="2"/>
      <c r="IM207" s="2"/>
      <c r="IN207" s="2"/>
      <c r="IO207" s="2"/>
      <c r="IP207" s="2"/>
      <c r="IQ207" s="2"/>
      <c r="IR207" s="2"/>
      <c r="IS207" s="2"/>
      <c r="IT207" s="2"/>
      <c r="IU207" s="2"/>
      <c r="IV207" s="2"/>
      <c r="IW207" s="2"/>
      <c r="IX207" s="2"/>
      <c r="IY207" s="2"/>
      <c r="IZ207" s="2"/>
      <c r="JA207" s="2"/>
      <c r="JB207" s="2"/>
      <c r="JC207" s="2"/>
      <c r="JD207" s="2"/>
      <c r="JE207" s="2"/>
      <c r="JF207" s="2"/>
      <c r="JG207" s="2"/>
      <c r="JH207" s="2"/>
      <c r="JI207" s="2"/>
      <c r="JJ207" s="2"/>
      <c r="JK207" s="2"/>
      <c r="JL207" s="2"/>
      <c r="JM207" s="2"/>
      <c r="JN207" s="2"/>
      <c r="JO207" s="2"/>
      <c r="JP207" s="2"/>
      <c r="JQ207" s="2"/>
      <c r="JR207" s="2"/>
      <c r="JS207" s="2"/>
      <c r="JT207" s="2"/>
      <c r="JU207" s="2"/>
      <c r="JV207" s="2"/>
      <c r="JW207" s="2"/>
      <c r="JX207" s="2"/>
      <c r="JY207" s="2"/>
      <c r="JZ207" s="2"/>
      <c r="KA207" s="2"/>
      <c r="KB207" s="2"/>
      <c r="KC207" s="2"/>
      <c r="KD207" s="2"/>
      <c r="KE207" s="2"/>
      <c r="KF207" s="2"/>
      <c r="KG207" s="2"/>
      <c r="KH207" s="2"/>
      <c r="KI207" s="2"/>
      <c r="KJ207" s="2"/>
      <c r="KK207" s="2"/>
      <c r="KL207" s="2"/>
      <c r="KM207" s="2"/>
      <c r="KN207" s="2"/>
      <c r="KO207" s="2"/>
      <c r="KP207" s="2"/>
      <c r="KQ207" s="2"/>
      <c r="KR207" s="2"/>
      <c r="KS207" s="2"/>
      <c r="KT207" s="2"/>
      <c r="KU207" s="2"/>
      <c r="KV207" s="2"/>
      <c r="KW207" s="2"/>
      <c r="KX207" s="2"/>
      <c r="KY207" s="2"/>
      <c r="KZ207" s="2"/>
      <c r="LA207" s="2"/>
      <c r="LB207" s="2"/>
      <c r="LC207" s="2"/>
      <c r="LD207" s="2"/>
      <c r="LE207" s="2"/>
      <c r="LF207" s="2"/>
      <c r="LG207" s="2"/>
      <c r="LH207" s="2"/>
      <c r="LI207" s="2"/>
      <c r="LJ207" s="2"/>
      <c r="LK207" s="2"/>
      <c r="LL207" s="2"/>
      <c r="LM207" s="2"/>
      <c r="LN207" s="2"/>
      <c r="LO207" s="2"/>
      <c r="LP207" s="2"/>
      <c r="LQ207" s="2"/>
      <c r="LR207" s="2"/>
      <c r="LS207" s="2"/>
      <c r="LT207" s="2"/>
      <c r="LU207" s="2"/>
      <c r="LV207" s="2"/>
      <c r="LW207" s="2"/>
      <c r="LX207" s="2"/>
      <c r="LY207" s="2"/>
      <c r="LZ207" s="2"/>
      <c r="MA207" s="2"/>
      <c r="MB207" s="2"/>
      <c r="MC207" s="2"/>
      <c r="MD207" s="2"/>
      <c r="ME207" s="2"/>
      <c r="MF207" s="2"/>
      <c r="MG207" s="2"/>
      <c r="MH207" s="2"/>
      <c r="MI207" s="2"/>
      <c r="MJ207" s="2"/>
      <c r="MK207" s="2"/>
      <c r="ML207" s="2"/>
      <c r="MM207" s="2"/>
      <c r="MN207" s="2"/>
      <c r="MO207" s="2"/>
      <c r="MP207" s="2"/>
      <c r="MQ207" s="2"/>
      <c r="MR207" s="2"/>
      <c r="MS207" s="2"/>
      <c r="MT207" s="2"/>
      <c r="MU207" s="2"/>
      <c r="MV207" s="2"/>
      <c r="MW207" s="2"/>
      <c r="MX207" s="2"/>
      <c r="MY207" s="2"/>
      <c r="MZ207" s="2"/>
      <c r="NA207" s="2"/>
      <c r="NB207" s="2"/>
      <c r="NC207" s="2"/>
      <c r="ND207" s="2"/>
      <c r="NE207" s="2"/>
      <c r="NF207" s="2"/>
      <c r="NG207" s="2"/>
      <c r="NH207" s="2"/>
      <c r="NI207" s="2"/>
      <c r="NJ207" s="2"/>
      <c r="NK207" s="2"/>
      <c r="NL207" s="2"/>
      <c r="NM207" s="2"/>
      <c r="NN207" s="2"/>
      <c r="NO207" s="2"/>
      <c r="NP207" s="2"/>
      <c r="NQ207" s="2"/>
      <c r="NR207" s="2"/>
      <c r="NS207" s="2"/>
      <c r="NT207" s="2"/>
      <c r="NU207" s="2"/>
      <c r="NV207" s="2"/>
      <c r="NW207" s="2"/>
      <c r="NX207" s="2"/>
      <c r="NY207" s="2"/>
      <c r="NZ207" s="2"/>
      <c r="OA207" s="2"/>
      <c r="OB207" s="2"/>
      <c r="OC207" s="2"/>
      <c r="OD207" s="2"/>
      <c r="OE207" s="2"/>
      <c r="OF207" s="2"/>
      <c r="OG207" s="2"/>
      <c r="OH207" s="2"/>
      <c r="OI207" s="2"/>
      <c r="OJ207" s="2"/>
      <c r="OK207" s="2"/>
      <c r="OL207" s="2"/>
      <c r="OM207" s="2"/>
      <c r="ON207" s="2"/>
      <c r="OO207" s="2"/>
      <c r="OP207" s="2"/>
      <c r="OQ207" s="2"/>
      <c r="OR207" s="2"/>
      <c r="OS207" s="2"/>
      <c r="OT207" s="2"/>
      <c r="OU207" s="2"/>
      <c r="OV207" s="2"/>
      <c r="OW207" s="2"/>
      <c r="OX207" s="2"/>
      <c r="OY207" s="2"/>
      <c r="OZ207" s="2"/>
      <c r="PA207" s="2"/>
      <c r="PB207" s="2"/>
      <c r="PC207" s="2"/>
      <c r="PD207" s="2"/>
      <c r="PE207" s="2"/>
    </row>
    <row r="208" spans="1:421" s="19" customFormat="1" ht="24.75" customHeight="1" x14ac:dyDescent="0.2">
      <c r="A208" s="180"/>
      <c r="B208" s="181"/>
      <c r="C208" s="182"/>
      <c r="D208" s="141" t="s">
        <v>19</v>
      </c>
      <c r="E208" s="124">
        <f t="shared" si="46"/>
        <v>0</v>
      </c>
      <c r="F208" s="21">
        <f t="shared" si="46"/>
        <v>0</v>
      </c>
      <c r="G208" s="21">
        <f t="shared" si="46"/>
        <v>0</v>
      </c>
      <c r="H208" s="21">
        <f t="shared" si="46"/>
        <v>0</v>
      </c>
      <c r="I208" s="21">
        <f t="shared" si="46"/>
        <v>0</v>
      </c>
      <c r="J208" s="21">
        <f t="shared" si="46"/>
        <v>0</v>
      </c>
      <c r="K208" s="11"/>
      <c r="L208" s="11"/>
      <c r="M208" s="11"/>
      <c r="N208" s="5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  <c r="IP208" s="2"/>
      <c r="IQ208" s="2"/>
      <c r="IR208" s="2"/>
      <c r="IS208" s="2"/>
      <c r="IT208" s="2"/>
      <c r="IU208" s="2"/>
      <c r="IV208" s="2"/>
      <c r="IW208" s="2"/>
      <c r="IX208" s="2"/>
      <c r="IY208" s="2"/>
      <c r="IZ208" s="2"/>
      <c r="JA208" s="2"/>
      <c r="JB208" s="2"/>
      <c r="JC208" s="2"/>
      <c r="JD208" s="2"/>
      <c r="JE208" s="2"/>
      <c r="JF208" s="2"/>
      <c r="JG208" s="2"/>
      <c r="JH208" s="2"/>
      <c r="JI208" s="2"/>
      <c r="JJ208" s="2"/>
      <c r="JK208" s="2"/>
      <c r="JL208" s="2"/>
      <c r="JM208" s="2"/>
      <c r="JN208" s="2"/>
      <c r="JO208" s="2"/>
      <c r="JP208" s="2"/>
      <c r="JQ208" s="2"/>
      <c r="JR208" s="2"/>
      <c r="JS208" s="2"/>
      <c r="JT208" s="2"/>
      <c r="JU208" s="2"/>
      <c r="JV208" s="2"/>
      <c r="JW208" s="2"/>
      <c r="JX208" s="2"/>
      <c r="JY208" s="2"/>
      <c r="JZ208" s="2"/>
      <c r="KA208" s="2"/>
      <c r="KB208" s="2"/>
      <c r="KC208" s="2"/>
      <c r="KD208" s="2"/>
      <c r="KE208" s="2"/>
      <c r="KF208" s="2"/>
      <c r="KG208" s="2"/>
      <c r="KH208" s="2"/>
      <c r="KI208" s="2"/>
      <c r="KJ208" s="2"/>
      <c r="KK208" s="2"/>
      <c r="KL208" s="2"/>
      <c r="KM208" s="2"/>
      <c r="KN208" s="2"/>
      <c r="KO208" s="2"/>
      <c r="KP208" s="2"/>
      <c r="KQ208" s="2"/>
      <c r="KR208" s="2"/>
      <c r="KS208" s="2"/>
      <c r="KT208" s="2"/>
      <c r="KU208" s="2"/>
      <c r="KV208" s="2"/>
      <c r="KW208" s="2"/>
      <c r="KX208" s="2"/>
      <c r="KY208" s="2"/>
      <c r="KZ208" s="2"/>
      <c r="LA208" s="2"/>
      <c r="LB208" s="2"/>
      <c r="LC208" s="2"/>
      <c r="LD208" s="2"/>
      <c r="LE208" s="2"/>
      <c r="LF208" s="2"/>
      <c r="LG208" s="2"/>
      <c r="LH208" s="2"/>
      <c r="LI208" s="2"/>
      <c r="LJ208" s="2"/>
      <c r="LK208" s="2"/>
      <c r="LL208" s="2"/>
      <c r="LM208" s="2"/>
      <c r="LN208" s="2"/>
      <c r="LO208" s="2"/>
      <c r="LP208" s="2"/>
      <c r="LQ208" s="2"/>
      <c r="LR208" s="2"/>
      <c r="LS208" s="2"/>
      <c r="LT208" s="2"/>
      <c r="LU208" s="2"/>
      <c r="LV208" s="2"/>
      <c r="LW208" s="2"/>
      <c r="LX208" s="2"/>
      <c r="LY208" s="2"/>
      <c r="LZ208" s="2"/>
      <c r="MA208" s="2"/>
      <c r="MB208" s="2"/>
      <c r="MC208" s="2"/>
      <c r="MD208" s="2"/>
      <c r="ME208" s="2"/>
      <c r="MF208" s="2"/>
      <c r="MG208" s="2"/>
      <c r="MH208" s="2"/>
      <c r="MI208" s="2"/>
      <c r="MJ208" s="2"/>
      <c r="MK208" s="2"/>
      <c r="ML208" s="2"/>
      <c r="MM208" s="2"/>
      <c r="MN208" s="2"/>
      <c r="MO208" s="2"/>
      <c r="MP208" s="2"/>
      <c r="MQ208" s="2"/>
      <c r="MR208" s="2"/>
      <c r="MS208" s="2"/>
      <c r="MT208" s="2"/>
      <c r="MU208" s="2"/>
      <c r="MV208" s="2"/>
      <c r="MW208" s="2"/>
      <c r="MX208" s="2"/>
      <c r="MY208" s="2"/>
      <c r="MZ208" s="2"/>
      <c r="NA208" s="2"/>
      <c r="NB208" s="2"/>
      <c r="NC208" s="2"/>
      <c r="ND208" s="2"/>
      <c r="NE208" s="2"/>
      <c r="NF208" s="2"/>
      <c r="NG208" s="2"/>
      <c r="NH208" s="2"/>
      <c r="NI208" s="2"/>
      <c r="NJ208" s="2"/>
      <c r="NK208" s="2"/>
      <c r="NL208" s="2"/>
      <c r="NM208" s="2"/>
      <c r="NN208" s="2"/>
      <c r="NO208" s="2"/>
      <c r="NP208" s="2"/>
      <c r="NQ208" s="2"/>
      <c r="NR208" s="2"/>
      <c r="NS208" s="2"/>
      <c r="NT208" s="2"/>
      <c r="NU208" s="2"/>
      <c r="NV208" s="2"/>
      <c r="NW208" s="2"/>
      <c r="NX208" s="2"/>
      <c r="NY208" s="2"/>
      <c r="NZ208" s="2"/>
      <c r="OA208" s="2"/>
      <c r="OB208" s="2"/>
      <c r="OC208" s="2"/>
      <c r="OD208" s="2"/>
      <c r="OE208" s="2"/>
      <c r="OF208" s="2"/>
      <c r="OG208" s="2"/>
      <c r="OH208" s="2"/>
      <c r="OI208" s="2"/>
      <c r="OJ208" s="2"/>
      <c r="OK208" s="2"/>
      <c r="OL208" s="2"/>
      <c r="OM208" s="2"/>
      <c r="ON208" s="2"/>
      <c r="OO208" s="2"/>
      <c r="OP208" s="2"/>
      <c r="OQ208" s="2"/>
      <c r="OR208" s="2"/>
      <c r="OS208" s="2"/>
      <c r="OT208" s="2"/>
      <c r="OU208" s="2"/>
      <c r="OV208" s="2"/>
      <c r="OW208" s="2"/>
      <c r="OX208" s="2"/>
      <c r="OY208" s="2"/>
      <c r="OZ208" s="2"/>
      <c r="PA208" s="2"/>
      <c r="PB208" s="2"/>
      <c r="PC208" s="2"/>
      <c r="PD208" s="2"/>
      <c r="PE208" s="2"/>
    </row>
    <row r="209" spans="1:421" s="19" customFormat="1" ht="24.75" customHeight="1" x14ac:dyDescent="0.2">
      <c r="A209" s="183"/>
      <c r="B209" s="184"/>
      <c r="C209" s="185"/>
      <c r="D209" s="141" t="s">
        <v>7</v>
      </c>
      <c r="E209" s="124">
        <f t="shared" si="46"/>
        <v>178629.25628</v>
      </c>
      <c r="F209" s="32">
        <f t="shared" si="46"/>
        <v>0</v>
      </c>
      <c r="G209" s="21">
        <f t="shared" si="46"/>
        <v>0</v>
      </c>
      <c r="H209" s="21">
        <f t="shared" si="46"/>
        <v>26867.353279999999</v>
      </c>
      <c r="I209" s="21">
        <f t="shared" si="46"/>
        <v>34438.775000000001</v>
      </c>
      <c r="J209" s="21">
        <f t="shared" si="46"/>
        <v>117323.128</v>
      </c>
      <c r="K209" s="11"/>
      <c r="L209" s="11"/>
      <c r="M209" s="11"/>
      <c r="N209" s="5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  <c r="IP209" s="2"/>
      <c r="IQ209" s="2"/>
      <c r="IR209" s="2"/>
      <c r="IS209" s="2"/>
      <c r="IT209" s="2"/>
      <c r="IU209" s="2"/>
      <c r="IV209" s="2"/>
      <c r="IW209" s="2"/>
      <c r="IX209" s="2"/>
      <c r="IY209" s="2"/>
      <c r="IZ209" s="2"/>
      <c r="JA209" s="2"/>
      <c r="JB209" s="2"/>
      <c r="JC209" s="2"/>
      <c r="JD209" s="2"/>
      <c r="JE209" s="2"/>
      <c r="JF209" s="2"/>
      <c r="JG209" s="2"/>
      <c r="JH209" s="2"/>
      <c r="JI209" s="2"/>
      <c r="JJ209" s="2"/>
      <c r="JK209" s="2"/>
      <c r="JL209" s="2"/>
      <c r="JM209" s="2"/>
      <c r="JN209" s="2"/>
      <c r="JO209" s="2"/>
      <c r="JP209" s="2"/>
      <c r="JQ209" s="2"/>
      <c r="JR209" s="2"/>
      <c r="JS209" s="2"/>
      <c r="JT209" s="2"/>
      <c r="JU209" s="2"/>
      <c r="JV209" s="2"/>
      <c r="JW209" s="2"/>
      <c r="JX209" s="2"/>
      <c r="JY209" s="2"/>
      <c r="JZ209" s="2"/>
      <c r="KA209" s="2"/>
      <c r="KB209" s="2"/>
      <c r="KC209" s="2"/>
      <c r="KD209" s="2"/>
      <c r="KE209" s="2"/>
      <c r="KF209" s="2"/>
      <c r="KG209" s="2"/>
      <c r="KH209" s="2"/>
      <c r="KI209" s="2"/>
      <c r="KJ209" s="2"/>
      <c r="KK209" s="2"/>
      <c r="KL209" s="2"/>
      <c r="KM209" s="2"/>
      <c r="KN209" s="2"/>
      <c r="KO209" s="2"/>
      <c r="KP209" s="2"/>
      <c r="KQ209" s="2"/>
      <c r="KR209" s="2"/>
      <c r="KS209" s="2"/>
      <c r="KT209" s="2"/>
      <c r="KU209" s="2"/>
      <c r="KV209" s="2"/>
      <c r="KW209" s="2"/>
      <c r="KX209" s="2"/>
      <c r="KY209" s="2"/>
      <c r="KZ209" s="2"/>
      <c r="LA209" s="2"/>
      <c r="LB209" s="2"/>
      <c r="LC209" s="2"/>
      <c r="LD209" s="2"/>
      <c r="LE209" s="2"/>
      <c r="LF209" s="2"/>
      <c r="LG209" s="2"/>
      <c r="LH209" s="2"/>
      <c r="LI209" s="2"/>
      <c r="LJ209" s="2"/>
      <c r="LK209" s="2"/>
      <c r="LL209" s="2"/>
      <c r="LM209" s="2"/>
      <c r="LN209" s="2"/>
      <c r="LO209" s="2"/>
      <c r="LP209" s="2"/>
      <c r="LQ209" s="2"/>
      <c r="LR209" s="2"/>
      <c r="LS209" s="2"/>
      <c r="LT209" s="2"/>
      <c r="LU209" s="2"/>
      <c r="LV209" s="2"/>
      <c r="LW209" s="2"/>
      <c r="LX209" s="2"/>
      <c r="LY209" s="2"/>
      <c r="LZ209" s="2"/>
      <c r="MA209" s="2"/>
      <c r="MB209" s="2"/>
      <c r="MC209" s="2"/>
      <c r="MD209" s="2"/>
      <c r="ME209" s="2"/>
      <c r="MF209" s="2"/>
      <c r="MG209" s="2"/>
      <c r="MH209" s="2"/>
      <c r="MI209" s="2"/>
      <c r="MJ209" s="2"/>
      <c r="MK209" s="2"/>
      <c r="ML209" s="2"/>
      <c r="MM209" s="2"/>
      <c r="MN209" s="2"/>
      <c r="MO209" s="2"/>
      <c r="MP209" s="2"/>
      <c r="MQ209" s="2"/>
      <c r="MR209" s="2"/>
      <c r="MS209" s="2"/>
      <c r="MT209" s="2"/>
      <c r="MU209" s="2"/>
      <c r="MV209" s="2"/>
      <c r="MW209" s="2"/>
      <c r="MX209" s="2"/>
      <c r="MY209" s="2"/>
      <c r="MZ209" s="2"/>
      <c r="NA209" s="2"/>
      <c r="NB209" s="2"/>
      <c r="NC209" s="2"/>
      <c r="ND209" s="2"/>
      <c r="NE209" s="2"/>
      <c r="NF209" s="2"/>
      <c r="NG209" s="2"/>
      <c r="NH209" s="2"/>
      <c r="NI209" s="2"/>
      <c r="NJ209" s="2"/>
      <c r="NK209" s="2"/>
      <c r="NL209" s="2"/>
      <c r="NM209" s="2"/>
      <c r="NN209" s="2"/>
      <c r="NO209" s="2"/>
      <c r="NP209" s="2"/>
      <c r="NQ209" s="2"/>
      <c r="NR209" s="2"/>
      <c r="NS209" s="2"/>
      <c r="NT209" s="2"/>
      <c r="NU209" s="2"/>
      <c r="NV209" s="2"/>
      <c r="NW209" s="2"/>
      <c r="NX209" s="2"/>
      <c r="NY209" s="2"/>
      <c r="NZ209" s="2"/>
      <c r="OA209" s="2"/>
      <c r="OB209" s="2"/>
      <c r="OC209" s="2"/>
      <c r="OD209" s="2"/>
      <c r="OE209" s="2"/>
      <c r="OF209" s="2"/>
      <c r="OG209" s="2"/>
      <c r="OH209" s="2"/>
      <c r="OI209" s="2"/>
      <c r="OJ209" s="2"/>
      <c r="OK209" s="2"/>
      <c r="OL209" s="2"/>
      <c r="OM209" s="2"/>
      <c r="ON209" s="2"/>
      <c r="OO209" s="2"/>
      <c r="OP209" s="2"/>
      <c r="OQ209" s="2"/>
      <c r="OR209" s="2"/>
      <c r="OS209" s="2"/>
      <c r="OT209" s="2"/>
      <c r="OU209" s="2"/>
      <c r="OV209" s="2"/>
      <c r="OW209" s="2"/>
      <c r="OX209" s="2"/>
      <c r="OY209" s="2"/>
      <c r="OZ209" s="2"/>
      <c r="PA209" s="2"/>
      <c r="PB209" s="2"/>
      <c r="PC209" s="2"/>
      <c r="PD209" s="2"/>
      <c r="PE209" s="2"/>
    </row>
    <row r="210" spans="1:421" ht="21" customHeight="1" x14ac:dyDescent="0.3">
      <c r="A210" s="190" t="s">
        <v>5</v>
      </c>
      <c r="B210" s="191"/>
      <c r="C210" s="191"/>
      <c r="D210" s="191"/>
      <c r="E210" s="191"/>
      <c r="F210" s="191"/>
      <c r="G210" s="191"/>
      <c r="H210" s="191"/>
      <c r="I210" s="191"/>
      <c r="J210" s="192"/>
      <c r="K210" s="11"/>
      <c r="L210" s="11"/>
      <c r="M210" s="11"/>
      <c r="N210" s="5"/>
    </row>
    <row r="211" spans="1:421" ht="21" customHeight="1" x14ac:dyDescent="0.2">
      <c r="A211" s="177" t="s">
        <v>79</v>
      </c>
      <c r="B211" s="178"/>
      <c r="C211" s="179"/>
      <c r="D211" s="140" t="s">
        <v>1</v>
      </c>
      <c r="E211" s="123">
        <f>SUM(F211:J211)</f>
        <v>168254.24716999999</v>
      </c>
      <c r="F211" s="33">
        <f>SUM(F212:F217)</f>
        <v>15827.75117</v>
      </c>
      <c r="G211" s="33">
        <f>SUM(G212:G217)</f>
        <v>12922.495999999999</v>
      </c>
      <c r="H211" s="33">
        <f>SUM(H212:H217)</f>
        <v>23384</v>
      </c>
      <c r="I211" s="33">
        <f>SUM(I212:I217)</f>
        <v>23384</v>
      </c>
      <c r="J211" s="33">
        <f>SUM(J212:J217)</f>
        <v>92736</v>
      </c>
      <c r="K211" s="104"/>
      <c r="L211" s="11"/>
      <c r="M211" s="11"/>
      <c r="N211" s="5"/>
    </row>
    <row r="212" spans="1:421" ht="24" customHeight="1" x14ac:dyDescent="0.2">
      <c r="A212" s="180"/>
      <c r="B212" s="181"/>
      <c r="C212" s="182"/>
      <c r="D212" s="141" t="s">
        <v>2</v>
      </c>
      <c r="E212" s="124">
        <f t="shared" ref="E212:E217" si="47">SUM(F212:J212)</f>
        <v>0</v>
      </c>
      <c r="F212" s="21">
        <f t="shared" ref="F212:J217" si="48">F82+F32+F11</f>
        <v>0</v>
      </c>
      <c r="G212" s="21">
        <f t="shared" si="48"/>
        <v>0</v>
      </c>
      <c r="H212" s="21">
        <f t="shared" si="48"/>
        <v>0</v>
      </c>
      <c r="I212" s="21">
        <f t="shared" si="48"/>
        <v>0</v>
      </c>
      <c r="J212" s="21">
        <f t="shared" si="48"/>
        <v>0</v>
      </c>
      <c r="K212" s="11"/>
      <c r="L212" s="11"/>
      <c r="M212" s="11"/>
      <c r="N212" s="5"/>
    </row>
    <row r="213" spans="1:421" ht="22.5" customHeight="1" x14ac:dyDescent="0.2">
      <c r="A213" s="180"/>
      <c r="B213" s="181"/>
      <c r="C213" s="182"/>
      <c r="D213" s="141" t="s">
        <v>6</v>
      </c>
      <c r="E213" s="124">
        <f t="shared" si="47"/>
        <v>0</v>
      </c>
      <c r="F213" s="21">
        <f t="shared" si="48"/>
        <v>0</v>
      </c>
      <c r="G213" s="21">
        <f t="shared" si="48"/>
        <v>0</v>
      </c>
      <c r="H213" s="21">
        <f t="shared" si="48"/>
        <v>0</v>
      </c>
      <c r="I213" s="21">
        <f t="shared" si="48"/>
        <v>0</v>
      </c>
      <c r="J213" s="21">
        <f t="shared" si="48"/>
        <v>0</v>
      </c>
      <c r="K213" s="11"/>
      <c r="L213" s="11"/>
      <c r="M213" s="11"/>
      <c r="N213" s="5"/>
    </row>
    <row r="214" spans="1:421" ht="20.25" customHeight="1" x14ac:dyDescent="0.2">
      <c r="A214" s="180"/>
      <c r="B214" s="181"/>
      <c r="C214" s="182"/>
      <c r="D214" s="141" t="s">
        <v>4</v>
      </c>
      <c r="E214" s="124">
        <f>SUM(F214:J214)</f>
        <v>102745.84716999999</v>
      </c>
      <c r="F214" s="21">
        <f t="shared" si="48"/>
        <v>15827.75117</v>
      </c>
      <c r="G214" s="21">
        <f>G84+G34+G13</f>
        <v>12922.495999999999</v>
      </c>
      <c r="H214" s="21">
        <f t="shared" si="48"/>
        <v>7323.8</v>
      </c>
      <c r="I214" s="21">
        <f t="shared" si="48"/>
        <v>7323.8</v>
      </c>
      <c r="J214" s="21">
        <f t="shared" si="48"/>
        <v>59348</v>
      </c>
      <c r="K214" s="11"/>
      <c r="L214" s="11"/>
      <c r="M214" s="11"/>
      <c r="N214" s="5"/>
    </row>
    <row r="215" spans="1:421" ht="34.5" customHeight="1" x14ac:dyDescent="0.2">
      <c r="A215" s="180"/>
      <c r="B215" s="181"/>
      <c r="C215" s="182"/>
      <c r="D215" s="141" t="s">
        <v>18</v>
      </c>
      <c r="E215" s="124">
        <f t="shared" si="47"/>
        <v>0</v>
      </c>
      <c r="F215" s="21">
        <f t="shared" si="48"/>
        <v>0</v>
      </c>
      <c r="G215" s="21">
        <f t="shared" si="48"/>
        <v>0</v>
      </c>
      <c r="H215" s="21">
        <f t="shared" si="48"/>
        <v>0</v>
      </c>
      <c r="I215" s="21">
        <f t="shared" si="48"/>
        <v>0</v>
      </c>
      <c r="J215" s="21">
        <f t="shared" si="48"/>
        <v>0</v>
      </c>
      <c r="K215" s="11"/>
      <c r="L215" s="11"/>
      <c r="M215" s="11"/>
      <c r="N215" s="5"/>
    </row>
    <row r="216" spans="1:421" ht="21.75" customHeight="1" x14ac:dyDescent="0.2">
      <c r="A216" s="180"/>
      <c r="B216" s="181"/>
      <c r="C216" s="182"/>
      <c r="D216" s="141" t="s">
        <v>19</v>
      </c>
      <c r="E216" s="124">
        <f t="shared" si="47"/>
        <v>0</v>
      </c>
      <c r="F216" s="21">
        <f t="shared" si="48"/>
        <v>0</v>
      </c>
      <c r="G216" s="21">
        <f t="shared" si="48"/>
        <v>0</v>
      </c>
      <c r="H216" s="21">
        <f t="shared" si="48"/>
        <v>0</v>
      </c>
      <c r="I216" s="21">
        <f t="shared" si="48"/>
        <v>0</v>
      </c>
      <c r="J216" s="21">
        <f t="shared" si="48"/>
        <v>0</v>
      </c>
      <c r="K216" s="11"/>
      <c r="L216" s="11"/>
      <c r="M216" s="11"/>
      <c r="N216" s="5"/>
    </row>
    <row r="217" spans="1:421" ht="21" customHeight="1" x14ac:dyDescent="0.2">
      <c r="A217" s="183"/>
      <c r="B217" s="184"/>
      <c r="C217" s="185"/>
      <c r="D217" s="141" t="s">
        <v>7</v>
      </c>
      <c r="E217" s="124">
        <f t="shared" si="47"/>
        <v>65508.4</v>
      </c>
      <c r="F217" s="21">
        <f t="shared" si="48"/>
        <v>0</v>
      </c>
      <c r="G217" s="21">
        <f t="shared" si="48"/>
        <v>0</v>
      </c>
      <c r="H217" s="21">
        <f t="shared" si="48"/>
        <v>16060.2</v>
      </c>
      <c r="I217" s="21">
        <f t="shared" si="48"/>
        <v>16060.2</v>
      </c>
      <c r="J217" s="21">
        <f t="shared" si="48"/>
        <v>33388</v>
      </c>
      <c r="K217" s="11"/>
      <c r="L217" s="11"/>
      <c r="M217" s="11"/>
      <c r="N217" s="5"/>
    </row>
    <row r="218" spans="1:421" ht="21" customHeight="1" x14ac:dyDescent="0.2">
      <c r="A218" s="177" t="s">
        <v>134</v>
      </c>
      <c r="B218" s="178"/>
      <c r="C218" s="179"/>
      <c r="D218" s="140" t="s">
        <v>1</v>
      </c>
      <c r="E218" s="123">
        <f t="shared" ref="E218:J224" si="49">E17</f>
        <v>60</v>
      </c>
      <c r="F218" s="33">
        <f t="shared" si="49"/>
        <v>0</v>
      </c>
      <c r="G218" s="33">
        <f t="shared" si="49"/>
        <v>0</v>
      </c>
      <c r="H218" s="33">
        <f t="shared" si="49"/>
        <v>10</v>
      </c>
      <c r="I218" s="33">
        <f t="shared" si="49"/>
        <v>10</v>
      </c>
      <c r="J218" s="33">
        <f t="shared" si="49"/>
        <v>40</v>
      </c>
      <c r="K218" s="11"/>
      <c r="L218" s="11"/>
      <c r="M218" s="11"/>
      <c r="N218" s="5"/>
    </row>
    <row r="219" spans="1:421" ht="21" customHeight="1" x14ac:dyDescent="0.2">
      <c r="A219" s="180"/>
      <c r="B219" s="181"/>
      <c r="C219" s="182"/>
      <c r="D219" s="141" t="s">
        <v>2</v>
      </c>
      <c r="E219" s="124">
        <f t="shared" si="49"/>
        <v>0</v>
      </c>
      <c r="F219" s="21">
        <f t="shared" si="49"/>
        <v>0</v>
      </c>
      <c r="G219" s="21">
        <f t="shared" si="49"/>
        <v>0</v>
      </c>
      <c r="H219" s="21">
        <f t="shared" si="49"/>
        <v>0</v>
      </c>
      <c r="I219" s="21">
        <f t="shared" si="49"/>
        <v>0</v>
      </c>
      <c r="J219" s="21">
        <f t="shared" si="49"/>
        <v>0</v>
      </c>
      <c r="K219" s="11"/>
      <c r="L219" s="11"/>
      <c r="M219" s="11"/>
      <c r="N219" s="5"/>
    </row>
    <row r="220" spans="1:421" ht="21" customHeight="1" x14ac:dyDescent="0.2">
      <c r="A220" s="180"/>
      <c r="B220" s="181"/>
      <c r="C220" s="182"/>
      <c r="D220" s="141" t="s">
        <v>6</v>
      </c>
      <c r="E220" s="124">
        <f t="shared" si="49"/>
        <v>0</v>
      </c>
      <c r="F220" s="21">
        <f t="shared" si="49"/>
        <v>0</v>
      </c>
      <c r="G220" s="21">
        <f t="shared" si="49"/>
        <v>0</v>
      </c>
      <c r="H220" s="21">
        <f t="shared" si="49"/>
        <v>0</v>
      </c>
      <c r="I220" s="21">
        <f t="shared" si="49"/>
        <v>0</v>
      </c>
      <c r="J220" s="21">
        <f t="shared" si="49"/>
        <v>0</v>
      </c>
      <c r="K220" s="11"/>
      <c r="L220" s="11"/>
      <c r="M220" s="11"/>
      <c r="N220" s="5"/>
    </row>
    <row r="221" spans="1:421" ht="21" customHeight="1" x14ac:dyDescent="0.2">
      <c r="A221" s="180"/>
      <c r="B221" s="181"/>
      <c r="C221" s="182"/>
      <c r="D221" s="141" t="s">
        <v>4</v>
      </c>
      <c r="E221" s="124">
        <f t="shared" si="49"/>
        <v>60</v>
      </c>
      <c r="F221" s="21">
        <f t="shared" si="49"/>
        <v>0</v>
      </c>
      <c r="G221" s="21">
        <f>G20</f>
        <v>0</v>
      </c>
      <c r="H221" s="21">
        <f t="shared" si="49"/>
        <v>10</v>
      </c>
      <c r="I221" s="21">
        <f t="shared" si="49"/>
        <v>10</v>
      </c>
      <c r="J221" s="21">
        <f t="shared" si="49"/>
        <v>40</v>
      </c>
      <c r="K221" s="11"/>
      <c r="L221" s="11"/>
      <c r="M221" s="11"/>
      <c r="N221" s="5"/>
    </row>
    <row r="222" spans="1:421" ht="26.25" customHeight="1" x14ac:dyDescent="0.2">
      <c r="A222" s="180"/>
      <c r="B222" s="181"/>
      <c r="C222" s="182"/>
      <c r="D222" s="141" t="s">
        <v>18</v>
      </c>
      <c r="E222" s="124">
        <f t="shared" si="49"/>
        <v>0</v>
      </c>
      <c r="F222" s="21">
        <f t="shared" si="49"/>
        <v>0</v>
      </c>
      <c r="G222" s="21">
        <f t="shared" si="49"/>
        <v>0</v>
      </c>
      <c r="H222" s="21">
        <f t="shared" si="49"/>
        <v>0</v>
      </c>
      <c r="I222" s="21">
        <f t="shared" si="49"/>
        <v>0</v>
      </c>
      <c r="J222" s="21">
        <f t="shared" si="49"/>
        <v>0</v>
      </c>
      <c r="K222" s="11"/>
      <c r="L222" s="11"/>
      <c r="M222" s="11"/>
      <c r="N222" s="5"/>
    </row>
    <row r="223" spans="1:421" ht="21.75" customHeight="1" x14ac:dyDescent="0.2">
      <c r="A223" s="180"/>
      <c r="B223" s="181"/>
      <c r="C223" s="182"/>
      <c r="D223" s="141" t="s">
        <v>19</v>
      </c>
      <c r="E223" s="124">
        <f t="shared" si="49"/>
        <v>0</v>
      </c>
      <c r="F223" s="21">
        <f t="shared" si="49"/>
        <v>0</v>
      </c>
      <c r="G223" s="21">
        <f t="shared" si="49"/>
        <v>0</v>
      </c>
      <c r="H223" s="21">
        <f t="shared" si="49"/>
        <v>0</v>
      </c>
      <c r="I223" s="21">
        <f t="shared" si="49"/>
        <v>0</v>
      </c>
      <c r="J223" s="21">
        <f t="shared" si="49"/>
        <v>0</v>
      </c>
      <c r="K223" s="11"/>
      <c r="L223" s="11"/>
      <c r="M223" s="11"/>
      <c r="N223" s="5"/>
    </row>
    <row r="224" spans="1:421" ht="21" customHeight="1" x14ac:dyDescent="0.2">
      <c r="A224" s="183"/>
      <c r="B224" s="184"/>
      <c r="C224" s="185"/>
      <c r="D224" s="141" t="s">
        <v>7</v>
      </c>
      <c r="E224" s="124">
        <f t="shared" si="49"/>
        <v>0</v>
      </c>
      <c r="F224" s="21">
        <f t="shared" si="49"/>
        <v>0</v>
      </c>
      <c r="G224" s="21">
        <f t="shared" si="49"/>
        <v>0</v>
      </c>
      <c r="H224" s="21">
        <f t="shared" si="49"/>
        <v>0</v>
      </c>
      <c r="I224" s="21">
        <f t="shared" si="49"/>
        <v>0</v>
      </c>
      <c r="J224" s="21">
        <f t="shared" si="49"/>
        <v>0</v>
      </c>
      <c r="K224" s="11"/>
      <c r="L224" s="11"/>
      <c r="M224" s="11"/>
      <c r="N224" s="5"/>
    </row>
    <row r="225" spans="1:421" s="4" customFormat="1" ht="19.899999999999999" customHeight="1" x14ac:dyDescent="0.2">
      <c r="A225" s="177" t="s">
        <v>154</v>
      </c>
      <c r="B225" s="178"/>
      <c r="C225" s="179"/>
      <c r="D225" s="140" t="s">
        <v>1</v>
      </c>
      <c r="E225" s="123">
        <f t="shared" ref="E225:E245" si="50">SUM(F225:J225)</f>
        <v>101399.09553999999</v>
      </c>
      <c r="F225" s="33">
        <f>SUM(F226:F231)</f>
        <v>12290.529040000001</v>
      </c>
      <c r="G225" s="33">
        <f t="shared" ref="G225:J225" si="51">SUM(G226:G231)</f>
        <v>18631.126499999998</v>
      </c>
      <c r="H225" s="33">
        <f t="shared" si="51"/>
        <v>11746.24</v>
      </c>
      <c r="I225" s="33">
        <f t="shared" si="51"/>
        <v>11746.24</v>
      </c>
      <c r="J225" s="33">
        <f t="shared" si="51"/>
        <v>46984.959999999999</v>
      </c>
      <c r="K225" s="11"/>
      <c r="L225" s="11"/>
      <c r="M225" s="11"/>
      <c r="N225" s="5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  <c r="EU225" s="2"/>
      <c r="EV225" s="2"/>
      <c r="EW225" s="2"/>
      <c r="EX225" s="2"/>
      <c r="EY225" s="2"/>
      <c r="EZ225" s="2"/>
      <c r="FA225" s="2"/>
      <c r="FB225" s="2"/>
      <c r="FC225" s="2"/>
      <c r="FD225" s="2"/>
      <c r="FE225" s="2"/>
      <c r="FF225" s="2"/>
      <c r="FG225" s="2"/>
      <c r="FH225" s="2"/>
      <c r="FI225" s="2"/>
      <c r="FJ225" s="2"/>
      <c r="FK225" s="2"/>
      <c r="FL225" s="2"/>
      <c r="FM225" s="2"/>
      <c r="FN225" s="2"/>
      <c r="FO225" s="2"/>
      <c r="FP225" s="2"/>
      <c r="FQ225" s="2"/>
      <c r="FR225" s="2"/>
      <c r="FS225" s="2"/>
      <c r="FT225" s="2"/>
      <c r="FU225" s="2"/>
      <c r="FV225" s="2"/>
      <c r="FW225" s="2"/>
      <c r="FX225" s="2"/>
      <c r="FY225" s="2"/>
      <c r="FZ225" s="2"/>
      <c r="GA225" s="2"/>
      <c r="GB225" s="2"/>
      <c r="GC225" s="2"/>
      <c r="GD225" s="2"/>
      <c r="GE225" s="2"/>
      <c r="GF225" s="2"/>
      <c r="GG225" s="2"/>
      <c r="GH225" s="2"/>
      <c r="GI225" s="2"/>
      <c r="GJ225" s="2"/>
      <c r="GK225" s="2"/>
      <c r="GL225" s="2"/>
      <c r="GM225" s="2"/>
      <c r="GN225" s="2"/>
      <c r="GO225" s="2"/>
      <c r="GP225" s="2"/>
      <c r="GQ225" s="2"/>
      <c r="GR225" s="2"/>
      <c r="GS225" s="2"/>
      <c r="GT225" s="2"/>
      <c r="GU225" s="2"/>
      <c r="GV225" s="2"/>
      <c r="GW225" s="2"/>
      <c r="GX225" s="2"/>
      <c r="GY225" s="2"/>
      <c r="GZ225" s="2"/>
      <c r="HA225" s="2"/>
      <c r="HB225" s="2"/>
      <c r="HC225" s="2"/>
      <c r="HD225" s="2"/>
      <c r="HE225" s="2"/>
      <c r="HF225" s="2"/>
      <c r="HG225" s="2"/>
      <c r="HH225" s="2"/>
      <c r="HI225" s="2"/>
      <c r="HJ225" s="2"/>
      <c r="HK225" s="2"/>
      <c r="HL225" s="2"/>
      <c r="HM225" s="2"/>
      <c r="HN225" s="2"/>
      <c r="HO225" s="2"/>
      <c r="HP225" s="2"/>
      <c r="HQ225" s="2"/>
      <c r="HR225" s="2"/>
      <c r="HS225" s="2"/>
      <c r="HT225" s="2"/>
      <c r="HU225" s="2"/>
      <c r="HV225" s="2"/>
      <c r="HW225" s="2"/>
      <c r="HX225" s="2"/>
      <c r="HY225" s="2"/>
      <c r="HZ225" s="2"/>
      <c r="IA225" s="2"/>
      <c r="IB225" s="2"/>
      <c r="IC225" s="2"/>
      <c r="ID225" s="2"/>
      <c r="IE225" s="2"/>
      <c r="IF225" s="2"/>
      <c r="IG225" s="2"/>
      <c r="IH225" s="2"/>
      <c r="II225" s="2"/>
      <c r="IJ225" s="2"/>
      <c r="IK225" s="2"/>
      <c r="IL225" s="2"/>
      <c r="IM225" s="2"/>
      <c r="IN225" s="2"/>
      <c r="IO225" s="2"/>
      <c r="IP225" s="2"/>
      <c r="IQ225" s="2"/>
      <c r="IR225" s="2"/>
      <c r="IS225" s="2"/>
      <c r="IT225" s="2"/>
      <c r="IU225" s="2"/>
      <c r="IV225" s="2"/>
      <c r="IW225" s="2"/>
      <c r="IX225" s="2"/>
      <c r="IY225" s="2"/>
      <c r="IZ225" s="2"/>
      <c r="JA225" s="2"/>
      <c r="JB225" s="2"/>
      <c r="JC225" s="2"/>
      <c r="JD225" s="2"/>
      <c r="JE225" s="2"/>
      <c r="JF225" s="2"/>
      <c r="JG225" s="2"/>
      <c r="JH225" s="2"/>
      <c r="JI225" s="2"/>
      <c r="JJ225" s="2"/>
      <c r="JK225" s="2"/>
      <c r="JL225" s="2"/>
      <c r="JM225" s="2"/>
      <c r="JN225" s="2"/>
      <c r="JO225" s="2"/>
      <c r="JP225" s="2"/>
      <c r="JQ225" s="2"/>
      <c r="JR225" s="2"/>
      <c r="JS225" s="2"/>
      <c r="JT225" s="2"/>
      <c r="JU225" s="2"/>
      <c r="JV225" s="2"/>
      <c r="JW225" s="2"/>
      <c r="JX225" s="2"/>
      <c r="JY225" s="2"/>
      <c r="JZ225" s="2"/>
      <c r="KA225" s="2"/>
      <c r="KB225" s="2"/>
      <c r="KC225" s="2"/>
      <c r="KD225" s="2"/>
      <c r="KE225" s="2"/>
      <c r="KF225" s="2"/>
      <c r="KG225" s="2"/>
      <c r="KH225" s="2"/>
      <c r="KI225" s="2"/>
      <c r="KJ225" s="2"/>
      <c r="KK225" s="2"/>
      <c r="KL225" s="2"/>
      <c r="KM225" s="2"/>
      <c r="KN225" s="2"/>
      <c r="KO225" s="2"/>
      <c r="KP225" s="2"/>
      <c r="KQ225" s="2"/>
      <c r="KR225" s="2"/>
      <c r="KS225" s="2"/>
      <c r="KT225" s="2"/>
      <c r="KU225" s="2"/>
      <c r="KV225" s="2"/>
      <c r="KW225" s="2"/>
      <c r="KX225" s="2"/>
      <c r="KY225" s="2"/>
      <c r="KZ225" s="2"/>
      <c r="LA225" s="2"/>
      <c r="LB225" s="2"/>
      <c r="LC225" s="2"/>
      <c r="LD225" s="2"/>
      <c r="LE225" s="2"/>
      <c r="LF225" s="2"/>
      <c r="LG225" s="2"/>
      <c r="LH225" s="2"/>
      <c r="LI225" s="2"/>
      <c r="LJ225" s="2"/>
      <c r="LK225" s="2"/>
      <c r="LL225" s="2"/>
      <c r="LM225" s="2"/>
      <c r="LN225" s="2"/>
      <c r="LO225" s="2"/>
      <c r="LP225" s="2"/>
      <c r="LQ225" s="2"/>
      <c r="LR225" s="2"/>
      <c r="LS225" s="2"/>
      <c r="LT225" s="2"/>
      <c r="LU225" s="2"/>
      <c r="LV225" s="2"/>
      <c r="LW225" s="2"/>
      <c r="LX225" s="2"/>
      <c r="LY225" s="2"/>
      <c r="LZ225" s="2"/>
      <c r="MA225" s="2"/>
      <c r="MB225" s="2"/>
      <c r="MC225" s="2"/>
      <c r="MD225" s="2"/>
      <c r="ME225" s="2"/>
      <c r="MF225" s="2"/>
      <c r="MG225" s="2"/>
      <c r="MH225" s="2"/>
      <c r="MI225" s="2"/>
      <c r="MJ225" s="2"/>
      <c r="MK225" s="2"/>
      <c r="ML225" s="2"/>
      <c r="MM225" s="2"/>
      <c r="MN225" s="2"/>
      <c r="MO225" s="2"/>
      <c r="MP225" s="2"/>
      <c r="MQ225" s="2"/>
      <c r="MR225" s="2"/>
      <c r="MS225" s="2"/>
      <c r="MT225" s="2"/>
      <c r="MU225" s="2"/>
      <c r="MV225" s="2"/>
      <c r="MW225" s="2"/>
      <c r="MX225" s="2"/>
      <c r="MY225" s="2"/>
      <c r="MZ225" s="2"/>
      <c r="NA225" s="2"/>
      <c r="NB225" s="2"/>
      <c r="NC225" s="2"/>
      <c r="ND225" s="2"/>
      <c r="NE225" s="2"/>
      <c r="NF225" s="2"/>
      <c r="NG225" s="2"/>
      <c r="NH225" s="2"/>
      <c r="NI225" s="2"/>
      <c r="NJ225" s="2"/>
      <c r="NK225" s="2"/>
      <c r="NL225" s="2"/>
      <c r="NM225" s="2"/>
      <c r="NN225" s="2"/>
      <c r="NO225" s="2"/>
      <c r="NP225" s="2"/>
      <c r="NQ225" s="2"/>
      <c r="NR225" s="2"/>
      <c r="NS225" s="2"/>
      <c r="NT225" s="2"/>
      <c r="NU225" s="2"/>
      <c r="NV225" s="2"/>
      <c r="NW225" s="2"/>
      <c r="NX225" s="2"/>
      <c r="NY225" s="2"/>
      <c r="NZ225" s="2"/>
      <c r="OA225" s="2"/>
      <c r="OB225" s="2"/>
      <c r="OC225" s="2"/>
      <c r="OD225" s="2"/>
      <c r="OE225" s="2"/>
      <c r="OF225" s="2"/>
      <c r="OG225" s="2"/>
      <c r="OH225" s="2"/>
      <c r="OI225" s="2"/>
      <c r="OJ225" s="2"/>
      <c r="OK225" s="2"/>
      <c r="OL225" s="2"/>
      <c r="OM225" s="2"/>
      <c r="ON225" s="2"/>
      <c r="OO225" s="2"/>
      <c r="OP225" s="2"/>
      <c r="OQ225" s="2"/>
      <c r="OR225" s="2"/>
      <c r="OS225" s="2"/>
      <c r="OT225" s="2"/>
      <c r="OU225" s="2"/>
      <c r="OV225" s="2"/>
      <c r="OW225" s="2"/>
      <c r="OX225" s="2"/>
      <c r="OY225" s="2"/>
      <c r="OZ225" s="2"/>
      <c r="PA225" s="2"/>
      <c r="PB225" s="2"/>
      <c r="PC225" s="2"/>
      <c r="PD225" s="2"/>
      <c r="PE225" s="2"/>
    </row>
    <row r="226" spans="1:421" ht="19.5" customHeight="1" x14ac:dyDescent="0.2">
      <c r="A226" s="180"/>
      <c r="B226" s="181"/>
      <c r="C226" s="182"/>
      <c r="D226" s="141" t="s">
        <v>2</v>
      </c>
      <c r="E226" s="124">
        <f t="shared" si="50"/>
        <v>0</v>
      </c>
      <c r="F226" s="33">
        <f t="shared" ref="F226:J227" si="52">F39+F60+F89</f>
        <v>0</v>
      </c>
      <c r="G226" s="33">
        <f t="shared" si="52"/>
        <v>0</v>
      </c>
      <c r="H226" s="33">
        <f t="shared" si="52"/>
        <v>0</v>
      </c>
      <c r="I226" s="33">
        <f t="shared" si="52"/>
        <v>0</v>
      </c>
      <c r="J226" s="33">
        <f t="shared" si="52"/>
        <v>0</v>
      </c>
      <c r="K226" s="11"/>
      <c r="L226" s="11"/>
      <c r="M226" s="11"/>
      <c r="N226" s="5"/>
    </row>
    <row r="227" spans="1:421" ht="21.75" customHeight="1" x14ac:dyDescent="0.2">
      <c r="A227" s="180"/>
      <c r="B227" s="181"/>
      <c r="C227" s="182"/>
      <c r="D227" s="141" t="s">
        <v>6</v>
      </c>
      <c r="E227" s="124">
        <f t="shared" si="50"/>
        <v>4892.4969999999994</v>
      </c>
      <c r="F227" s="33">
        <f t="shared" si="52"/>
        <v>0</v>
      </c>
      <c r="G227" s="33">
        <f t="shared" si="52"/>
        <v>4892.4969999999994</v>
      </c>
      <c r="H227" s="33">
        <f t="shared" si="52"/>
        <v>0</v>
      </c>
      <c r="I227" s="33">
        <f t="shared" si="52"/>
        <v>0</v>
      </c>
      <c r="J227" s="33">
        <f t="shared" si="52"/>
        <v>0</v>
      </c>
      <c r="K227" s="11"/>
      <c r="L227" s="11"/>
      <c r="M227" s="11"/>
      <c r="N227" s="5"/>
    </row>
    <row r="228" spans="1:421" ht="21.75" customHeight="1" x14ac:dyDescent="0.2">
      <c r="A228" s="180"/>
      <c r="B228" s="181"/>
      <c r="C228" s="182"/>
      <c r="D228" s="141" t="s">
        <v>4</v>
      </c>
      <c r="E228" s="124">
        <f t="shared" si="50"/>
        <v>95838.118539999996</v>
      </c>
      <c r="F228" s="21">
        <f>F41+F62+F91+F162</f>
        <v>12290.529040000001</v>
      </c>
      <c r="G228" s="21">
        <f>G41+G62+G91+G162</f>
        <v>13738.629499999999</v>
      </c>
      <c r="H228" s="21">
        <f>H41+H62+H91+H162</f>
        <v>11412</v>
      </c>
      <c r="I228" s="21">
        <f>I41+I62+I91+I162</f>
        <v>11412</v>
      </c>
      <c r="J228" s="21">
        <f>J41+J62+J91+J162</f>
        <v>46984.959999999999</v>
      </c>
      <c r="K228" s="11"/>
      <c r="L228" s="11"/>
      <c r="M228" s="11"/>
      <c r="N228" s="5"/>
    </row>
    <row r="229" spans="1:421" ht="35.25" customHeight="1" x14ac:dyDescent="0.2">
      <c r="A229" s="180"/>
      <c r="B229" s="181"/>
      <c r="C229" s="182"/>
      <c r="D229" s="141" t="s">
        <v>18</v>
      </c>
      <c r="E229" s="124">
        <f t="shared" si="50"/>
        <v>0</v>
      </c>
      <c r="F229" s="33">
        <f t="shared" ref="F229:J230" si="53">F42+F63+F92</f>
        <v>0</v>
      </c>
      <c r="G229" s="33">
        <f t="shared" si="53"/>
        <v>0</v>
      </c>
      <c r="H229" s="33">
        <f t="shared" si="53"/>
        <v>0</v>
      </c>
      <c r="I229" s="33">
        <f t="shared" si="53"/>
        <v>0</v>
      </c>
      <c r="J229" s="33">
        <f t="shared" si="53"/>
        <v>0</v>
      </c>
      <c r="K229" s="11"/>
      <c r="L229" s="11"/>
      <c r="M229" s="11"/>
      <c r="N229" s="5"/>
    </row>
    <row r="230" spans="1:421" ht="20.25" customHeight="1" x14ac:dyDescent="0.2">
      <c r="A230" s="180"/>
      <c r="B230" s="181"/>
      <c r="C230" s="182"/>
      <c r="D230" s="141" t="s">
        <v>19</v>
      </c>
      <c r="E230" s="124">
        <f t="shared" si="50"/>
        <v>0</v>
      </c>
      <c r="F230" s="33">
        <f t="shared" si="53"/>
        <v>0</v>
      </c>
      <c r="G230" s="33">
        <f t="shared" si="53"/>
        <v>0</v>
      </c>
      <c r="H230" s="33">
        <f t="shared" si="53"/>
        <v>0</v>
      </c>
      <c r="I230" s="33">
        <f t="shared" si="53"/>
        <v>0</v>
      </c>
      <c r="J230" s="33">
        <f t="shared" si="53"/>
        <v>0</v>
      </c>
      <c r="K230" s="11"/>
      <c r="L230" s="11"/>
      <c r="M230" s="11"/>
      <c r="N230" s="5"/>
    </row>
    <row r="231" spans="1:421" ht="22.5" customHeight="1" x14ac:dyDescent="0.2">
      <c r="A231" s="183"/>
      <c r="B231" s="184"/>
      <c r="C231" s="185"/>
      <c r="D231" s="141" t="s">
        <v>7</v>
      </c>
      <c r="E231" s="124">
        <f>SUM(F231:J231)</f>
        <v>668.48</v>
      </c>
      <c r="F231" s="33">
        <f>F44+F94+F165</f>
        <v>0</v>
      </c>
      <c r="G231" s="33">
        <f>G44+G94+G165</f>
        <v>0</v>
      </c>
      <c r="H231" s="33">
        <f>H44+H94+H165</f>
        <v>334.24</v>
      </c>
      <c r="I231" s="33">
        <f>I44++I94+I165</f>
        <v>334.24</v>
      </c>
      <c r="J231" s="33">
        <f>J44+J94+J165</f>
        <v>0</v>
      </c>
      <c r="K231" s="11"/>
      <c r="L231" s="11"/>
      <c r="M231" s="11"/>
      <c r="N231" s="5"/>
    </row>
    <row r="232" spans="1:421" s="4" customFormat="1" ht="19.5" customHeight="1" x14ac:dyDescent="0.2">
      <c r="A232" s="177" t="s">
        <v>132</v>
      </c>
      <c r="B232" s="178"/>
      <c r="C232" s="179"/>
      <c r="D232" s="140" t="s">
        <v>1</v>
      </c>
      <c r="E232" s="123">
        <f t="shared" si="50"/>
        <v>145147.0705</v>
      </c>
      <c r="F232" s="33">
        <f>F233+F234+F235+F236+F237+F238</f>
        <v>12802.8685</v>
      </c>
      <c r="G232" s="33">
        <f>G233+G234+G235+G236+G237+G238</f>
        <v>13043.4</v>
      </c>
      <c r="H232" s="33">
        <f>H233+H234+H235+H236+H237+H238</f>
        <v>19836.900000000001</v>
      </c>
      <c r="I232" s="33">
        <f>I233+I234+I235+I236+I237+I238</f>
        <v>19836.900000000001</v>
      </c>
      <c r="J232" s="33">
        <f>J233+J234+J235+J236+J237+J238</f>
        <v>79627.002000000008</v>
      </c>
      <c r="K232" s="11"/>
      <c r="L232" s="11"/>
      <c r="M232" s="11"/>
      <c r="N232" s="5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 s="2"/>
      <c r="GM232" s="2"/>
      <c r="GN232" s="2"/>
      <c r="GO232" s="2"/>
      <c r="GP232" s="2"/>
      <c r="GQ232" s="2"/>
      <c r="GR232" s="2"/>
      <c r="GS232" s="2"/>
      <c r="GT232" s="2"/>
      <c r="GU232" s="2"/>
      <c r="GV232" s="2"/>
      <c r="GW232" s="2"/>
      <c r="GX232" s="2"/>
      <c r="GY232" s="2"/>
      <c r="GZ232" s="2"/>
      <c r="HA232" s="2"/>
      <c r="HB232" s="2"/>
      <c r="HC232" s="2"/>
      <c r="HD232" s="2"/>
      <c r="HE232" s="2"/>
      <c r="HF232" s="2"/>
      <c r="HG232" s="2"/>
      <c r="HH232" s="2"/>
      <c r="HI232" s="2"/>
      <c r="HJ232" s="2"/>
      <c r="HK232" s="2"/>
      <c r="HL232" s="2"/>
      <c r="HM232" s="2"/>
      <c r="HN232" s="2"/>
      <c r="HO232" s="2"/>
      <c r="HP232" s="2"/>
      <c r="HQ232" s="2"/>
      <c r="HR232" s="2"/>
      <c r="HS232" s="2"/>
      <c r="HT232" s="2"/>
      <c r="HU232" s="2"/>
      <c r="HV232" s="2"/>
      <c r="HW232" s="2"/>
      <c r="HX232" s="2"/>
      <c r="HY232" s="2"/>
      <c r="HZ232" s="2"/>
      <c r="IA232" s="2"/>
      <c r="IB232" s="2"/>
      <c r="IC232" s="2"/>
      <c r="ID232" s="2"/>
      <c r="IE232" s="2"/>
      <c r="IF232" s="2"/>
      <c r="IG232" s="2"/>
      <c r="IH232" s="2"/>
      <c r="II232" s="2"/>
      <c r="IJ232" s="2"/>
      <c r="IK232" s="2"/>
      <c r="IL232" s="2"/>
      <c r="IM232" s="2"/>
      <c r="IN232" s="2"/>
      <c r="IO232" s="2"/>
      <c r="IP232" s="2"/>
      <c r="IQ232" s="2"/>
      <c r="IR232" s="2"/>
      <c r="IS232" s="2"/>
      <c r="IT232" s="2"/>
      <c r="IU232" s="2"/>
      <c r="IV232" s="2"/>
      <c r="IW232" s="2"/>
      <c r="IX232" s="2"/>
      <c r="IY232" s="2"/>
      <c r="IZ232" s="2"/>
      <c r="JA232" s="2"/>
      <c r="JB232" s="2"/>
      <c r="JC232" s="2"/>
      <c r="JD232" s="2"/>
      <c r="JE232" s="2"/>
      <c r="JF232" s="2"/>
      <c r="JG232" s="2"/>
      <c r="JH232" s="2"/>
      <c r="JI232" s="2"/>
      <c r="JJ232" s="2"/>
      <c r="JK232" s="2"/>
      <c r="JL232" s="2"/>
      <c r="JM232" s="2"/>
      <c r="JN232" s="2"/>
      <c r="JO232" s="2"/>
      <c r="JP232" s="2"/>
      <c r="JQ232" s="2"/>
      <c r="JR232" s="2"/>
      <c r="JS232" s="2"/>
      <c r="JT232" s="2"/>
      <c r="JU232" s="2"/>
      <c r="JV232" s="2"/>
      <c r="JW232" s="2"/>
      <c r="JX232" s="2"/>
      <c r="JY232" s="2"/>
      <c r="JZ232" s="2"/>
      <c r="KA232" s="2"/>
      <c r="KB232" s="2"/>
      <c r="KC232" s="2"/>
      <c r="KD232" s="2"/>
      <c r="KE232" s="2"/>
      <c r="KF232" s="2"/>
      <c r="KG232" s="2"/>
      <c r="KH232" s="2"/>
      <c r="KI232" s="2"/>
      <c r="KJ232" s="2"/>
      <c r="KK232" s="2"/>
      <c r="KL232" s="2"/>
      <c r="KM232" s="2"/>
      <c r="KN232" s="2"/>
      <c r="KO232" s="2"/>
      <c r="KP232" s="2"/>
      <c r="KQ232" s="2"/>
      <c r="KR232" s="2"/>
      <c r="KS232" s="2"/>
      <c r="KT232" s="2"/>
      <c r="KU232" s="2"/>
      <c r="KV232" s="2"/>
      <c r="KW232" s="2"/>
      <c r="KX232" s="2"/>
      <c r="KY232" s="2"/>
      <c r="KZ232" s="2"/>
      <c r="LA232" s="2"/>
      <c r="LB232" s="2"/>
      <c r="LC232" s="2"/>
      <c r="LD232" s="2"/>
      <c r="LE232" s="2"/>
      <c r="LF232" s="2"/>
      <c r="LG232" s="2"/>
      <c r="LH232" s="2"/>
      <c r="LI232" s="2"/>
      <c r="LJ232" s="2"/>
      <c r="LK232" s="2"/>
      <c r="LL232" s="2"/>
      <c r="LM232" s="2"/>
      <c r="LN232" s="2"/>
      <c r="LO232" s="2"/>
      <c r="LP232" s="2"/>
      <c r="LQ232" s="2"/>
      <c r="LR232" s="2"/>
      <c r="LS232" s="2"/>
      <c r="LT232" s="2"/>
      <c r="LU232" s="2"/>
      <c r="LV232" s="2"/>
      <c r="LW232" s="2"/>
      <c r="LX232" s="2"/>
      <c r="LY232" s="2"/>
      <c r="LZ232" s="2"/>
      <c r="MA232" s="2"/>
      <c r="MB232" s="2"/>
      <c r="MC232" s="2"/>
      <c r="MD232" s="2"/>
      <c r="ME232" s="2"/>
      <c r="MF232" s="2"/>
      <c r="MG232" s="2"/>
      <c r="MH232" s="2"/>
      <c r="MI232" s="2"/>
      <c r="MJ232" s="2"/>
      <c r="MK232" s="2"/>
      <c r="ML232" s="2"/>
      <c r="MM232" s="2"/>
      <c r="MN232" s="2"/>
      <c r="MO232" s="2"/>
      <c r="MP232" s="2"/>
      <c r="MQ232" s="2"/>
      <c r="MR232" s="2"/>
      <c r="MS232" s="2"/>
      <c r="MT232" s="2"/>
      <c r="MU232" s="2"/>
      <c r="MV232" s="2"/>
      <c r="MW232" s="2"/>
      <c r="MX232" s="2"/>
      <c r="MY232" s="2"/>
      <c r="MZ232" s="2"/>
      <c r="NA232" s="2"/>
      <c r="NB232" s="2"/>
      <c r="NC232" s="2"/>
      <c r="ND232" s="2"/>
      <c r="NE232" s="2"/>
      <c r="NF232" s="2"/>
      <c r="NG232" s="2"/>
      <c r="NH232" s="2"/>
      <c r="NI232" s="2"/>
      <c r="NJ232" s="2"/>
      <c r="NK232" s="2"/>
      <c r="NL232" s="2"/>
      <c r="NM232" s="2"/>
      <c r="NN232" s="2"/>
      <c r="NO232" s="2"/>
      <c r="NP232" s="2"/>
      <c r="NQ232" s="2"/>
      <c r="NR232" s="2"/>
      <c r="NS232" s="2"/>
      <c r="NT232" s="2"/>
      <c r="NU232" s="2"/>
      <c r="NV232" s="2"/>
      <c r="NW232" s="2"/>
      <c r="NX232" s="2"/>
      <c r="NY232" s="2"/>
      <c r="NZ232" s="2"/>
      <c r="OA232" s="2"/>
      <c r="OB232" s="2"/>
      <c r="OC232" s="2"/>
      <c r="OD232" s="2"/>
      <c r="OE232" s="2"/>
      <c r="OF232" s="2"/>
      <c r="OG232" s="2"/>
      <c r="OH232" s="2"/>
      <c r="OI232" s="2"/>
      <c r="OJ232" s="2"/>
      <c r="OK232" s="2"/>
      <c r="OL232" s="2"/>
      <c r="OM232" s="2"/>
      <c r="ON232" s="2"/>
      <c r="OO232" s="2"/>
      <c r="OP232" s="2"/>
      <c r="OQ232" s="2"/>
      <c r="OR232" s="2"/>
      <c r="OS232" s="2"/>
      <c r="OT232" s="2"/>
      <c r="OU232" s="2"/>
      <c r="OV232" s="2"/>
      <c r="OW232" s="2"/>
      <c r="OX232" s="2"/>
      <c r="OY232" s="2"/>
      <c r="OZ232" s="2"/>
      <c r="PA232" s="2"/>
      <c r="PB232" s="2"/>
      <c r="PC232" s="2"/>
      <c r="PD232" s="2"/>
      <c r="PE232" s="2"/>
    </row>
    <row r="233" spans="1:421" ht="20.25" customHeight="1" x14ac:dyDescent="0.2">
      <c r="A233" s="180"/>
      <c r="B233" s="181"/>
      <c r="C233" s="182"/>
      <c r="D233" s="141" t="s">
        <v>2</v>
      </c>
      <c r="E233" s="124">
        <f t="shared" si="50"/>
        <v>0</v>
      </c>
      <c r="F233" s="33">
        <f t="shared" ref="F233:J234" si="54">F96+F53</f>
        <v>0</v>
      </c>
      <c r="G233" s="33">
        <f t="shared" si="54"/>
        <v>0</v>
      </c>
      <c r="H233" s="33">
        <f t="shared" si="54"/>
        <v>0</v>
      </c>
      <c r="I233" s="33">
        <f t="shared" si="54"/>
        <v>0</v>
      </c>
      <c r="J233" s="33">
        <f t="shared" si="54"/>
        <v>0</v>
      </c>
      <c r="K233" s="11"/>
      <c r="L233" s="11"/>
      <c r="M233" s="11"/>
      <c r="N233" s="5"/>
    </row>
    <row r="234" spans="1:421" ht="24.75" customHeight="1" x14ac:dyDescent="0.2">
      <c r="A234" s="180"/>
      <c r="B234" s="181"/>
      <c r="C234" s="182"/>
      <c r="D234" s="141" t="s">
        <v>6</v>
      </c>
      <c r="E234" s="124">
        <f t="shared" si="50"/>
        <v>0</v>
      </c>
      <c r="F234" s="21">
        <f t="shared" si="54"/>
        <v>0</v>
      </c>
      <c r="G234" s="21">
        <f t="shared" si="54"/>
        <v>0</v>
      </c>
      <c r="H234" s="21">
        <f t="shared" si="54"/>
        <v>0</v>
      </c>
      <c r="I234" s="21">
        <f t="shared" si="54"/>
        <v>0</v>
      </c>
      <c r="J234" s="21">
        <f t="shared" si="54"/>
        <v>0</v>
      </c>
      <c r="K234" s="11"/>
      <c r="L234" s="11"/>
      <c r="M234" s="11"/>
      <c r="N234" s="5"/>
    </row>
    <row r="235" spans="1:421" ht="20.25" customHeight="1" x14ac:dyDescent="0.2">
      <c r="A235" s="180"/>
      <c r="B235" s="181"/>
      <c r="C235" s="182"/>
      <c r="D235" s="141" t="s">
        <v>4</v>
      </c>
      <c r="E235" s="124">
        <f t="shared" si="50"/>
        <v>97211.942500000005</v>
      </c>
      <c r="F235" s="21">
        <f>F98+F55+F112</f>
        <v>12802.8685</v>
      </c>
      <c r="G235" s="21">
        <f>G98+G55+G112</f>
        <v>13043.4</v>
      </c>
      <c r="H235" s="21">
        <f>H98+H55+H112</f>
        <v>15836.9</v>
      </c>
      <c r="I235" s="21">
        <f>I98+I55+I112</f>
        <v>15836.9</v>
      </c>
      <c r="J235" s="21">
        <f>J98+J55+J112</f>
        <v>39691.874000000003</v>
      </c>
      <c r="K235" s="11"/>
      <c r="L235" s="11"/>
      <c r="M235" s="11"/>
      <c r="N235" s="5"/>
    </row>
    <row r="236" spans="1:421" ht="33.75" customHeight="1" x14ac:dyDescent="0.2">
      <c r="A236" s="180"/>
      <c r="B236" s="181"/>
      <c r="C236" s="182"/>
      <c r="D236" s="141" t="s">
        <v>18</v>
      </c>
      <c r="E236" s="124">
        <f t="shared" si="50"/>
        <v>0</v>
      </c>
      <c r="F236" s="21">
        <f t="shared" ref="F236:J237" si="55">F99+F56</f>
        <v>0</v>
      </c>
      <c r="G236" s="21">
        <f t="shared" si="55"/>
        <v>0</v>
      </c>
      <c r="H236" s="21">
        <f t="shared" si="55"/>
        <v>0</v>
      </c>
      <c r="I236" s="21">
        <f t="shared" si="55"/>
        <v>0</v>
      </c>
      <c r="J236" s="21">
        <f t="shared" si="55"/>
        <v>0</v>
      </c>
      <c r="K236" s="11"/>
      <c r="L236" s="11"/>
      <c r="M236" s="11"/>
      <c r="N236" s="5"/>
    </row>
    <row r="237" spans="1:421" ht="18.75" customHeight="1" x14ac:dyDescent="0.2">
      <c r="A237" s="180"/>
      <c r="B237" s="181"/>
      <c r="C237" s="182"/>
      <c r="D237" s="141" t="s">
        <v>19</v>
      </c>
      <c r="E237" s="124">
        <f t="shared" si="50"/>
        <v>0</v>
      </c>
      <c r="F237" s="21">
        <f t="shared" si="55"/>
        <v>0</v>
      </c>
      <c r="G237" s="21">
        <f t="shared" si="55"/>
        <v>0</v>
      </c>
      <c r="H237" s="21">
        <f t="shared" si="55"/>
        <v>0</v>
      </c>
      <c r="I237" s="21">
        <f t="shared" si="55"/>
        <v>0</v>
      </c>
      <c r="J237" s="21">
        <f t="shared" si="55"/>
        <v>0</v>
      </c>
      <c r="K237" s="11"/>
      <c r="L237" s="11"/>
      <c r="M237" s="11"/>
      <c r="N237" s="5"/>
    </row>
    <row r="238" spans="1:421" ht="25.5" customHeight="1" x14ac:dyDescent="0.2">
      <c r="A238" s="183"/>
      <c r="B238" s="184"/>
      <c r="C238" s="185"/>
      <c r="D238" s="141" t="s">
        <v>7</v>
      </c>
      <c r="E238" s="124">
        <f t="shared" si="50"/>
        <v>47935.127999999997</v>
      </c>
      <c r="F238" s="21">
        <f>F58+F101+F115</f>
        <v>0</v>
      </c>
      <c r="G238" s="21">
        <f>G58+G101+G115</f>
        <v>0</v>
      </c>
      <c r="H238" s="21">
        <f>H58+H101+H115</f>
        <v>4000</v>
      </c>
      <c r="I238" s="21">
        <f>I58+I101+I115</f>
        <v>4000</v>
      </c>
      <c r="J238" s="21">
        <f>J58+J101+J115</f>
        <v>39935.127999999997</v>
      </c>
      <c r="K238" s="11"/>
      <c r="L238" s="11"/>
      <c r="M238" s="11"/>
      <c r="N238" s="5"/>
    </row>
    <row r="239" spans="1:421" s="4" customFormat="1" ht="19.5" customHeight="1" x14ac:dyDescent="0.2">
      <c r="A239" s="177" t="s">
        <v>133</v>
      </c>
      <c r="B239" s="178"/>
      <c r="C239" s="179"/>
      <c r="D239" s="140" t="s">
        <v>1</v>
      </c>
      <c r="E239" s="123">
        <f t="shared" si="50"/>
        <v>22999.986499999999</v>
      </c>
      <c r="F239" s="33">
        <f t="shared" ref="F239:J239" si="56">SUM(F240:F245)</f>
        <v>999.98649999999998</v>
      </c>
      <c r="G239" s="33">
        <f t="shared" si="56"/>
        <v>1000</v>
      </c>
      <c r="H239" s="33">
        <f t="shared" si="56"/>
        <v>3000</v>
      </c>
      <c r="I239" s="33">
        <f t="shared" si="56"/>
        <v>2000</v>
      </c>
      <c r="J239" s="33">
        <f t="shared" si="56"/>
        <v>16000</v>
      </c>
      <c r="K239" s="11"/>
      <c r="L239" s="11"/>
      <c r="M239" s="11"/>
      <c r="N239" s="5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  <c r="GJ239" s="2"/>
      <c r="GK239" s="2"/>
      <c r="GL239" s="2"/>
      <c r="GM239" s="2"/>
      <c r="GN239" s="2"/>
      <c r="GO239" s="2"/>
      <c r="GP239" s="2"/>
      <c r="GQ239" s="2"/>
      <c r="GR239" s="2"/>
      <c r="GS239" s="2"/>
      <c r="GT239" s="2"/>
      <c r="GU239" s="2"/>
      <c r="GV239" s="2"/>
      <c r="GW239" s="2"/>
      <c r="GX239" s="2"/>
      <c r="GY239" s="2"/>
      <c r="GZ239" s="2"/>
      <c r="HA239" s="2"/>
      <c r="HB239" s="2"/>
      <c r="HC239" s="2"/>
      <c r="HD239" s="2"/>
      <c r="HE239" s="2"/>
      <c r="HF239" s="2"/>
      <c r="HG239" s="2"/>
      <c r="HH239" s="2"/>
      <c r="HI239" s="2"/>
      <c r="HJ239" s="2"/>
      <c r="HK239" s="2"/>
      <c r="HL239" s="2"/>
      <c r="HM239" s="2"/>
      <c r="HN239" s="2"/>
      <c r="HO239" s="2"/>
      <c r="HP239" s="2"/>
      <c r="HQ239" s="2"/>
      <c r="HR239" s="2"/>
      <c r="HS239" s="2"/>
      <c r="HT239" s="2"/>
      <c r="HU239" s="2"/>
      <c r="HV239" s="2"/>
      <c r="HW239" s="2"/>
      <c r="HX239" s="2"/>
      <c r="HY239" s="2"/>
      <c r="HZ239" s="2"/>
      <c r="IA239" s="2"/>
      <c r="IB239" s="2"/>
      <c r="IC239" s="2"/>
      <c r="ID239" s="2"/>
      <c r="IE239" s="2"/>
      <c r="IF239" s="2"/>
      <c r="IG239" s="2"/>
      <c r="IH239" s="2"/>
      <c r="II239" s="2"/>
      <c r="IJ239" s="2"/>
      <c r="IK239" s="2"/>
      <c r="IL239" s="2"/>
      <c r="IM239" s="2"/>
      <c r="IN239" s="2"/>
      <c r="IO239" s="2"/>
      <c r="IP239" s="2"/>
      <c r="IQ239" s="2"/>
      <c r="IR239" s="2"/>
      <c r="IS239" s="2"/>
      <c r="IT239" s="2"/>
      <c r="IU239" s="2"/>
      <c r="IV239" s="2"/>
      <c r="IW239" s="2"/>
      <c r="IX239" s="2"/>
      <c r="IY239" s="2"/>
      <c r="IZ239" s="2"/>
      <c r="JA239" s="2"/>
      <c r="JB239" s="2"/>
      <c r="JC239" s="2"/>
      <c r="JD239" s="2"/>
      <c r="JE239" s="2"/>
      <c r="JF239" s="2"/>
      <c r="JG239" s="2"/>
      <c r="JH239" s="2"/>
      <c r="JI239" s="2"/>
      <c r="JJ239" s="2"/>
      <c r="JK239" s="2"/>
      <c r="JL239" s="2"/>
      <c r="JM239" s="2"/>
      <c r="JN239" s="2"/>
      <c r="JO239" s="2"/>
      <c r="JP239" s="2"/>
      <c r="JQ239" s="2"/>
      <c r="JR239" s="2"/>
      <c r="JS239" s="2"/>
      <c r="JT239" s="2"/>
      <c r="JU239" s="2"/>
      <c r="JV239" s="2"/>
      <c r="JW239" s="2"/>
      <c r="JX239" s="2"/>
      <c r="JY239" s="2"/>
      <c r="JZ239" s="2"/>
      <c r="KA239" s="2"/>
      <c r="KB239" s="2"/>
      <c r="KC239" s="2"/>
      <c r="KD239" s="2"/>
      <c r="KE239" s="2"/>
      <c r="KF239" s="2"/>
      <c r="KG239" s="2"/>
      <c r="KH239" s="2"/>
      <c r="KI239" s="2"/>
      <c r="KJ239" s="2"/>
      <c r="KK239" s="2"/>
      <c r="KL239" s="2"/>
      <c r="KM239" s="2"/>
      <c r="KN239" s="2"/>
      <c r="KO239" s="2"/>
      <c r="KP239" s="2"/>
      <c r="KQ239" s="2"/>
      <c r="KR239" s="2"/>
      <c r="KS239" s="2"/>
      <c r="KT239" s="2"/>
      <c r="KU239" s="2"/>
      <c r="KV239" s="2"/>
      <c r="KW239" s="2"/>
      <c r="KX239" s="2"/>
      <c r="KY239" s="2"/>
      <c r="KZ239" s="2"/>
      <c r="LA239" s="2"/>
      <c r="LB239" s="2"/>
      <c r="LC239" s="2"/>
      <c r="LD239" s="2"/>
      <c r="LE239" s="2"/>
      <c r="LF239" s="2"/>
      <c r="LG239" s="2"/>
      <c r="LH239" s="2"/>
      <c r="LI239" s="2"/>
      <c r="LJ239" s="2"/>
      <c r="LK239" s="2"/>
      <c r="LL239" s="2"/>
      <c r="LM239" s="2"/>
      <c r="LN239" s="2"/>
      <c r="LO239" s="2"/>
      <c r="LP239" s="2"/>
      <c r="LQ239" s="2"/>
      <c r="LR239" s="2"/>
      <c r="LS239" s="2"/>
      <c r="LT239" s="2"/>
      <c r="LU239" s="2"/>
      <c r="LV239" s="2"/>
      <c r="LW239" s="2"/>
      <c r="LX239" s="2"/>
      <c r="LY239" s="2"/>
      <c r="LZ239" s="2"/>
      <c r="MA239" s="2"/>
      <c r="MB239" s="2"/>
      <c r="MC239" s="2"/>
      <c r="MD239" s="2"/>
      <c r="ME239" s="2"/>
      <c r="MF239" s="2"/>
      <c r="MG239" s="2"/>
      <c r="MH239" s="2"/>
      <c r="MI239" s="2"/>
      <c r="MJ239" s="2"/>
      <c r="MK239" s="2"/>
      <c r="ML239" s="2"/>
      <c r="MM239" s="2"/>
      <c r="MN239" s="2"/>
      <c r="MO239" s="2"/>
      <c r="MP239" s="2"/>
      <c r="MQ239" s="2"/>
      <c r="MR239" s="2"/>
      <c r="MS239" s="2"/>
      <c r="MT239" s="2"/>
      <c r="MU239" s="2"/>
      <c r="MV239" s="2"/>
      <c r="MW239" s="2"/>
      <c r="MX239" s="2"/>
      <c r="MY239" s="2"/>
      <c r="MZ239" s="2"/>
      <c r="NA239" s="2"/>
      <c r="NB239" s="2"/>
      <c r="NC239" s="2"/>
      <c r="ND239" s="2"/>
      <c r="NE239" s="2"/>
      <c r="NF239" s="2"/>
      <c r="NG239" s="2"/>
      <c r="NH239" s="2"/>
      <c r="NI239" s="2"/>
      <c r="NJ239" s="2"/>
      <c r="NK239" s="2"/>
      <c r="NL239" s="2"/>
      <c r="NM239" s="2"/>
      <c r="NN239" s="2"/>
      <c r="NO239" s="2"/>
      <c r="NP239" s="2"/>
      <c r="NQ239" s="2"/>
      <c r="NR239" s="2"/>
      <c r="NS239" s="2"/>
      <c r="NT239" s="2"/>
      <c r="NU239" s="2"/>
      <c r="NV239" s="2"/>
      <c r="NW239" s="2"/>
      <c r="NX239" s="2"/>
      <c r="NY239" s="2"/>
      <c r="NZ239" s="2"/>
      <c r="OA239" s="2"/>
      <c r="OB239" s="2"/>
      <c r="OC239" s="2"/>
      <c r="OD239" s="2"/>
      <c r="OE239" s="2"/>
      <c r="OF239" s="2"/>
      <c r="OG239" s="2"/>
      <c r="OH239" s="2"/>
      <c r="OI239" s="2"/>
      <c r="OJ239" s="2"/>
      <c r="OK239" s="2"/>
      <c r="OL239" s="2"/>
      <c r="OM239" s="2"/>
      <c r="ON239" s="2"/>
      <c r="OO239" s="2"/>
      <c r="OP239" s="2"/>
      <c r="OQ239" s="2"/>
      <c r="OR239" s="2"/>
      <c r="OS239" s="2"/>
      <c r="OT239" s="2"/>
      <c r="OU239" s="2"/>
      <c r="OV239" s="2"/>
      <c r="OW239" s="2"/>
      <c r="OX239" s="2"/>
      <c r="OY239" s="2"/>
      <c r="OZ239" s="2"/>
      <c r="PA239" s="2"/>
      <c r="PB239" s="2"/>
      <c r="PC239" s="2"/>
      <c r="PD239" s="2"/>
      <c r="PE239" s="2"/>
    </row>
    <row r="240" spans="1:421" ht="20.25" customHeight="1" x14ac:dyDescent="0.2">
      <c r="A240" s="180"/>
      <c r="B240" s="181"/>
      <c r="C240" s="182"/>
      <c r="D240" s="141" t="s">
        <v>2</v>
      </c>
      <c r="E240" s="124">
        <f t="shared" si="50"/>
        <v>0</v>
      </c>
      <c r="F240" s="21">
        <f t="shared" ref="F240:J245" si="57">F103</f>
        <v>0</v>
      </c>
      <c r="G240" s="21">
        <f t="shared" si="57"/>
        <v>0</v>
      </c>
      <c r="H240" s="21">
        <f t="shared" si="57"/>
        <v>0</v>
      </c>
      <c r="I240" s="21">
        <f t="shared" si="57"/>
        <v>0</v>
      </c>
      <c r="J240" s="21">
        <f t="shared" si="57"/>
        <v>0</v>
      </c>
      <c r="K240" s="11"/>
      <c r="L240" s="11"/>
      <c r="M240" s="11"/>
      <c r="N240" s="5"/>
    </row>
    <row r="241" spans="1:14" ht="27" customHeight="1" x14ac:dyDescent="0.2">
      <c r="A241" s="180"/>
      <c r="B241" s="181"/>
      <c r="C241" s="182"/>
      <c r="D241" s="141" t="s">
        <v>6</v>
      </c>
      <c r="E241" s="124">
        <f t="shared" si="50"/>
        <v>0</v>
      </c>
      <c r="F241" s="21">
        <f t="shared" si="57"/>
        <v>0</v>
      </c>
      <c r="G241" s="21">
        <f t="shared" si="57"/>
        <v>0</v>
      </c>
      <c r="H241" s="21">
        <f t="shared" si="57"/>
        <v>0</v>
      </c>
      <c r="I241" s="21">
        <f t="shared" si="57"/>
        <v>0</v>
      </c>
      <c r="J241" s="21">
        <f t="shared" si="57"/>
        <v>0</v>
      </c>
      <c r="K241" s="11"/>
      <c r="L241" s="11"/>
      <c r="M241" s="11"/>
      <c r="N241" s="5"/>
    </row>
    <row r="242" spans="1:14" ht="17.25" customHeight="1" x14ac:dyDescent="0.2">
      <c r="A242" s="180"/>
      <c r="B242" s="181"/>
      <c r="C242" s="182"/>
      <c r="D242" s="141" t="s">
        <v>4</v>
      </c>
      <c r="E242" s="124">
        <f t="shared" si="50"/>
        <v>18999.986499999999</v>
      </c>
      <c r="F242" s="21">
        <f t="shared" si="57"/>
        <v>999.98649999999998</v>
      </c>
      <c r="G242" s="21">
        <f t="shared" si="57"/>
        <v>1000</v>
      </c>
      <c r="H242" s="21">
        <f t="shared" si="57"/>
        <v>1000</v>
      </c>
      <c r="I242" s="21">
        <f t="shared" si="57"/>
        <v>0</v>
      </c>
      <c r="J242" s="21">
        <f t="shared" si="57"/>
        <v>16000</v>
      </c>
      <c r="K242" s="11"/>
      <c r="L242" s="11"/>
      <c r="M242" s="11"/>
      <c r="N242" s="5"/>
    </row>
    <row r="243" spans="1:14" ht="34.5" customHeight="1" x14ac:dyDescent="0.2">
      <c r="A243" s="180"/>
      <c r="B243" s="181"/>
      <c r="C243" s="182"/>
      <c r="D243" s="141" t="s">
        <v>18</v>
      </c>
      <c r="E243" s="124">
        <f t="shared" si="50"/>
        <v>0</v>
      </c>
      <c r="F243" s="21">
        <f t="shared" si="57"/>
        <v>0</v>
      </c>
      <c r="G243" s="21">
        <f t="shared" si="57"/>
        <v>0</v>
      </c>
      <c r="H243" s="21">
        <f t="shared" si="57"/>
        <v>0</v>
      </c>
      <c r="I243" s="21">
        <f t="shared" si="57"/>
        <v>0</v>
      </c>
      <c r="J243" s="21">
        <f t="shared" si="57"/>
        <v>0</v>
      </c>
      <c r="K243" s="11"/>
      <c r="L243" s="11"/>
      <c r="M243" s="11"/>
      <c r="N243" s="5"/>
    </row>
    <row r="244" spans="1:14" ht="18.75" customHeight="1" x14ac:dyDescent="0.2">
      <c r="A244" s="180"/>
      <c r="B244" s="181"/>
      <c r="C244" s="182"/>
      <c r="D244" s="141" t="s">
        <v>19</v>
      </c>
      <c r="E244" s="124">
        <f t="shared" si="50"/>
        <v>0</v>
      </c>
      <c r="F244" s="21">
        <f t="shared" si="57"/>
        <v>0</v>
      </c>
      <c r="G244" s="21">
        <f t="shared" si="57"/>
        <v>0</v>
      </c>
      <c r="H244" s="21">
        <f t="shared" si="57"/>
        <v>0</v>
      </c>
      <c r="I244" s="21">
        <f t="shared" si="57"/>
        <v>0</v>
      </c>
      <c r="J244" s="21">
        <f t="shared" si="57"/>
        <v>0</v>
      </c>
      <c r="K244" s="11"/>
      <c r="L244" s="11"/>
      <c r="M244" s="11"/>
      <c r="N244" s="5"/>
    </row>
    <row r="245" spans="1:14" ht="17.25" customHeight="1" x14ac:dyDescent="0.2">
      <c r="A245" s="183"/>
      <c r="B245" s="184"/>
      <c r="C245" s="185"/>
      <c r="D245" s="141" t="s">
        <v>7</v>
      </c>
      <c r="E245" s="124">
        <f t="shared" si="50"/>
        <v>4000</v>
      </c>
      <c r="F245" s="21">
        <f t="shared" si="57"/>
        <v>0</v>
      </c>
      <c r="G245" s="21">
        <f t="shared" si="57"/>
        <v>0</v>
      </c>
      <c r="H245" s="21">
        <f t="shared" si="57"/>
        <v>2000</v>
      </c>
      <c r="I245" s="21">
        <f t="shared" si="57"/>
        <v>2000</v>
      </c>
      <c r="J245" s="21">
        <f t="shared" si="57"/>
        <v>0</v>
      </c>
      <c r="K245" s="20"/>
      <c r="L245" s="20"/>
      <c r="M245" s="20"/>
      <c r="N245" s="5"/>
    </row>
    <row r="246" spans="1:14" ht="19.5" customHeight="1" x14ac:dyDescent="0.2">
      <c r="A246" s="177" t="s">
        <v>153</v>
      </c>
      <c r="B246" s="178"/>
      <c r="C246" s="179"/>
      <c r="D246" s="140" t="s">
        <v>1</v>
      </c>
      <c r="E246" s="123">
        <f t="shared" ref="E246:E251" si="58">SUM(F246:J246)</f>
        <v>270182.44621999998</v>
      </c>
      <c r="F246" s="33">
        <f t="shared" ref="F246:I246" si="59">SUM(F247:F252)</f>
        <v>39711.89458</v>
      </c>
      <c r="G246" s="33">
        <f t="shared" si="59"/>
        <v>45775.963360000002</v>
      </c>
      <c r="H246" s="33">
        <f t="shared" si="59"/>
        <v>24472.913280000001</v>
      </c>
      <c r="I246" s="33">
        <f t="shared" si="59"/>
        <v>32044.334999999999</v>
      </c>
      <c r="J246" s="33">
        <f>SUM(J247:J252)</f>
        <v>128177.34</v>
      </c>
      <c r="K246" s="11"/>
      <c r="L246" s="11"/>
      <c r="M246" s="11"/>
      <c r="N246" s="5"/>
    </row>
    <row r="247" spans="1:14" ht="20.25" customHeight="1" x14ac:dyDescent="0.2">
      <c r="A247" s="180"/>
      <c r="B247" s="181"/>
      <c r="C247" s="182"/>
      <c r="D247" s="141" t="s">
        <v>2</v>
      </c>
      <c r="E247" s="124">
        <f t="shared" si="58"/>
        <v>0</v>
      </c>
      <c r="F247" s="21">
        <f t="shared" ref="F247:J251" si="60">F167</f>
        <v>0</v>
      </c>
      <c r="G247" s="21">
        <f t="shared" si="60"/>
        <v>0</v>
      </c>
      <c r="H247" s="21">
        <f t="shared" si="60"/>
        <v>0</v>
      </c>
      <c r="I247" s="21">
        <f t="shared" si="60"/>
        <v>0</v>
      </c>
      <c r="J247" s="21">
        <f t="shared" si="60"/>
        <v>0</v>
      </c>
      <c r="K247" s="11"/>
      <c r="L247" s="11"/>
      <c r="M247" s="11"/>
      <c r="N247" s="5"/>
    </row>
    <row r="248" spans="1:14" ht="27" customHeight="1" x14ac:dyDescent="0.2">
      <c r="A248" s="180"/>
      <c r="B248" s="181"/>
      <c r="C248" s="182"/>
      <c r="D248" s="141" t="s">
        <v>6</v>
      </c>
      <c r="E248" s="124">
        <f t="shared" si="58"/>
        <v>0</v>
      </c>
      <c r="F248" s="21">
        <f t="shared" si="60"/>
        <v>0</v>
      </c>
      <c r="G248" s="21">
        <f t="shared" si="60"/>
        <v>0</v>
      </c>
      <c r="H248" s="21">
        <f t="shared" si="60"/>
        <v>0</v>
      </c>
      <c r="I248" s="21">
        <f t="shared" si="60"/>
        <v>0</v>
      </c>
      <c r="J248" s="21">
        <f t="shared" si="60"/>
        <v>0</v>
      </c>
      <c r="K248" s="11"/>
      <c r="L248" s="11"/>
      <c r="M248" s="11"/>
      <c r="N248" s="5"/>
    </row>
    <row r="249" spans="1:14" ht="17.25" customHeight="1" x14ac:dyDescent="0.2">
      <c r="A249" s="180"/>
      <c r="B249" s="181"/>
      <c r="C249" s="182"/>
      <c r="D249" s="141" t="s">
        <v>4</v>
      </c>
      <c r="E249" s="124">
        <f>SUM(F249:J249)</f>
        <v>209665.19793999998</v>
      </c>
      <c r="F249" s="21">
        <f>F134+F155+F141+F127+F48</f>
        <v>39711.89458</v>
      </c>
      <c r="G249" s="21">
        <f>G134+G155+G141+G127+G48</f>
        <v>45775.963360000002</v>
      </c>
      <c r="H249" s="21">
        <f>H134+H155+H141+H127+H48</f>
        <v>20000</v>
      </c>
      <c r="I249" s="21">
        <f>I134+I155+I141+I127+I48</f>
        <v>20000</v>
      </c>
      <c r="J249" s="21">
        <f>J134+J155+J141+J127+J48</f>
        <v>84177.34</v>
      </c>
      <c r="K249" s="11"/>
      <c r="L249" s="11"/>
      <c r="M249" s="11"/>
      <c r="N249" s="5"/>
    </row>
    <row r="250" spans="1:14" ht="34.5" customHeight="1" x14ac:dyDescent="0.2">
      <c r="A250" s="180"/>
      <c r="B250" s="181"/>
      <c r="C250" s="182"/>
      <c r="D250" s="141" t="s">
        <v>18</v>
      </c>
      <c r="E250" s="124">
        <f t="shared" si="58"/>
        <v>0</v>
      </c>
      <c r="F250" s="21">
        <f t="shared" si="60"/>
        <v>0</v>
      </c>
      <c r="G250" s="21">
        <f t="shared" si="60"/>
        <v>0</v>
      </c>
      <c r="H250" s="21">
        <f t="shared" si="60"/>
        <v>0</v>
      </c>
      <c r="I250" s="21">
        <f t="shared" si="60"/>
        <v>0</v>
      </c>
      <c r="J250" s="21">
        <f t="shared" si="60"/>
        <v>0</v>
      </c>
      <c r="K250" s="11"/>
      <c r="L250" s="11"/>
      <c r="M250" s="11"/>
      <c r="N250" s="5"/>
    </row>
    <row r="251" spans="1:14" ht="18.75" customHeight="1" x14ac:dyDescent="0.2">
      <c r="A251" s="180"/>
      <c r="B251" s="181"/>
      <c r="C251" s="182"/>
      <c r="D251" s="141" t="s">
        <v>19</v>
      </c>
      <c r="E251" s="124">
        <f t="shared" si="58"/>
        <v>0</v>
      </c>
      <c r="F251" s="21">
        <f t="shared" si="60"/>
        <v>0</v>
      </c>
      <c r="G251" s="21">
        <f t="shared" si="60"/>
        <v>0</v>
      </c>
      <c r="H251" s="21">
        <f t="shared" si="60"/>
        <v>0</v>
      </c>
      <c r="I251" s="21">
        <f t="shared" si="60"/>
        <v>0</v>
      </c>
      <c r="J251" s="21">
        <f t="shared" si="60"/>
        <v>0</v>
      </c>
      <c r="K251" s="11"/>
      <c r="L251" s="11"/>
      <c r="M251" s="11"/>
      <c r="N251" s="5"/>
    </row>
    <row r="252" spans="1:14" ht="17.25" customHeight="1" x14ac:dyDescent="0.2">
      <c r="A252" s="183"/>
      <c r="B252" s="184"/>
      <c r="C252" s="185"/>
      <c r="D252" s="141" t="s">
        <v>7</v>
      </c>
      <c r="E252" s="124">
        <f>SUM(F252:J252)</f>
        <v>60517.24828</v>
      </c>
      <c r="F252" s="21">
        <f>F137+F158+F144+F130+F65</f>
        <v>0</v>
      </c>
      <c r="G252" s="21">
        <f>G137+G158+G144+G130+G65</f>
        <v>0</v>
      </c>
      <c r="H252" s="21">
        <f>H137+H158+H144+H130+H65</f>
        <v>4472.9132799999988</v>
      </c>
      <c r="I252" s="21">
        <f>I137+I158+I144+I130+I65</f>
        <v>12044.335000000001</v>
      </c>
      <c r="J252" s="21">
        <f>J137+J158+J144+J130+J65</f>
        <v>44000</v>
      </c>
      <c r="K252" s="20"/>
      <c r="L252" s="20"/>
      <c r="M252" s="20"/>
      <c r="N252" s="5"/>
    </row>
    <row r="253" spans="1:14" ht="159.75" customHeight="1" x14ac:dyDescent="0.2">
      <c r="A253" s="167" t="s">
        <v>20</v>
      </c>
      <c r="B253" s="167"/>
      <c r="C253" s="167"/>
      <c r="D253" s="167"/>
      <c r="E253" s="167"/>
      <c r="F253" s="167"/>
      <c r="G253" s="167"/>
      <c r="H253" s="167"/>
      <c r="I253" s="167"/>
      <c r="J253" s="167"/>
    </row>
    <row r="255" spans="1:14" ht="18.600000000000001" customHeight="1" x14ac:dyDescent="0.3"/>
    <row r="256" spans="1:14" ht="18.600000000000001" customHeight="1" x14ac:dyDescent="0.3"/>
    <row r="257" ht="17.45" customHeight="1" x14ac:dyDescent="0.3"/>
  </sheetData>
  <mergeCells count="71">
    <mergeCell ref="C109:C115"/>
    <mergeCell ref="A74:A115"/>
    <mergeCell ref="B74:B115"/>
    <mergeCell ref="C102:C108"/>
    <mergeCell ref="C88:C94"/>
    <mergeCell ref="C95:C101"/>
    <mergeCell ref="C81:C87"/>
    <mergeCell ref="C74:C80"/>
    <mergeCell ref="A1:J1"/>
    <mergeCell ref="A218:C224"/>
    <mergeCell ref="A2:M2"/>
    <mergeCell ref="A7:J7"/>
    <mergeCell ref="E5:E6"/>
    <mergeCell ref="E4:J4"/>
    <mergeCell ref="F5:J5"/>
    <mergeCell ref="A3:A6"/>
    <mergeCell ref="B3:B6"/>
    <mergeCell ref="C3:C6"/>
    <mergeCell ref="D3:D6"/>
    <mergeCell ref="E3:J3"/>
    <mergeCell ref="A9:J9"/>
    <mergeCell ref="A10:A16"/>
    <mergeCell ref="A8:J8"/>
    <mergeCell ref="B10:B16"/>
    <mergeCell ref="C10:C16"/>
    <mergeCell ref="B17:B23"/>
    <mergeCell ref="C31:C37"/>
    <mergeCell ref="C59:C65"/>
    <mergeCell ref="B59:B65"/>
    <mergeCell ref="C38:C44"/>
    <mergeCell ref="A59:A65"/>
    <mergeCell ref="A17:A23"/>
    <mergeCell ref="C17:C23"/>
    <mergeCell ref="A73:J73"/>
    <mergeCell ref="A66:C72"/>
    <mergeCell ref="C24:C30"/>
    <mergeCell ref="B24:B58"/>
    <mergeCell ref="A24:A58"/>
    <mergeCell ref="C52:C58"/>
    <mergeCell ref="C45:C51"/>
    <mergeCell ref="A253:J253"/>
    <mergeCell ref="A188:C194"/>
    <mergeCell ref="A232:C238"/>
    <mergeCell ref="A116:C122"/>
    <mergeCell ref="A180:J180"/>
    <mergeCell ref="A239:C245"/>
    <mergeCell ref="A211:C217"/>
    <mergeCell ref="A225:C231"/>
    <mergeCell ref="A210:J210"/>
    <mergeCell ref="A181:C187"/>
    <mergeCell ref="A173:C179"/>
    <mergeCell ref="A196:C202"/>
    <mergeCell ref="A203:C209"/>
    <mergeCell ref="A195:J195"/>
    <mergeCell ref="A123:J123"/>
    <mergeCell ref="A246:C252"/>
    <mergeCell ref="A166:C172"/>
    <mergeCell ref="B124:B130"/>
    <mergeCell ref="B138:B144"/>
    <mergeCell ref="B131:B137"/>
    <mergeCell ref="C124:C130"/>
    <mergeCell ref="C138:C144"/>
    <mergeCell ref="C159:C165"/>
    <mergeCell ref="C131:C137"/>
    <mergeCell ref="A138:A144"/>
    <mergeCell ref="C152:C158"/>
    <mergeCell ref="C145:C151"/>
    <mergeCell ref="B145:B165"/>
    <mergeCell ref="A145:A165"/>
    <mergeCell ref="A124:A130"/>
    <mergeCell ref="A131:A137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rowBreaks count="8" manualBreakCount="8">
    <brk id="29" max="9" man="1"/>
    <brk id="58" max="9" man="1"/>
    <brk id="83" max="9" man="1"/>
    <brk id="115" max="9" man="1"/>
    <brk id="144" max="9" man="1"/>
    <brk id="177" max="9" man="1"/>
    <brk id="210" max="9" man="1"/>
    <brk id="245" max="9" man="1"/>
  </rowBreaks>
  <ignoredErrors>
    <ignoredError sqref="G225:J225 H77:J77 H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view="pageBreakPreview" topLeftCell="A26" zoomScale="70" zoomScaleNormal="60" zoomScaleSheetLayoutView="70" workbookViewId="0">
      <selection activeCell="I19" sqref="I19"/>
    </sheetView>
  </sheetViews>
  <sheetFormatPr defaultRowHeight="15.75" x14ac:dyDescent="0.25"/>
  <cols>
    <col min="1" max="1" width="16" style="1" customWidth="1"/>
    <col min="2" max="2" width="54.85546875" style="1" customWidth="1"/>
    <col min="3" max="3" width="63.85546875" style="1" customWidth="1"/>
    <col min="4" max="4" width="86.42578125" style="1" customWidth="1"/>
    <col min="5" max="5" width="72" style="1" customWidth="1"/>
    <col min="6" max="16384" width="9.140625" style="1"/>
  </cols>
  <sheetData>
    <row r="1" spans="1:4" hidden="1" x14ac:dyDescent="0.25"/>
    <row r="2" spans="1:4" x14ac:dyDescent="0.25">
      <c r="D2" s="15" t="s">
        <v>35</v>
      </c>
    </row>
    <row r="3" spans="1:4" x14ac:dyDescent="0.25">
      <c r="A3" s="15"/>
    </row>
    <row r="4" spans="1:4" ht="19.5" x14ac:dyDescent="0.25">
      <c r="A4" s="275" t="s">
        <v>31</v>
      </c>
      <c r="B4" s="275"/>
      <c r="C4" s="275"/>
      <c r="D4" s="275"/>
    </row>
    <row r="5" spans="1:4" x14ac:dyDescent="0.25">
      <c r="A5" s="16"/>
    </row>
    <row r="6" spans="1:4" x14ac:dyDescent="0.25">
      <c r="A6" s="276" t="s">
        <v>24</v>
      </c>
      <c r="B6" s="276" t="s">
        <v>32</v>
      </c>
      <c r="C6" s="276" t="s">
        <v>33</v>
      </c>
      <c r="D6" s="276" t="s">
        <v>34</v>
      </c>
    </row>
    <row r="7" spans="1:4" ht="7.5" customHeight="1" x14ac:dyDescent="0.25">
      <c r="A7" s="276"/>
      <c r="B7" s="276"/>
      <c r="C7" s="276"/>
      <c r="D7" s="276"/>
    </row>
    <row r="8" spans="1:4" ht="106.5" customHeight="1" x14ac:dyDescent="0.25">
      <c r="A8" s="276"/>
      <c r="B8" s="276"/>
      <c r="C8" s="276"/>
      <c r="D8" s="276"/>
    </row>
    <row r="9" spans="1:4" x14ac:dyDescent="0.25">
      <c r="A9" s="14">
        <v>1</v>
      </c>
      <c r="B9" s="14">
        <v>2</v>
      </c>
      <c r="C9" s="14">
        <v>3</v>
      </c>
      <c r="D9" s="14">
        <v>4</v>
      </c>
    </row>
    <row r="10" spans="1:4" ht="49.5" customHeight="1" x14ac:dyDescent="0.25">
      <c r="A10" s="271" t="s">
        <v>150</v>
      </c>
      <c r="B10" s="271"/>
      <c r="C10" s="271"/>
      <c r="D10" s="271"/>
    </row>
    <row r="11" spans="1:4" ht="52.5" customHeight="1" x14ac:dyDescent="0.25">
      <c r="A11" s="266" t="s">
        <v>36</v>
      </c>
      <c r="B11" s="266"/>
      <c r="C11" s="266"/>
      <c r="D11" s="266"/>
    </row>
    <row r="12" spans="1:4" ht="33" customHeight="1" x14ac:dyDescent="0.25">
      <c r="A12" s="271" t="s">
        <v>44</v>
      </c>
      <c r="B12" s="271"/>
      <c r="C12" s="271"/>
      <c r="D12" s="271"/>
    </row>
    <row r="13" spans="1:4" ht="147" customHeight="1" x14ac:dyDescent="0.25">
      <c r="A13" s="274" t="s">
        <v>25</v>
      </c>
      <c r="B13" s="267" t="s">
        <v>72</v>
      </c>
      <c r="C13" s="22" t="s">
        <v>46</v>
      </c>
      <c r="D13" s="22" t="s">
        <v>50</v>
      </c>
    </row>
    <row r="14" spans="1:4" ht="120" customHeight="1" x14ac:dyDescent="0.25">
      <c r="A14" s="268"/>
      <c r="B14" s="272"/>
      <c r="C14" s="22" t="s">
        <v>45</v>
      </c>
      <c r="D14" s="18"/>
    </row>
    <row r="15" spans="1:4" ht="215.25" customHeight="1" x14ac:dyDescent="0.25">
      <c r="A15" s="268"/>
      <c r="B15" s="272"/>
      <c r="C15" s="22" t="s">
        <v>56</v>
      </c>
      <c r="D15" s="17"/>
    </row>
    <row r="16" spans="1:4" s="7" customFormat="1" ht="153" customHeight="1" x14ac:dyDescent="0.25">
      <c r="A16" s="269"/>
      <c r="B16" s="273"/>
      <c r="C16" s="22" t="s">
        <v>37</v>
      </c>
      <c r="D16" s="10"/>
    </row>
    <row r="17" spans="1:6" s="7" customFormat="1" ht="193.5" customHeight="1" x14ac:dyDescent="0.25">
      <c r="A17" s="102" t="s">
        <v>26</v>
      </c>
      <c r="B17" s="102" t="s">
        <v>171</v>
      </c>
      <c r="C17" s="25" t="s">
        <v>38</v>
      </c>
      <c r="D17" s="24"/>
    </row>
    <row r="18" spans="1:6" s="7" customFormat="1" ht="87" customHeight="1" x14ac:dyDescent="0.25">
      <c r="A18" s="26" t="s">
        <v>27</v>
      </c>
      <c r="B18" s="26" t="s">
        <v>172</v>
      </c>
      <c r="C18" s="132" t="s">
        <v>173</v>
      </c>
      <c r="D18" s="132" t="s">
        <v>174</v>
      </c>
    </row>
    <row r="19" spans="1:6" s="7" customFormat="1" ht="402.75" customHeight="1" x14ac:dyDescent="0.25">
      <c r="A19" s="103" t="s">
        <v>55</v>
      </c>
      <c r="B19" s="103" t="s">
        <v>73</v>
      </c>
      <c r="C19" s="98" t="s">
        <v>57</v>
      </c>
      <c r="D19" s="99"/>
    </row>
    <row r="20" spans="1:6" x14ac:dyDescent="0.25">
      <c r="A20" s="271" t="s">
        <v>17</v>
      </c>
      <c r="B20" s="271"/>
      <c r="C20" s="271"/>
      <c r="D20" s="271"/>
    </row>
    <row r="21" spans="1:6" ht="21" customHeight="1" x14ac:dyDescent="0.25">
      <c r="A21" s="271" t="s">
        <v>43</v>
      </c>
      <c r="B21" s="271"/>
      <c r="C21" s="271"/>
      <c r="D21" s="271"/>
    </row>
    <row r="22" spans="1:6" ht="144.75" customHeight="1" x14ac:dyDescent="0.25">
      <c r="A22" s="267" t="s">
        <v>28</v>
      </c>
      <c r="B22" s="267" t="s">
        <v>74</v>
      </c>
      <c r="C22" s="22" t="s">
        <v>39</v>
      </c>
      <c r="D22" s="93"/>
      <c r="E22" s="28"/>
    </row>
    <row r="23" spans="1:6" ht="93.75" customHeight="1" x14ac:dyDescent="0.25">
      <c r="A23" s="268"/>
      <c r="B23" s="268"/>
      <c r="C23" s="23" t="s">
        <v>40</v>
      </c>
      <c r="D23" s="49" t="s">
        <v>129</v>
      </c>
    </row>
    <row r="24" spans="1:6" ht="261" customHeight="1" x14ac:dyDescent="0.25">
      <c r="A24" s="268"/>
      <c r="B24" s="268"/>
      <c r="C24" s="27" t="s">
        <v>41</v>
      </c>
      <c r="D24" s="95"/>
    </row>
    <row r="25" spans="1:6" ht="67.5" customHeight="1" x14ac:dyDescent="0.25">
      <c r="A25" s="269"/>
      <c r="B25" s="269"/>
      <c r="C25" s="22" t="s">
        <v>42</v>
      </c>
      <c r="D25" s="94"/>
    </row>
    <row r="26" spans="1:6" ht="25.5" customHeight="1" x14ac:dyDescent="0.25">
      <c r="A26" s="266" t="s">
        <v>143</v>
      </c>
      <c r="B26" s="266"/>
      <c r="C26" s="266"/>
      <c r="D26" s="266"/>
      <c r="E26"/>
      <c r="F26"/>
    </row>
    <row r="27" spans="1:6" x14ac:dyDescent="0.25">
      <c r="A27" s="266" t="s">
        <v>167</v>
      </c>
      <c r="B27" s="266"/>
      <c r="C27" s="266"/>
      <c r="D27" s="266"/>
      <c r="E27"/>
      <c r="F27"/>
    </row>
    <row r="28" spans="1:6" ht="20.25" customHeight="1" x14ac:dyDescent="0.25">
      <c r="A28" s="266" t="s">
        <v>151</v>
      </c>
      <c r="B28" s="266"/>
      <c r="C28" s="266"/>
      <c r="D28" s="266"/>
      <c r="E28"/>
      <c r="F28"/>
    </row>
    <row r="29" spans="1:6" ht="70.5" customHeight="1" x14ac:dyDescent="0.25">
      <c r="A29" s="106" t="s">
        <v>138</v>
      </c>
      <c r="B29" s="108" t="s">
        <v>144</v>
      </c>
      <c r="C29" s="22" t="s">
        <v>145</v>
      </c>
      <c r="D29" s="22" t="s">
        <v>80</v>
      </c>
      <c r="E29"/>
      <c r="F29"/>
    </row>
    <row r="30" spans="1:6" ht="73.5" customHeight="1" x14ac:dyDescent="0.25">
      <c r="A30" s="102" t="s">
        <v>139</v>
      </c>
      <c r="B30" s="109" t="s">
        <v>162</v>
      </c>
      <c r="C30" s="109" t="s">
        <v>170</v>
      </c>
      <c r="D30" s="22" t="s">
        <v>80</v>
      </c>
      <c r="E30"/>
      <c r="F30"/>
    </row>
    <row r="31" spans="1:6" ht="78.75" x14ac:dyDescent="0.25">
      <c r="A31" s="267" t="s">
        <v>140</v>
      </c>
      <c r="B31" s="263" t="s">
        <v>160</v>
      </c>
      <c r="C31" s="109" t="s">
        <v>146</v>
      </c>
      <c r="D31" s="22" t="s">
        <v>80</v>
      </c>
      <c r="E31"/>
      <c r="F31"/>
    </row>
    <row r="32" spans="1:6" ht="63.75" customHeight="1" x14ac:dyDescent="0.25">
      <c r="A32" s="270"/>
      <c r="B32" s="264"/>
      <c r="C32" s="22" t="s">
        <v>147</v>
      </c>
      <c r="D32" s="22" t="s">
        <v>80</v>
      </c>
      <c r="E32"/>
      <c r="F32"/>
    </row>
    <row r="33" spans="1:6" ht="72" customHeight="1" x14ac:dyDescent="0.25">
      <c r="A33" s="266" t="s">
        <v>141</v>
      </c>
      <c r="B33" s="265" t="s">
        <v>161</v>
      </c>
      <c r="C33" s="109" t="s">
        <v>148</v>
      </c>
      <c r="D33" s="22" t="s">
        <v>80</v>
      </c>
      <c r="E33"/>
      <c r="F33"/>
    </row>
    <row r="34" spans="1:6" ht="87.75" customHeight="1" x14ac:dyDescent="0.25">
      <c r="A34" s="266"/>
      <c r="B34" s="265"/>
      <c r="C34" s="109" t="s">
        <v>149</v>
      </c>
      <c r="D34" s="22" t="s">
        <v>80</v>
      </c>
      <c r="E34"/>
      <c r="F34"/>
    </row>
  </sheetData>
  <mergeCells count="21">
    <mergeCell ref="A11:D11"/>
    <mergeCell ref="A4:D4"/>
    <mergeCell ref="A6:A8"/>
    <mergeCell ref="A10:D10"/>
    <mergeCell ref="B6:B8"/>
    <mergeCell ref="C6:C8"/>
    <mergeCell ref="D6:D8"/>
    <mergeCell ref="A12:D12"/>
    <mergeCell ref="A20:D20"/>
    <mergeCell ref="A21:D21"/>
    <mergeCell ref="B13:B16"/>
    <mergeCell ref="A13:A16"/>
    <mergeCell ref="B31:B32"/>
    <mergeCell ref="B33:B34"/>
    <mergeCell ref="A33:A34"/>
    <mergeCell ref="B22:B25"/>
    <mergeCell ref="A22:A25"/>
    <mergeCell ref="A26:D26"/>
    <mergeCell ref="A27:D27"/>
    <mergeCell ref="A28:D28"/>
    <mergeCell ref="A31:A32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view="pageBreakPreview" zoomScale="69" zoomScaleNormal="100" zoomScaleSheetLayoutView="69" workbookViewId="0">
      <selection activeCell="E61" sqref="E61"/>
    </sheetView>
  </sheetViews>
  <sheetFormatPr defaultRowHeight="15" x14ac:dyDescent="0.2"/>
  <cols>
    <col min="1" max="1" width="5.5703125" style="77" customWidth="1"/>
    <col min="2" max="2" width="33.85546875" style="77" customWidth="1"/>
    <col min="3" max="3" width="17.42578125" style="77" customWidth="1"/>
    <col min="4" max="5" width="19.5703125" style="77" customWidth="1"/>
    <col min="6" max="6" width="13.140625" style="77" customWidth="1"/>
    <col min="7" max="7" width="18.28515625" style="77" customWidth="1"/>
    <col min="8" max="8" width="17.85546875" style="77" customWidth="1"/>
    <col min="9" max="9" width="15.28515625" style="77" customWidth="1"/>
    <col min="10" max="11" width="16.5703125" style="77" customWidth="1"/>
    <col min="12" max="12" width="19" style="77" hidden="1" customWidth="1"/>
    <col min="13" max="13" width="18.28515625" style="77" customWidth="1"/>
    <col min="14" max="14" width="19" style="77" customWidth="1"/>
    <col min="15" max="15" width="19.5703125" style="53" customWidth="1"/>
    <col min="16" max="16" width="14.85546875" style="53" customWidth="1"/>
    <col min="17" max="17" width="13" style="53" customWidth="1"/>
    <col min="18" max="256" width="9.140625" style="53"/>
    <col min="257" max="257" width="5.5703125" style="53" customWidth="1"/>
    <col min="258" max="258" width="33.85546875" style="53" customWidth="1"/>
    <col min="259" max="259" width="17.42578125" style="53" customWidth="1"/>
    <col min="260" max="261" width="19.5703125" style="53" customWidth="1"/>
    <col min="262" max="262" width="13.140625" style="53" customWidth="1"/>
    <col min="263" max="263" width="18.28515625" style="53" customWidth="1"/>
    <col min="264" max="264" width="17.85546875" style="53" customWidth="1"/>
    <col min="265" max="265" width="15.28515625" style="53" customWidth="1"/>
    <col min="266" max="267" width="16.5703125" style="53" customWidth="1"/>
    <col min="268" max="268" width="0" style="53" hidden="1" customWidth="1"/>
    <col min="269" max="269" width="18.28515625" style="53" customWidth="1"/>
    <col min="270" max="270" width="19" style="53" customWidth="1"/>
    <col min="271" max="271" width="19.5703125" style="53" customWidth="1"/>
    <col min="272" max="272" width="14.85546875" style="53" customWidth="1"/>
    <col min="273" max="273" width="13" style="53" customWidth="1"/>
    <col min="274" max="512" width="9.140625" style="53"/>
    <col min="513" max="513" width="5.5703125" style="53" customWidth="1"/>
    <col min="514" max="514" width="33.85546875" style="53" customWidth="1"/>
    <col min="515" max="515" width="17.42578125" style="53" customWidth="1"/>
    <col min="516" max="517" width="19.5703125" style="53" customWidth="1"/>
    <col min="518" max="518" width="13.140625" style="53" customWidth="1"/>
    <col min="519" max="519" width="18.28515625" style="53" customWidth="1"/>
    <col min="520" max="520" width="17.85546875" style="53" customWidth="1"/>
    <col min="521" max="521" width="15.28515625" style="53" customWidth="1"/>
    <col min="522" max="523" width="16.5703125" style="53" customWidth="1"/>
    <col min="524" max="524" width="0" style="53" hidden="1" customWidth="1"/>
    <col min="525" max="525" width="18.28515625" style="53" customWidth="1"/>
    <col min="526" max="526" width="19" style="53" customWidth="1"/>
    <col min="527" max="527" width="19.5703125" style="53" customWidth="1"/>
    <col min="528" max="528" width="14.85546875" style="53" customWidth="1"/>
    <col min="529" max="529" width="13" style="53" customWidth="1"/>
    <col min="530" max="768" width="9.140625" style="53"/>
    <col min="769" max="769" width="5.5703125" style="53" customWidth="1"/>
    <col min="770" max="770" width="33.85546875" style="53" customWidth="1"/>
    <col min="771" max="771" width="17.42578125" style="53" customWidth="1"/>
    <col min="772" max="773" width="19.5703125" style="53" customWidth="1"/>
    <col min="774" max="774" width="13.140625" style="53" customWidth="1"/>
    <col min="775" max="775" width="18.28515625" style="53" customWidth="1"/>
    <col min="776" max="776" width="17.85546875" style="53" customWidth="1"/>
    <col min="777" max="777" width="15.28515625" style="53" customWidth="1"/>
    <col min="778" max="779" width="16.5703125" style="53" customWidth="1"/>
    <col min="780" max="780" width="0" style="53" hidden="1" customWidth="1"/>
    <col min="781" max="781" width="18.28515625" style="53" customWidth="1"/>
    <col min="782" max="782" width="19" style="53" customWidth="1"/>
    <col min="783" max="783" width="19.5703125" style="53" customWidth="1"/>
    <col min="784" max="784" width="14.85546875" style="53" customWidth="1"/>
    <col min="785" max="785" width="13" style="53" customWidth="1"/>
    <col min="786" max="1024" width="9.140625" style="53"/>
    <col min="1025" max="1025" width="5.5703125" style="53" customWidth="1"/>
    <col min="1026" max="1026" width="33.85546875" style="53" customWidth="1"/>
    <col min="1027" max="1027" width="17.42578125" style="53" customWidth="1"/>
    <col min="1028" max="1029" width="19.5703125" style="53" customWidth="1"/>
    <col min="1030" max="1030" width="13.140625" style="53" customWidth="1"/>
    <col min="1031" max="1031" width="18.28515625" style="53" customWidth="1"/>
    <col min="1032" max="1032" width="17.85546875" style="53" customWidth="1"/>
    <col min="1033" max="1033" width="15.28515625" style="53" customWidth="1"/>
    <col min="1034" max="1035" width="16.5703125" style="53" customWidth="1"/>
    <col min="1036" max="1036" width="0" style="53" hidden="1" customWidth="1"/>
    <col min="1037" max="1037" width="18.28515625" style="53" customWidth="1"/>
    <col min="1038" max="1038" width="19" style="53" customWidth="1"/>
    <col min="1039" max="1039" width="19.5703125" style="53" customWidth="1"/>
    <col min="1040" max="1040" width="14.85546875" style="53" customWidth="1"/>
    <col min="1041" max="1041" width="13" style="53" customWidth="1"/>
    <col min="1042" max="1280" width="9.140625" style="53"/>
    <col min="1281" max="1281" width="5.5703125" style="53" customWidth="1"/>
    <col min="1282" max="1282" width="33.85546875" style="53" customWidth="1"/>
    <col min="1283" max="1283" width="17.42578125" style="53" customWidth="1"/>
    <col min="1284" max="1285" width="19.5703125" style="53" customWidth="1"/>
    <col min="1286" max="1286" width="13.140625" style="53" customWidth="1"/>
    <col min="1287" max="1287" width="18.28515625" style="53" customWidth="1"/>
    <col min="1288" max="1288" width="17.85546875" style="53" customWidth="1"/>
    <col min="1289" max="1289" width="15.28515625" style="53" customWidth="1"/>
    <col min="1290" max="1291" width="16.5703125" style="53" customWidth="1"/>
    <col min="1292" max="1292" width="0" style="53" hidden="1" customWidth="1"/>
    <col min="1293" max="1293" width="18.28515625" style="53" customWidth="1"/>
    <col min="1294" max="1294" width="19" style="53" customWidth="1"/>
    <col min="1295" max="1295" width="19.5703125" style="53" customWidth="1"/>
    <col min="1296" max="1296" width="14.85546875" style="53" customWidth="1"/>
    <col min="1297" max="1297" width="13" style="53" customWidth="1"/>
    <col min="1298" max="1536" width="9.140625" style="53"/>
    <col min="1537" max="1537" width="5.5703125" style="53" customWidth="1"/>
    <col min="1538" max="1538" width="33.85546875" style="53" customWidth="1"/>
    <col min="1539" max="1539" width="17.42578125" style="53" customWidth="1"/>
    <col min="1540" max="1541" width="19.5703125" style="53" customWidth="1"/>
    <col min="1542" max="1542" width="13.140625" style="53" customWidth="1"/>
    <col min="1543" max="1543" width="18.28515625" style="53" customWidth="1"/>
    <col min="1544" max="1544" width="17.85546875" style="53" customWidth="1"/>
    <col min="1545" max="1545" width="15.28515625" style="53" customWidth="1"/>
    <col min="1546" max="1547" width="16.5703125" style="53" customWidth="1"/>
    <col min="1548" max="1548" width="0" style="53" hidden="1" customWidth="1"/>
    <col min="1549" max="1549" width="18.28515625" style="53" customWidth="1"/>
    <col min="1550" max="1550" width="19" style="53" customWidth="1"/>
    <col min="1551" max="1551" width="19.5703125" style="53" customWidth="1"/>
    <col min="1552" max="1552" width="14.85546875" style="53" customWidth="1"/>
    <col min="1553" max="1553" width="13" style="53" customWidth="1"/>
    <col min="1554" max="1792" width="9.140625" style="53"/>
    <col min="1793" max="1793" width="5.5703125" style="53" customWidth="1"/>
    <col min="1794" max="1794" width="33.85546875" style="53" customWidth="1"/>
    <col min="1795" max="1795" width="17.42578125" style="53" customWidth="1"/>
    <col min="1796" max="1797" width="19.5703125" style="53" customWidth="1"/>
    <col min="1798" max="1798" width="13.140625" style="53" customWidth="1"/>
    <col min="1799" max="1799" width="18.28515625" style="53" customWidth="1"/>
    <col min="1800" max="1800" width="17.85546875" style="53" customWidth="1"/>
    <col min="1801" max="1801" width="15.28515625" style="53" customWidth="1"/>
    <col min="1802" max="1803" width="16.5703125" style="53" customWidth="1"/>
    <col min="1804" max="1804" width="0" style="53" hidden="1" customWidth="1"/>
    <col min="1805" max="1805" width="18.28515625" style="53" customWidth="1"/>
    <col min="1806" max="1806" width="19" style="53" customWidth="1"/>
    <col min="1807" max="1807" width="19.5703125" style="53" customWidth="1"/>
    <col min="1808" max="1808" width="14.85546875" style="53" customWidth="1"/>
    <col min="1809" max="1809" width="13" style="53" customWidth="1"/>
    <col min="1810" max="2048" width="9.140625" style="53"/>
    <col min="2049" max="2049" width="5.5703125" style="53" customWidth="1"/>
    <col min="2050" max="2050" width="33.85546875" style="53" customWidth="1"/>
    <col min="2051" max="2051" width="17.42578125" style="53" customWidth="1"/>
    <col min="2052" max="2053" width="19.5703125" style="53" customWidth="1"/>
    <col min="2054" max="2054" width="13.140625" style="53" customWidth="1"/>
    <col min="2055" max="2055" width="18.28515625" style="53" customWidth="1"/>
    <col min="2056" max="2056" width="17.85546875" style="53" customWidth="1"/>
    <col min="2057" max="2057" width="15.28515625" style="53" customWidth="1"/>
    <col min="2058" max="2059" width="16.5703125" style="53" customWidth="1"/>
    <col min="2060" max="2060" width="0" style="53" hidden="1" customWidth="1"/>
    <col min="2061" max="2061" width="18.28515625" style="53" customWidth="1"/>
    <col min="2062" max="2062" width="19" style="53" customWidth="1"/>
    <col min="2063" max="2063" width="19.5703125" style="53" customWidth="1"/>
    <col min="2064" max="2064" width="14.85546875" style="53" customWidth="1"/>
    <col min="2065" max="2065" width="13" style="53" customWidth="1"/>
    <col min="2066" max="2304" width="9.140625" style="53"/>
    <col min="2305" max="2305" width="5.5703125" style="53" customWidth="1"/>
    <col min="2306" max="2306" width="33.85546875" style="53" customWidth="1"/>
    <col min="2307" max="2307" width="17.42578125" style="53" customWidth="1"/>
    <col min="2308" max="2309" width="19.5703125" style="53" customWidth="1"/>
    <col min="2310" max="2310" width="13.140625" style="53" customWidth="1"/>
    <col min="2311" max="2311" width="18.28515625" style="53" customWidth="1"/>
    <col min="2312" max="2312" width="17.85546875" style="53" customWidth="1"/>
    <col min="2313" max="2313" width="15.28515625" style="53" customWidth="1"/>
    <col min="2314" max="2315" width="16.5703125" style="53" customWidth="1"/>
    <col min="2316" max="2316" width="0" style="53" hidden="1" customWidth="1"/>
    <col min="2317" max="2317" width="18.28515625" style="53" customWidth="1"/>
    <col min="2318" max="2318" width="19" style="53" customWidth="1"/>
    <col min="2319" max="2319" width="19.5703125" style="53" customWidth="1"/>
    <col min="2320" max="2320" width="14.85546875" style="53" customWidth="1"/>
    <col min="2321" max="2321" width="13" style="53" customWidth="1"/>
    <col min="2322" max="2560" width="9.140625" style="53"/>
    <col min="2561" max="2561" width="5.5703125" style="53" customWidth="1"/>
    <col min="2562" max="2562" width="33.85546875" style="53" customWidth="1"/>
    <col min="2563" max="2563" width="17.42578125" style="53" customWidth="1"/>
    <col min="2564" max="2565" width="19.5703125" style="53" customWidth="1"/>
    <col min="2566" max="2566" width="13.140625" style="53" customWidth="1"/>
    <col min="2567" max="2567" width="18.28515625" style="53" customWidth="1"/>
    <col min="2568" max="2568" width="17.85546875" style="53" customWidth="1"/>
    <col min="2569" max="2569" width="15.28515625" style="53" customWidth="1"/>
    <col min="2570" max="2571" width="16.5703125" style="53" customWidth="1"/>
    <col min="2572" max="2572" width="0" style="53" hidden="1" customWidth="1"/>
    <col min="2573" max="2573" width="18.28515625" style="53" customWidth="1"/>
    <col min="2574" max="2574" width="19" style="53" customWidth="1"/>
    <col min="2575" max="2575" width="19.5703125" style="53" customWidth="1"/>
    <col min="2576" max="2576" width="14.85546875" style="53" customWidth="1"/>
    <col min="2577" max="2577" width="13" style="53" customWidth="1"/>
    <col min="2578" max="2816" width="9.140625" style="53"/>
    <col min="2817" max="2817" width="5.5703125" style="53" customWidth="1"/>
    <col min="2818" max="2818" width="33.85546875" style="53" customWidth="1"/>
    <col min="2819" max="2819" width="17.42578125" style="53" customWidth="1"/>
    <col min="2820" max="2821" width="19.5703125" style="53" customWidth="1"/>
    <col min="2822" max="2822" width="13.140625" style="53" customWidth="1"/>
    <col min="2823" max="2823" width="18.28515625" style="53" customWidth="1"/>
    <col min="2824" max="2824" width="17.85546875" style="53" customWidth="1"/>
    <col min="2825" max="2825" width="15.28515625" style="53" customWidth="1"/>
    <col min="2826" max="2827" width="16.5703125" style="53" customWidth="1"/>
    <col min="2828" max="2828" width="0" style="53" hidden="1" customWidth="1"/>
    <col min="2829" max="2829" width="18.28515625" style="53" customWidth="1"/>
    <col min="2830" max="2830" width="19" style="53" customWidth="1"/>
    <col min="2831" max="2831" width="19.5703125" style="53" customWidth="1"/>
    <col min="2832" max="2832" width="14.85546875" style="53" customWidth="1"/>
    <col min="2833" max="2833" width="13" style="53" customWidth="1"/>
    <col min="2834" max="3072" width="9.140625" style="53"/>
    <col min="3073" max="3073" width="5.5703125" style="53" customWidth="1"/>
    <col min="3074" max="3074" width="33.85546875" style="53" customWidth="1"/>
    <col min="3075" max="3075" width="17.42578125" style="53" customWidth="1"/>
    <col min="3076" max="3077" width="19.5703125" style="53" customWidth="1"/>
    <col min="3078" max="3078" width="13.140625" style="53" customWidth="1"/>
    <col min="3079" max="3079" width="18.28515625" style="53" customWidth="1"/>
    <col min="3080" max="3080" width="17.85546875" style="53" customWidth="1"/>
    <col min="3081" max="3081" width="15.28515625" style="53" customWidth="1"/>
    <col min="3082" max="3083" width="16.5703125" style="53" customWidth="1"/>
    <col min="3084" max="3084" width="0" style="53" hidden="1" customWidth="1"/>
    <col min="3085" max="3085" width="18.28515625" style="53" customWidth="1"/>
    <col min="3086" max="3086" width="19" style="53" customWidth="1"/>
    <col min="3087" max="3087" width="19.5703125" style="53" customWidth="1"/>
    <col min="3088" max="3088" width="14.85546875" style="53" customWidth="1"/>
    <col min="3089" max="3089" width="13" style="53" customWidth="1"/>
    <col min="3090" max="3328" width="9.140625" style="53"/>
    <col min="3329" max="3329" width="5.5703125" style="53" customWidth="1"/>
    <col min="3330" max="3330" width="33.85546875" style="53" customWidth="1"/>
    <col min="3331" max="3331" width="17.42578125" style="53" customWidth="1"/>
    <col min="3332" max="3333" width="19.5703125" style="53" customWidth="1"/>
    <col min="3334" max="3334" width="13.140625" style="53" customWidth="1"/>
    <col min="3335" max="3335" width="18.28515625" style="53" customWidth="1"/>
    <col min="3336" max="3336" width="17.85546875" style="53" customWidth="1"/>
    <col min="3337" max="3337" width="15.28515625" style="53" customWidth="1"/>
    <col min="3338" max="3339" width="16.5703125" style="53" customWidth="1"/>
    <col min="3340" max="3340" width="0" style="53" hidden="1" customWidth="1"/>
    <col min="3341" max="3341" width="18.28515625" style="53" customWidth="1"/>
    <col min="3342" max="3342" width="19" style="53" customWidth="1"/>
    <col min="3343" max="3343" width="19.5703125" style="53" customWidth="1"/>
    <col min="3344" max="3344" width="14.85546875" style="53" customWidth="1"/>
    <col min="3345" max="3345" width="13" style="53" customWidth="1"/>
    <col min="3346" max="3584" width="9.140625" style="53"/>
    <col min="3585" max="3585" width="5.5703125" style="53" customWidth="1"/>
    <col min="3586" max="3586" width="33.85546875" style="53" customWidth="1"/>
    <col min="3587" max="3587" width="17.42578125" style="53" customWidth="1"/>
    <col min="3588" max="3589" width="19.5703125" style="53" customWidth="1"/>
    <col min="3590" max="3590" width="13.140625" style="53" customWidth="1"/>
    <col min="3591" max="3591" width="18.28515625" style="53" customWidth="1"/>
    <col min="3592" max="3592" width="17.85546875" style="53" customWidth="1"/>
    <col min="3593" max="3593" width="15.28515625" style="53" customWidth="1"/>
    <col min="3594" max="3595" width="16.5703125" style="53" customWidth="1"/>
    <col min="3596" max="3596" width="0" style="53" hidden="1" customWidth="1"/>
    <col min="3597" max="3597" width="18.28515625" style="53" customWidth="1"/>
    <col min="3598" max="3598" width="19" style="53" customWidth="1"/>
    <col min="3599" max="3599" width="19.5703125" style="53" customWidth="1"/>
    <col min="3600" max="3600" width="14.85546875" style="53" customWidth="1"/>
    <col min="3601" max="3601" width="13" style="53" customWidth="1"/>
    <col min="3602" max="3840" width="9.140625" style="53"/>
    <col min="3841" max="3841" width="5.5703125" style="53" customWidth="1"/>
    <col min="3842" max="3842" width="33.85546875" style="53" customWidth="1"/>
    <col min="3843" max="3843" width="17.42578125" style="53" customWidth="1"/>
    <col min="3844" max="3845" width="19.5703125" style="53" customWidth="1"/>
    <col min="3846" max="3846" width="13.140625" style="53" customWidth="1"/>
    <col min="3847" max="3847" width="18.28515625" style="53" customWidth="1"/>
    <col min="3848" max="3848" width="17.85546875" style="53" customWidth="1"/>
    <col min="3849" max="3849" width="15.28515625" style="53" customWidth="1"/>
    <col min="3850" max="3851" width="16.5703125" style="53" customWidth="1"/>
    <col min="3852" max="3852" width="0" style="53" hidden="1" customWidth="1"/>
    <col min="3853" max="3853" width="18.28515625" style="53" customWidth="1"/>
    <col min="3854" max="3854" width="19" style="53" customWidth="1"/>
    <col min="3855" max="3855" width="19.5703125" style="53" customWidth="1"/>
    <col min="3856" max="3856" width="14.85546875" style="53" customWidth="1"/>
    <col min="3857" max="3857" width="13" style="53" customWidth="1"/>
    <col min="3858" max="4096" width="9.140625" style="53"/>
    <col min="4097" max="4097" width="5.5703125" style="53" customWidth="1"/>
    <col min="4098" max="4098" width="33.85546875" style="53" customWidth="1"/>
    <col min="4099" max="4099" width="17.42578125" style="53" customWidth="1"/>
    <col min="4100" max="4101" width="19.5703125" style="53" customWidth="1"/>
    <col min="4102" max="4102" width="13.140625" style="53" customWidth="1"/>
    <col min="4103" max="4103" width="18.28515625" style="53" customWidth="1"/>
    <col min="4104" max="4104" width="17.85546875" style="53" customWidth="1"/>
    <col min="4105" max="4105" width="15.28515625" style="53" customWidth="1"/>
    <col min="4106" max="4107" width="16.5703125" style="53" customWidth="1"/>
    <col min="4108" max="4108" width="0" style="53" hidden="1" customWidth="1"/>
    <col min="4109" max="4109" width="18.28515625" style="53" customWidth="1"/>
    <col min="4110" max="4110" width="19" style="53" customWidth="1"/>
    <col min="4111" max="4111" width="19.5703125" style="53" customWidth="1"/>
    <col min="4112" max="4112" width="14.85546875" style="53" customWidth="1"/>
    <col min="4113" max="4113" width="13" style="53" customWidth="1"/>
    <col min="4114" max="4352" width="9.140625" style="53"/>
    <col min="4353" max="4353" width="5.5703125" style="53" customWidth="1"/>
    <col min="4354" max="4354" width="33.85546875" style="53" customWidth="1"/>
    <col min="4355" max="4355" width="17.42578125" style="53" customWidth="1"/>
    <col min="4356" max="4357" width="19.5703125" style="53" customWidth="1"/>
    <col min="4358" max="4358" width="13.140625" style="53" customWidth="1"/>
    <col min="4359" max="4359" width="18.28515625" style="53" customWidth="1"/>
    <col min="4360" max="4360" width="17.85546875" style="53" customWidth="1"/>
    <col min="4361" max="4361" width="15.28515625" style="53" customWidth="1"/>
    <col min="4362" max="4363" width="16.5703125" style="53" customWidth="1"/>
    <col min="4364" max="4364" width="0" style="53" hidden="1" customWidth="1"/>
    <col min="4365" max="4365" width="18.28515625" style="53" customWidth="1"/>
    <col min="4366" max="4366" width="19" style="53" customWidth="1"/>
    <col min="4367" max="4367" width="19.5703125" style="53" customWidth="1"/>
    <col min="4368" max="4368" width="14.85546875" style="53" customWidth="1"/>
    <col min="4369" max="4369" width="13" style="53" customWidth="1"/>
    <col min="4370" max="4608" width="9.140625" style="53"/>
    <col min="4609" max="4609" width="5.5703125" style="53" customWidth="1"/>
    <col min="4610" max="4610" width="33.85546875" style="53" customWidth="1"/>
    <col min="4611" max="4611" width="17.42578125" style="53" customWidth="1"/>
    <col min="4612" max="4613" width="19.5703125" style="53" customWidth="1"/>
    <col min="4614" max="4614" width="13.140625" style="53" customWidth="1"/>
    <col min="4615" max="4615" width="18.28515625" style="53" customWidth="1"/>
    <col min="4616" max="4616" width="17.85546875" style="53" customWidth="1"/>
    <col min="4617" max="4617" width="15.28515625" style="53" customWidth="1"/>
    <col min="4618" max="4619" width="16.5703125" style="53" customWidth="1"/>
    <col min="4620" max="4620" width="0" style="53" hidden="1" customWidth="1"/>
    <col min="4621" max="4621" width="18.28515625" style="53" customWidth="1"/>
    <col min="4622" max="4622" width="19" style="53" customWidth="1"/>
    <col min="4623" max="4623" width="19.5703125" style="53" customWidth="1"/>
    <col min="4624" max="4624" width="14.85546875" style="53" customWidth="1"/>
    <col min="4625" max="4625" width="13" style="53" customWidth="1"/>
    <col min="4626" max="4864" width="9.140625" style="53"/>
    <col min="4865" max="4865" width="5.5703125" style="53" customWidth="1"/>
    <col min="4866" max="4866" width="33.85546875" style="53" customWidth="1"/>
    <col min="4867" max="4867" width="17.42578125" style="53" customWidth="1"/>
    <col min="4868" max="4869" width="19.5703125" style="53" customWidth="1"/>
    <col min="4870" max="4870" width="13.140625" style="53" customWidth="1"/>
    <col min="4871" max="4871" width="18.28515625" style="53" customWidth="1"/>
    <col min="4872" max="4872" width="17.85546875" style="53" customWidth="1"/>
    <col min="4873" max="4873" width="15.28515625" style="53" customWidth="1"/>
    <col min="4874" max="4875" width="16.5703125" style="53" customWidth="1"/>
    <col min="4876" max="4876" width="0" style="53" hidden="1" customWidth="1"/>
    <col min="4877" max="4877" width="18.28515625" style="53" customWidth="1"/>
    <col min="4878" max="4878" width="19" style="53" customWidth="1"/>
    <col min="4879" max="4879" width="19.5703125" style="53" customWidth="1"/>
    <col min="4880" max="4880" width="14.85546875" style="53" customWidth="1"/>
    <col min="4881" max="4881" width="13" style="53" customWidth="1"/>
    <col min="4882" max="5120" width="9.140625" style="53"/>
    <col min="5121" max="5121" width="5.5703125" style="53" customWidth="1"/>
    <col min="5122" max="5122" width="33.85546875" style="53" customWidth="1"/>
    <col min="5123" max="5123" width="17.42578125" style="53" customWidth="1"/>
    <col min="5124" max="5125" width="19.5703125" style="53" customWidth="1"/>
    <col min="5126" max="5126" width="13.140625" style="53" customWidth="1"/>
    <col min="5127" max="5127" width="18.28515625" style="53" customWidth="1"/>
    <col min="5128" max="5128" width="17.85546875" style="53" customWidth="1"/>
    <col min="5129" max="5129" width="15.28515625" style="53" customWidth="1"/>
    <col min="5130" max="5131" width="16.5703125" style="53" customWidth="1"/>
    <col min="5132" max="5132" width="0" style="53" hidden="1" customWidth="1"/>
    <col min="5133" max="5133" width="18.28515625" style="53" customWidth="1"/>
    <col min="5134" max="5134" width="19" style="53" customWidth="1"/>
    <col min="5135" max="5135" width="19.5703125" style="53" customWidth="1"/>
    <col min="5136" max="5136" width="14.85546875" style="53" customWidth="1"/>
    <col min="5137" max="5137" width="13" style="53" customWidth="1"/>
    <col min="5138" max="5376" width="9.140625" style="53"/>
    <col min="5377" max="5377" width="5.5703125" style="53" customWidth="1"/>
    <col min="5378" max="5378" width="33.85546875" style="53" customWidth="1"/>
    <col min="5379" max="5379" width="17.42578125" style="53" customWidth="1"/>
    <col min="5380" max="5381" width="19.5703125" style="53" customWidth="1"/>
    <col min="5382" max="5382" width="13.140625" style="53" customWidth="1"/>
    <col min="5383" max="5383" width="18.28515625" style="53" customWidth="1"/>
    <col min="5384" max="5384" width="17.85546875" style="53" customWidth="1"/>
    <col min="5385" max="5385" width="15.28515625" style="53" customWidth="1"/>
    <col min="5386" max="5387" width="16.5703125" style="53" customWidth="1"/>
    <col min="5388" max="5388" width="0" style="53" hidden="1" customWidth="1"/>
    <col min="5389" max="5389" width="18.28515625" style="53" customWidth="1"/>
    <col min="5390" max="5390" width="19" style="53" customWidth="1"/>
    <col min="5391" max="5391" width="19.5703125" style="53" customWidth="1"/>
    <col min="5392" max="5392" width="14.85546875" style="53" customWidth="1"/>
    <col min="5393" max="5393" width="13" style="53" customWidth="1"/>
    <col min="5394" max="5632" width="9.140625" style="53"/>
    <col min="5633" max="5633" width="5.5703125" style="53" customWidth="1"/>
    <col min="5634" max="5634" width="33.85546875" style="53" customWidth="1"/>
    <col min="5635" max="5635" width="17.42578125" style="53" customWidth="1"/>
    <col min="5636" max="5637" width="19.5703125" style="53" customWidth="1"/>
    <col min="5638" max="5638" width="13.140625" style="53" customWidth="1"/>
    <col min="5639" max="5639" width="18.28515625" style="53" customWidth="1"/>
    <col min="5640" max="5640" width="17.85546875" style="53" customWidth="1"/>
    <col min="5641" max="5641" width="15.28515625" style="53" customWidth="1"/>
    <col min="5642" max="5643" width="16.5703125" style="53" customWidth="1"/>
    <col min="5644" max="5644" width="0" style="53" hidden="1" customWidth="1"/>
    <col min="5645" max="5645" width="18.28515625" style="53" customWidth="1"/>
    <col min="5646" max="5646" width="19" style="53" customWidth="1"/>
    <col min="5647" max="5647" width="19.5703125" style="53" customWidth="1"/>
    <col min="5648" max="5648" width="14.85546875" style="53" customWidth="1"/>
    <col min="5649" max="5649" width="13" style="53" customWidth="1"/>
    <col min="5650" max="5888" width="9.140625" style="53"/>
    <col min="5889" max="5889" width="5.5703125" style="53" customWidth="1"/>
    <col min="5890" max="5890" width="33.85546875" style="53" customWidth="1"/>
    <col min="5891" max="5891" width="17.42578125" style="53" customWidth="1"/>
    <col min="5892" max="5893" width="19.5703125" style="53" customWidth="1"/>
    <col min="5894" max="5894" width="13.140625" style="53" customWidth="1"/>
    <col min="5895" max="5895" width="18.28515625" style="53" customWidth="1"/>
    <col min="5896" max="5896" width="17.85546875" style="53" customWidth="1"/>
    <col min="5897" max="5897" width="15.28515625" style="53" customWidth="1"/>
    <col min="5898" max="5899" width="16.5703125" style="53" customWidth="1"/>
    <col min="5900" max="5900" width="0" style="53" hidden="1" customWidth="1"/>
    <col min="5901" max="5901" width="18.28515625" style="53" customWidth="1"/>
    <col min="5902" max="5902" width="19" style="53" customWidth="1"/>
    <col min="5903" max="5903" width="19.5703125" style="53" customWidth="1"/>
    <col min="5904" max="5904" width="14.85546875" style="53" customWidth="1"/>
    <col min="5905" max="5905" width="13" style="53" customWidth="1"/>
    <col min="5906" max="6144" width="9.140625" style="53"/>
    <col min="6145" max="6145" width="5.5703125" style="53" customWidth="1"/>
    <col min="6146" max="6146" width="33.85546875" style="53" customWidth="1"/>
    <col min="6147" max="6147" width="17.42578125" style="53" customWidth="1"/>
    <col min="6148" max="6149" width="19.5703125" style="53" customWidth="1"/>
    <col min="6150" max="6150" width="13.140625" style="53" customWidth="1"/>
    <col min="6151" max="6151" width="18.28515625" style="53" customWidth="1"/>
    <col min="6152" max="6152" width="17.85546875" style="53" customWidth="1"/>
    <col min="6153" max="6153" width="15.28515625" style="53" customWidth="1"/>
    <col min="6154" max="6155" width="16.5703125" style="53" customWidth="1"/>
    <col min="6156" max="6156" width="0" style="53" hidden="1" customWidth="1"/>
    <col min="6157" max="6157" width="18.28515625" style="53" customWidth="1"/>
    <col min="6158" max="6158" width="19" style="53" customWidth="1"/>
    <col min="6159" max="6159" width="19.5703125" style="53" customWidth="1"/>
    <col min="6160" max="6160" width="14.85546875" style="53" customWidth="1"/>
    <col min="6161" max="6161" width="13" style="53" customWidth="1"/>
    <col min="6162" max="6400" width="9.140625" style="53"/>
    <col min="6401" max="6401" width="5.5703125" style="53" customWidth="1"/>
    <col min="6402" max="6402" width="33.85546875" style="53" customWidth="1"/>
    <col min="6403" max="6403" width="17.42578125" style="53" customWidth="1"/>
    <col min="6404" max="6405" width="19.5703125" style="53" customWidth="1"/>
    <col min="6406" max="6406" width="13.140625" style="53" customWidth="1"/>
    <col min="6407" max="6407" width="18.28515625" style="53" customWidth="1"/>
    <col min="6408" max="6408" width="17.85546875" style="53" customWidth="1"/>
    <col min="6409" max="6409" width="15.28515625" style="53" customWidth="1"/>
    <col min="6410" max="6411" width="16.5703125" style="53" customWidth="1"/>
    <col min="6412" max="6412" width="0" style="53" hidden="1" customWidth="1"/>
    <col min="6413" max="6413" width="18.28515625" style="53" customWidth="1"/>
    <col min="6414" max="6414" width="19" style="53" customWidth="1"/>
    <col min="6415" max="6415" width="19.5703125" style="53" customWidth="1"/>
    <col min="6416" max="6416" width="14.85546875" style="53" customWidth="1"/>
    <col min="6417" max="6417" width="13" style="53" customWidth="1"/>
    <col min="6418" max="6656" width="9.140625" style="53"/>
    <col min="6657" max="6657" width="5.5703125" style="53" customWidth="1"/>
    <col min="6658" max="6658" width="33.85546875" style="53" customWidth="1"/>
    <col min="6659" max="6659" width="17.42578125" style="53" customWidth="1"/>
    <col min="6660" max="6661" width="19.5703125" style="53" customWidth="1"/>
    <col min="6662" max="6662" width="13.140625" style="53" customWidth="1"/>
    <col min="6663" max="6663" width="18.28515625" style="53" customWidth="1"/>
    <col min="6664" max="6664" width="17.85546875" style="53" customWidth="1"/>
    <col min="6665" max="6665" width="15.28515625" style="53" customWidth="1"/>
    <col min="6666" max="6667" width="16.5703125" style="53" customWidth="1"/>
    <col min="6668" max="6668" width="0" style="53" hidden="1" customWidth="1"/>
    <col min="6669" max="6669" width="18.28515625" style="53" customWidth="1"/>
    <col min="6670" max="6670" width="19" style="53" customWidth="1"/>
    <col min="6671" max="6671" width="19.5703125" style="53" customWidth="1"/>
    <col min="6672" max="6672" width="14.85546875" style="53" customWidth="1"/>
    <col min="6673" max="6673" width="13" style="53" customWidth="1"/>
    <col min="6674" max="6912" width="9.140625" style="53"/>
    <col min="6913" max="6913" width="5.5703125" style="53" customWidth="1"/>
    <col min="6914" max="6914" width="33.85546875" style="53" customWidth="1"/>
    <col min="6915" max="6915" width="17.42578125" style="53" customWidth="1"/>
    <col min="6916" max="6917" width="19.5703125" style="53" customWidth="1"/>
    <col min="6918" max="6918" width="13.140625" style="53" customWidth="1"/>
    <col min="6919" max="6919" width="18.28515625" style="53" customWidth="1"/>
    <col min="6920" max="6920" width="17.85546875" style="53" customWidth="1"/>
    <col min="6921" max="6921" width="15.28515625" style="53" customWidth="1"/>
    <col min="6922" max="6923" width="16.5703125" style="53" customWidth="1"/>
    <col min="6924" max="6924" width="0" style="53" hidden="1" customWidth="1"/>
    <col min="6925" max="6925" width="18.28515625" style="53" customWidth="1"/>
    <col min="6926" max="6926" width="19" style="53" customWidth="1"/>
    <col min="6927" max="6927" width="19.5703125" style="53" customWidth="1"/>
    <col min="6928" max="6928" width="14.85546875" style="53" customWidth="1"/>
    <col min="6929" max="6929" width="13" style="53" customWidth="1"/>
    <col min="6930" max="7168" width="9.140625" style="53"/>
    <col min="7169" max="7169" width="5.5703125" style="53" customWidth="1"/>
    <col min="7170" max="7170" width="33.85546875" style="53" customWidth="1"/>
    <col min="7171" max="7171" width="17.42578125" style="53" customWidth="1"/>
    <col min="7172" max="7173" width="19.5703125" style="53" customWidth="1"/>
    <col min="7174" max="7174" width="13.140625" style="53" customWidth="1"/>
    <col min="7175" max="7175" width="18.28515625" style="53" customWidth="1"/>
    <col min="7176" max="7176" width="17.85546875" style="53" customWidth="1"/>
    <col min="7177" max="7177" width="15.28515625" style="53" customWidth="1"/>
    <col min="7178" max="7179" width="16.5703125" style="53" customWidth="1"/>
    <col min="7180" max="7180" width="0" style="53" hidden="1" customWidth="1"/>
    <col min="7181" max="7181" width="18.28515625" style="53" customWidth="1"/>
    <col min="7182" max="7182" width="19" style="53" customWidth="1"/>
    <col min="7183" max="7183" width="19.5703125" style="53" customWidth="1"/>
    <col min="7184" max="7184" width="14.85546875" style="53" customWidth="1"/>
    <col min="7185" max="7185" width="13" style="53" customWidth="1"/>
    <col min="7186" max="7424" width="9.140625" style="53"/>
    <col min="7425" max="7425" width="5.5703125" style="53" customWidth="1"/>
    <col min="7426" max="7426" width="33.85546875" style="53" customWidth="1"/>
    <col min="7427" max="7427" width="17.42578125" style="53" customWidth="1"/>
    <col min="7428" max="7429" width="19.5703125" style="53" customWidth="1"/>
    <col min="7430" max="7430" width="13.140625" style="53" customWidth="1"/>
    <col min="7431" max="7431" width="18.28515625" style="53" customWidth="1"/>
    <col min="7432" max="7432" width="17.85546875" style="53" customWidth="1"/>
    <col min="7433" max="7433" width="15.28515625" style="53" customWidth="1"/>
    <col min="7434" max="7435" width="16.5703125" style="53" customWidth="1"/>
    <col min="7436" max="7436" width="0" style="53" hidden="1" customWidth="1"/>
    <col min="7437" max="7437" width="18.28515625" style="53" customWidth="1"/>
    <col min="7438" max="7438" width="19" style="53" customWidth="1"/>
    <col min="7439" max="7439" width="19.5703125" style="53" customWidth="1"/>
    <col min="7440" max="7440" width="14.85546875" style="53" customWidth="1"/>
    <col min="7441" max="7441" width="13" style="53" customWidth="1"/>
    <col min="7442" max="7680" width="9.140625" style="53"/>
    <col min="7681" max="7681" width="5.5703125" style="53" customWidth="1"/>
    <col min="7682" max="7682" width="33.85546875" style="53" customWidth="1"/>
    <col min="7683" max="7683" width="17.42578125" style="53" customWidth="1"/>
    <col min="7684" max="7685" width="19.5703125" style="53" customWidth="1"/>
    <col min="7686" max="7686" width="13.140625" style="53" customWidth="1"/>
    <col min="7687" max="7687" width="18.28515625" style="53" customWidth="1"/>
    <col min="7688" max="7688" width="17.85546875" style="53" customWidth="1"/>
    <col min="7689" max="7689" width="15.28515625" style="53" customWidth="1"/>
    <col min="7690" max="7691" width="16.5703125" style="53" customWidth="1"/>
    <col min="7692" max="7692" width="0" style="53" hidden="1" customWidth="1"/>
    <col min="7693" max="7693" width="18.28515625" style="53" customWidth="1"/>
    <col min="7694" max="7694" width="19" style="53" customWidth="1"/>
    <col min="7695" max="7695" width="19.5703125" style="53" customWidth="1"/>
    <col min="7696" max="7696" width="14.85546875" style="53" customWidth="1"/>
    <col min="7697" max="7697" width="13" style="53" customWidth="1"/>
    <col min="7698" max="7936" width="9.140625" style="53"/>
    <col min="7937" max="7937" width="5.5703125" style="53" customWidth="1"/>
    <col min="7938" max="7938" width="33.85546875" style="53" customWidth="1"/>
    <col min="7939" max="7939" width="17.42578125" style="53" customWidth="1"/>
    <col min="7940" max="7941" width="19.5703125" style="53" customWidth="1"/>
    <col min="7942" max="7942" width="13.140625" style="53" customWidth="1"/>
    <col min="7943" max="7943" width="18.28515625" style="53" customWidth="1"/>
    <col min="7944" max="7944" width="17.85546875" style="53" customWidth="1"/>
    <col min="7945" max="7945" width="15.28515625" style="53" customWidth="1"/>
    <col min="7946" max="7947" width="16.5703125" style="53" customWidth="1"/>
    <col min="7948" max="7948" width="0" style="53" hidden="1" customWidth="1"/>
    <col min="7949" max="7949" width="18.28515625" style="53" customWidth="1"/>
    <col min="7950" max="7950" width="19" style="53" customWidth="1"/>
    <col min="7951" max="7951" width="19.5703125" style="53" customWidth="1"/>
    <col min="7952" max="7952" width="14.85546875" style="53" customWidth="1"/>
    <col min="7953" max="7953" width="13" style="53" customWidth="1"/>
    <col min="7954" max="8192" width="9.140625" style="53"/>
    <col min="8193" max="8193" width="5.5703125" style="53" customWidth="1"/>
    <col min="8194" max="8194" width="33.85546875" style="53" customWidth="1"/>
    <col min="8195" max="8195" width="17.42578125" style="53" customWidth="1"/>
    <col min="8196" max="8197" width="19.5703125" style="53" customWidth="1"/>
    <col min="8198" max="8198" width="13.140625" style="53" customWidth="1"/>
    <col min="8199" max="8199" width="18.28515625" style="53" customWidth="1"/>
    <col min="8200" max="8200" width="17.85546875" style="53" customWidth="1"/>
    <col min="8201" max="8201" width="15.28515625" style="53" customWidth="1"/>
    <col min="8202" max="8203" width="16.5703125" style="53" customWidth="1"/>
    <col min="8204" max="8204" width="0" style="53" hidden="1" customWidth="1"/>
    <col min="8205" max="8205" width="18.28515625" style="53" customWidth="1"/>
    <col min="8206" max="8206" width="19" style="53" customWidth="1"/>
    <col min="8207" max="8207" width="19.5703125" style="53" customWidth="1"/>
    <col min="8208" max="8208" width="14.85546875" style="53" customWidth="1"/>
    <col min="8209" max="8209" width="13" style="53" customWidth="1"/>
    <col min="8210" max="8448" width="9.140625" style="53"/>
    <col min="8449" max="8449" width="5.5703125" style="53" customWidth="1"/>
    <col min="8450" max="8450" width="33.85546875" style="53" customWidth="1"/>
    <col min="8451" max="8451" width="17.42578125" style="53" customWidth="1"/>
    <col min="8452" max="8453" width="19.5703125" style="53" customWidth="1"/>
    <col min="8454" max="8454" width="13.140625" style="53" customWidth="1"/>
    <col min="8455" max="8455" width="18.28515625" style="53" customWidth="1"/>
    <col min="8456" max="8456" width="17.85546875" style="53" customWidth="1"/>
    <col min="8457" max="8457" width="15.28515625" style="53" customWidth="1"/>
    <col min="8458" max="8459" width="16.5703125" style="53" customWidth="1"/>
    <col min="8460" max="8460" width="0" style="53" hidden="1" customWidth="1"/>
    <col min="8461" max="8461" width="18.28515625" style="53" customWidth="1"/>
    <col min="8462" max="8462" width="19" style="53" customWidth="1"/>
    <col min="8463" max="8463" width="19.5703125" style="53" customWidth="1"/>
    <col min="8464" max="8464" width="14.85546875" style="53" customWidth="1"/>
    <col min="8465" max="8465" width="13" style="53" customWidth="1"/>
    <col min="8466" max="8704" width="9.140625" style="53"/>
    <col min="8705" max="8705" width="5.5703125" style="53" customWidth="1"/>
    <col min="8706" max="8706" width="33.85546875" style="53" customWidth="1"/>
    <col min="8707" max="8707" width="17.42578125" style="53" customWidth="1"/>
    <col min="8708" max="8709" width="19.5703125" style="53" customWidth="1"/>
    <col min="8710" max="8710" width="13.140625" style="53" customWidth="1"/>
    <col min="8711" max="8711" width="18.28515625" style="53" customWidth="1"/>
    <col min="8712" max="8712" width="17.85546875" style="53" customWidth="1"/>
    <col min="8713" max="8713" width="15.28515625" style="53" customWidth="1"/>
    <col min="8714" max="8715" width="16.5703125" style="53" customWidth="1"/>
    <col min="8716" max="8716" width="0" style="53" hidden="1" customWidth="1"/>
    <col min="8717" max="8717" width="18.28515625" style="53" customWidth="1"/>
    <col min="8718" max="8718" width="19" style="53" customWidth="1"/>
    <col min="8719" max="8719" width="19.5703125" style="53" customWidth="1"/>
    <col min="8720" max="8720" width="14.85546875" style="53" customWidth="1"/>
    <col min="8721" max="8721" width="13" style="53" customWidth="1"/>
    <col min="8722" max="8960" width="9.140625" style="53"/>
    <col min="8961" max="8961" width="5.5703125" style="53" customWidth="1"/>
    <col min="8962" max="8962" width="33.85546875" style="53" customWidth="1"/>
    <col min="8963" max="8963" width="17.42578125" style="53" customWidth="1"/>
    <col min="8964" max="8965" width="19.5703125" style="53" customWidth="1"/>
    <col min="8966" max="8966" width="13.140625" style="53" customWidth="1"/>
    <col min="8967" max="8967" width="18.28515625" style="53" customWidth="1"/>
    <col min="8968" max="8968" width="17.85546875" style="53" customWidth="1"/>
    <col min="8969" max="8969" width="15.28515625" style="53" customWidth="1"/>
    <col min="8970" max="8971" width="16.5703125" style="53" customWidth="1"/>
    <col min="8972" max="8972" width="0" style="53" hidden="1" customWidth="1"/>
    <col min="8973" max="8973" width="18.28515625" style="53" customWidth="1"/>
    <col min="8974" max="8974" width="19" style="53" customWidth="1"/>
    <col min="8975" max="8975" width="19.5703125" style="53" customWidth="1"/>
    <col min="8976" max="8976" width="14.85546875" style="53" customWidth="1"/>
    <col min="8977" max="8977" width="13" style="53" customWidth="1"/>
    <col min="8978" max="9216" width="9.140625" style="53"/>
    <col min="9217" max="9217" width="5.5703125" style="53" customWidth="1"/>
    <col min="9218" max="9218" width="33.85546875" style="53" customWidth="1"/>
    <col min="9219" max="9219" width="17.42578125" style="53" customWidth="1"/>
    <col min="9220" max="9221" width="19.5703125" style="53" customWidth="1"/>
    <col min="9222" max="9222" width="13.140625" style="53" customWidth="1"/>
    <col min="9223" max="9223" width="18.28515625" style="53" customWidth="1"/>
    <col min="9224" max="9224" width="17.85546875" style="53" customWidth="1"/>
    <col min="9225" max="9225" width="15.28515625" style="53" customWidth="1"/>
    <col min="9226" max="9227" width="16.5703125" style="53" customWidth="1"/>
    <col min="9228" max="9228" width="0" style="53" hidden="1" customWidth="1"/>
    <col min="9229" max="9229" width="18.28515625" style="53" customWidth="1"/>
    <col min="9230" max="9230" width="19" style="53" customWidth="1"/>
    <col min="9231" max="9231" width="19.5703125" style="53" customWidth="1"/>
    <col min="9232" max="9232" width="14.85546875" style="53" customWidth="1"/>
    <col min="9233" max="9233" width="13" style="53" customWidth="1"/>
    <col min="9234" max="9472" width="9.140625" style="53"/>
    <col min="9473" max="9473" width="5.5703125" style="53" customWidth="1"/>
    <col min="9474" max="9474" width="33.85546875" style="53" customWidth="1"/>
    <col min="9475" max="9475" width="17.42578125" style="53" customWidth="1"/>
    <col min="9476" max="9477" width="19.5703125" style="53" customWidth="1"/>
    <col min="9478" max="9478" width="13.140625" style="53" customWidth="1"/>
    <col min="9479" max="9479" width="18.28515625" style="53" customWidth="1"/>
    <col min="9480" max="9480" width="17.85546875" style="53" customWidth="1"/>
    <col min="9481" max="9481" width="15.28515625" style="53" customWidth="1"/>
    <col min="9482" max="9483" width="16.5703125" style="53" customWidth="1"/>
    <col min="9484" max="9484" width="0" style="53" hidden="1" customWidth="1"/>
    <col min="9485" max="9485" width="18.28515625" style="53" customWidth="1"/>
    <col min="9486" max="9486" width="19" style="53" customWidth="1"/>
    <col min="9487" max="9487" width="19.5703125" style="53" customWidth="1"/>
    <col min="9488" max="9488" width="14.85546875" style="53" customWidth="1"/>
    <col min="9489" max="9489" width="13" style="53" customWidth="1"/>
    <col min="9490" max="9728" width="9.140625" style="53"/>
    <col min="9729" max="9729" width="5.5703125" style="53" customWidth="1"/>
    <col min="9730" max="9730" width="33.85546875" style="53" customWidth="1"/>
    <col min="9731" max="9731" width="17.42578125" style="53" customWidth="1"/>
    <col min="9732" max="9733" width="19.5703125" style="53" customWidth="1"/>
    <col min="9734" max="9734" width="13.140625" style="53" customWidth="1"/>
    <col min="9735" max="9735" width="18.28515625" style="53" customWidth="1"/>
    <col min="9736" max="9736" width="17.85546875" style="53" customWidth="1"/>
    <col min="9737" max="9737" width="15.28515625" style="53" customWidth="1"/>
    <col min="9738" max="9739" width="16.5703125" style="53" customWidth="1"/>
    <col min="9740" max="9740" width="0" style="53" hidden="1" customWidth="1"/>
    <col min="9741" max="9741" width="18.28515625" style="53" customWidth="1"/>
    <col min="9742" max="9742" width="19" style="53" customWidth="1"/>
    <col min="9743" max="9743" width="19.5703125" style="53" customWidth="1"/>
    <col min="9744" max="9744" width="14.85546875" style="53" customWidth="1"/>
    <col min="9745" max="9745" width="13" style="53" customWidth="1"/>
    <col min="9746" max="9984" width="9.140625" style="53"/>
    <col min="9985" max="9985" width="5.5703125" style="53" customWidth="1"/>
    <col min="9986" max="9986" width="33.85546875" style="53" customWidth="1"/>
    <col min="9987" max="9987" width="17.42578125" style="53" customWidth="1"/>
    <col min="9988" max="9989" width="19.5703125" style="53" customWidth="1"/>
    <col min="9990" max="9990" width="13.140625" style="53" customWidth="1"/>
    <col min="9991" max="9991" width="18.28515625" style="53" customWidth="1"/>
    <col min="9992" max="9992" width="17.85546875" style="53" customWidth="1"/>
    <col min="9993" max="9993" width="15.28515625" style="53" customWidth="1"/>
    <col min="9994" max="9995" width="16.5703125" style="53" customWidth="1"/>
    <col min="9996" max="9996" width="0" style="53" hidden="1" customWidth="1"/>
    <col min="9997" max="9997" width="18.28515625" style="53" customWidth="1"/>
    <col min="9998" max="9998" width="19" style="53" customWidth="1"/>
    <col min="9999" max="9999" width="19.5703125" style="53" customWidth="1"/>
    <col min="10000" max="10000" width="14.85546875" style="53" customWidth="1"/>
    <col min="10001" max="10001" width="13" style="53" customWidth="1"/>
    <col min="10002" max="10240" width="9.140625" style="53"/>
    <col min="10241" max="10241" width="5.5703125" style="53" customWidth="1"/>
    <col min="10242" max="10242" width="33.85546875" style="53" customWidth="1"/>
    <col min="10243" max="10243" width="17.42578125" style="53" customWidth="1"/>
    <col min="10244" max="10245" width="19.5703125" style="53" customWidth="1"/>
    <col min="10246" max="10246" width="13.140625" style="53" customWidth="1"/>
    <col min="10247" max="10247" width="18.28515625" style="53" customWidth="1"/>
    <col min="10248" max="10248" width="17.85546875" style="53" customWidth="1"/>
    <col min="10249" max="10249" width="15.28515625" style="53" customWidth="1"/>
    <col min="10250" max="10251" width="16.5703125" style="53" customWidth="1"/>
    <col min="10252" max="10252" width="0" style="53" hidden="1" customWidth="1"/>
    <col min="10253" max="10253" width="18.28515625" style="53" customWidth="1"/>
    <col min="10254" max="10254" width="19" style="53" customWidth="1"/>
    <col min="10255" max="10255" width="19.5703125" style="53" customWidth="1"/>
    <col min="10256" max="10256" width="14.85546875" style="53" customWidth="1"/>
    <col min="10257" max="10257" width="13" style="53" customWidth="1"/>
    <col min="10258" max="10496" width="9.140625" style="53"/>
    <col min="10497" max="10497" width="5.5703125" style="53" customWidth="1"/>
    <col min="10498" max="10498" width="33.85546875" style="53" customWidth="1"/>
    <col min="10499" max="10499" width="17.42578125" style="53" customWidth="1"/>
    <col min="10500" max="10501" width="19.5703125" style="53" customWidth="1"/>
    <col min="10502" max="10502" width="13.140625" style="53" customWidth="1"/>
    <col min="10503" max="10503" width="18.28515625" style="53" customWidth="1"/>
    <col min="10504" max="10504" width="17.85546875" style="53" customWidth="1"/>
    <col min="10505" max="10505" width="15.28515625" style="53" customWidth="1"/>
    <col min="10506" max="10507" width="16.5703125" style="53" customWidth="1"/>
    <col min="10508" max="10508" width="0" style="53" hidden="1" customWidth="1"/>
    <col min="10509" max="10509" width="18.28515625" style="53" customWidth="1"/>
    <col min="10510" max="10510" width="19" style="53" customWidth="1"/>
    <col min="10511" max="10511" width="19.5703125" style="53" customWidth="1"/>
    <col min="10512" max="10512" width="14.85546875" style="53" customWidth="1"/>
    <col min="10513" max="10513" width="13" style="53" customWidth="1"/>
    <col min="10514" max="10752" width="9.140625" style="53"/>
    <col min="10753" max="10753" width="5.5703125" style="53" customWidth="1"/>
    <col min="10754" max="10754" width="33.85546875" style="53" customWidth="1"/>
    <col min="10755" max="10755" width="17.42578125" style="53" customWidth="1"/>
    <col min="10756" max="10757" width="19.5703125" style="53" customWidth="1"/>
    <col min="10758" max="10758" width="13.140625" style="53" customWidth="1"/>
    <col min="10759" max="10759" width="18.28515625" style="53" customWidth="1"/>
    <col min="10760" max="10760" width="17.85546875" style="53" customWidth="1"/>
    <col min="10761" max="10761" width="15.28515625" style="53" customWidth="1"/>
    <col min="10762" max="10763" width="16.5703125" style="53" customWidth="1"/>
    <col min="10764" max="10764" width="0" style="53" hidden="1" customWidth="1"/>
    <col min="10765" max="10765" width="18.28515625" style="53" customWidth="1"/>
    <col min="10766" max="10766" width="19" style="53" customWidth="1"/>
    <col min="10767" max="10767" width="19.5703125" style="53" customWidth="1"/>
    <col min="10768" max="10768" width="14.85546875" style="53" customWidth="1"/>
    <col min="10769" max="10769" width="13" style="53" customWidth="1"/>
    <col min="10770" max="11008" width="9.140625" style="53"/>
    <col min="11009" max="11009" width="5.5703125" style="53" customWidth="1"/>
    <col min="11010" max="11010" width="33.85546875" style="53" customWidth="1"/>
    <col min="11011" max="11011" width="17.42578125" style="53" customWidth="1"/>
    <col min="11012" max="11013" width="19.5703125" style="53" customWidth="1"/>
    <col min="11014" max="11014" width="13.140625" style="53" customWidth="1"/>
    <col min="11015" max="11015" width="18.28515625" style="53" customWidth="1"/>
    <col min="11016" max="11016" width="17.85546875" style="53" customWidth="1"/>
    <col min="11017" max="11017" width="15.28515625" style="53" customWidth="1"/>
    <col min="11018" max="11019" width="16.5703125" style="53" customWidth="1"/>
    <col min="11020" max="11020" width="0" style="53" hidden="1" customWidth="1"/>
    <col min="11021" max="11021" width="18.28515625" style="53" customWidth="1"/>
    <col min="11022" max="11022" width="19" style="53" customWidth="1"/>
    <col min="11023" max="11023" width="19.5703125" style="53" customWidth="1"/>
    <col min="11024" max="11024" width="14.85546875" style="53" customWidth="1"/>
    <col min="11025" max="11025" width="13" style="53" customWidth="1"/>
    <col min="11026" max="11264" width="9.140625" style="53"/>
    <col min="11265" max="11265" width="5.5703125" style="53" customWidth="1"/>
    <col min="11266" max="11266" width="33.85546875" style="53" customWidth="1"/>
    <col min="11267" max="11267" width="17.42578125" style="53" customWidth="1"/>
    <col min="11268" max="11269" width="19.5703125" style="53" customWidth="1"/>
    <col min="11270" max="11270" width="13.140625" style="53" customWidth="1"/>
    <col min="11271" max="11271" width="18.28515625" style="53" customWidth="1"/>
    <col min="11272" max="11272" width="17.85546875" style="53" customWidth="1"/>
    <col min="11273" max="11273" width="15.28515625" style="53" customWidth="1"/>
    <col min="11274" max="11275" width="16.5703125" style="53" customWidth="1"/>
    <col min="11276" max="11276" width="0" style="53" hidden="1" customWidth="1"/>
    <col min="11277" max="11277" width="18.28515625" style="53" customWidth="1"/>
    <col min="11278" max="11278" width="19" style="53" customWidth="1"/>
    <col min="11279" max="11279" width="19.5703125" style="53" customWidth="1"/>
    <col min="11280" max="11280" width="14.85546875" style="53" customWidth="1"/>
    <col min="11281" max="11281" width="13" style="53" customWidth="1"/>
    <col min="11282" max="11520" width="9.140625" style="53"/>
    <col min="11521" max="11521" width="5.5703125" style="53" customWidth="1"/>
    <col min="11522" max="11522" width="33.85546875" style="53" customWidth="1"/>
    <col min="11523" max="11523" width="17.42578125" style="53" customWidth="1"/>
    <col min="11524" max="11525" width="19.5703125" style="53" customWidth="1"/>
    <col min="11526" max="11526" width="13.140625" style="53" customWidth="1"/>
    <col min="11527" max="11527" width="18.28515625" style="53" customWidth="1"/>
    <col min="11528" max="11528" width="17.85546875" style="53" customWidth="1"/>
    <col min="11529" max="11529" width="15.28515625" style="53" customWidth="1"/>
    <col min="11530" max="11531" width="16.5703125" style="53" customWidth="1"/>
    <col min="11532" max="11532" width="0" style="53" hidden="1" customWidth="1"/>
    <col min="11533" max="11533" width="18.28515625" style="53" customWidth="1"/>
    <col min="11534" max="11534" width="19" style="53" customWidth="1"/>
    <col min="11535" max="11535" width="19.5703125" style="53" customWidth="1"/>
    <col min="11536" max="11536" width="14.85546875" style="53" customWidth="1"/>
    <col min="11537" max="11537" width="13" style="53" customWidth="1"/>
    <col min="11538" max="11776" width="9.140625" style="53"/>
    <col min="11777" max="11777" width="5.5703125" style="53" customWidth="1"/>
    <col min="11778" max="11778" width="33.85546875" style="53" customWidth="1"/>
    <col min="11779" max="11779" width="17.42578125" style="53" customWidth="1"/>
    <col min="11780" max="11781" width="19.5703125" style="53" customWidth="1"/>
    <col min="11782" max="11782" width="13.140625" style="53" customWidth="1"/>
    <col min="11783" max="11783" width="18.28515625" style="53" customWidth="1"/>
    <col min="11784" max="11784" width="17.85546875" style="53" customWidth="1"/>
    <col min="11785" max="11785" width="15.28515625" style="53" customWidth="1"/>
    <col min="11786" max="11787" width="16.5703125" style="53" customWidth="1"/>
    <col min="11788" max="11788" width="0" style="53" hidden="1" customWidth="1"/>
    <col min="11789" max="11789" width="18.28515625" style="53" customWidth="1"/>
    <col min="11790" max="11790" width="19" style="53" customWidth="1"/>
    <col min="11791" max="11791" width="19.5703125" style="53" customWidth="1"/>
    <col min="11792" max="11792" width="14.85546875" style="53" customWidth="1"/>
    <col min="11793" max="11793" width="13" style="53" customWidth="1"/>
    <col min="11794" max="12032" width="9.140625" style="53"/>
    <col min="12033" max="12033" width="5.5703125" style="53" customWidth="1"/>
    <col min="12034" max="12034" width="33.85546875" style="53" customWidth="1"/>
    <col min="12035" max="12035" width="17.42578125" style="53" customWidth="1"/>
    <col min="12036" max="12037" width="19.5703125" style="53" customWidth="1"/>
    <col min="12038" max="12038" width="13.140625" style="53" customWidth="1"/>
    <col min="12039" max="12039" width="18.28515625" style="53" customWidth="1"/>
    <col min="12040" max="12040" width="17.85546875" style="53" customWidth="1"/>
    <col min="12041" max="12041" width="15.28515625" style="53" customWidth="1"/>
    <col min="12042" max="12043" width="16.5703125" style="53" customWidth="1"/>
    <col min="12044" max="12044" width="0" style="53" hidden="1" customWidth="1"/>
    <col min="12045" max="12045" width="18.28515625" style="53" customWidth="1"/>
    <col min="12046" max="12046" width="19" style="53" customWidth="1"/>
    <col min="12047" max="12047" width="19.5703125" style="53" customWidth="1"/>
    <col min="12048" max="12048" width="14.85546875" style="53" customWidth="1"/>
    <col min="12049" max="12049" width="13" style="53" customWidth="1"/>
    <col min="12050" max="12288" width="9.140625" style="53"/>
    <col min="12289" max="12289" width="5.5703125" style="53" customWidth="1"/>
    <col min="12290" max="12290" width="33.85546875" style="53" customWidth="1"/>
    <col min="12291" max="12291" width="17.42578125" style="53" customWidth="1"/>
    <col min="12292" max="12293" width="19.5703125" style="53" customWidth="1"/>
    <col min="12294" max="12294" width="13.140625" style="53" customWidth="1"/>
    <col min="12295" max="12295" width="18.28515625" style="53" customWidth="1"/>
    <col min="12296" max="12296" width="17.85546875" style="53" customWidth="1"/>
    <col min="12297" max="12297" width="15.28515625" style="53" customWidth="1"/>
    <col min="12298" max="12299" width="16.5703125" style="53" customWidth="1"/>
    <col min="12300" max="12300" width="0" style="53" hidden="1" customWidth="1"/>
    <col min="12301" max="12301" width="18.28515625" style="53" customWidth="1"/>
    <col min="12302" max="12302" width="19" style="53" customWidth="1"/>
    <col min="12303" max="12303" width="19.5703125" style="53" customWidth="1"/>
    <col min="12304" max="12304" width="14.85546875" style="53" customWidth="1"/>
    <col min="12305" max="12305" width="13" style="53" customWidth="1"/>
    <col min="12306" max="12544" width="9.140625" style="53"/>
    <col min="12545" max="12545" width="5.5703125" style="53" customWidth="1"/>
    <col min="12546" max="12546" width="33.85546875" style="53" customWidth="1"/>
    <col min="12547" max="12547" width="17.42578125" style="53" customWidth="1"/>
    <col min="12548" max="12549" width="19.5703125" style="53" customWidth="1"/>
    <col min="12550" max="12550" width="13.140625" style="53" customWidth="1"/>
    <col min="12551" max="12551" width="18.28515625" style="53" customWidth="1"/>
    <col min="12552" max="12552" width="17.85546875" style="53" customWidth="1"/>
    <col min="12553" max="12553" width="15.28515625" style="53" customWidth="1"/>
    <col min="12554" max="12555" width="16.5703125" style="53" customWidth="1"/>
    <col min="12556" max="12556" width="0" style="53" hidden="1" customWidth="1"/>
    <col min="12557" max="12557" width="18.28515625" style="53" customWidth="1"/>
    <col min="12558" max="12558" width="19" style="53" customWidth="1"/>
    <col min="12559" max="12559" width="19.5703125" style="53" customWidth="1"/>
    <col min="12560" max="12560" width="14.85546875" style="53" customWidth="1"/>
    <col min="12561" max="12561" width="13" style="53" customWidth="1"/>
    <col min="12562" max="12800" width="9.140625" style="53"/>
    <col min="12801" max="12801" width="5.5703125" style="53" customWidth="1"/>
    <col min="12802" max="12802" width="33.85546875" style="53" customWidth="1"/>
    <col min="12803" max="12803" width="17.42578125" style="53" customWidth="1"/>
    <col min="12804" max="12805" width="19.5703125" style="53" customWidth="1"/>
    <col min="12806" max="12806" width="13.140625" style="53" customWidth="1"/>
    <col min="12807" max="12807" width="18.28515625" style="53" customWidth="1"/>
    <col min="12808" max="12808" width="17.85546875" style="53" customWidth="1"/>
    <col min="12809" max="12809" width="15.28515625" style="53" customWidth="1"/>
    <col min="12810" max="12811" width="16.5703125" style="53" customWidth="1"/>
    <col min="12812" max="12812" width="0" style="53" hidden="1" customWidth="1"/>
    <col min="12813" max="12813" width="18.28515625" style="53" customWidth="1"/>
    <col min="12814" max="12814" width="19" style="53" customWidth="1"/>
    <col min="12815" max="12815" width="19.5703125" style="53" customWidth="1"/>
    <col min="12816" max="12816" width="14.85546875" style="53" customWidth="1"/>
    <col min="12817" max="12817" width="13" style="53" customWidth="1"/>
    <col min="12818" max="13056" width="9.140625" style="53"/>
    <col min="13057" max="13057" width="5.5703125" style="53" customWidth="1"/>
    <col min="13058" max="13058" width="33.85546875" style="53" customWidth="1"/>
    <col min="13059" max="13059" width="17.42578125" style="53" customWidth="1"/>
    <col min="13060" max="13061" width="19.5703125" style="53" customWidth="1"/>
    <col min="13062" max="13062" width="13.140625" style="53" customWidth="1"/>
    <col min="13063" max="13063" width="18.28515625" style="53" customWidth="1"/>
    <col min="13064" max="13064" width="17.85546875" style="53" customWidth="1"/>
    <col min="13065" max="13065" width="15.28515625" style="53" customWidth="1"/>
    <col min="13066" max="13067" width="16.5703125" style="53" customWidth="1"/>
    <col min="13068" max="13068" width="0" style="53" hidden="1" customWidth="1"/>
    <col min="13069" max="13069" width="18.28515625" style="53" customWidth="1"/>
    <col min="13070" max="13070" width="19" style="53" customWidth="1"/>
    <col min="13071" max="13071" width="19.5703125" style="53" customWidth="1"/>
    <col min="13072" max="13072" width="14.85546875" style="53" customWidth="1"/>
    <col min="13073" max="13073" width="13" style="53" customWidth="1"/>
    <col min="13074" max="13312" width="9.140625" style="53"/>
    <col min="13313" max="13313" width="5.5703125" style="53" customWidth="1"/>
    <col min="13314" max="13314" width="33.85546875" style="53" customWidth="1"/>
    <col min="13315" max="13315" width="17.42578125" style="53" customWidth="1"/>
    <col min="13316" max="13317" width="19.5703125" style="53" customWidth="1"/>
    <col min="13318" max="13318" width="13.140625" style="53" customWidth="1"/>
    <col min="13319" max="13319" width="18.28515625" style="53" customWidth="1"/>
    <col min="13320" max="13320" width="17.85546875" style="53" customWidth="1"/>
    <col min="13321" max="13321" width="15.28515625" style="53" customWidth="1"/>
    <col min="13322" max="13323" width="16.5703125" style="53" customWidth="1"/>
    <col min="13324" max="13324" width="0" style="53" hidden="1" customWidth="1"/>
    <col min="13325" max="13325" width="18.28515625" style="53" customWidth="1"/>
    <col min="13326" max="13326" width="19" style="53" customWidth="1"/>
    <col min="13327" max="13327" width="19.5703125" style="53" customWidth="1"/>
    <col min="13328" max="13328" width="14.85546875" style="53" customWidth="1"/>
    <col min="13329" max="13329" width="13" style="53" customWidth="1"/>
    <col min="13330" max="13568" width="9.140625" style="53"/>
    <col min="13569" max="13569" width="5.5703125" style="53" customWidth="1"/>
    <col min="13570" max="13570" width="33.85546875" style="53" customWidth="1"/>
    <col min="13571" max="13571" width="17.42578125" style="53" customWidth="1"/>
    <col min="13572" max="13573" width="19.5703125" style="53" customWidth="1"/>
    <col min="13574" max="13574" width="13.140625" style="53" customWidth="1"/>
    <col min="13575" max="13575" width="18.28515625" style="53" customWidth="1"/>
    <col min="13576" max="13576" width="17.85546875" style="53" customWidth="1"/>
    <col min="13577" max="13577" width="15.28515625" style="53" customWidth="1"/>
    <col min="13578" max="13579" width="16.5703125" style="53" customWidth="1"/>
    <col min="13580" max="13580" width="0" style="53" hidden="1" customWidth="1"/>
    <col min="13581" max="13581" width="18.28515625" style="53" customWidth="1"/>
    <col min="13582" max="13582" width="19" style="53" customWidth="1"/>
    <col min="13583" max="13583" width="19.5703125" style="53" customWidth="1"/>
    <col min="13584" max="13584" width="14.85546875" style="53" customWidth="1"/>
    <col min="13585" max="13585" width="13" style="53" customWidth="1"/>
    <col min="13586" max="13824" width="9.140625" style="53"/>
    <col min="13825" max="13825" width="5.5703125" style="53" customWidth="1"/>
    <col min="13826" max="13826" width="33.85546875" style="53" customWidth="1"/>
    <col min="13827" max="13827" width="17.42578125" style="53" customWidth="1"/>
    <col min="13828" max="13829" width="19.5703125" style="53" customWidth="1"/>
    <col min="13830" max="13830" width="13.140625" style="53" customWidth="1"/>
    <col min="13831" max="13831" width="18.28515625" style="53" customWidth="1"/>
    <col min="13832" max="13832" width="17.85546875" style="53" customWidth="1"/>
    <col min="13833" max="13833" width="15.28515625" style="53" customWidth="1"/>
    <col min="13834" max="13835" width="16.5703125" style="53" customWidth="1"/>
    <col min="13836" max="13836" width="0" style="53" hidden="1" customWidth="1"/>
    <col min="13837" max="13837" width="18.28515625" style="53" customWidth="1"/>
    <col min="13838" max="13838" width="19" style="53" customWidth="1"/>
    <col min="13839" max="13839" width="19.5703125" style="53" customWidth="1"/>
    <col min="13840" max="13840" width="14.85546875" style="53" customWidth="1"/>
    <col min="13841" max="13841" width="13" style="53" customWidth="1"/>
    <col min="13842" max="14080" width="9.140625" style="53"/>
    <col min="14081" max="14081" width="5.5703125" style="53" customWidth="1"/>
    <col min="14082" max="14082" width="33.85546875" style="53" customWidth="1"/>
    <col min="14083" max="14083" width="17.42578125" style="53" customWidth="1"/>
    <col min="14084" max="14085" width="19.5703125" style="53" customWidth="1"/>
    <col min="14086" max="14086" width="13.140625" style="53" customWidth="1"/>
    <col min="14087" max="14087" width="18.28515625" style="53" customWidth="1"/>
    <col min="14088" max="14088" width="17.85546875" style="53" customWidth="1"/>
    <col min="14089" max="14089" width="15.28515625" style="53" customWidth="1"/>
    <col min="14090" max="14091" width="16.5703125" style="53" customWidth="1"/>
    <col min="14092" max="14092" width="0" style="53" hidden="1" customWidth="1"/>
    <col min="14093" max="14093" width="18.28515625" style="53" customWidth="1"/>
    <col min="14094" max="14094" width="19" style="53" customWidth="1"/>
    <col min="14095" max="14095" width="19.5703125" style="53" customWidth="1"/>
    <col min="14096" max="14096" width="14.85546875" style="53" customWidth="1"/>
    <col min="14097" max="14097" width="13" style="53" customWidth="1"/>
    <col min="14098" max="14336" width="9.140625" style="53"/>
    <col min="14337" max="14337" width="5.5703125" style="53" customWidth="1"/>
    <col min="14338" max="14338" width="33.85546875" style="53" customWidth="1"/>
    <col min="14339" max="14339" width="17.42578125" style="53" customWidth="1"/>
    <col min="14340" max="14341" width="19.5703125" style="53" customWidth="1"/>
    <col min="14342" max="14342" width="13.140625" style="53" customWidth="1"/>
    <col min="14343" max="14343" width="18.28515625" style="53" customWidth="1"/>
    <col min="14344" max="14344" width="17.85546875" style="53" customWidth="1"/>
    <col min="14345" max="14345" width="15.28515625" style="53" customWidth="1"/>
    <col min="14346" max="14347" width="16.5703125" style="53" customWidth="1"/>
    <col min="14348" max="14348" width="0" style="53" hidden="1" customWidth="1"/>
    <col min="14349" max="14349" width="18.28515625" style="53" customWidth="1"/>
    <col min="14350" max="14350" width="19" style="53" customWidth="1"/>
    <col min="14351" max="14351" width="19.5703125" style="53" customWidth="1"/>
    <col min="14352" max="14352" width="14.85546875" style="53" customWidth="1"/>
    <col min="14353" max="14353" width="13" style="53" customWidth="1"/>
    <col min="14354" max="14592" width="9.140625" style="53"/>
    <col min="14593" max="14593" width="5.5703125" style="53" customWidth="1"/>
    <col min="14594" max="14594" width="33.85546875" style="53" customWidth="1"/>
    <col min="14595" max="14595" width="17.42578125" style="53" customWidth="1"/>
    <col min="14596" max="14597" width="19.5703125" style="53" customWidth="1"/>
    <col min="14598" max="14598" width="13.140625" style="53" customWidth="1"/>
    <col min="14599" max="14599" width="18.28515625" style="53" customWidth="1"/>
    <col min="14600" max="14600" width="17.85546875" style="53" customWidth="1"/>
    <col min="14601" max="14601" width="15.28515625" style="53" customWidth="1"/>
    <col min="14602" max="14603" width="16.5703125" style="53" customWidth="1"/>
    <col min="14604" max="14604" width="0" style="53" hidden="1" customWidth="1"/>
    <col min="14605" max="14605" width="18.28515625" style="53" customWidth="1"/>
    <col min="14606" max="14606" width="19" style="53" customWidth="1"/>
    <col min="14607" max="14607" width="19.5703125" style="53" customWidth="1"/>
    <col min="14608" max="14608" width="14.85546875" style="53" customWidth="1"/>
    <col min="14609" max="14609" width="13" style="53" customWidth="1"/>
    <col min="14610" max="14848" width="9.140625" style="53"/>
    <col min="14849" max="14849" width="5.5703125" style="53" customWidth="1"/>
    <col min="14850" max="14850" width="33.85546875" style="53" customWidth="1"/>
    <col min="14851" max="14851" width="17.42578125" style="53" customWidth="1"/>
    <col min="14852" max="14853" width="19.5703125" style="53" customWidth="1"/>
    <col min="14854" max="14854" width="13.140625" style="53" customWidth="1"/>
    <col min="14855" max="14855" width="18.28515625" style="53" customWidth="1"/>
    <col min="14856" max="14856" width="17.85546875" style="53" customWidth="1"/>
    <col min="14857" max="14857" width="15.28515625" style="53" customWidth="1"/>
    <col min="14858" max="14859" width="16.5703125" style="53" customWidth="1"/>
    <col min="14860" max="14860" width="0" style="53" hidden="1" customWidth="1"/>
    <col min="14861" max="14861" width="18.28515625" style="53" customWidth="1"/>
    <col min="14862" max="14862" width="19" style="53" customWidth="1"/>
    <col min="14863" max="14863" width="19.5703125" style="53" customWidth="1"/>
    <col min="14864" max="14864" width="14.85546875" style="53" customWidth="1"/>
    <col min="14865" max="14865" width="13" style="53" customWidth="1"/>
    <col min="14866" max="15104" width="9.140625" style="53"/>
    <col min="15105" max="15105" width="5.5703125" style="53" customWidth="1"/>
    <col min="15106" max="15106" width="33.85546875" style="53" customWidth="1"/>
    <col min="15107" max="15107" width="17.42578125" style="53" customWidth="1"/>
    <col min="15108" max="15109" width="19.5703125" style="53" customWidth="1"/>
    <col min="15110" max="15110" width="13.140625" style="53" customWidth="1"/>
    <col min="15111" max="15111" width="18.28515625" style="53" customWidth="1"/>
    <col min="15112" max="15112" width="17.85546875" style="53" customWidth="1"/>
    <col min="15113" max="15113" width="15.28515625" style="53" customWidth="1"/>
    <col min="15114" max="15115" width="16.5703125" style="53" customWidth="1"/>
    <col min="15116" max="15116" width="0" style="53" hidden="1" customWidth="1"/>
    <col min="15117" max="15117" width="18.28515625" style="53" customWidth="1"/>
    <col min="15118" max="15118" width="19" style="53" customWidth="1"/>
    <col min="15119" max="15119" width="19.5703125" style="53" customWidth="1"/>
    <col min="15120" max="15120" width="14.85546875" style="53" customWidth="1"/>
    <col min="15121" max="15121" width="13" style="53" customWidth="1"/>
    <col min="15122" max="15360" width="9.140625" style="53"/>
    <col min="15361" max="15361" width="5.5703125" style="53" customWidth="1"/>
    <col min="15362" max="15362" width="33.85546875" style="53" customWidth="1"/>
    <col min="15363" max="15363" width="17.42578125" style="53" customWidth="1"/>
    <col min="15364" max="15365" width="19.5703125" style="53" customWidth="1"/>
    <col min="15366" max="15366" width="13.140625" style="53" customWidth="1"/>
    <col min="15367" max="15367" width="18.28515625" style="53" customWidth="1"/>
    <col min="15368" max="15368" width="17.85546875" style="53" customWidth="1"/>
    <col min="15369" max="15369" width="15.28515625" style="53" customWidth="1"/>
    <col min="15370" max="15371" width="16.5703125" style="53" customWidth="1"/>
    <col min="15372" max="15372" width="0" style="53" hidden="1" customWidth="1"/>
    <col min="15373" max="15373" width="18.28515625" style="53" customWidth="1"/>
    <col min="15374" max="15374" width="19" style="53" customWidth="1"/>
    <col min="15375" max="15375" width="19.5703125" style="53" customWidth="1"/>
    <col min="15376" max="15376" width="14.85546875" style="53" customWidth="1"/>
    <col min="15377" max="15377" width="13" style="53" customWidth="1"/>
    <col min="15378" max="15616" width="9.140625" style="53"/>
    <col min="15617" max="15617" width="5.5703125" style="53" customWidth="1"/>
    <col min="15618" max="15618" width="33.85546875" style="53" customWidth="1"/>
    <col min="15619" max="15619" width="17.42578125" style="53" customWidth="1"/>
    <col min="15620" max="15621" width="19.5703125" style="53" customWidth="1"/>
    <col min="15622" max="15622" width="13.140625" style="53" customWidth="1"/>
    <col min="15623" max="15623" width="18.28515625" style="53" customWidth="1"/>
    <col min="15624" max="15624" width="17.85546875" style="53" customWidth="1"/>
    <col min="15625" max="15625" width="15.28515625" style="53" customWidth="1"/>
    <col min="15626" max="15627" width="16.5703125" style="53" customWidth="1"/>
    <col min="15628" max="15628" width="0" style="53" hidden="1" customWidth="1"/>
    <col min="15629" max="15629" width="18.28515625" style="53" customWidth="1"/>
    <col min="15630" max="15630" width="19" style="53" customWidth="1"/>
    <col min="15631" max="15631" width="19.5703125" style="53" customWidth="1"/>
    <col min="15632" max="15632" width="14.85546875" style="53" customWidth="1"/>
    <col min="15633" max="15633" width="13" style="53" customWidth="1"/>
    <col min="15634" max="15872" width="9.140625" style="53"/>
    <col min="15873" max="15873" width="5.5703125" style="53" customWidth="1"/>
    <col min="15874" max="15874" width="33.85546875" style="53" customWidth="1"/>
    <col min="15875" max="15875" width="17.42578125" style="53" customWidth="1"/>
    <col min="15876" max="15877" width="19.5703125" style="53" customWidth="1"/>
    <col min="15878" max="15878" width="13.140625" style="53" customWidth="1"/>
    <col min="15879" max="15879" width="18.28515625" style="53" customWidth="1"/>
    <col min="15880" max="15880" width="17.85546875" style="53" customWidth="1"/>
    <col min="15881" max="15881" width="15.28515625" style="53" customWidth="1"/>
    <col min="15882" max="15883" width="16.5703125" style="53" customWidth="1"/>
    <col min="15884" max="15884" width="0" style="53" hidden="1" customWidth="1"/>
    <col min="15885" max="15885" width="18.28515625" style="53" customWidth="1"/>
    <col min="15886" max="15886" width="19" style="53" customWidth="1"/>
    <col min="15887" max="15887" width="19.5703125" style="53" customWidth="1"/>
    <col min="15888" max="15888" width="14.85546875" style="53" customWidth="1"/>
    <col min="15889" max="15889" width="13" style="53" customWidth="1"/>
    <col min="15890" max="16128" width="9.140625" style="53"/>
    <col min="16129" max="16129" width="5.5703125" style="53" customWidth="1"/>
    <col min="16130" max="16130" width="33.85546875" style="53" customWidth="1"/>
    <col min="16131" max="16131" width="17.42578125" style="53" customWidth="1"/>
    <col min="16132" max="16133" width="19.5703125" style="53" customWidth="1"/>
    <col min="16134" max="16134" width="13.140625" style="53" customWidth="1"/>
    <col min="16135" max="16135" width="18.28515625" style="53" customWidth="1"/>
    <col min="16136" max="16136" width="17.85546875" style="53" customWidth="1"/>
    <col min="16137" max="16137" width="15.28515625" style="53" customWidth="1"/>
    <col min="16138" max="16139" width="16.5703125" style="53" customWidth="1"/>
    <col min="16140" max="16140" width="0" style="53" hidden="1" customWidth="1"/>
    <col min="16141" max="16141" width="18.28515625" style="53" customWidth="1"/>
    <col min="16142" max="16142" width="19" style="53" customWidth="1"/>
    <col min="16143" max="16143" width="19.5703125" style="53" customWidth="1"/>
    <col min="16144" max="16144" width="14.85546875" style="53" customWidth="1"/>
    <col min="16145" max="16145" width="13" style="53" customWidth="1"/>
    <col min="16146" max="16384" width="9.140625" style="53"/>
  </cols>
  <sheetData>
    <row r="1" spans="1:14" ht="15.75" x14ac:dyDescent="0.25">
      <c r="A1" s="304" t="s">
        <v>85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</row>
    <row r="2" spans="1:14" ht="15.75" x14ac:dyDescent="0.25">
      <c r="A2" s="305" t="s">
        <v>86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</row>
    <row r="3" spans="1:14" ht="30.75" customHeight="1" x14ac:dyDescent="0.2">
      <c r="A3" s="306" t="s">
        <v>169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</row>
    <row r="5" spans="1:14" ht="99" customHeight="1" x14ac:dyDescent="0.2">
      <c r="A5" s="307" t="s">
        <v>60</v>
      </c>
      <c r="B5" s="307" t="s">
        <v>87</v>
      </c>
      <c r="C5" s="307" t="s">
        <v>88</v>
      </c>
      <c r="D5" s="307" t="s">
        <v>89</v>
      </c>
      <c r="E5" s="307" t="s">
        <v>90</v>
      </c>
      <c r="F5" s="307" t="s">
        <v>91</v>
      </c>
      <c r="G5" s="307" t="s">
        <v>92</v>
      </c>
      <c r="H5" s="310" t="s">
        <v>93</v>
      </c>
      <c r="I5" s="311"/>
      <c r="J5" s="311"/>
      <c r="K5" s="311"/>
      <c r="L5" s="312"/>
      <c r="M5" s="307" t="s">
        <v>94</v>
      </c>
      <c r="N5" s="307" t="s">
        <v>95</v>
      </c>
    </row>
    <row r="6" spans="1:14" ht="15.75" x14ac:dyDescent="0.2">
      <c r="A6" s="308"/>
      <c r="B6" s="308"/>
      <c r="C6" s="308"/>
      <c r="D6" s="308"/>
      <c r="E6" s="308"/>
      <c r="F6" s="308"/>
      <c r="G6" s="308"/>
      <c r="H6" s="313" t="s">
        <v>1</v>
      </c>
      <c r="I6" s="310" t="s">
        <v>96</v>
      </c>
      <c r="J6" s="311"/>
      <c r="K6" s="311"/>
      <c r="L6" s="312"/>
      <c r="M6" s="308"/>
      <c r="N6" s="308"/>
    </row>
    <row r="7" spans="1:14" ht="15.75" x14ac:dyDescent="0.2">
      <c r="A7" s="309"/>
      <c r="B7" s="309"/>
      <c r="C7" s="309"/>
      <c r="D7" s="309"/>
      <c r="E7" s="309"/>
      <c r="F7" s="309"/>
      <c r="G7" s="309"/>
      <c r="H7" s="313"/>
      <c r="I7" s="54" t="s">
        <v>98</v>
      </c>
      <c r="J7" s="54" t="s">
        <v>99</v>
      </c>
      <c r="K7" s="54" t="s">
        <v>125</v>
      </c>
      <c r="L7" s="55" t="s">
        <v>100</v>
      </c>
      <c r="M7" s="309"/>
      <c r="N7" s="309"/>
    </row>
    <row r="8" spans="1:14" ht="15.75" x14ac:dyDescent="0.2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</row>
    <row r="9" spans="1:14" ht="15.75" customHeight="1" x14ac:dyDescent="0.2">
      <c r="A9" s="289">
        <v>1</v>
      </c>
      <c r="B9" s="286"/>
      <c r="C9" s="292"/>
      <c r="D9" s="298"/>
      <c r="E9" s="301"/>
      <c r="F9" s="295"/>
      <c r="G9" s="57" t="s">
        <v>1</v>
      </c>
      <c r="H9" s="58">
        <f>ROUND(SUM(H10:H15),5)</f>
        <v>0</v>
      </c>
      <c r="I9" s="58">
        <f>ROUND(SUM(I10:I15),5)</f>
        <v>0</v>
      </c>
      <c r="J9" s="58">
        <f>ROUND(SUM(J10:J15),5)</f>
        <v>0</v>
      </c>
      <c r="K9" s="58"/>
      <c r="L9" s="58">
        <f>ROUND(SUM(L10:L15),5)</f>
        <v>0</v>
      </c>
      <c r="M9" s="286"/>
      <c r="N9" s="286"/>
    </row>
    <row r="10" spans="1:14" ht="31.5" x14ac:dyDescent="0.2">
      <c r="A10" s="290"/>
      <c r="B10" s="287"/>
      <c r="C10" s="293"/>
      <c r="D10" s="299"/>
      <c r="E10" s="302"/>
      <c r="F10" s="296"/>
      <c r="G10" s="59" t="s">
        <v>2</v>
      </c>
      <c r="H10" s="60">
        <f t="shared" ref="H10:H15" si="0">ROUND(SUM(I10:L10),5)</f>
        <v>0</v>
      </c>
      <c r="I10" s="60">
        <v>0</v>
      </c>
      <c r="J10" s="60">
        <v>0</v>
      </c>
      <c r="K10" s="61"/>
      <c r="L10" s="61">
        <v>0</v>
      </c>
      <c r="M10" s="287"/>
      <c r="N10" s="287"/>
    </row>
    <row r="11" spans="1:14" ht="47.25" x14ac:dyDescent="0.2">
      <c r="A11" s="290"/>
      <c r="B11" s="287"/>
      <c r="C11" s="293"/>
      <c r="D11" s="299"/>
      <c r="E11" s="302"/>
      <c r="F11" s="296"/>
      <c r="G11" s="62" t="s">
        <v>6</v>
      </c>
      <c r="H11" s="60">
        <f t="shared" si="0"/>
        <v>0</v>
      </c>
      <c r="I11" s="60">
        <v>0</v>
      </c>
      <c r="J11" s="60">
        <v>0</v>
      </c>
      <c r="K11" s="61"/>
      <c r="L11" s="61">
        <v>0</v>
      </c>
      <c r="M11" s="287"/>
      <c r="N11" s="287"/>
    </row>
    <row r="12" spans="1:14" ht="15.75" x14ac:dyDescent="0.2">
      <c r="A12" s="290"/>
      <c r="B12" s="287"/>
      <c r="C12" s="293"/>
      <c r="D12" s="299"/>
      <c r="E12" s="302"/>
      <c r="F12" s="296"/>
      <c r="G12" s="62" t="s">
        <v>4</v>
      </c>
      <c r="H12" s="60">
        <f t="shared" si="0"/>
        <v>0</v>
      </c>
      <c r="I12" s="60">
        <v>0</v>
      </c>
      <c r="J12" s="63"/>
      <c r="K12" s="63"/>
      <c r="L12" s="63">
        <f>127567.4+1537.5+85044.9-214149.8</f>
        <v>0</v>
      </c>
      <c r="M12" s="287"/>
      <c r="N12" s="287"/>
    </row>
    <row r="13" spans="1:14" ht="63" x14ac:dyDescent="0.2">
      <c r="A13" s="290"/>
      <c r="B13" s="287"/>
      <c r="C13" s="293"/>
      <c r="D13" s="299"/>
      <c r="E13" s="302"/>
      <c r="F13" s="296"/>
      <c r="G13" s="59" t="s">
        <v>101</v>
      </c>
      <c r="H13" s="60">
        <f t="shared" si="0"/>
        <v>0</v>
      </c>
      <c r="I13" s="60">
        <v>0</v>
      </c>
      <c r="J13" s="64">
        <v>0</v>
      </c>
      <c r="K13" s="64">
        <v>0</v>
      </c>
      <c r="L13" s="63">
        <v>0</v>
      </c>
      <c r="M13" s="287"/>
      <c r="N13" s="287"/>
    </row>
    <row r="14" spans="1:14" ht="31.5" x14ac:dyDescent="0.2">
      <c r="A14" s="290"/>
      <c r="B14" s="287"/>
      <c r="C14" s="293"/>
      <c r="D14" s="299"/>
      <c r="E14" s="302"/>
      <c r="F14" s="296"/>
      <c r="G14" s="59" t="s">
        <v>102</v>
      </c>
      <c r="H14" s="60">
        <f t="shared" si="0"/>
        <v>0</v>
      </c>
      <c r="I14" s="60">
        <v>0</v>
      </c>
      <c r="J14" s="64">
        <v>0</v>
      </c>
      <c r="K14" s="64">
        <v>0</v>
      </c>
      <c r="L14" s="63">
        <v>0</v>
      </c>
      <c r="M14" s="287"/>
      <c r="N14" s="287"/>
    </row>
    <row r="15" spans="1:14" ht="15.75" x14ac:dyDescent="0.2">
      <c r="A15" s="291"/>
      <c r="B15" s="288"/>
      <c r="C15" s="294"/>
      <c r="D15" s="300"/>
      <c r="E15" s="303"/>
      <c r="F15" s="297"/>
      <c r="G15" s="65" t="s">
        <v>7</v>
      </c>
      <c r="H15" s="60">
        <f t="shared" si="0"/>
        <v>0</v>
      </c>
      <c r="I15" s="66">
        <v>0</v>
      </c>
      <c r="J15" s="63"/>
      <c r="K15" s="63"/>
      <c r="L15" s="63">
        <f>1148106.7+13837.2+765404.5-1927348.4</f>
        <v>0</v>
      </c>
      <c r="M15" s="288"/>
      <c r="N15" s="288"/>
    </row>
    <row r="16" spans="1:14" ht="15.75" hidden="1" x14ac:dyDescent="0.2">
      <c r="A16" s="289">
        <v>2</v>
      </c>
      <c r="B16" s="286"/>
      <c r="C16" s="292"/>
      <c r="D16" s="292"/>
      <c r="E16" s="295">
        <v>0</v>
      </c>
      <c r="F16" s="295">
        <v>0</v>
      </c>
      <c r="G16" s="57" t="s">
        <v>1</v>
      </c>
      <c r="H16" s="58">
        <f>ROUND(SUM(H17:H22),5)</f>
        <v>0</v>
      </c>
      <c r="I16" s="58">
        <f>ROUND(SUM(I17:I22),5)</f>
        <v>0</v>
      </c>
      <c r="J16" s="58">
        <f>ROUND(SUM(J17:J22),5)</f>
        <v>0</v>
      </c>
      <c r="K16" s="58"/>
      <c r="L16" s="58">
        <f>ROUND(SUM(L17:L22),5)</f>
        <v>0</v>
      </c>
      <c r="M16" s="286"/>
      <c r="N16" s="286"/>
    </row>
    <row r="17" spans="1:14" ht="31.5" hidden="1" x14ac:dyDescent="0.2">
      <c r="A17" s="290"/>
      <c r="B17" s="287"/>
      <c r="C17" s="293"/>
      <c r="D17" s="293"/>
      <c r="E17" s="296"/>
      <c r="F17" s="296"/>
      <c r="G17" s="59" t="s">
        <v>2</v>
      </c>
      <c r="H17" s="60">
        <f t="shared" ref="H17:H22" si="1">ROUND(SUM(I17:L17),5)</f>
        <v>0</v>
      </c>
      <c r="I17" s="60">
        <v>0</v>
      </c>
      <c r="J17" s="60">
        <v>0</v>
      </c>
      <c r="K17" s="61"/>
      <c r="L17" s="61">
        <v>0</v>
      </c>
      <c r="M17" s="287"/>
      <c r="N17" s="287"/>
    </row>
    <row r="18" spans="1:14" ht="47.25" hidden="1" x14ac:dyDescent="0.2">
      <c r="A18" s="290"/>
      <c r="B18" s="287"/>
      <c r="C18" s="293"/>
      <c r="D18" s="293"/>
      <c r="E18" s="296"/>
      <c r="F18" s="296"/>
      <c r="G18" s="62" t="s">
        <v>6</v>
      </c>
      <c r="H18" s="60">
        <f t="shared" si="1"/>
        <v>0</v>
      </c>
      <c r="I18" s="60">
        <v>0</v>
      </c>
      <c r="J18" s="60">
        <v>0</v>
      </c>
      <c r="K18" s="61"/>
      <c r="L18" s="61">
        <v>0</v>
      </c>
      <c r="M18" s="287"/>
      <c r="N18" s="287"/>
    </row>
    <row r="19" spans="1:14" ht="15.75" hidden="1" x14ac:dyDescent="0.2">
      <c r="A19" s="290"/>
      <c r="B19" s="287"/>
      <c r="C19" s="293"/>
      <c r="D19" s="293"/>
      <c r="E19" s="296"/>
      <c r="F19" s="296"/>
      <c r="G19" s="62" t="s">
        <v>4</v>
      </c>
      <c r="H19" s="60">
        <f t="shared" si="1"/>
        <v>0</v>
      </c>
      <c r="I19" s="60">
        <v>0</v>
      </c>
      <c r="J19" s="60">
        <v>0</v>
      </c>
      <c r="K19" s="61"/>
      <c r="L19" s="61">
        <v>0</v>
      </c>
      <c r="M19" s="287"/>
      <c r="N19" s="287"/>
    </row>
    <row r="20" spans="1:14" ht="63" hidden="1" x14ac:dyDescent="0.2">
      <c r="A20" s="290"/>
      <c r="B20" s="287"/>
      <c r="C20" s="293"/>
      <c r="D20" s="293"/>
      <c r="E20" s="296"/>
      <c r="F20" s="296"/>
      <c r="G20" s="59" t="s">
        <v>101</v>
      </c>
      <c r="H20" s="60">
        <f t="shared" si="1"/>
        <v>0</v>
      </c>
      <c r="I20" s="60">
        <v>0</v>
      </c>
      <c r="J20" s="60">
        <v>0</v>
      </c>
      <c r="K20" s="61"/>
      <c r="L20" s="61">
        <v>0</v>
      </c>
      <c r="M20" s="287"/>
      <c r="N20" s="287"/>
    </row>
    <row r="21" spans="1:14" ht="31.5" hidden="1" x14ac:dyDescent="0.2">
      <c r="A21" s="290"/>
      <c r="B21" s="287"/>
      <c r="C21" s="293"/>
      <c r="D21" s="293"/>
      <c r="E21" s="296"/>
      <c r="F21" s="296"/>
      <c r="G21" s="59" t="s">
        <v>102</v>
      </c>
      <c r="H21" s="60">
        <f t="shared" si="1"/>
        <v>0</v>
      </c>
      <c r="I21" s="60">
        <v>0</v>
      </c>
      <c r="J21" s="60">
        <v>0</v>
      </c>
      <c r="K21" s="61"/>
      <c r="L21" s="61">
        <v>0</v>
      </c>
      <c r="M21" s="287"/>
      <c r="N21" s="287"/>
    </row>
    <row r="22" spans="1:14" ht="15.75" hidden="1" x14ac:dyDescent="0.2">
      <c r="A22" s="291"/>
      <c r="B22" s="288"/>
      <c r="C22" s="294"/>
      <c r="D22" s="294"/>
      <c r="E22" s="297"/>
      <c r="F22" s="297"/>
      <c r="G22" s="65" t="s">
        <v>7</v>
      </c>
      <c r="H22" s="60">
        <f t="shared" si="1"/>
        <v>0</v>
      </c>
      <c r="I22" s="66"/>
      <c r="J22" s="66">
        <f>100000-100000</f>
        <v>0</v>
      </c>
      <c r="K22" s="67"/>
      <c r="L22" s="67">
        <f>477211.1-477211.1</f>
        <v>0</v>
      </c>
      <c r="M22" s="288"/>
      <c r="N22" s="288"/>
    </row>
    <row r="23" spans="1:14" ht="15.75" hidden="1" customHeight="1" x14ac:dyDescent="0.2">
      <c r="A23" s="289">
        <v>3</v>
      </c>
      <c r="B23" s="286"/>
      <c r="C23" s="292"/>
      <c r="D23" s="292"/>
      <c r="E23" s="295">
        <v>0</v>
      </c>
      <c r="F23" s="295">
        <v>0</v>
      </c>
      <c r="G23" s="57" t="s">
        <v>1</v>
      </c>
      <c r="H23" s="58">
        <f>ROUND(SUM(H24:H29),5)</f>
        <v>0</v>
      </c>
      <c r="I23" s="58">
        <f>ROUND(SUM(I24:I29),5)</f>
        <v>0</v>
      </c>
      <c r="J23" s="58">
        <f>ROUND(SUM(J24:J29),5)</f>
        <v>0</v>
      </c>
      <c r="K23" s="58"/>
      <c r="L23" s="58">
        <f>ROUND(SUM(L24:L29),5)</f>
        <v>0</v>
      </c>
      <c r="M23" s="286"/>
      <c r="N23" s="286"/>
    </row>
    <row r="24" spans="1:14" ht="31.5" hidden="1" x14ac:dyDescent="0.2">
      <c r="A24" s="290"/>
      <c r="B24" s="287"/>
      <c r="C24" s="293"/>
      <c r="D24" s="293"/>
      <c r="E24" s="296"/>
      <c r="F24" s="296"/>
      <c r="G24" s="59" t="s">
        <v>2</v>
      </c>
      <c r="H24" s="60">
        <f t="shared" ref="H24:H29" si="2">ROUND(SUM(I24:L24),5)</f>
        <v>0</v>
      </c>
      <c r="I24" s="60">
        <v>0</v>
      </c>
      <c r="J24" s="60">
        <v>0</v>
      </c>
      <c r="K24" s="61"/>
      <c r="L24" s="61">
        <v>0</v>
      </c>
      <c r="M24" s="287"/>
      <c r="N24" s="287"/>
    </row>
    <row r="25" spans="1:14" ht="47.25" hidden="1" x14ac:dyDescent="0.2">
      <c r="A25" s="290"/>
      <c r="B25" s="287"/>
      <c r="C25" s="293"/>
      <c r="D25" s="293"/>
      <c r="E25" s="296"/>
      <c r="F25" s="296"/>
      <c r="G25" s="62" t="s">
        <v>6</v>
      </c>
      <c r="H25" s="60">
        <f t="shared" si="2"/>
        <v>0</v>
      </c>
      <c r="I25" s="60">
        <v>0</v>
      </c>
      <c r="J25" s="60">
        <v>0</v>
      </c>
      <c r="K25" s="61"/>
      <c r="L25" s="61">
        <v>0</v>
      </c>
      <c r="M25" s="287"/>
      <c r="N25" s="287"/>
    </row>
    <row r="26" spans="1:14" ht="15.75" hidden="1" x14ac:dyDescent="0.2">
      <c r="A26" s="290"/>
      <c r="B26" s="287"/>
      <c r="C26" s="293"/>
      <c r="D26" s="293"/>
      <c r="E26" s="296"/>
      <c r="F26" s="296"/>
      <c r="G26" s="62" t="s">
        <v>4</v>
      </c>
      <c r="H26" s="60">
        <f t="shared" si="2"/>
        <v>0</v>
      </c>
      <c r="I26" s="66"/>
      <c r="J26" s="66"/>
      <c r="K26" s="67"/>
      <c r="L26" s="67"/>
      <c r="M26" s="287"/>
      <c r="N26" s="287"/>
    </row>
    <row r="27" spans="1:14" ht="63" hidden="1" x14ac:dyDescent="0.2">
      <c r="A27" s="290"/>
      <c r="B27" s="287"/>
      <c r="C27" s="293"/>
      <c r="D27" s="293"/>
      <c r="E27" s="296"/>
      <c r="F27" s="296"/>
      <c r="G27" s="59" t="s">
        <v>101</v>
      </c>
      <c r="H27" s="60">
        <f t="shared" si="2"/>
        <v>0</v>
      </c>
      <c r="I27" s="60">
        <v>0</v>
      </c>
      <c r="J27" s="60">
        <v>0</v>
      </c>
      <c r="K27" s="61"/>
      <c r="L27" s="61">
        <v>0</v>
      </c>
      <c r="M27" s="287"/>
      <c r="N27" s="287"/>
    </row>
    <row r="28" spans="1:14" ht="31.5" hidden="1" x14ac:dyDescent="0.2">
      <c r="A28" s="290"/>
      <c r="B28" s="287"/>
      <c r="C28" s="293"/>
      <c r="D28" s="293"/>
      <c r="E28" s="296"/>
      <c r="F28" s="296"/>
      <c r="G28" s="59" t="s">
        <v>102</v>
      </c>
      <c r="H28" s="60">
        <f t="shared" si="2"/>
        <v>0</v>
      </c>
      <c r="I28" s="60">
        <v>0</v>
      </c>
      <c r="J28" s="60">
        <v>0</v>
      </c>
      <c r="K28" s="61"/>
      <c r="L28" s="61">
        <v>0</v>
      </c>
      <c r="M28" s="287"/>
      <c r="N28" s="287"/>
    </row>
    <row r="29" spans="1:14" ht="15.75" hidden="1" x14ac:dyDescent="0.2">
      <c r="A29" s="291"/>
      <c r="B29" s="288"/>
      <c r="C29" s="294"/>
      <c r="D29" s="294"/>
      <c r="E29" s="297"/>
      <c r="F29" s="297"/>
      <c r="G29" s="65" t="s">
        <v>7</v>
      </c>
      <c r="H29" s="60">
        <f t="shared" si="2"/>
        <v>0</v>
      </c>
      <c r="I29" s="60"/>
      <c r="J29" s="60">
        <v>0</v>
      </c>
      <c r="K29" s="61"/>
      <c r="L29" s="61">
        <f>170000-170000</f>
        <v>0</v>
      </c>
      <c r="M29" s="288"/>
      <c r="N29" s="288"/>
    </row>
    <row r="30" spans="1:14" ht="15.75" x14ac:dyDescent="0.2">
      <c r="A30" s="277" t="s">
        <v>103</v>
      </c>
      <c r="B30" s="278"/>
      <c r="C30" s="278"/>
      <c r="D30" s="278"/>
      <c r="E30" s="278"/>
      <c r="F30" s="279"/>
      <c r="G30" s="68" t="s">
        <v>1</v>
      </c>
      <c r="H30" s="58">
        <f>ROUND(SUM(H31:H36),5)</f>
        <v>0</v>
      </c>
      <c r="I30" s="58">
        <f>ROUND(SUM(I31:I36),5)</f>
        <v>0</v>
      </c>
      <c r="J30" s="58">
        <f>ROUND(SUM(J31:J36),5)</f>
        <v>0</v>
      </c>
      <c r="K30" s="58"/>
      <c r="L30" s="58">
        <f>ROUND(SUM(L31:L36),5)</f>
        <v>0</v>
      </c>
      <c r="M30" s="286"/>
      <c r="N30" s="286"/>
    </row>
    <row r="31" spans="1:14" ht="31.5" x14ac:dyDescent="0.2">
      <c r="A31" s="280"/>
      <c r="B31" s="281"/>
      <c r="C31" s="281"/>
      <c r="D31" s="281"/>
      <c r="E31" s="281"/>
      <c r="F31" s="282"/>
      <c r="G31" s="68" t="s">
        <v>2</v>
      </c>
      <c r="H31" s="69">
        <f>ROUND(SUM(I31:L31),5)</f>
        <v>0</v>
      </c>
      <c r="I31" s="69">
        <f>I10+I17+I24</f>
        <v>0</v>
      </c>
      <c r="J31" s="69">
        <f>J10+J17+J24</f>
        <v>0</v>
      </c>
      <c r="K31" s="69">
        <f>K10+K17+K24</f>
        <v>0</v>
      </c>
      <c r="L31" s="69">
        <f>L10+L17+L24</f>
        <v>0</v>
      </c>
      <c r="M31" s="287"/>
      <c r="N31" s="287"/>
    </row>
    <row r="32" spans="1:14" ht="47.25" x14ac:dyDescent="0.2">
      <c r="A32" s="280"/>
      <c r="B32" s="281"/>
      <c r="C32" s="281"/>
      <c r="D32" s="281"/>
      <c r="E32" s="281"/>
      <c r="F32" s="282"/>
      <c r="G32" s="68" t="s">
        <v>6</v>
      </c>
      <c r="H32" s="69">
        <f>ROUND(SUM(I32:L32),5)</f>
        <v>0</v>
      </c>
      <c r="I32" s="69">
        <f t="shared" ref="I32:L36" si="3">I11+I18+I25</f>
        <v>0</v>
      </c>
      <c r="J32" s="69">
        <f t="shared" si="3"/>
        <v>0</v>
      </c>
      <c r="K32" s="69">
        <f t="shared" si="3"/>
        <v>0</v>
      </c>
      <c r="L32" s="69">
        <f t="shared" si="3"/>
        <v>0</v>
      </c>
      <c r="M32" s="287"/>
      <c r="N32" s="287"/>
    </row>
    <row r="33" spans="1:14" ht="31.5" x14ac:dyDescent="0.2">
      <c r="A33" s="280"/>
      <c r="B33" s="281"/>
      <c r="C33" s="281"/>
      <c r="D33" s="281"/>
      <c r="E33" s="281"/>
      <c r="F33" s="282"/>
      <c r="G33" s="68" t="s">
        <v>4</v>
      </c>
      <c r="H33" s="69">
        <f>SUM(I33:L33)</f>
        <v>0</v>
      </c>
      <c r="I33" s="69">
        <f t="shared" si="3"/>
        <v>0</v>
      </c>
      <c r="J33" s="69">
        <f t="shared" si="3"/>
        <v>0</v>
      </c>
      <c r="K33" s="69">
        <f t="shared" si="3"/>
        <v>0</v>
      </c>
      <c r="L33" s="69">
        <f t="shared" si="3"/>
        <v>0</v>
      </c>
      <c r="M33" s="287"/>
      <c r="N33" s="287"/>
    </row>
    <row r="34" spans="1:14" ht="63" x14ac:dyDescent="0.2">
      <c r="A34" s="280"/>
      <c r="B34" s="281"/>
      <c r="C34" s="281"/>
      <c r="D34" s="281"/>
      <c r="E34" s="281"/>
      <c r="F34" s="282"/>
      <c r="G34" s="68" t="s">
        <v>101</v>
      </c>
      <c r="H34" s="69">
        <f>ROUND(SUM(I34:L34),5)</f>
        <v>0</v>
      </c>
      <c r="I34" s="69">
        <f t="shared" si="3"/>
        <v>0</v>
      </c>
      <c r="J34" s="69">
        <f t="shared" si="3"/>
        <v>0</v>
      </c>
      <c r="K34" s="69">
        <f t="shared" si="3"/>
        <v>0</v>
      </c>
      <c r="L34" s="69">
        <f t="shared" si="3"/>
        <v>0</v>
      </c>
      <c r="M34" s="287"/>
      <c r="N34" s="287"/>
    </row>
    <row r="35" spans="1:14" ht="31.5" x14ac:dyDescent="0.2">
      <c r="A35" s="280"/>
      <c r="B35" s="281"/>
      <c r="C35" s="281"/>
      <c r="D35" s="281"/>
      <c r="E35" s="281"/>
      <c r="F35" s="282"/>
      <c r="G35" s="68" t="s">
        <v>102</v>
      </c>
      <c r="H35" s="69">
        <f>ROUND(SUM(I35:L35),5)</f>
        <v>0</v>
      </c>
      <c r="I35" s="69">
        <f t="shared" si="3"/>
        <v>0</v>
      </c>
      <c r="J35" s="69">
        <f t="shared" si="3"/>
        <v>0</v>
      </c>
      <c r="K35" s="69">
        <f t="shared" si="3"/>
        <v>0</v>
      </c>
      <c r="L35" s="69">
        <f t="shared" si="3"/>
        <v>0</v>
      </c>
      <c r="M35" s="287"/>
      <c r="N35" s="287"/>
    </row>
    <row r="36" spans="1:14" ht="31.5" x14ac:dyDescent="0.2">
      <c r="A36" s="283"/>
      <c r="B36" s="284"/>
      <c r="C36" s="284"/>
      <c r="D36" s="284"/>
      <c r="E36" s="284"/>
      <c r="F36" s="285"/>
      <c r="G36" s="68" t="s">
        <v>7</v>
      </c>
      <c r="H36" s="69">
        <f>ROUND(SUM(I36:L36),5)</f>
        <v>0</v>
      </c>
      <c r="I36" s="69">
        <f t="shared" si="3"/>
        <v>0</v>
      </c>
      <c r="J36" s="69">
        <f t="shared" si="3"/>
        <v>0</v>
      </c>
      <c r="K36" s="69">
        <f t="shared" si="3"/>
        <v>0</v>
      </c>
      <c r="L36" s="69">
        <f t="shared" si="3"/>
        <v>0</v>
      </c>
      <c r="M36" s="288"/>
      <c r="N36" s="288"/>
    </row>
    <row r="37" spans="1:14" ht="15.75" x14ac:dyDescent="0.2">
      <c r="A37" s="70"/>
      <c r="B37" s="71"/>
      <c r="C37" s="72"/>
      <c r="D37" s="73"/>
      <c r="E37" s="72"/>
      <c r="F37" s="72"/>
      <c r="G37" s="74"/>
      <c r="H37" s="75"/>
      <c r="I37" s="75"/>
      <c r="J37" s="75"/>
      <c r="K37" s="75"/>
      <c r="L37" s="75"/>
      <c r="M37" s="76"/>
      <c r="N37" s="76"/>
    </row>
  </sheetData>
  <mergeCells count="42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C36" sqref="C36"/>
    </sheetView>
  </sheetViews>
  <sheetFormatPr defaultRowHeight="15" x14ac:dyDescent="0.2"/>
  <cols>
    <col min="1" max="1" width="8.42578125" style="77" customWidth="1"/>
    <col min="2" max="2" width="53.28515625" style="77" customWidth="1"/>
    <col min="3" max="3" width="20" style="77" customWidth="1"/>
    <col min="4" max="4" width="18.5703125" style="77" customWidth="1"/>
    <col min="5" max="5" width="23.140625" style="77" customWidth="1"/>
    <col min="6" max="6" width="46.85546875" style="77" customWidth="1"/>
    <col min="7" max="7" width="46.28515625" style="77" customWidth="1"/>
    <col min="8" max="8" width="19.5703125" style="53" customWidth="1"/>
    <col min="9" max="9" width="14.85546875" style="53" customWidth="1"/>
    <col min="10" max="10" width="13" style="53" customWidth="1"/>
    <col min="11" max="256" width="9.140625" style="53"/>
    <col min="257" max="257" width="8.42578125" style="53" customWidth="1"/>
    <col min="258" max="258" width="53.28515625" style="53" customWidth="1"/>
    <col min="259" max="259" width="20" style="53" customWidth="1"/>
    <col min="260" max="260" width="18.5703125" style="53" customWidth="1"/>
    <col min="261" max="261" width="23.140625" style="53" customWidth="1"/>
    <col min="262" max="262" width="46.85546875" style="53" customWidth="1"/>
    <col min="263" max="263" width="46.28515625" style="53" customWidth="1"/>
    <col min="264" max="264" width="19.5703125" style="53" customWidth="1"/>
    <col min="265" max="265" width="14.85546875" style="53" customWidth="1"/>
    <col min="266" max="266" width="13" style="53" customWidth="1"/>
    <col min="267" max="512" width="9.140625" style="53"/>
    <col min="513" max="513" width="8.42578125" style="53" customWidth="1"/>
    <col min="514" max="514" width="53.28515625" style="53" customWidth="1"/>
    <col min="515" max="515" width="20" style="53" customWidth="1"/>
    <col min="516" max="516" width="18.5703125" style="53" customWidth="1"/>
    <col min="517" max="517" width="23.140625" style="53" customWidth="1"/>
    <col min="518" max="518" width="46.85546875" style="53" customWidth="1"/>
    <col min="519" max="519" width="46.28515625" style="53" customWidth="1"/>
    <col min="520" max="520" width="19.5703125" style="53" customWidth="1"/>
    <col min="521" max="521" width="14.85546875" style="53" customWidth="1"/>
    <col min="522" max="522" width="13" style="53" customWidth="1"/>
    <col min="523" max="768" width="9.140625" style="53"/>
    <col min="769" max="769" width="8.42578125" style="53" customWidth="1"/>
    <col min="770" max="770" width="53.28515625" style="53" customWidth="1"/>
    <col min="771" max="771" width="20" style="53" customWidth="1"/>
    <col min="772" max="772" width="18.5703125" style="53" customWidth="1"/>
    <col min="773" max="773" width="23.140625" style="53" customWidth="1"/>
    <col min="774" max="774" width="46.85546875" style="53" customWidth="1"/>
    <col min="775" max="775" width="46.28515625" style="53" customWidth="1"/>
    <col min="776" max="776" width="19.5703125" style="53" customWidth="1"/>
    <col min="777" max="777" width="14.85546875" style="53" customWidth="1"/>
    <col min="778" max="778" width="13" style="53" customWidth="1"/>
    <col min="779" max="1024" width="9.140625" style="53"/>
    <col min="1025" max="1025" width="8.42578125" style="53" customWidth="1"/>
    <col min="1026" max="1026" width="53.28515625" style="53" customWidth="1"/>
    <col min="1027" max="1027" width="20" style="53" customWidth="1"/>
    <col min="1028" max="1028" width="18.5703125" style="53" customWidth="1"/>
    <col min="1029" max="1029" width="23.140625" style="53" customWidth="1"/>
    <col min="1030" max="1030" width="46.85546875" style="53" customWidth="1"/>
    <col min="1031" max="1031" width="46.28515625" style="53" customWidth="1"/>
    <col min="1032" max="1032" width="19.5703125" style="53" customWidth="1"/>
    <col min="1033" max="1033" width="14.85546875" style="53" customWidth="1"/>
    <col min="1034" max="1034" width="13" style="53" customWidth="1"/>
    <col min="1035" max="1280" width="9.140625" style="53"/>
    <col min="1281" max="1281" width="8.42578125" style="53" customWidth="1"/>
    <col min="1282" max="1282" width="53.28515625" style="53" customWidth="1"/>
    <col min="1283" max="1283" width="20" style="53" customWidth="1"/>
    <col min="1284" max="1284" width="18.5703125" style="53" customWidth="1"/>
    <col min="1285" max="1285" width="23.140625" style="53" customWidth="1"/>
    <col min="1286" max="1286" width="46.85546875" style="53" customWidth="1"/>
    <col min="1287" max="1287" width="46.28515625" style="53" customWidth="1"/>
    <col min="1288" max="1288" width="19.5703125" style="53" customWidth="1"/>
    <col min="1289" max="1289" width="14.85546875" style="53" customWidth="1"/>
    <col min="1290" max="1290" width="13" style="53" customWidth="1"/>
    <col min="1291" max="1536" width="9.140625" style="53"/>
    <col min="1537" max="1537" width="8.42578125" style="53" customWidth="1"/>
    <col min="1538" max="1538" width="53.28515625" style="53" customWidth="1"/>
    <col min="1539" max="1539" width="20" style="53" customWidth="1"/>
    <col min="1540" max="1540" width="18.5703125" style="53" customWidth="1"/>
    <col min="1541" max="1541" width="23.140625" style="53" customWidth="1"/>
    <col min="1542" max="1542" width="46.85546875" style="53" customWidth="1"/>
    <col min="1543" max="1543" width="46.28515625" style="53" customWidth="1"/>
    <col min="1544" max="1544" width="19.5703125" style="53" customWidth="1"/>
    <col min="1545" max="1545" width="14.85546875" style="53" customWidth="1"/>
    <col min="1546" max="1546" width="13" style="53" customWidth="1"/>
    <col min="1547" max="1792" width="9.140625" style="53"/>
    <col min="1793" max="1793" width="8.42578125" style="53" customWidth="1"/>
    <col min="1794" max="1794" width="53.28515625" style="53" customWidth="1"/>
    <col min="1795" max="1795" width="20" style="53" customWidth="1"/>
    <col min="1796" max="1796" width="18.5703125" style="53" customWidth="1"/>
    <col min="1797" max="1797" width="23.140625" style="53" customWidth="1"/>
    <col min="1798" max="1798" width="46.85546875" style="53" customWidth="1"/>
    <col min="1799" max="1799" width="46.28515625" style="53" customWidth="1"/>
    <col min="1800" max="1800" width="19.5703125" style="53" customWidth="1"/>
    <col min="1801" max="1801" width="14.85546875" style="53" customWidth="1"/>
    <col min="1802" max="1802" width="13" style="53" customWidth="1"/>
    <col min="1803" max="2048" width="9.140625" style="53"/>
    <col min="2049" max="2049" width="8.42578125" style="53" customWidth="1"/>
    <col min="2050" max="2050" width="53.28515625" style="53" customWidth="1"/>
    <col min="2051" max="2051" width="20" style="53" customWidth="1"/>
    <col min="2052" max="2052" width="18.5703125" style="53" customWidth="1"/>
    <col min="2053" max="2053" width="23.140625" style="53" customWidth="1"/>
    <col min="2054" max="2054" width="46.85546875" style="53" customWidth="1"/>
    <col min="2055" max="2055" width="46.28515625" style="53" customWidth="1"/>
    <col min="2056" max="2056" width="19.5703125" style="53" customWidth="1"/>
    <col min="2057" max="2057" width="14.85546875" style="53" customWidth="1"/>
    <col min="2058" max="2058" width="13" style="53" customWidth="1"/>
    <col min="2059" max="2304" width="9.140625" style="53"/>
    <col min="2305" max="2305" width="8.42578125" style="53" customWidth="1"/>
    <col min="2306" max="2306" width="53.28515625" style="53" customWidth="1"/>
    <col min="2307" max="2307" width="20" style="53" customWidth="1"/>
    <col min="2308" max="2308" width="18.5703125" style="53" customWidth="1"/>
    <col min="2309" max="2309" width="23.140625" style="53" customWidth="1"/>
    <col min="2310" max="2310" width="46.85546875" style="53" customWidth="1"/>
    <col min="2311" max="2311" width="46.28515625" style="53" customWidth="1"/>
    <col min="2312" max="2312" width="19.5703125" style="53" customWidth="1"/>
    <col min="2313" max="2313" width="14.85546875" style="53" customWidth="1"/>
    <col min="2314" max="2314" width="13" style="53" customWidth="1"/>
    <col min="2315" max="2560" width="9.140625" style="53"/>
    <col min="2561" max="2561" width="8.42578125" style="53" customWidth="1"/>
    <col min="2562" max="2562" width="53.28515625" style="53" customWidth="1"/>
    <col min="2563" max="2563" width="20" style="53" customWidth="1"/>
    <col min="2564" max="2564" width="18.5703125" style="53" customWidth="1"/>
    <col min="2565" max="2565" width="23.140625" style="53" customWidth="1"/>
    <col min="2566" max="2566" width="46.85546875" style="53" customWidth="1"/>
    <col min="2567" max="2567" width="46.28515625" style="53" customWidth="1"/>
    <col min="2568" max="2568" width="19.5703125" style="53" customWidth="1"/>
    <col min="2569" max="2569" width="14.85546875" style="53" customWidth="1"/>
    <col min="2570" max="2570" width="13" style="53" customWidth="1"/>
    <col min="2571" max="2816" width="9.140625" style="53"/>
    <col min="2817" max="2817" width="8.42578125" style="53" customWidth="1"/>
    <col min="2818" max="2818" width="53.28515625" style="53" customWidth="1"/>
    <col min="2819" max="2819" width="20" style="53" customWidth="1"/>
    <col min="2820" max="2820" width="18.5703125" style="53" customWidth="1"/>
    <col min="2821" max="2821" width="23.140625" style="53" customWidth="1"/>
    <col min="2822" max="2822" width="46.85546875" style="53" customWidth="1"/>
    <col min="2823" max="2823" width="46.28515625" style="53" customWidth="1"/>
    <col min="2824" max="2824" width="19.5703125" style="53" customWidth="1"/>
    <col min="2825" max="2825" width="14.85546875" style="53" customWidth="1"/>
    <col min="2826" max="2826" width="13" style="53" customWidth="1"/>
    <col min="2827" max="3072" width="9.140625" style="53"/>
    <col min="3073" max="3073" width="8.42578125" style="53" customWidth="1"/>
    <col min="3074" max="3074" width="53.28515625" style="53" customWidth="1"/>
    <col min="3075" max="3075" width="20" style="53" customWidth="1"/>
    <col min="3076" max="3076" width="18.5703125" style="53" customWidth="1"/>
    <col min="3077" max="3077" width="23.140625" style="53" customWidth="1"/>
    <col min="3078" max="3078" width="46.85546875" style="53" customWidth="1"/>
    <col min="3079" max="3079" width="46.28515625" style="53" customWidth="1"/>
    <col min="3080" max="3080" width="19.5703125" style="53" customWidth="1"/>
    <col min="3081" max="3081" width="14.85546875" style="53" customWidth="1"/>
    <col min="3082" max="3082" width="13" style="53" customWidth="1"/>
    <col min="3083" max="3328" width="9.140625" style="53"/>
    <col min="3329" max="3329" width="8.42578125" style="53" customWidth="1"/>
    <col min="3330" max="3330" width="53.28515625" style="53" customWidth="1"/>
    <col min="3331" max="3331" width="20" style="53" customWidth="1"/>
    <col min="3332" max="3332" width="18.5703125" style="53" customWidth="1"/>
    <col min="3333" max="3333" width="23.140625" style="53" customWidth="1"/>
    <col min="3334" max="3334" width="46.85546875" style="53" customWidth="1"/>
    <col min="3335" max="3335" width="46.28515625" style="53" customWidth="1"/>
    <col min="3336" max="3336" width="19.5703125" style="53" customWidth="1"/>
    <col min="3337" max="3337" width="14.85546875" style="53" customWidth="1"/>
    <col min="3338" max="3338" width="13" style="53" customWidth="1"/>
    <col min="3339" max="3584" width="9.140625" style="53"/>
    <col min="3585" max="3585" width="8.42578125" style="53" customWidth="1"/>
    <col min="3586" max="3586" width="53.28515625" style="53" customWidth="1"/>
    <col min="3587" max="3587" width="20" style="53" customWidth="1"/>
    <col min="3588" max="3588" width="18.5703125" style="53" customWidth="1"/>
    <col min="3589" max="3589" width="23.140625" style="53" customWidth="1"/>
    <col min="3590" max="3590" width="46.85546875" style="53" customWidth="1"/>
    <col min="3591" max="3591" width="46.28515625" style="53" customWidth="1"/>
    <col min="3592" max="3592" width="19.5703125" style="53" customWidth="1"/>
    <col min="3593" max="3593" width="14.85546875" style="53" customWidth="1"/>
    <col min="3594" max="3594" width="13" style="53" customWidth="1"/>
    <col min="3595" max="3840" width="9.140625" style="53"/>
    <col min="3841" max="3841" width="8.42578125" style="53" customWidth="1"/>
    <col min="3842" max="3842" width="53.28515625" style="53" customWidth="1"/>
    <col min="3843" max="3843" width="20" style="53" customWidth="1"/>
    <col min="3844" max="3844" width="18.5703125" style="53" customWidth="1"/>
    <col min="3845" max="3845" width="23.140625" style="53" customWidth="1"/>
    <col min="3846" max="3846" width="46.85546875" style="53" customWidth="1"/>
    <col min="3847" max="3847" width="46.28515625" style="53" customWidth="1"/>
    <col min="3848" max="3848" width="19.5703125" style="53" customWidth="1"/>
    <col min="3849" max="3849" width="14.85546875" style="53" customWidth="1"/>
    <col min="3850" max="3850" width="13" style="53" customWidth="1"/>
    <col min="3851" max="4096" width="9.140625" style="53"/>
    <col min="4097" max="4097" width="8.42578125" style="53" customWidth="1"/>
    <col min="4098" max="4098" width="53.28515625" style="53" customWidth="1"/>
    <col min="4099" max="4099" width="20" style="53" customWidth="1"/>
    <col min="4100" max="4100" width="18.5703125" style="53" customWidth="1"/>
    <col min="4101" max="4101" width="23.140625" style="53" customWidth="1"/>
    <col min="4102" max="4102" width="46.85546875" style="53" customWidth="1"/>
    <col min="4103" max="4103" width="46.28515625" style="53" customWidth="1"/>
    <col min="4104" max="4104" width="19.5703125" style="53" customWidth="1"/>
    <col min="4105" max="4105" width="14.85546875" style="53" customWidth="1"/>
    <col min="4106" max="4106" width="13" style="53" customWidth="1"/>
    <col min="4107" max="4352" width="9.140625" style="53"/>
    <col min="4353" max="4353" width="8.42578125" style="53" customWidth="1"/>
    <col min="4354" max="4354" width="53.28515625" style="53" customWidth="1"/>
    <col min="4355" max="4355" width="20" style="53" customWidth="1"/>
    <col min="4356" max="4356" width="18.5703125" style="53" customWidth="1"/>
    <col min="4357" max="4357" width="23.140625" style="53" customWidth="1"/>
    <col min="4358" max="4358" width="46.85546875" style="53" customWidth="1"/>
    <col min="4359" max="4359" width="46.28515625" style="53" customWidth="1"/>
    <col min="4360" max="4360" width="19.5703125" style="53" customWidth="1"/>
    <col min="4361" max="4361" width="14.85546875" style="53" customWidth="1"/>
    <col min="4362" max="4362" width="13" style="53" customWidth="1"/>
    <col min="4363" max="4608" width="9.140625" style="53"/>
    <col min="4609" max="4609" width="8.42578125" style="53" customWidth="1"/>
    <col min="4610" max="4610" width="53.28515625" style="53" customWidth="1"/>
    <col min="4611" max="4611" width="20" style="53" customWidth="1"/>
    <col min="4612" max="4612" width="18.5703125" style="53" customWidth="1"/>
    <col min="4613" max="4613" width="23.140625" style="53" customWidth="1"/>
    <col min="4614" max="4614" width="46.85546875" style="53" customWidth="1"/>
    <col min="4615" max="4615" width="46.28515625" style="53" customWidth="1"/>
    <col min="4616" max="4616" width="19.5703125" style="53" customWidth="1"/>
    <col min="4617" max="4617" width="14.85546875" style="53" customWidth="1"/>
    <col min="4618" max="4618" width="13" style="53" customWidth="1"/>
    <col min="4619" max="4864" width="9.140625" style="53"/>
    <col min="4865" max="4865" width="8.42578125" style="53" customWidth="1"/>
    <col min="4866" max="4866" width="53.28515625" style="53" customWidth="1"/>
    <col min="4867" max="4867" width="20" style="53" customWidth="1"/>
    <col min="4868" max="4868" width="18.5703125" style="53" customWidth="1"/>
    <col min="4869" max="4869" width="23.140625" style="53" customWidth="1"/>
    <col min="4870" max="4870" width="46.85546875" style="53" customWidth="1"/>
    <col min="4871" max="4871" width="46.28515625" style="53" customWidth="1"/>
    <col min="4872" max="4872" width="19.5703125" style="53" customWidth="1"/>
    <col min="4873" max="4873" width="14.85546875" style="53" customWidth="1"/>
    <col min="4874" max="4874" width="13" style="53" customWidth="1"/>
    <col min="4875" max="5120" width="9.140625" style="53"/>
    <col min="5121" max="5121" width="8.42578125" style="53" customWidth="1"/>
    <col min="5122" max="5122" width="53.28515625" style="53" customWidth="1"/>
    <col min="5123" max="5123" width="20" style="53" customWidth="1"/>
    <col min="5124" max="5124" width="18.5703125" style="53" customWidth="1"/>
    <col min="5125" max="5125" width="23.140625" style="53" customWidth="1"/>
    <col min="5126" max="5126" width="46.85546875" style="53" customWidth="1"/>
    <col min="5127" max="5127" width="46.28515625" style="53" customWidth="1"/>
    <col min="5128" max="5128" width="19.5703125" style="53" customWidth="1"/>
    <col min="5129" max="5129" width="14.85546875" style="53" customWidth="1"/>
    <col min="5130" max="5130" width="13" style="53" customWidth="1"/>
    <col min="5131" max="5376" width="9.140625" style="53"/>
    <col min="5377" max="5377" width="8.42578125" style="53" customWidth="1"/>
    <col min="5378" max="5378" width="53.28515625" style="53" customWidth="1"/>
    <col min="5379" max="5379" width="20" style="53" customWidth="1"/>
    <col min="5380" max="5380" width="18.5703125" style="53" customWidth="1"/>
    <col min="5381" max="5381" width="23.140625" style="53" customWidth="1"/>
    <col min="5382" max="5382" width="46.85546875" style="53" customWidth="1"/>
    <col min="5383" max="5383" width="46.28515625" style="53" customWidth="1"/>
    <col min="5384" max="5384" width="19.5703125" style="53" customWidth="1"/>
    <col min="5385" max="5385" width="14.85546875" style="53" customWidth="1"/>
    <col min="5386" max="5386" width="13" style="53" customWidth="1"/>
    <col min="5387" max="5632" width="9.140625" style="53"/>
    <col min="5633" max="5633" width="8.42578125" style="53" customWidth="1"/>
    <col min="5634" max="5634" width="53.28515625" style="53" customWidth="1"/>
    <col min="5635" max="5635" width="20" style="53" customWidth="1"/>
    <col min="5636" max="5636" width="18.5703125" style="53" customWidth="1"/>
    <col min="5637" max="5637" width="23.140625" style="53" customWidth="1"/>
    <col min="5638" max="5638" width="46.85546875" style="53" customWidth="1"/>
    <col min="5639" max="5639" width="46.28515625" style="53" customWidth="1"/>
    <col min="5640" max="5640" width="19.5703125" style="53" customWidth="1"/>
    <col min="5641" max="5641" width="14.85546875" style="53" customWidth="1"/>
    <col min="5642" max="5642" width="13" style="53" customWidth="1"/>
    <col min="5643" max="5888" width="9.140625" style="53"/>
    <col min="5889" max="5889" width="8.42578125" style="53" customWidth="1"/>
    <col min="5890" max="5890" width="53.28515625" style="53" customWidth="1"/>
    <col min="5891" max="5891" width="20" style="53" customWidth="1"/>
    <col min="5892" max="5892" width="18.5703125" style="53" customWidth="1"/>
    <col min="5893" max="5893" width="23.140625" style="53" customWidth="1"/>
    <col min="5894" max="5894" width="46.85546875" style="53" customWidth="1"/>
    <col min="5895" max="5895" width="46.28515625" style="53" customWidth="1"/>
    <col min="5896" max="5896" width="19.5703125" style="53" customWidth="1"/>
    <col min="5897" max="5897" width="14.85546875" style="53" customWidth="1"/>
    <col min="5898" max="5898" width="13" style="53" customWidth="1"/>
    <col min="5899" max="6144" width="9.140625" style="53"/>
    <col min="6145" max="6145" width="8.42578125" style="53" customWidth="1"/>
    <col min="6146" max="6146" width="53.28515625" style="53" customWidth="1"/>
    <col min="6147" max="6147" width="20" style="53" customWidth="1"/>
    <col min="6148" max="6148" width="18.5703125" style="53" customWidth="1"/>
    <col min="6149" max="6149" width="23.140625" style="53" customWidth="1"/>
    <col min="6150" max="6150" width="46.85546875" style="53" customWidth="1"/>
    <col min="6151" max="6151" width="46.28515625" style="53" customWidth="1"/>
    <col min="6152" max="6152" width="19.5703125" style="53" customWidth="1"/>
    <col min="6153" max="6153" width="14.85546875" style="53" customWidth="1"/>
    <col min="6154" max="6154" width="13" style="53" customWidth="1"/>
    <col min="6155" max="6400" width="9.140625" style="53"/>
    <col min="6401" max="6401" width="8.42578125" style="53" customWidth="1"/>
    <col min="6402" max="6402" width="53.28515625" style="53" customWidth="1"/>
    <col min="6403" max="6403" width="20" style="53" customWidth="1"/>
    <col min="6404" max="6404" width="18.5703125" style="53" customWidth="1"/>
    <col min="6405" max="6405" width="23.140625" style="53" customWidth="1"/>
    <col min="6406" max="6406" width="46.85546875" style="53" customWidth="1"/>
    <col min="6407" max="6407" width="46.28515625" style="53" customWidth="1"/>
    <col min="6408" max="6408" width="19.5703125" style="53" customWidth="1"/>
    <col min="6409" max="6409" width="14.85546875" style="53" customWidth="1"/>
    <col min="6410" max="6410" width="13" style="53" customWidth="1"/>
    <col min="6411" max="6656" width="9.140625" style="53"/>
    <col min="6657" max="6657" width="8.42578125" style="53" customWidth="1"/>
    <col min="6658" max="6658" width="53.28515625" style="53" customWidth="1"/>
    <col min="6659" max="6659" width="20" style="53" customWidth="1"/>
    <col min="6660" max="6660" width="18.5703125" style="53" customWidth="1"/>
    <col min="6661" max="6661" width="23.140625" style="53" customWidth="1"/>
    <col min="6662" max="6662" width="46.85546875" style="53" customWidth="1"/>
    <col min="6663" max="6663" width="46.28515625" style="53" customWidth="1"/>
    <col min="6664" max="6664" width="19.5703125" style="53" customWidth="1"/>
    <col min="6665" max="6665" width="14.85546875" style="53" customWidth="1"/>
    <col min="6666" max="6666" width="13" style="53" customWidth="1"/>
    <col min="6667" max="6912" width="9.140625" style="53"/>
    <col min="6913" max="6913" width="8.42578125" style="53" customWidth="1"/>
    <col min="6914" max="6914" width="53.28515625" style="53" customWidth="1"/>
    <col min="6915" max="6915" width="20" style="53" customWidth="1"/>
    <col min="6916" max="6916" width="18.5703125" style="53" customWidth="1"/>
    <col min="6917" max="6917" width="23.140625" style="53" customWidth="1"/>
    <col min="6918" max="6918" width="46.85546875" style="53" customWidth="1"/>
    <col min="6919" max="6919" width="46.28515625" style="53" customWidth="1"/>
    <col min="6920" max="6920" width="19.5703125" style="53" customWidth="1"/>
    <col min="6921" max="6921" width="14.85546875" style="53" customWidth="1"/>
    <col min="6922" max="6922" width="13" style="53" customWidth="1"/>
    <col min="6923" max="7168" width="9.140625" style="53"/>
    <col min="7169" max="7169" width="8.42578125" style="53" customWidth="1"/>
    <col min="7170" max="7170" width="53.28515625" style="53" customWidth="1"/>
    <col min="7171" max="7171" width="20" style="53" customWidth="1"/>
    <col min="7172" max="7172" width="18.5703125" style="53" customWidth="1"/>
    <col min="7173" max="7173" width="23.140625" style="53" customWidth="1"/>
    <col min="7174" max="7174" width="46.85546875" style="53" customWidth="1"/>
    <col min="7175" max="7175" width="46.28515625" style="53" customWidth="1"/>
    <col min="7176" max="7176" width="19.5703125" style="53" customWidth="1"/>
    <col min="7177" max="7177" width="14.85546875" style="53" customWidth="1"/>
    <col min="7178" max="7178" width="13" style="53" customWidth="1"/>
    <col min="7179" max="7424" width="9.140625" style="53"/>
    <col min="7425" max="7425" width="8.42578125" style="53" customWidth="1"/>
    <col min="7426" max="7426" width="53.28515625" style="53" customWidth="1"/>
    <col min="7427" max="7427" width="20" style="53" customWidth="1"/>
    <col min="7428" max="7428" width="18.5703125" style="53" customWidth="1"/>
    <col min="7429" max="7429" width="23.140625" style="53" customWidth="1"/>
    <col min="7430" max="7430" width="46.85546875" style="53" customWidth="1"/>
    <col min="7431" max="7431" width="46.28515625" style="53" customWidth="1"/>
    <col min="7432" max="7432" width="19.5703125" style="53" customWidth="1"/>
    <col min="7433" max="7433" width="14.85546875" style="53" customWidth="1"/>
    <col min="7434" max="7434" width="13" style="53" customWidth="1"/>
    <col min="7435" max="7680" width="9.140625" style="53"/>
    <col min="7681" max="7681" width="8.42578125" style="53" customWidth="1"/>
    <col min="7682" max="7682" width="53.28515625" style="53" customWidth="1"/>
    <col min="7683" max="7683" width="20" style="53" customWidth="1"/>
    <col min="7684" max="7684" width="18.5703125" style="53" customWidth="1"/>
    <col min="7685" max="7685" width="23.140625" style="53" customWidth="1"/>
    <col min="7686" max="7686" width="46.85546875" style="53" customWidth="1"/>
    <col min="7687" max="7687" width="46.28515625" style="53" customWidth="1"/>
    <col min="7688" max="7688" width="19.5703125" style="53" customWidth="1"/>
    <col min="7689" max="7689" width="14.85546875" style="53" customWidth="1"/>
    <col min="7690" max="7690" width="13" style="53" customWidth="1"/>
    <col min="7691" max="7936" width="9.140625" style="53"/>
    <col min="7937" max="7937" width="8.42578125" style="53" customWidth="1"/>
    <col min="7938" max="7938" width="53.28515625" style="53" customWidth="1"/>
    <col min="7939" max="7939" width="20" style="53" customWidth="1"/>
    <col min="7940" max="7940" width="18.5703125" style="53" customWidth="1"/>
    <col min="7941" max="7941" width="23.140625" style="53" customWidth="1"/>
    <col min="7942" max="7942" width="46.85546875" style="53" customWidth="1"/>
    <col min="7943" max="7943" width="46.28515625" style="53" customWidth="1"/>
    <col min="7944" max="7944" width="19.5703125" style="53" customWidth="1"/>
    <col min="7945" max="7945" width="14.85546875" style="53" customWidth="1"/>
    <col min="7946" max="7946" width="13" style="53" customWidth="1"/>
    <col min="7947" max="8192" width="9.140625" style="53"/>
    <col min="8193" max="8193" width="8.42578125" style="53" customWidth="1"/>
    <col min="8194" max="8194" width="53.28515625" style="53" customWidth="1"/>
    <col min="8195" max="8195" width="20" style="53" customWidth="1"/>
    <col min="8196" max="8196" width="18.5703125" style="53" customWidth="1"/>
    <col min="8197" max="8197" width="23.140625" style="53" customWidth="1"/>
    <col min="8198" max="8198" width="46.85546875" style="53" customWidth="1"/>
    <col min="8199" max="8199" width="46.28515625" style="53" customWidth="1"/>
    <col min="8200" max="8200" width="19.5703125" style="53" customWidth="1"/>
    <col min="8201" max="8201" width="14.85546875" style="53" customWidth="1"/>
    <col min="8202" max="8202" width="13" style="53" customWidth="1"/>
    <col min="8203" max="8448" width="9.140625" style="53"/>
    <col min="8449" max="8449" width="8.42578125" style="53" customWidth="1"/>
    <col min="8450" max="8450" width="53.28515625" style="53" customWidth="1"/>
    <col min="8451" max="8451" width="20" style="53" customWidth="1"/>
    <col min="8452" max="8452" width="18.5703125" style="53" customWidth="1"/>
    <col min="8453" max="8453" width="23.140625" style="53" customWidth="1"/>
    <col min="8454" max="8454" width="46.85546875" style="53" customWidth="1"/>
    <col min="8455" max="8455" width="46.28515625" style="53" customWidth="1"/>
    <col min="8456" max="8456" width="19.5703125" style="53" customWidth="1"/>
    <col min="8457" max="8457" width="14.85546875" style="53" customWidth="1"/>
    <col min="8458" max="8458" width="13" style="53" customWidth="1"/>
    <col min="8459" max="8704" width="9.140625" style="53"/>
    <col min="8705" max="8705" width="8.42578125" style="53" customWidth="1"/>
    <col min="8706" max="8706" width="53.28515625" style="53" customWidth="1"/>
    <col min="8707" max="8707" width="20" style="53" customWidth="1"/>
    <col min="8708" max="8708" width="18.5703125" style="53" customWidth="1"/>
    <col min="8709" max="8709" width="23.140625" style="53" customWidth="1"/>
    <col min="8710" max="8710" width="46.85546875" style="53" customWidth="1"/>
    <col min="8711" max="8711" width="46.28515625" style="53" customWidth="1"/>
    <col min="8712" max="8712" width="19.5703125" style="53" customWidth="1"/>
    <col min="8713" max="8713" width="14.85546875" style="53" customWidth="1"/>
    <col min="8714" max="8714" width="13" style="53" customWidth="1"/>
    <col min="8715" max="8960" width="9.140625" style="53"/>
    <col min="8961" max="8961" width="8.42578125" style="53" customWidth="1"/>
    <col min="8962" max="8962" width="53.28515625" style="53" customWidth="1"/>
    <col min="8963" max="8963" width="20" style="53" customWidth="1"/>
    <col min="8964" max="8964" width="18.5703125" style="53" customWidth="1"/>
    <col min="8965" max="8965" width="23.140625" style="53" customWidth="1"/>
    <col min="8966" max="8966" width="46.85546875" style="53" customWidth="1"/>
    <col min="8967" max="8967" width="46.28515625" style="53" customWidth="1"/>
    <col min="8968" max="8968" width="19.5703125" style="53" customWidth="1"/>
    <col min="8969" max="8969" width="14.85546875" style="53" customWidth="1"/>
    <col min="8970" max="8970" width="13" style="53" customWidth="1"/>
    <col min="8971" max="9216" width="9.140625" style="53"/>
    <col min="9217" max="9217" width="8.42578125" style="53" customWidth="1"/>
    <col min="9218" max="9218" width="53.28515625" style="53" customWidth="1"/>
    <col min="9219" max="9219" width="20" style="53" customWidth="1"/>
    <col min="9220" max="9220" width="18.5703125" style="53" customWidth="1"/>
    <col min="9221" max="9221" width="23.140625" style="53" customWidth="1"/>
    <col min="9222" max="9222" width="46.85546875" style="53" customWidth="1"/>
    <col min="9223" max="9223" width="46.28515625" style="53" customWidth="1"/>
    <col min="9224" max="9224" width="19.5703125" style="53" customWidth="1"/>
    <col min="9225" max="9225" width="14.85546875" style="53" customWidth="1"/>
    <col min="9226" max="9226" width="13" style="53" customWidth="1"/>
    <col min="9227" max="9472" width="9.140625" style="53"/>
    <col min="9473" max="9473" width="8.42578125" style="53" customWidth="1"/>
    <col min="9474" max="9474" width="53.28515625" style="53" customWidth="1"/>
    <col min="9475" max="9475" width="20" style="53" customWidth="1"/>
    <col min="9476" max="9476" width="18.5703125" style="53" customWidth="1"/>
    <col min="9477" max="9477" width="23.140625" style="53" customWidth="1"/>
    <col min="9478" max="9478" width="46.85546875" style="53" customWidth="1"/>
    <col min="9479" max="9479" width="46.28515625" style="53" customWidth="1"/>
    <col min="9480" max="9480" width="19.5703125" style="53" customWidth="1"/>
    <col min="9481" max="9481" width="14.85546875" style="53" customWidth="1"/>
    <col min="9482" max="9482" width="13" style="53" customWidth="1"/>
    <col min="9483" max="9728" width="9.140625" style="53"/>
    <col min="9729" max="9729" width="8.42578125" style="53" customWidth="1"/>
    <col min="9730" max="9730" width="53.28515625" style="53" customWidth="1"/>
    <col min="9731" max="9731" width="20" style="53" customWidth="1"/>
    <col min="9732" max="9732" width="18.5703125" style="53" customWidth="1"/>
    <col min="9733" max="9733" width="23.140625" style="53" customWidth="1"/>
    <col min="9734" max="9734" width="46.85546875" style="53" customWidth="1"/>
    <col min="9735" max="9735" width="46.28515625" style="53" customWidth="1"/>
    <col min="9736" max="9736" width="19.5703125" style="53" customWidth="1"/>
    <col min="9737" max="9737" width="14.85546875" style="53" customWidth="1"/>
    <col min="9738" max="9738" width="13" style="53" customWidth="1"/>
    <col min="9739" max="9984" width="9.140625" style="53"/>
    <col min="9985" max="9985" width="8.42578125" style="53" customWidth="1"/>
    <col min="9986" max="9986" width="53.28515625" style="53" customWidth="1"/>
    <col min="9987" max="9987" width="20" style="53" customWidth="1"/>
    <col min="9988" max="9988" width="18.5703125" style="53" customWidth="1"/>
    <col min="9989" max="9989" width="23.140625" style="53" customWidth="1"/>
    <col min="9990" max="9990" width="46.85546875" style="53" customWidth="1"/>
    <col min="9991" max="9991" width="46.28515625" style="53" customWidth="1"/>
    <col min="9992" max="9992" width="19.5703125" style="53" customWidth="1"/>
    <col min="9993" max="9993" width="14.85546875" style="53" customWidth="1"/>
    <col min="9994" max="9994" width="13" style="53" customWidth="1"/>
    <col min="9995" max="10240" width="9.140625" style="53"/>
    <col min="10241" max="10241" width="8.42578125" style="53" customWidth="1"/>
    <col min="10242" max="10242" width="53.28515625" style="53" customWidth="1"/>
    <col min="10243" max="10243" width="20" style="53" customWidth="1"/>
    <col min="10244" max="10244" width="18.5703125" style="53" customWidth="1"/>
    <col min="10245" max="10245" width="23.140625" style="53" customWidth="1"/>
    <col min="10246" max="10246" width="46.85546875" style="53" customWidth="1"/>
    <col min="10247" max="10247" width="46.28515625" style="53" customWidth="1"/>
    <col min="10248" max="10248" width="19.5703125" style="53" customWidth="1"/>
    <col min="10249" max="10249" width="14.85546875" style="53" customWidth="1"/>
    <col min="10250" max="10250" width="13" style="53" customWidth="1"/>
    <col min="10251" max="10496" width="9.140625" style="53"/>
    <col min="10497" max="10497" width="8.42578125" style="53" customWidth="1"/>
    <col min="10498" max="10498" width="53.28515625" style="53" customWidth="1"/>
    <col min="10499" max="10499" width="20" style="53" customWidth="1"/>
    <col min="10500" max="10500" width="18.5703125" style="53" customWidth="1"/>
    <col min="10501" max="10501" width="23.140625" style="53" customWidth="1"/>
    <col min="10502" max="10502" width="46.85546875" style="53" customWidth="1"/>
    <col min="10503" max="10503" width="46.28515625" style="53" customWidth="1"/>
    <col min="10504" max="10504" width="19.5703125" style="53" customWidth="1"/>
    <col min="10505" max="10505" width="14.85546875" style="53" customWidth="1"/>
    <col min="10506" max="10506" width="13" style="53" customWidth="1"/>
    <col min="10507" max="10752" width="9.140625" style="53"/>
    <col min="10753" max="10753" width="8.42578125" style="53" customWidth="1"/>
    <col min="10754" max="10754" width="53.28515625" style="53" customWidth="1"/>
    <col min="10755" max="10755" width="20" style="53" customWidth="1"/>
    <col min="10756" max="10756" width="18.5703125" style="53" customWidth="1"/>
    <col min="10757" max="10757" width="23.140625" style="53" customWidth="1"/>
    <col min="10758" max="10758" width="46.85546875" style="53" customWidth="1"/>
    <col min="10759" max="10759" width="46.28515625" style="53" customWidth="1"/>
    <col min="10760" max="10760" width="19.5703125" style="53" customWidth="1"/>
    <col min="10761" max="10761" width="14.85546875" style="53" customWidth="1"/>
    <col min="10762" max="10762" width="13" style="53" customWidth="1"/>
    <col min="10763" max="11008" width="9.140625" style="53"/>
    <col min="11009" max="11009" width="8.42578125" style="53" customWidth="1"/>
    <col min="11010" max="11010" width="53.28515625" style="53" customWidth="1"/>
    <col min="11011" max="11011" width="20" style="53" customWidth="1"/>
    <col min="11012" max="11012" width="18.5703125" style="53" customWidth="1"/>
    <col min="11013" max="11013" width="23.140625" style="53" customWidth="1"/>
    <col min="11014" max="11014" width="46.85546875" style="53" customWidth="1"/>
    <col min="11015" max="11015" width="46.28515625" style="53" customWidth="1"/>
    <col min="11016" max="11016" width="19.5703125" style="53" customWidth="1"/>
    <col min="11017" max="11017" width="14.85546875" style="53" customWidth="1"/>
    <col min="11018" max="11018" width="13" style="53" customWidth="1"/>
    <col min="11019" max="11264" width="9.140625" style="53"/>
    <col min="11265" max="11265" width="8.42578125" style="53" customWidth="1"/>
    <col min="11266" max="11266" width="53.28515625" style="53" customWidth="1"/>
    <col min="11267" max="11267" width="20" style="53" customWidth="1"/>
    <col min="11268" max="11268" width="18.5703125" style="53" customWidth="1"/>
    <col min="11269" max="11269" width="23.140625" style="53" customWidth="1"/>
    <col min="11270" max="11270" width="46.85546875" style="53" customWidth="1"/>
    <col min="11271" max="11271" width="46.28515625" style="53" customWidth="1"/>
    <col min="11272" max="11272" width="19.5703125" style="53" customWidth="1"/>
    <col min="11273" max="11273" width="14.85546875" style="53" customWidth="1"/>
    <col min="11274" max="11274" width="13" style="53" customWidth="1"/>
    <col min="11275" max="11520" width="9.140625" style="53"/>
    <col min="11521" max="11521" width="8.42578125" style="53" customWidth="1"/>
    <col min="11522" max="11522" width="53.28515625" style="53" customWidth="1"/>
    <col min="11523" max="11523" width="20" style="53" customWidth="1"/>
    <col min="11524" max="11524" width="18.5703125" style="53" customWidth="1"/>
    <col min="11525" max="11525" width="23.140625" style="53" customWidth="1"/>
    <col min="11526" max="11526" width="46.85546875" style="53" customWidth="1"/>
    <col min="11527" max="11527" width="46.28515625" style="53" customWidth="1"/>
    <col min="11528" max="11528" width="19.5703125" style="53" customWidth="1"/>
    <col min="11529" max="11529" width="14.85546875" style="53" customWidth="1"/>
    <col min="11530" max="11530" width="13" style="53" customWidth="1"/>
    <col min="11531" max="11776" width="9.140625" style="53"/>
    <col min="11777" max="11777" width="8.42578125" style="53" customWidth="1"/>
    <col min="11778" max="11778" width="53.28515625" style="53" customWidth="1"/>
    <col min="11779" max="11779" width="20" style="53" customWidth="1"/>
    <col min="11780" max="11780" width="18.5703125" style="53" customWidth="1"/>
    <col min="11781" max="11781" width="23.140625" style="53" customWidth="1"/>
    <col min="11782" max="11782" width="46.85546875" style="53" customWidth="1"/>
    <col min="11783" max="11783" width="46.28515625" style="53" customWidth="1"/>
    <col min="11784" max="11784" width="19.5703125" style="53" customWidth="1"/>
    <col min="11785" max="11785" width="14.85546875" style="53" customWidth="1"/>
    <col min="11786" max="11786" width="13" style="53" customWidth="1"/>
    <col min="11787" max="12032" width="9.140625" style="53"/>
    <col min="12033" max="12033" width="8.42578125" style="53" customWidth="1"/>
    <col min="12034" max="12034" width="53.28515625" style="53" customWidth="1"/>
    <col min="12035" max="12035" width="20" style="53" customWidth="1"/>
    <col min="12036" max="12036" width="18.5703125" style="53" customWidth="1"/>
    <col min="12037" max="12037" width="23.140625" style="53" customWidth="1"/>
    <col min="12038" max="12038" width="46.85546875" style="53" customWidth="1"/>
    <col min="12039" max="12039" width="46.28515625" style="53" customWidth="1"/>
    <col min="12040" max="12040" width="19.5703125" style="53" customWidth="1"/>
    <col min="12041" max="12041" width="14.85546875" style="53" customWidth="1"/>
    <col min="12042" max="12042" width="13" style="53" customWidth="1"/>
    <col min="12043" max="12288" width="9.140625" style="53"/>
    <col min="12289" max="12289" width="8.42578125" style="53" customWidth="1"/>
    <col min="12290" max="12290" width="53.28515625" style="53" customWidth="1"/>
    <col min="12291" max="12291" width="20" style="53" customWidth="1"/>
    <col min="12292" max="12292" width="18.5703125" style="53" customWidth="1"/>
    <col min="12293" max="12293" width="23.140625" style="53" customWidth="1"/>
    <col min="12294" max="12294" width="46.85546875" style="53" customWidth="1"/>
    <col min="12295" max="12295" width="46.28515625" style="53" customWidth="1"/>
    <col min="12296" max="12296" width="19.5703125" style="53" customWidth="1"/>
    <col min="12297" max="12297" width="14.85546875" style="53" customWidth="1"/>
    <col min="12298" max="12298" width="13" style="53" customWidth="1"/>
    <col min="12299" max="12544" width="9.140625" style="53"/>
    <col min="12545" max="12545" width="8.42578125" style="53" customWidth="1"/>
    <col min="12546" max="12546" width="53.28515625" style="53" customWidth="1"/>
    <col min="12547" max="12547" width="20" style="53" customWidth="1"/>
    <col min="12548" max="12548" width="18.5703125" style="53" customWidth="1"/>
    <col min="12549" max="12549" width="23.140625" style="53" customWidth="1"/>
    <col min="12550" max="12550" width="46.85546875" style="53" customWidth="1"/>
    <col min="12551" max="12551" width="46.28515625" style="53" customWidth="1"/>
    <col min="12552" max="12552" width="19.5703125" style="53" customWidth="1"/>
    <col min="12553" max="12553" width="14.85546875" style="53" customWidth="1"/>
    <col min="12554" max="12554" width="13" style="53" customWidth="1"/>
    <col min="12555" max="12800" width="9.140625" style="53"/>
    <col min="12801" max="12801" width="8.42578125" style="53" customWidth="1"/>
    <col min="12802" max="12802" width="53.28515625" style="53" customWidth="1"/>
    <col min="12803" max="12803" width="20" style="53" customWidth="1"/>
    <col min="12804" max="12804" width="18.5703125" style="53" customWidth="1"/>
    <col min="12805" max="12805" width="23.140625" style="53" customWidth="1"/>
    <col min="12806" max="12806" width="46.85546875" style="53" customWidth="1"/>
    <col min="12807" max="12807" width="46.28515625" style="53" customWidth="1"/>
    <col min="12808" max="12808" width="19.5703125" style="53" customWidth="1"/>
    <col min="12809" max="12809" width="14.85546875" style="53" customWidth="1"/>
    <col min="12810" max="12810" width="13" style="53" customWidth="1"/>
    <col min="12811" max="13056" width="9.140625" style="53"/>
    <col min="13057" max="13057" width="8.42578125" style="53" customWidth="1"/>
    <col min="13058" max="13058" width="53.28515625" style="53" customWidth="1"/>
    <col min="13059" max="13059" width="20" style="53" customWidth="1"/>
    <col min="13060" max="13060" width="18.5703125" style="53" customWidth="1"/>
    <col min="13061" max="13061" width="23.140625" style="53" customWidth="1"/>
    <col min="13062" max="13062" width="46.85546875" style="53" customWidth="1"/>
    <col min="13063" max="13063" width="46.28515625" style="53" customWidth="1"/>
    <col min="13064" max="13064" width="19.5703125" style="53" customWidth="1"/>
    <col min="13065" max="13065" width="14.85546875" style="53" customWidth="1"/>
    <col min="13066" max="13066" width="13" style="53" customWidth="1"/>
    <col min="13067" max="13312" width="9.140625" style="53"/>
    <col min="13313" max="13313" width="8.42578125" style="53" customWidth="1"/>
    <col min="13314" max="13314" width="53.28515625" style="53" customWidth="1"/>
    <col min="13315" max="13315" width="20" style="53" customWidth="1"/>
    <col min="13316" max="13316" width="18.5703125" style="53" customWidth="1"/>
    <col min="13317" max="13317" width="23.140625" style="53" customWidth="1"/>
    <col min="13318" max="13318" width="46.85546875" style="53" customWidth="1"/>
    <col min="13319" max="13319" width="46.28515625" style="53" customWidth="1"/>
    <col min="13320" max="13320" width="19.5703125" style="53" customWidth="1"/>
    <col min="13321" max="13321" width="14.85546875" style="53" customWidth="1"/>
    <col min="13322" max="13322" width="13" style="53" customWidth="1"/>
    <col min="13323" max="13568" width="9.140625" style="53"/>
    <col min="13569" max="13569" width="8.42578125" style="53" customWidth="1"/>
    <col min="13570" max="13570" width="53.28515625" style="53" customWidth="1"/>
    <col min="13571" max="13571" width="20" style="53" customWidth="1"/>
    <col min="13572" max="13572" width="18.5703125" style="53" customWidth="1"/>
    <col min="13573" max="13573" width="23.140625" style="53" customWidth="1"/>
    <col min="13574" max="13574" width="46.85546875" style="53" customWidth="1"/>
    <col min="13575" max="13575" width="46.28515625" style="53" customWidth="1"/>
    <col min="13576" max="13576" width="19.5703125" style="53" customWidth="1"/>
    <col min="13577" max="13577" width="14.85546875" style="53" customWidth="1"/>
    <col min="13578" max="13578" width="13" style="53" customWidth="1"/>
    <col min="13579" max="13824" width="9.140625" style="53"/>
    <col min="13825" max="13825" width="8.42578125" style="53" customWidth="1"/>
    <col min="13826" max="13826" width="53.28515625" style="53" customWidth="1"/>
    <col min="13827" max="13827" width="20" style="53" customWidth="1"/>
    <col min="13828" max="13828" width="18.5703125" style="53" customWidth="1"/>
    <col min="13829" max="13829" width="23.140625" style="53" customWidth="1"/>
    <col min="13830" max="13830" width="46.85546875" style="53" customWidth="1"/>
    <col min="13831" max="13831" width="46.28515625" style="53" customWidth="1"/>
    <col min="13832" max="13832" width="19.5703125" style="53" customWidth="1"/>
    <col min="13833" max="13833" width="14.85546875" style="53" customWidth="1"/>
    <col min="13834" max="13834" width="13" style="53" customWidth="1"/>
    <col min="13835" max="14080" width="9.140625" style="53"/>
    <col min="14081" max="14081" width="8.42578125" style="53" customWidth="1"/>
    <col min="14082" max="14082" width="53.28515625" style="53" customWidth="1"/>
    <col min="14083" max="14083" width="20" style="53" customWidth="1"/>
    <col min="14084" max="14084" width="18.5703125" style="53" customWidth="1"/>
    <col min="14085" max="14085" width="23.140625" style="53" customWidth="1"/>
    <col min="14086" max="14086" width="46.85546875" style="53" customWidth="1"/>
    <col min="14087" max="14087" width="46.28515625" style="53" customWidth="1"/>
    <col min="14088" max="14088" width="19.5703125" style="53" customWidth="1"/>
    <col min="14089" max="14089" width="14.85546875" style="53" customWidth="1"/>
    <col min="14090" max="14090" width="13" style="53" customWidth="1"/>
    <col min="14091" max="14336" width="9.140625" style="53"/>
    <col min="14337" max="14337" width="8.42578125" style="53" customWidth="1"/>
    <col min="14338" max="14338" width="53.28515625" style="53" customWidth="1"/>
    <col min="14339" max="14339" width="20" style="53" customWidth="1"/>
    <col min="14340" max="14340" width="18.5703125" style="53" customWidth="1"/>
    <col min="14341" max="14341" width="23.140625" style="53" customWidth="1"/>
    <col min="14342" max="14342" width="46.85546875" style="53" customWidth="1"/>
    <col min="14343" max="14343" width="46.28515625" style="53" customWidth="1"/>
    <col min="14344" max="14344" width="19.5703125" style="53" customWidth="1"/>
    <col min="14345" max="14345" width="14.85546875" style="53" customWidth="1"/>
    <col min="14346" max="14346" width="13" style="53" customWidth="1"/>
    <col min="14347" max="14592" width="9.140625" style="53"/>
    <col min="14593" max="14593" width="8.42578125" style="53" customWidth="1"/>
    <col min="14594" max="14594" width="53.28515625" style="53" customWidth="1"/>
    <col min="14595" max="14595" width="20" style="53" customWidth="1"/>
    <col min="14596" max="14596" width="18.5703125" style="53" customWidth="1"/>
    <col min="14597" max="14597" width="23.140625" style="53" customWidth="1"/>
    <col min="14598" max="14598" width="46.85546875" style="53" customWidth="1"/>
    <col min="14599" max="14599" width="46.28515625" style="53" customWidth="1"/>
    <col min="14600" max="14600" width="19.5703125" style="53" customWidth="1"/>
    <col min="14601" max="14601" width="14.85546875" style="53" customWidth="1"/>
    <col min="14602" max="14602" width="13" style="53" customWidth="1"/>
    <col min="14603" max="14848" width="9.140625" style="53"/>
    <col min="14849" max="14849" width="8.42578125" style="53" customWidth="1"/>
    <col min="14850" max="14850" width="53.28515625" style="53" customWidth="1"/>
    <col min="14851" max="14851" width="20" style="53" customWidth="1"/>
    <col min="14852" max="14852" width="18.5703125" style="53" customWidth="1"/>
    <col min="14853" max="14853" width="23.140625" style="53" customWidth="1"/>
    <col min="14854" max="14854" width="46.85546875" style="53" customWidth="1"/>
    <col min="14855" max="14855" width="46.28515625" style="53" customWidth="1"/>
    <col min="14856" max="14856" width="19.5703125" style="53" customWidth="1"/>
    <col min="14857" max="14857" width="14.85546875" style="53" customWidth="1"/>
    <col min="14858" max="14858" width="13" style="53" customWidth="1"/>
    <col min="14859" max="15104" width="9.140625" style="53"/>
    <col min="15105" max="15105" width="8.42578125" style="53" customWidth="1"/>
    <col min="15106" max="15106" width="53.28515625" style="53" customWidth="1"/>
    <col min="15107" max="15107" width="20" style="53" customWidth="1"/>
    <col min="15108" max="15108" width="18.5703125" style="53" customWidth="1"/>
    <col min="15109" max="15109" width="23.140625" style="53" customWidth="1"/>
    <col min="15110" max="15110" width="46.85546875" style="53" customWidth="1"/>
    <col min="15111" max="15111" width="46.28515625" style="53" customWidth="1"/>
    <col min="15112" max="15112" width="19.5703125" style="53" customWidth="1"/>
    <col min="15113" max="15113" width="14.85546875" style="53" customWidth="1"/>
    <col min="15114" max="15114" width="13" style="53" customWidth="1"/>
    <col min="15115" max="15360" width="9.140625" style="53"/>
    <col min="15361" max="15361" width="8.42578125" style="53" customWidth="1"/>
    <col min="15362" max="15362" width="53.28515625" style="53" customWidth="1"/>
    <col min="15363" max="15363" width="20" style="53" customWidth="1"/>
    <col min="15364" max="15364" width="18.5703125" style="53" customWidth="1"/>
    <col min="15365" max="15365" width="23.140625" style="53" customWidth="1"/>
    <col min="15366" max="15366" width="46.85546875" style="53" customWidth="1"/>
    <col min="15367" max="15367" width="46.28515625" style="53" customWidth="1"/>
    <col min="15368" max="15368" width="19.5703125" style="53" customWidth="1"/>
    <col min="15369" max="15369" width="14.85546875" style="53" customWidth="1"/>
    <col min="15370" max="15370" width="13" style="53" customWidth="1"/>
    <col min="15371" max="15616" width="9.140625" style="53"/>
    <col min="15617" max="15617" width="8.42578125" style="53" customWidth="1"/>
    <col min="15618" max="15618" width="53.28515625" style="53" customWidth="1"/>
    <col min="15619" max="15619" width="20" style="53" customWidth="1"/>
    <col min="15620" max="15620" width="18.5703125" style="53" customWidth="1"/>
    <col min="15621" max="15621" width="23.140625" style="53" customWidth="1"/>
    <col min="15622" max="15622" width="46.85546875" style="53" customWidth="1"/>
    <col min="15623" max="15623" width="46.28515625" style="53" customWidth="1"/>
    <col min="15624" max="15624" width="19.5703125" style="53" customWidth="1"/>
    <col min="15625" max="15625" width="14.85546875" style="53" customWidth="1"/>
    <col min="15626" max="15626" width="13" style="53" customWidth="1"/>
    <col min="15627" max="15872" width="9.140625" style="53"/>
    <col min="15873" max="15873" width="8.42578125" style="53" customWidth="1"/>
    <col min="15874" max="15874" width="53.28515625" style="53" customWidth="1"/>
    <col min="15875" max="15875" width="20" style="53" customWidth="1"/>
    <col min="15876" max="15876" width="18.5703125" style="53" customWidth="1"/>
    <col min="15877" max="15877" width="23.140625" style="53" customWidth="1"/>
    <col min="15878" max="15878" width="46.85546875" style="53" customWidth="1"/>
    <col min="15879" max="15879" width="46.28515625" style="53" customWidth="1"/>
    <col min="15880" max="15880" width="19.5703125" style="53" customWidth="1"/>
    <col min="15881" max="15881" width="14.85546875" style="53" customWidth="1"/>
    <col min="15882" max="15882" width="13" style="53" customWidth="1"/>
    <col min="15883" max="16128" width="9.140625" style="53"/>
    <col min="16129" max="16129" width="8.42578125" style="53" customWidth="1"/>
    <col min="16130" max="16130" width="53.28515625" style="53" customWidth="1"/>
    <col min="16131" max="16131" width="20" style="53" customWidth="1"/>
    <col min="16132" max="16132" width="18.5703125" style="53" customWidth="1"/>
    <col min="16133" max="16133" width="23.140625" style="53" customWidth="1"/>
    <col min="16134" max="16134" width="46.85546875" style="53" customWidth="1"/>
    <col min="16135" max="16135" width="46.28515625" style="53" customWidth="1"/>
    <col min="16136" max="16136" width="19.5703125" style="53" customWidth="1"/>
    <col min="16137" max="16137" width="14.85546875" style="53" customWidth="1"/>
    <col min="16138" max="16138" width="13" style="53" customWidth="1"/>
    <col min="16139" max="16384" width="9.140625" style="53"/>
  </cols>
  <sheetData>
    <row r="1" spans="1:7" ht="15.75" x14ac:dyDescent="0.25">
      <c r="A1" s="304" t="s">
        <v>104</v>
      </c>
      <c r="B1" s="304"/>
      <c r="C1" s="304"/>
      <c r="D1" s="304"/>
      <c r="E1" s="304"/>
      <c r="F1" s="304"/>
      <c r="G1" s="304"/>
    </row>
    <row r="2" spans="1:7" ht="15.75" x14ac:dyDescent="0.25">
      <c r="A2" s="305" t="s">
        <v>105</v>
      </c>
      <c r="B2" s="305"/>
      <c r="C2" s="305"/>
      <c r="D2" s="305"/>
      <c r="E2" s="305"/>
      <c r="F2" s="305"/>
      <c r="G2" s="305"/>
    </row>
    <row r="3" spans="1:7" ht="15.75" x14ac:dyDescent="0.25">
      <c r="A3" s="78"/>
      <c r="B3" s="78"/>
      <c r="C3" s="78"/>
      <c r="D3" s="78"/>
      <c r="E3" s="78"/>
      <c r="F3" s="78"/>
      <c r="G3" s="78"/>
    </row>
    <row r="4" spans="1:7" ht="41.25" customHeight="1" x14ac:dyDescent="0.2">
      <c r="A4" s="79" t="s">
        <v>106</v>
      </c>
      <c r="B4" s="79" t="s">
        <v>107</v>
      </c>
      <c r="C4" s="79" t="s">
        <v>88</v>
      </c>
      <c r="D4" s="79" t="s">
        <v>108</v>
      </c>
      <c r="E4" s="79" t="s">
        <v>109</v>
      </c>
      <c r="F4" s="79" t="s">
        <v>110</v>
      </c>
      <c r="G4" s="79" t="s">
        <v>111</v>
      </c>
    </row>
    <row r="5" spans="1:7" s="81" customFormat="1" ht="12.75" x14ac:dyDescent="0.2">
      <c r="A5" s="80">
        <v>1</v>
      </c>
      <c r="B5" s="80">
        <v>2</v>
      </c>
      <c r="C5" s="80">
        <v>3</v>
      </c>
      <c r="D5" s="80">
        <v>4</v>
      </c>
      <c r="E5" s="80">
        <v>5</v>
      </c>
      <c r="F5" s="80">
        <v>6</v>
      </c>
      <c r="G5" s="80">
        <v>7</v>
      </c>
    </row>
    <row r="6" spans="1:7" s="84" customFormat="1" ht="15.75" x14ac:dyDescent="0.25">
      <c r="A6" s="56"/>
      <c r="B6" s="65"/>
      <c r="C6" s="82"/>
      <c r="D6" s="54"/>
      <c r="E6" s="82"/>
      <c r="F6" s="82"/>
      <c r="G6" s="83"/>
    </row>
    <row r="7" spans="1:7" s="84" customFormat="1" ht="15.75" x14ac:dyDescent="0.25">
      <c r="A7" s="56"/>
      <c r="B7" s="65"/>
      <c r="C7" s="82"/>
      <c r="D7" s="54"/>
      <c r="E7" s="82"/>
      <c r="F7" s="82"/>
      <c r="G7" s="83"/>
    </row>
    <row r="8" spans="1:7" s="84" customFormat="1" ht="15.75" x14ac:dyDescent="0.25">
      <c r="A8" s="56"/>
      <c r="B8" s="65"/>
      <c r="C8" s="54"/>
      <c r="D8" s="54"/>
      <c r="E8" s="54"/>
      <c r="F8" s="54"/>
      <c r="G8" s="83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A10" sqref="A10:D10"/>
    </sheetView>
  </sheetViews>
  <sheetFormatPr defaultRowHeight="15" x14ac:dyDescent="0.2"/>
  <cols>
    <col min="1" max="1" width="10.28515625" style="77" customWidth="1"/>
    <col min="2" max="2" width="68.5703125" style="77" customWidth="1"/>
    <col min="3" max="3" width="30.42578125" style="77" customWidth="1"/>
    <col min="4" max="4" width="62" style="77" customWidth="1"/>
    <col min="5" max="5" width="19.5703125" style="53" customWidth="1"/>
    <col min="6" max="6" width="14.85546875" style="53" customWidth="1"/>
    <col min="7" max="7" width="13" style="53" customWidth="1"/>
    <col min="8" max="256" width="9.140625" style="53"/>
    <col min="257" max="257" width="10.28515625" style="53" customWidth="1"/>
    <col min="258" max="258" width="68.5703125" style="53" customWidth="1"/>
    <col min="259" max="259" width="30.42578125" style="53" customWidth="1"/>
    <col min="260" max="260" width="62" style="53" customWidth="1"/>
    <col min="261" max="261" width="19.5703125" style="53" customWidth="1"/>
    <col min="262" max="262" width="14.85546875" style="53" customWidth="1"/>
    <col min="263" max="263" width="13" style="53" customWidth="1"/>
    <col min="264" max="512" width="9.140625" style="53"/>
    <col min="513" max="513" width="10.28515625" style="53" customWidth="1"/>
    <col min="514" max="514" width="68.5703125" style="53" customWidth="1"/>
    <col min="515" max="515" width="30.42578125" style="53" customWidth="1"/>
    <col min="516" max="516" width="62" style="53" customWidth="1"/>
    <col min="517" max="517" width="19.5703125" style="53" customWidth="1"/>
    <col min="518" max="518" width="14.85546875" style="53" customWidth="1"/>
    <col min="519" max="519" width="13" style="53" customWidth="1"/>
    <col min="520" max="768" width="9.140625" style="53"/>
    <col min="769" max="769" width="10.28515625" style="53" customWidth="1"/>
    <col min="770" max="770" width="68.5703125" style="53" customWidth="1"/>
    <col min="771" max="771" width="30.42578125" style="53" customWidth="1"/>
    <col min="772" max="772" width="62" style="53" customWidth="1"/>
    <col min="773" max="773" width="19.5703125" style="53" customWidth="1"/>
    <col min="774" max="774" width="14.85546875" style="53" customWidth="1"/>
    <col min="775" max="775" width="13" style="53" customWidth="1"/>
    <col min="776" max="1024" width="9.140625" style="53"/>
    <col min="1025" max="1025" width="10.28515625" style="53" customWidth="1"/>
    <col min="1026" max="1026" width="68.5703125" style="53" customWidth="1"/>
    <col min="1027" max="1027" width="30.42578125" style="53" customWidth="1"/>
    <col min="1028" max="1028" width="62" style="53" customWidth="1"/>
    <col min="1029" max="1029" width="19.5703125" style="53" customWidth="1"/>
    <col min="1030" max="1030" width="14.85546875" style="53" customWidth="1"/>
    <col min="1031" max="1031" width="13" style="53" customWidth="1"/>
    <col min="1032" max="1280" width="9.140625" style="53"/>
    <col min="1281" max="1281" width="10.28515625" style="53" customWidth="1"/>
    <col min="1282" max="1282" width="68.5703125" style="53" customWidth="1"/>
    <col min="1283" max="1283" width="30.42578125" style="53" customWidth="1"/>
    <col min="1284" max="1284" width="62" style="53" customWidth="1"/>
    <col min="1285" max="1285" width="19.5703125" style="53" customWidth="1"/>
    <col min="1286" max="1286" width="14.85546875" style="53" customWidth="1"/>
    <col min="1287" max="1287" width="13" style="53" customWidth="1"/>
    <col min="1288" max="1536" width="9.140625" style="53"/>
    <col min="1537" max="1537" width="10.28515625" style="53" customWidth="1"/>
    <col min="1538" max="1538" width="68.5703125" style="53" customWidth="1"/>
    <col min="1539" max="1539" width="30.42578125" style="53" customWidth="1"/>
    <col min="1540" max="1540" width="62" style="53" customWidth="1"/>
    <col min="1541" max="1541" width="19.5703125" style="53" customWidth="1"/>
    <col min="1542" max="1542" width="14.85546875" style="53" customWidth="1"/>
    <col min="1543" max="1543" width="13" style="53" customWidth="1"/>
    <col min="1544" max="1792" width="9.140625" style="53"/>
    <col min="1793" max="1793" width="10.28515625" style="53" customWidth="1"/>
    <col min="1794" max="1794" width="68.5703125" style="53" customWidth="1"/>
    <col min="1795" max="1795" width="30.42578125" style="53" customWidth="1"/>
    <col min="1796" max="1796" width="62" style="53" customWidth="1"/>
    <col min="1797" max="1797" width="19.5703125" style="53" customWidth="1"/>
    <col min="1798" max="1798" width="14.85546875" style="53" customWidth="1"/>
    <col min="1799" max="1799" width="13" style="53" customWidth="1"/>
    <col min="1800" max="2048" width="9.140625" style="53"/>
    <col min="2049" max="2049" width="10.28515625" style="53" customWidth="1"/>
    <col min="2050" max="2050" width="68.5703125" style="53" customWidth="1"/>
    <col min="2051" max="2051" width="30.42578125" style="53" customWidth="1"/>
    <col min="2052" max="2052" width="62" style="53" customWidth="1"/>
    <col min="2053" max="2053" width="19.5703125" style="53" customWidth="1"/>
    <col min="2054" max="2054" width="14.85546875" style="53" customWidth="1"/>
    <col min="2055" max="2055" width="13" style="53" customWidth="1"/>
    <col min="2056" max="2304" width="9.140625" style="53"/>
    <col min="2305" max="2305" width="10.28515625" style="53" customWidth="1"/>
    <col min="2306" max="2306" width="68.5703125" style="53" customWidth="1"/>
    <col min="2307" max="2307" width="30.42578125" style="53" customWidth="1"/>
    <col min="2308" max="2308" width="62" style="53" customWidth="1"/>
    <col min="2309" max="2309" width="19.5703125" style="53" customWidth="1"/>
    <col min="2310" max="2310" width="14.85546875" style="53" customWidth="1"/>
    <col min="2311" max="2311" width="13" style="53" customWidth="1"/>
    <col min="2312" max="2560" width="9.140625" style="53"/>
    <col min="2561" max="2561" width="10.28515625" style="53" customWidth="1"/>
    <col min="2562" max="2562" width="68.5703125" style="53" customWidth="1"/>
    <col min="2563" max="2563" width="30.42578125" style="53" customWidth="1"/>
    <col min="2564" max="2564" width="62" style="53" customWidth="1"/>
    <col min="2565" max="2565" width="19.5703125" style="53" customWidth="1"/>
    <col min="2566" max="2566" width="14.85546875" style="53" customWidth="1"/>
    <col min="2567" max="2567" width="13" style="53" customWidth="1"/>
    <col min="2568" max="2816" width="9.140625" style="53"/>
    <col min="2817" max="2817" width="10.28515625" style="53" customWidth="1"/>
    <col min="2818" max="2818" width="68.5703125" style="53" customWidth="1"/>
    <col min="2819" max="2819" width="30.42578125" style="53" customWidth="1"/>
    <col min="2820" max="2820" width="62" style="53" customWidth="1"/>
    <col min="2821" max="2821" width="19.5703125" style="53" customWidth="1"/>
    <col min="2822" max="2822" width="14.85546875" style="53" customWidth="1"/>
    <col min="2823" max="2823" width="13" style="53" customWidth="1"/>
    <col min="2824" max="3072" width="9.140625" style="53"/>
    <col min="3073" max="3073" width="10.28515625" style="53" customWidth="1"/>
    <col min="3074" max="3074" width="68.5703125" style="53" customWidth="1"/>
    <col min="3075" max="3075" width="30.42578125" style="53" customWidth="1"/>
    <col min="3076" max="3076" width="62" style="53" customWidth="1"/>
    <col min="3077" max="3077" width="19.5703125" style="53" customWidth="1"/>
    <col min="3078" max="3078" width="14.85546875" style="53" customWidth="1"/>
    <col min="3079" max="3079" width="13" style="53" customWidth="1"/>
    <col min="3080" max="3328" width="9.140625" style="53"/>
    <col min="3329" max="3329" width="10.28515625" style="53" customWidth="1"/>
    <col min="3330" max="3330" width="68.5703125" style="53" customWidth="1"/>
    <col min="3331" max="3331" width="30.42578125" style="53" customWidth="1"/>
    <col min="3332" max="3332" width="62" style="53" customWidth="1"/>
    <col min="3333" max="3333" width="19.5703125" style="53" customWidth="1"/>
    <col min="3334" max="3334" width="14.85546875" style="53" customWidth="1"/>
    <col min="3335" max="3335" width="13" style="53" customWidth="1"/>
    <col min="3336" max="3584" width="9.140625" style="53"/>
    <col min="3585" max="3585" width="10.28515625" style="53" customWidth="1"/>
    <col min="3586" max="3586" width="68.5703125" style="53" customWidth="1"/>
    <col min="3587" max="3587" width="30.42578125" style="53" customWidth="1"/>
    <col min="3588" max="3588" width="62" style="53" customWidth="1"/>
    <col min="3589" max="3589" width="19.5703125" style="53" customWidth="1"/>
    <col min="3590" max="3590" width="14.85546875" style="53" customWidth="1"/>
    <col min="3591" max="3591" width="13" style="53" customWidth="1"/>
    <col min="3592" max="3840" width="9.140625" style="53"/>
    <col min="3841" max="3841" width="10.28515625" style="53" customWidth="1"/>
    <col min="3842" max="3842" width="68.5703125" style="53" customWidth="1"/>
    <col min="3843" max="3843" width="30.42578125" style="53" customWidth="1"/>
    <col min="3844" max="3844" width="62" style="53" customWidth="1"/>
    <col min="3845" max="3845" width="19.5703125" style="53" customWidth="1"/>
    <col min="3846" max="3846" width="14.85546875" style="53" customWidth="1"/>
    <col min="3847" max="3847" width="13" style="53" customWidth="1"/>
    <col min="3848" max="4096" width="9.140625" style="53"/>
    <col min="4097" max="4097" width="10.28515625" style="53" customWidth="1"/>
    <col min="4098" max="4098" width="68.5703125" style="53" customWidth="1"/>
    <col min="4099" max="4099" width="30.42578125" style="53" customWidth="1"/>
    <col min="4100" max="4100" width="62" style="53" customWidth="1"/>
    <col min="4101" max="4101" width="19.5703125" style="53" customWidth="1"/>
    <col min="4102" max="4102" width="14.85546875" style="53" customWidth="1"/>
    <col min="4103" max="4103" width="13" style="53" customWidth="1"/>
    <col min="4104" max="4352" width="9.140625" style="53"/>
    <col min="4353" max="4353" width="10.28515625" style="53" customWidth="1"/>
    <col min="4354" max="4354" width="68.5703125" style="53" customWidth="1"/>
    <col min="4355" max="4355" width="30.42578125" style="53" customWidth="1"/>
    <col min="4356" max="4356" width="62" style="53" customWidth="1"/>
    <col min="4357" max="4357" width="19.5703125" style="53" customWidth="1"/>
    <col min="4358" max="4358" width="14.85546875" style="53" customWidth="1"/>
    <col min="4359" max="4359" width="13" style="53" customWidth="1"/>
    <col min="4360" max="4608" width="9.140625" style="53"/>
    <col min="4609" max="4609" width="10.28515625" style="53" customWidth="1"/>
    <col min="4610" max="4610" width="68.5703125" style="53" customWidth="1"/>
    <col min="4611" max="4611" width="30.42578125" style="53" customWidth="1"/>
    <col min="4612" max="4612" width="62" style="53" customWidth="1"/>
    <col min="4613" max="4613" width="19.5703125" style="53" customWidth="1"/>
    <col min="4614" max="4614" width="14.85546875" style="53" customWidth="1"/>
    <col min="4615" max="4615" width="13" style="53" customWidth="1"/>
    <col min="4616" max="4864" width="9.140625" style="53"/>
    <col min="4865" max="4865" width="10.28515625" style="53" customWidth="1"/>
    <col min="4866" max="4866" width="68.5703125" style="53" customWidth="1"/>
    <col min="4867" max="4867" width="30.42578125" style="53" customWidth="1"/>
    <col min="4868" max="4868" width="62" style="53" customWidth="1"/>
    <col min="4869" max="4869" width="19.5703125" style="53" customWidth="1"/>
    <col min="4870" max="4870" width="14.85546875" style="53" customWidth="1"/>
    <col min="4871" max="4871" width="13" style="53" customWidth="1"/>
    <col min="4872" max="5120" width="9.140625" style="53"/>
    <col min="5121" max="5121" width="10.28515625" style="53" customWidth="1"/>
    <col min="5122" max="5122" width="68.5703125" style="53" customWidth="1"/>
    <col min="5123" max="5123" width="30.42578125" style="53" customWidth="1"/>
    <col min="5124" max="5124" width="62" style="53" customWidth="1"/>
    <col min="5125" max="5125" width="19.5703125" style="53" customWidth="1"/>
    <col min="5126" max="5126" width="14.85546875" style="53" customWidth="1"/>
    <col min="5127" max="5127" width="13" style="53" customWidth="1"/>
    <col min="5128" max="5376" width="9.140625" style="53"/>
    <col min="5377" max="5377" width="10.28515625" style="53" customWidth="1"/>
    <col min="5378" max="5378" width="68.5703125" style="53" customWidth="1"/>
    <col min="5379" max="5379" width="30.42578125" style="53" customWidth="1"/>
    <col min="5380" max="5380" width="62" style="53" customWidth="1"/>
    <col min="5381" max="5381" width="19.5703125" style="53" customWidth="1"/>
    <col min="5382" max="5382" width="14.85546875" style="53" customWidth="1"/>
    <col min="5383" max="5383" width="13" style="53" customWidth="1"/>
    <col min="5384" max="5632" width="9.140625" style="53"/>
    <col min="5633" max="5633" width="10.28515625" style="53" customWidth="1"/>
    <col min="5634" max="5634" width="68.5703125" style="53" customWidth="1"/>
    <col min="5635" max="5635" width="30.42578125" style="53" customWidth="1"/>
    <col min="5636" max="5636" width="62" style="53" customWidth="1"/>
    <col min="5637" max="5637" width="19.5703125" style="53" customWidth="1"/>
    <col min="5638" max="5638" width="14.85546875" style="53" customWidth="1"/>
    <col min="5639" max="5639" width="13" style="53" customWidth="1"/>
    <col min="5640" max="5888" width="9.140625" style="53"/>
    <col min="5889" max="5889" width="10.28515625" style="53" customWidth="1"/>
    <col min="5890" max="5890" width="68.5703125" style="53" customWidth="1"/>
    <col min="5891" max="5891" width="30.42578125" style="53" customWidth="1"/>
    <col min="5892" max="5892" width="62" style="53" customWidth="1"/>
    <col min="5893" max="5893" width="19.5703125" style="53" customWidth="1"/>
    <col min="5894" max="5894" width="14.85546875" style="53" customWidth="1"/>
    <col min="5895" max="5895" width="13" style="53" customWidth="1"/>
    <col min="5896" max="6144" width="9.140625" style="53"/>
    <col min="6145" max="6145" width="10.28515625" style="53" customWidth="1"/>
    <col min="6146" max="6146" width="68.5703125" style="53" customWidth="1"/>
    <col min="6147" max="6147" width="30.42578125" style="53" customWidth="1"/>
    <col min="6148" max="6148" width="62" style="53" customWidth="1"/>
    <col min="6149" max="6149" width="19.5703125" style="53" customWidth="1"/>
    <col min="6150" max="6150" width="14.85546875" style="53" customWidth="1"/>
    <col min="6151" max="6151" width="13" style="53" customWidth="1"/>
    <col min="6152" max="6400" width="9.140625" style="53"/>
    <col min="6401" max="6401" width="10.28515625" style="53" customWidth="1"/>
    <col min="6402" max="6402" width="68.5703125" style="53" customWidth="1"/>
    <col min="6403" max="6403" width="30.42578125" style="53" customWidth="1"/>
    <col min="6404" max="6404" width="62" style="53" customWidth="1"/>
    <col min="6405" max="6405" width="19.5703125" style="53" customWidth="1"/>
    <col min="6406" max="6406" width="14.85546875" style="53" customWidth="1"/>
    <col min="6407" max="6407" width="13" style="53" customWidth="1"/>
    <col min="6408" max="6656" width="9.140625" style="53"/>
    <col min="6657" max="6657" width="10.28515625" style="53" customWidth="1"/>
    <col min="6658" max="6658" width="68.5703125" style="53" customWidth="1"/>
    <col min="6659" max="6659" width="30.42578125" style="53" customWidth="1"/>
    <col min="6660" max="6660" width="62" style="53" customWidth="1"/>
    <col min="6661" max="6661" width="19.5703125" style="53" customWidth="1"/>
    <col min="6662" max="6662" width="14.85546875" style="53" customWidth="1"/>
    <col min="6663" max="6663" width="13" style="53" customWidth="1"/>
    <col min="6664" max="6912" width="9.140625" style="53"/>
    <col min="6913" max="6913" width="10.28515625" style="53" customWidth="1"/>
    <col min="6914" max="6914" width="68.5703125" style="53" customWidth="1"/>
    <col min="6915" max="6915" width="30.42578125" style="53" customWidth="1"/>
    <col min="6916" max="6916" width="62" style="53" customWidth="1"/>
    <col min="6917" max="6917" width="19.5703125" style="53" customWidth="1"/>
    <col min="6918" max="6918" width="14.85546875" style="53" customWidth="1"/>
    <col min="6919" max="6919" width="13" style="53" customWidth="1"/>
    <col min="6920" max="7168" width="9.140625" style="53"/>
    <col min="7169" max="7169" width="10.28515625" style="53" customWidth="1"/>
    <col min="7170" max="7170" width="68.5703125" style="53" customWidth="1"/>
    <col min="7171" max="7171" width="30.42578125" style="53" customWidth="1"/>
    <col min="7172" max="7172" width="62" style="53" customWidth="1"/>
    <col min="7173" max="7173" width="19.5703125" style="53" customWidth="1"/>
    <col min="7174" max="7174" width="14.85546875" style="53" customWidth="1"/>
    <col min="7175" max="7175" width="13" style="53" customWidth="1"/>
    <col min="7176" max="7424" width="9.140625" style="53"/>
    <col min="7425" max="7425" width="10.28515625" style="53" customWidth="1"/>
    <col min="7426" max="7426" width="68.5703125" style="53" customWidth="1"/>
    <col min="7427" max="7427" width="30.42578125" style="53" customWidth="1"/>
    <col min="7428" max="7428" width="62" style="53" customWidth="1"/>
    <col min="7429" max="7429" width="19.5703125" style="53" customWidth="1"/>
    <col min="7430" max="7430" width="14.85546875" style="53" customWidth="1"/>
    <col min="7431" max="7431" width="13" style="53" customWidth="1"/>
    <col min="7432" max="7680" width="9.140625" style="53"/>
    <col min="7681" max="7681" width="10.28515625" style="53" customWidth="1"/>
    <col min="7682" max="7682" width="68.5703125" style="53" customWidth="1"/>
    <col min="7683" max="7683" width="30.42578125" style="53" customWidth="1"/>
    <col min="7684" max="7684" width="62" style="53" customWidth="1"/>
    <col min="7685" max="7685" width="19.5703125" style="53" customWidth="1"/>
    <col min="7686" max="7686" width="14.85546875" style="53" customWidth="1"/>
    <col min="7687" max="7687" width="13" style="53" customWidth="1"/>
    <col min="7688" max="7936" width="9.140625" style="53"/>
    <col min="7937" max="7937" width="10.28515625" style="53" customWidth="1"/>
    <col min="7938" max="7938" width="68.5703125" style="53" customWidth="1"/>
    <col min="7939" max="7939" width="30.42578125" style="53" customWidth="1"/>
    <col min="7940" max="7940" width="62" style="53" customWidth="1"/>
    <col min="7941" max="7941" width="19.5703125" style="53" customWidth="1"/>
    <col min="7942" max="7942" width="14.85546875" style="53" customWidth="1"/>
    <col min="7943" max="7943" width="13" style="53" customWidth="1"/>
    <col min="7944" max="8192" width="9.140625" style="53"/>
    <col min="8193" max="8193" width="10.28515625" style="53" customWidth="1"/>
    <col min="8194" max="8194" width="68.5703125" style="53" customWidth="1"/>
    <col min="8195" max="8195" width="30.42578125" style="53" customWidth="1"/>
    <col min="8196" max="8196" width="62" style="53" customWidth="1"/>
    <col min="8197" max="8197" width="19.5703125" style="53" customWidth="1"/>
    <col min="8198" max="8198" width="14.85546875" style="53" customWidth="1"/>
    <col min="8199" max="8199" width="13" style="53" customWidth="1"/>
    <col min="8200" max="8448" width="9.140625" style="53"/>
    <col min="8449" max="8449" width="10.28515625" style="53" customWidth="1"/>
    <col min="8450" max="8450" width="68.5703125" style="53" customWidth="1"/>
    <col min="8451" max="8451" width="30.42578125" style="53" customWidth="1"/>
    <col min="8452" max="8452" width="62" style="53" customWidth="1"/>
    <col min="8453" max="8453" width="19.5703125" style="53" customWidth="1"/>
    <col min="8454" max="8454" width="14.85546875" style="53" customWidth="1"/>
    <col min="8455" max="8455" width="13" style="53" customWidth="1"/>
    <col min="8456" max="8704" width="9.140625" style="53"/>
    <col min="8705" max="8705" width="10.28515625" style="53" customWidth="1"/>
    <col min="8706" max="8706" width="68.5703125" style="53" customWidth="1"/>
    <col min="8707" max="8707" width="30.42578125" style="53" customWidth="1"/>
    <col min="8708" max="8708" width="62" style="53" customWidth="1"/>
    <col min="8709" max="8709" width="19.5703125" style="53" customWidth="1"/>
    <col min="8710" max="8710" width="14.85546875" style="53" customWidth="1"/>
    <col min="8711" max="8711" width="13" style="53" customWidth="1"/>
    <col min="8712" max="8960" width="9.140625" style="53"/>
    <col min="8961" max="8961" width="10.28515625" style="53" customWidth="1"/>
    <col min="8962" max="8962" width="68.5703125" style="53" customWidth="1"/>
    <col min="8963" max="8963" width="30.42578125" style="53" customWidth="1"/>
    <col min="8964" max="8964" width="62" style="53" customWidth="1"/>
    <col min="8965" max="8965" width="19.5703125" style="53" customWidth="1"/>
    <col min="8966" max="8966" width="14.85546875" style="53" customWidth="1"/>
    <col min="8967" max="8967" width="13" style="53" customWidth="1"/>
    <col min="8968" max="9216" width="9.140625" style="53"/>
    <col min="9217" max="9217" width="10.28515625" style="53" customWidth="1"/>
    <col min="9218" max="9218" width="68.5703125" style="53" customWidth="1"/>
    <col min="9219" max="9219" width="30.42578125" style="53" customWidth="1"/>
    <col min="9220" max="9220" width="62" style="53" customWidth="1"/>
    <col min="9221" max="9221" width="19.5703125" style="53" customWidth="1"/>
    <col min="9222" max="9222" width="14.85546875" style="53" customWidth="1"/>
    <col min="9223" max="9223" width="13" style="53" customWidth="1"/>
    <col min="9224" max="9472" width="9.140625" style="53"/>
    <col min="9473" max="9473" width="10.28515625" style="53" customWidth="1"/>
    <col min="9474" max="9474" width="68.5703125" style="53" customWidth="1"/>
    <col min="9475" max="9475" width="30.42578125" style="53" customWidth="1"/>
    <col min="9476" max="9476" width="62" style="53" customWidth="1"/>
    <col min="9477" max="9477" width="19.5703125" style="53" customWidth="1"/>
    <col min="9478" max="9478" width="14.85546875" style="53" customWidth="1"/>
    <col min="9479" max="9479" width="13" style="53" customWidth="1"/>
    <col min="9480" max="9728" width="9.140625" style="53"/>
    <col min="9729" max="9729" width="10.28515625" style="53" customWidth="1"/>
    <col min="9730" max="9730" width="68.5703125" style="53" customWidth="1"/>
    <col min="9731" max="9731" width="30.42578125" style="53" customWidth="1"/>
    <col min="9732" max="9732" width="62" style="53" customWidth="1"/>
    <col min="9733" max="9733" width="19.5703125" style="53" customWidth="1"/>
    <col min="9734" max="9734" width="14.85546875" style="53" customWidth="1"/>
    <col min="9735" max="9735" width="13" style="53" customWidth="1"/>
    <col min="9736" max="9984" width="9.140625" style="53"/>
    <col min="9985" max="9985" width="10.28515625" style="53" customWidth="1"/>
    <col min="9986" max="9986" width="68.5703125" style="53" customWidth="1"/>
    <col min="9987" max="9987" width="30.42578125" style="53" customWidth="1"/>
    <col min="9988" max="9988" width="62" style="53" customWidth="1"/>
    <col min="9989" max="9989" width="19.5703125" style="53" customWidth="1"/>
    <col min="9990" max="9990" width="14.85546875" style="53" customWidth="1"/>
    <col min="9991" max="9991" width="13" style="53" customWidth="1"/>
    <col min="9992" max="10240" width="9.140625" style="53"/>
    <col min="10241" max="10241" width="10.28515625" style="53" customWidth="1"/>
    <col min="10242" max="10242" width="68.5703125" style="53" customWidth="1"/>
    <col min="10243" max="10243" width="30.42578125" style="53" customWidth="1"/>
    <col min="10244" max="10244" width="62" style="53" customWidth="1"/>
    <col min="10245" max="10245" width="19.5703125" style="53" customWidth="1"/>
    <col min="10246" max="10246" width="14.85546875" style="53" customWidth="1"/>
    <col min="10247" max="10247" width="13" style="53" customWidth="1"/>
    <col min="10248" max="10496" width="9.140625" style="53"/>
    <col min="10497" max="10497" width="10.28515625" style="53" customWidth="1"/>
    <col min="10498" max="10498" width="68.5703125" style="53" customWidth="1"/>
    <col min="10499" max="10499" width="30.42578125" style="53" customWidth="1"/>
    <col min="10500" max="10500" width="62" style="53" customWidth="1"/>
    <col min="10501" max="10501" width="19.5703125" style="53" customWidth="1"/>
    <col min="10502" max="10502" width="14.85546875" style="53" customWidth="1"/>
    <col min="10503" max="10503" width="13" style="53" customWidth="1"/>
    <col min="10504" max="10752" width="9.140625" style="53"/>
    <col min="10753" max="10753" width="10.28515625" style="53" customWidth="1"/>
    <col min="10754" max="10754" width="68.5703125" style="53" customWidth="1"/>
    <col min="10755" max="10755" width="30.42578125" style="53" customWidth="1"/>
    <col min="10756" max="10756" width="62" style="53" customWidth="1"/>
    <col min="10757" max="10757" width="19.5703125" style="53" customWidth="1"/>
    <col min="10758" max="10758" width="14.85546875" style="53" customWidth="1"/>
    <col min="10759" max="10759" width="13" style="53" customWidth="1"/>
    <col min="10760" max="11008" width="9.140625" style="53"/>
    <col min="11009" max="11009" width="10.28515625" style="53" customWidth="1"/>
    <col min="11010" max="11010" width="68.5703125" style="53" customWidth="1"/>
    <col min="11011" max="11011" width="30.42578125" style="53" customWidth="1"/>
    <col min="11012" max="11012" width="62" style="53" customWidth="1"/>
    <col min="11013" max="11013" width="19.5703125" style="53" customWidth="1"/>
    <col min="11014" max="11014" width="14.85546875" style="53" customWidth="1"/>
    <col min="11015" max="11015" width="13" style="53" customWidth="1"/>
    <col min="11016" max="11264" width="9.140625" style="53"/>
    <col min="11265" max="11265" width="10.28515625" style="53" customWidth="1"/>
    <col min="11266" max="11266" width="68.5703125" style="53" customWidth="1"/>
    <col min="11267" max="11267" width="30.42578125" style="53" customWidth="1"/>
    <col min="11268" max="11268" width="62" style="53" customWidth="1"/>
    <col min="11269" max="11269" width="19.5703125" style="53" customWidth="1"/>
    <col min="11270" max="11270" width="14.85546875" style="53" customWidth="1"/>
    <col min="11271" max="11271" width="13" style="53" customWidth="1"/>
    <col min="11272" max="11520" width="9.140625" style="53"/>
    <col min="11521" max="11521" width="10.28515625" style="53" customWidth="1"/>
    <col min="11522" max="11522" width="68.5703125" style="53" customWidth="1"/>
    <col min="11523" max="11523" width="30.42578125" style="53" customWidth="1"/>
    <col min="11524" max="11524" width="62" style="53" customWidth="1"/>
    <col min="11525" max="11525" width="19.5703125" style="53" customWidth="1"/>
    <col min="11526" max="11526" width="14.85546875" style="53" customWidth="1"/>
    <col min="11527" max="11527" width="13" style="53" customWidth="1"/>
    <col min="11528" max="11776" width="9.140625" style="53"/>
    <col min="11777" max="11777" width="10.28515625" style="53" customWidth="1"/>
    <col min="11778" max="11778" width="68.5703125" style="53" customWidth="1"/>
    <col min="11779" max="11779" width="30.42578125" style="53" customWidth="1"/>
    <col min="11780" max="11780" width="62" style="53" customWidth="1"/>
    <col min="11781" max="11781" width="19.5703125" style="53" customWidth="1"/>
    <col min="11782" max="11782" width="14.85546875" style="53" customWidth="1"/>
    <col min="11783" max="11783" width="13" style="53" customWidth="1"/>
    <col min="11784" max="12032" width="9.140625" style="53"/>
    <col min="12033" max="12033" width="10.28515625" style="53" customWidth="1"/>
    <col min="12034" max="12034" width="68.5703125" style="53" customWidth="1"/>
    <col min="12035" max="12035" width="30.42578125" style="53" customWidth="1"/>
    <col min="12036" max="12036" width="62" style="53" customWidth="1"/>
    <col min="12037" max="12037" width="19.5703125" style="53" customWidth="1"/>
    <col min="12038" max="12038" width="14.85546875" style="53" customWidth="1"/>
    <col min="12039" max="12039" width="13" style="53" customWidth="1"/>
    <col min="12040" max="12288" width="9.140625" style="53"/>
    <col min="12289" max="12289" width="10.28515625" style="53" customWidth="1"/>
    <col min="12290" max="12290" width="68.5703125" style="53" customWidth="1"/>
    <col min="12291" max="12291" width="30.42578125" style="53" customWidth="1"/>
    <col min="12292" max="12292" width="62" style="53" customWidth="1"/>
    <col min="12293" max="12293" width="19.5703125" style="53" customWidth="1"/>
    <col min="12294" max="12294" width="14.85546875" style="53" customWidth="1"/>
    <col min="12295" max="12295" width="13" style="53" customWidth="1"/>
    <col min="12296" max="12544" width="9.140625" style="53"/>
    <col min="12545" max="12545" width="10.28515625" style="53" customWidth="1"/>
    <col min="12546" max="12546" width="68.5703125" style="53" customWidth="1"/>
    <col min="12547" max="12547" width="30.42578125" style="53" customWidth="1"/>
    <col min="12548" max="12548" width="62" style="53" customWidth="1"/>
    <col min="12549" max="12549" width="19.5703125" style="53" customWidth="1"/>
    <col min="12550" max="12550" width="14.85546875" style="53" customWidth="1"/>
    <col min="12551" max="12551" width="13" style="53" customWidth="1"/>
    <col min="12552" max="12800" width="9.140625" style="53"/>
    <col min="12801" max="12801" width="10.28515625" style="53" customWidth="1"/>
    <col min="12802" max="12802" width="68.5703125" style="53" customWidth="1"/>
    <col min="12803" max="12803" width="30.42578125" style="53" customWidth="1"/>
    <col min="12804" max="12804" width="62" style="53" customWidth="1"/>
    <col min="12805" max="12805" width="19.5703125" style="53" customWidth="1"/>
    <col min="12806" max="12806" width="14.85546875" style="53" customWidth="1"/>
    <col min="12807" max="12807" width="13" style="53" customWidth="1"/>
    <col min="12808" max="13056" width="9.140625" style="53"/>
    <col min="13057" max="13057" width="10.28515625" style="53" customWidth="1"/>
    <col min="13058" max="13058" width="68.5703125" style="53" customWidth="1"/>
    <col min="13059" max="13059" width="30.42578125" style="53" customWidth="1"/>
    <col min="13060" max="13060" width="62" style="53" customWidth="1"/>
    <col min="13061" max="13061" width="19.5703125" style="53" customWidth="1"/>
    <col min="13062" max="13062" width="14.85546875" style="53" customWidth="1"/>
    <col min="13063" max="13063" width="13" style="53" customWidth="1"/>
    <col min="13064" max="13312" width="9.140625" style="53"/>
    <col min="13313" max="13313" width="10.28515625" style="53" customWidth="1"/>
    <col min="13314" max="13314" width="68.5703125" style="53" customWidth="1"/>
    <col min="13315" max="13315" width="30.42578125" style="53" customWidth="1"/>
    <col min="13316" max="13316" width="62" style="53" customWidth="1"/>
    <col min="13317" max="13317" width="19.5703125" style="53" customWidth="1"/>
    <col min="13318" max="13318" width="14.85546875" style="53" customWidth="1"/>
    <col min="13319" max="13319" width="13" style="53" customWidth="1"/>
    <col min="13320" max="13568" width="9.140625" style="53"/>
    <col min="13569" max="13569" width="10.28515625" style="53" customWidth="1"/>
    <col min="13570" max="13570" width="68.5703125" style="53" customWidth="1"/>
    <col min="13571" max="13571" width="30.42578125" style="53" customWidth="1"/>
    <col min="13572" max="13572" width="62" style="53" customWidth="1"/>
    <col min="13573" max="13573" width="19.5703125" style="53" customWidth="1"/>
    <col min="13574" max="13574" width="14.85546875" style="53" customWidth="1"/>
    <col min="13575" max="13575" width="13" style="53" customWidth="1"/>
    <col min="13576" max="13824" width="9.140625" style="53"/>
    <col min="13825" max="13825" width="10.28515625" style="53" customWidth="1"/>
    <col min="13826" max="13826" width="68.5703125" style="53" customWidth="1"/>
    <col min="13827" max="13827" width="30.42578125" style="53" customWidth="1"/>
    <col min="13828" max="13828" width="62" style="53" customWidth="1"/>
    <col min="13829" max="13829" width="19.5703125" style="53" customWidth="1"/>
    <col min="13830" max="13830" width="14.85546875" style="53" customWidth="1"/>
    <col min="13831" max="13831" width="13" style="53" customWidth="1"/>
    <col min="13832" max="14080" width="9.140625" style="53"/>
    <col min="14081" max="14081" width="10.28515625" style="53" customWidth="1"/>
    <col min="14082" max="14082" width="68.5703125" style="53" customWidth="1"/>
    <col min="14083" max="14083" width="30.42578125" style="53" customWidth="1"/>
    <col min="14084" max="14084" width="62" style="53" customWidth="1"/>
    <col min="14085" max="14085" width="19.5703125" style="53" customWidth="1"/>
    <col min="14086" max="14086" width="14.85546875" style="53" customWidth="1"/>
    <col min="14087" max="14087" width="13" style="53" customWidth="1"/>
    <col min="14088" max="14336" width="9.140625" style="53"/>
    <col min="14337" max="14337" width="10.28515625" style="53" customWidth="1"/>
    <col min="14338" max="14338" width="68.5703125" style="53" customWidth="1"/>
    <col min="14339" max="14339" width="30.42578125" style="53" customWidth="1"/>
    <col min="14340" max="14340" width="62" style="53" customWidth="1"/>
    <col min="14341" max="14341" width="19.5703125" style="53" customWidth="1"/>
    <col min="14342" max="14342" width="14.85546875" style="53" customWidth="1"/>
    <col min="14343" max="14343" width="13" style="53" customWidth="1"/>
    <col min="14344" max="14592" width="9.140625" style="53"/>
    <col min="14593" max="14593" width="10.28515625" style="53" customWidth="1"/>
    <col min="14594" max="14594" width="68.5703125" style="53" customWidth="1"/>
    <col min="14595" max="14595" width="30.42578125" style="53" customWidth="1"/>
    <col min="14596" max="14596" width="62" style="53" customWidth="1"/>
    <col min="14597" max="14597" width="19.5703125" style="53" customWidth="1"/>
    <col min="14598" max="14598" width="14.85546875" style="53" customWidth="1"/>
    <col min="14599" max="14599" width="13" style="53" customWidth="1"/>
    <col min="14600" max="14848" width="9.140625" style="53"/>
    <col min="14849" max="14849" width="10.28515625" style="53" customWidth="1"/>
    <col min="14850" max="14850" width="68.5703125" style="53" customWidth="1"/>
    <col min="14851" max="14851" width="30.42578125" style="53" customWidth="1"/>
    <col min="14852" max="14852" width="62" style="53" customWidth="1"/>
    <col min="14853" max="14853" width="19.5703125" style="53" customWidth="1"/>
    <col min="14854" max="14854" width="14.85546875" style="53" customWidth="1"/>
    <col min="14855" max="14855" width="13" style="53" customWidth="1"/>
    <col min="14856" max="15104" width="9.140625" style="53"/>
    <col min="15105" max="15105" width="10.28515625" style="53" customWidth="1"/>
    <col min="15106" max="15106" width="68.5703125" style="53" customWidth="1"/>
    <col min="15107" max="15107" width="30.42578125" style="53" customWidth="1"/>
    <col min="15108" max="15108" width="62" style="53" customWidth="1"/>
    <col min="15109" max="15109" width="19.5703125" style="53" customWidth="1"/>
    <col min="15110" max="15110" width="14.85546875" style="53" customWidth="1"/>
    <col min="15111" max="15111" width="13" style="53" customWidth="1"/>
    <col min="15112" max="15360" width="9.140625" style="53"/>
    <col min="15361" max="15361" width="10.28515625" style="53" customWidth="1"/>
    <col min="15362" max="15362" width="68.5703125" style="53" customWidth="1"/>
    <col min="15363" max="15363" width="30.42578125" style="53" customWidth="1"/>
    <col min="15364" max="15364" width="62" style="53" customWidth="1"/>
    <col min="15365" max="15365" width="19.5703125" style="53" customWidth="1"/>
    <col min="15366" max="15366" width="14.85546875" style="53" customWidth="1"/>
    <col min="15367" max="15367" width="13" style="53" customWidth="1"/>
    <col min="15368" max="15616" width="9.140625" style="53"/>
    <col min="15617" max="15617" width="10.28515625" style="53" customWidth="1"/>
    <col min="15618" max="15618" width="68.5703125" style="53" customWidth="1"/>
    <col min="15619" max="15619" width="30.42578125" style="53" customWidth="1"/>
    <col min="15620" max="15620" width="62" style="53" customWidth="1"/>
    <col min="15621" max="15621" width="19.5703125" style="53" customWidth="1"/>
    <col min="15622" max="15622" width="14.85546875" style="53" customWidth="1"/>
    <col min="15623" max="15623" width="13" style="53" customWidth="1"/>
    <col min="15624" max="15872" width="9.140625" style="53"/>
    <col min="15873" max="15873" width="10.28515625" style="53" customWidth="1"/>
    <col min="15874" max="15874" width="68.5703125" style="53" customWidth="1"/>
    <col min="15875" max="15875" width="30.42578125" style="53" customWidth="1"/>
    <col min="15876" max="15876" width="62" style="53" customWidth="1"/>
    <col min="15877" max="15877" width="19.5703125" style="53" customWidth="1"/>
    <col min="15878" max="15878" width="14.85546875" style="53" customWidth="1"/>
    <col min="15879" max="15879" width="13" style="53" customWidth="1"/>
    <col min="15880" max="16128" width="9.140625" style="53"/>
    <col min="16129" max="16129" width="10.28515625" style="53" customWidth="1"/>
    <col min="16130" max="16130" width="68.5703125" style="53" customWidth="1"/>
    <col min="16131" max="16131" width="30.42578125" style="53" customWidth="1"/>
    <col min="16132" max="16132" width="62" style="53" customWidth="1"/>
    <col min="16133" max="16133" width="19.5703125" style="53" customWidth="1"/>
    <col min="16134" max="16134" width="14.85546875" style="53" customWidth="1"/>
    <col min="16135" max="16135" width="13" style="53" customWidth="1"/>
    <col min="16136" max="16384" width="9.140625" style="53"/>
  </cols>
  <sheetData>
    <row r="1" spans="1:4" ht="15.75" x14ac:dyDescent="0.25">
      <c r="A1" s="304" t="s">
        <v>112</v>
      </c>
      <c r="B1" s="304"/>
      <c r="C1" s="304"/>
      <c r="D1" s="304"/>
    </row>
    <row r="2" spans="1:4" ht="15.75" x14ac:dyDescent="0.25">
      <c r="A2" s="305" t="s">
        <v>113</v>
      </c>
      <c r="B2" s="305"/>
      <c r="C2" s="305"/>
      <c r="D2" s="305"/>
    </row>
    <row r="3" spans="1:4" ht="15.75" x14ac:dyDescent="0.25">
      <c r="A3" s="305" t="s">
        <v>114</v>
      </c>
      <c r="B3" s="305"/>
      <c r="C3" s="305"/>
      <c r="D3" s="305"/>
    </row>
    <row r="4" spans="1:4" ht="15.75" x14ac:dyDescent="0.25">
      <c r="A4" s="305" t="s">
        <v>115</v>
      </c>
      <c r="B4" s="305"/>
      <c r="C4" s="305"/>
      <c r="D4" s="305"/>
    </row>
    <row r="5" spans="1:4" ht="15.75" x14ac:dyDescent="0.25">
      <c r="A5" s="78"/>
      <c r="B5" s="78"/>
      <c r="C5" s="78"/>
      <c r="D5" s="78"/>
    </row>
    <row r="6" spans="1:4" ht="47.25" x14ac:dyDescent="0.2">
      <c r="A6" s="79" t="s">
        <v>106</v>
      </c>
      <c r="B6" s="79" t="s">
        <v>116</v>
      </c>
      <c r="C6" s="79" t="s">
        <v>117</v>
      </c>
      <c r="D6" s="79" t="s">
        <v>118</v>
      </c>
    </row>
    <row r="7" spans="1:4" s="81" customFormat="1" ht="12.75" x14ac:dyDescent="0.2">
      <c r="A7" s="80">
        <v>1</v>
      </c>
      <c r="B7" s="80">
        <v>2</v>
      </c>
      <c r="C7" s="80">
        <v>3</v>
      </c>
      <c r="D7" s="80">
        <v>4</v>
      </c>
    </row>
    <row r="8" spans="1:4" s="84" customFormat="1" ht="15.75" x14ac:dyDescent="0.25">
      <c r="A8" s="85"/>
      <c r="B8" s="86"/>
      <c r="C8" s="82"/>
      <c r="D8" s="82"/>
    </row>
    <row r="9" spans="1:4" s="84" customFormat="1" ht="15.75" x14ac:dyDescent="0.25">
      <c r="A9" s="85"/>
      <c r="B9" s="86"/>
      <c r="C9" s="82"/>
      <c r="D9" s="82"/>
    </row>
    <row r="10" spans="1:4" s="84" customFormat="1" ht="15.75" x14ac:dyDescent="0.25">
      <c r="A10" s="110"/>
      <c r="B10" s="65"/>
      <c r="C10" s="54"/>
      <c r="D10" s="54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E36" sqref="E36"/>
    </sheetView>
  </sheetViews>
  <sheetFormatPr defaultRowHeight="15" x14ac:dyDescent="0.2"/>
  <cols>
    <col min="1" max="1" width="8.28515625" style="77" customWidth="1"/>
    <col min="2" max="2" width="33.85546875" style="77" customWidth="1"/>
    <col min="3" max="3" width="22.7109375" style="77" customWidth="1"/>
    <col min="4" max="4" width="18.5703125" style="77" customWidth="1"/>
    <col min="5" max="5" width="23.140625" style="77" customWidth="1"/>
    <col min="6" max="6" width="11" style="77" customWidth="1"/>
    <col min="7" max="7" width="11.28515625" style="77" customWidth="1"/>
    <col min="8" max="10" width="12" style="77" customWidth="1"/>
    <col min="11" max="11" width="17.28515625" style="77" customWidth="1"/>
    <col min="12" max="12" width="19.5703125" style="53" customWidth="1"/>
    <col min="13" max="13" width="14.85546875" style="53" customWidth="1"/>
    <col min="14" max="14" width="13" style="53" customWidth="1"/>
    <col min="15" max="256" width="9.140625" style="53"/>
    <col min="257" max="257" width="8.28515625" style="53" customWidth="1"/>
    <col min="258" max="258" width="33.85546875" style="53" customWidth="1"/>
    <col min="259" max="259" width="22.7109375" style="53" customWidth="1"/>
    <col min="260" max="260" width="18.5703125" style="53" customWidth="1"/>
    <col min="261" max="261" width="23.140625" style="53" customWidth="1"/>
    <col min="262" max="262" width="11" style="53" customWidth="1"/>
    <col min="263" max="263" width="11.28515625" style="53" customWidth="1"/>
    <col min="264" max="266" width="12" style="53" customWidth="1"/>
    <col min="267" max="267" width="17.28515625" style="53" customWidth="1"/>
    <col min="268" max="268" width="19.5703125" style="53" customWidth="1"/>
    <col min="269" max="269" width="14.85546875" style="53" customWidth="1"/>
    <col min="270" max="270" width="13" style="53" customWidth="1"/>
    <col min="271" max="512" width="9.140625" style="53"/>
    <col min="513" max="513" width="8.28515625" style="53" customWidth="1"/>
    <col min="514" max="514" width="33.85546875" style="53" customWidth="1"/>
    <col min="515" max="515" width="22.7109375" style="53" customWidth="1"/>
    <col min="516" max="516" width="18.5703125" style="53" customWidth="1"/>
    <col min="517" max="517" width="23.140625" style="53" customWidth="1"/>
    <col min="518" max="518" width="11" style="53" customWidth="1"/>
    <col min="519" max="519" width="11.28515625" style="53" customWidth="1"/>
    <col min="520" max="522" width="12" style="53" customWidth="1"/>
    <col min="523" max="523" width="17.28515625" style="53" customWidth="1"/>
    <col min="524" max="524" width="19.5703125" style="53" customWidth="1"/>
    <col min="525" max="525" width="14.85546875" style="53" customWidth="1"/>
    <col min="526" max="526" width="13" style="53" customWidth="1"/>
    <col min="527" max="768" width="9.140625" style="53"/>
    <col min="769" max="769" width="8.28515625" style="53" customWidth="1"/>
    <col min="770" max="770" width="33.85546875" style="53" customWidth="1"/>
    <col min="771" max="771" width="22.7109375" style="53" customWidth="1"/>
    <col min="772" max="772" width="18.5703125" style="53" customWidth="1"/>
    <col min="773" max="773" width="23.140625" style="53" customWidth="1"/>
    <col min="774" max="774" width="11" style="53" customWidth="1"/>
    <col min="775" max="775" width="11.28515625" style="53" customWidth="1"/>
    <col min="776" max="778" width="12" style="53" customWidth="1"/>
    <col min="779" max="779" width="17.28515625" style="53" customWidth="1"/>
    <col min="780" max="780" width="19.5703125" style="53" customWidth="1"/>
    <col min="781" max="781" width="14.85546875" style="53" customWidth="1"/>
    <col min="782" max="782" width="13" style="53" customWidth="1"/>
    <col min="783" max="1024" width="9.140625" style="53"/>
    <col min="1025" max="1025" width="8.28515625" style="53" customWidth="1"/>
    <col min="1026" max="1026" width="33.85546875" style="53" customWidth="1"/>
    <col min="1027" max="1027" width="22.7109375" style="53" customWidth="1"/>
    <col min="1028" max="1028" width="18.5703125" style="53" customWidth="1"/>
    <col min="1029" max="1029" width="23.140625" style="53" customWidth="1"/>
    <col min="1030" max="1030" width="11" style="53" customWidth="1"/>
    <col min="1031" max="1031" width="11.28515625" style="53" customWidth="1"/>
    <col min="1032" max="1034" width="12" style="53" customWidth="1"/>
    <col min="1035" max="1035" width="17.28515625" style="53" customWidth="1"/>
    <col min="1036" max="1036" width="19.5703125" style="53" customWidth="1"/>
    <col min="1037" max="1037" width="14.85546875" style="53" customWidth="1"/>
    <col min="1038" max="1038" width="13" style="53" customWidth="1"/>
    <col min="1039" max="1280" width="9.140625" style="53"/>
    <col min="1281" max="1281" width="8.28515625" style="53" customWidth="1"/>
    <col min="1282" max="1282" width="33.85546875" style="53" customWidth="1"/>
    <col min="1283" max="1283" width="22.7109375" style="53" customWidth="1"/>
    <col min="1284" max="1284" width="18.5703125" style="53" customWidth="1"/>
    <col min="1285" max="1285" width="23.140625" style="53" customWidth="1"/>
    <col min="1286" max="1286" width="11" style="53" customWidth="1"/>
    <col min="1287" max="1287" width="11.28515625" style="53" customWidth="1"/>
    <col min="1288" max="1290" width="12" style="53" customWidth="1"/>
    <col min="1291" max="1291" width="17.28515625" style="53" customWidth="1"/>
    <col min="1292" max="1292" width="19.5703125" style="53" customWidth="1"/>
    <col min="1293" max="1293" width="14.85546875" style="53" customWidth="1"/>
    <col min="1294" max="1294" width="13" style="53" customWidth="1"/>
    <col min="1295" max="1536" width="9.140625" style="53"/>
    <col min="1537" max="1537" width="8.28515625" style="53" customWidth="1"/>
    <col min="1538" max="1538" width="33.85546875" style="53" customWidth="1"/>
    <col min="1539" max="1539" width="22.7109375" style="53" customWidth="1"/>
    <col min="1540" max="1540" width="18.5703125" style="53" customWidth="1"/>
    <col min="1541" max="1541" width="23.140625" style="53" customWidth="1"/>
    <col min="1542" max="1542" width="11" style="53" customWidth="1"/>
    <col min="1543" max="1543" width="11.28515625" style="53" customWidth="1"/>
    <col min="1544" max="1546" width="12" style="53" customWidth="1"/>
    <col min="1547" max="1547" width="17.28515625" style="53" customWidth="1"/>
    <col min="1548" max="1548" width="19.5703125" style="53" customWidth="1"/>
    <col min="1549" max="1549" width="14.85546875" style="53" customWidth="1"/>
    <col min="1550" max="1550" width="13" style="53" customWidth="1"/>
    <col min="1551" max="1792" width="9.140625" style="53"/>
    <col min="1793" max="1793" width="8.28515625" style="53" customWidth="1"/>
    <col min="1794" max="1794" width="33.85546875" style="53" customWidth="1"/>
    <col min="1795" max="1795" width="22.7109375" style="53" customWidth="1"/>
    <col min="1796" max="1796" width="18.5703125" style="53" customWidth="1"/>
    <col min="1797" max="1797" width="23.140625" style="53" customWidth="1"/>
    <col min="1798" max="1798" width="11" style="53" customWidth="1"/>
    <col min="1799" max="1799" width="11.28515625" style="53" customWidth="1"/>
    <col min="1800" max="1802" width="12" style="53" customWidth="1"/>
    <col min="1803" max="1803" width="17.28515625" style="53" customWidth="1"/>
    <col min="1804" max="1804" width="19.5703125" style="53" customWidth="1"/>
    <col min="1805" max="1805" width="14.85546875" style="53" customWidth="1"/>
    <col min="1806" max="1806" width="13" style="53" customWidth="1"/>
    <col min="1807" max="2048" width="9.140625" style="53"/>
    <col min="2049" max="2049" width="8.28515625" style="53" customWidth="1"/>
    <col min="2050" max="2050" width="33.85546875" style="53" customWidth="1"/>
    <col min="2051" max="2051" width="22.7109375" style="53" customWidth="1"/>
    <col min="2052" max="2052" width="18.5703125" style="53" customWidth="1"/>
    <col min="2053" max="2053" width="23.140625" style="53" customWidth="1"/>
    <col min="2054" max="2054" width="11" style="53" customWidth="1"/>
    <col min="2055" max="2055" width="11.28515625" style="53" customWidth="1"/>
    <col min="2056" max="2058" width="12" style="53" customWidth="1"/>
    <col min="2059" max="2059" width="17.28515625" style="53" customWidth="1"/>
    <col min="2060" max="2060" width="19.5703125" style="53" customWidth="1"/>
    <col min="2061" max="2061" width="14.85546875" style="53" customWidth="1"/>
    <col min="2062" max="2062" width="13" style="53" customWidth="1"/>
    <col min="2063" max="2304" width="9.140625" style="53"/>
    <col min="2305" max="2305" width="8.28515625" style="53" customWidth="1"/>
    <col min="2306" max="2306" width="33.85546875" style="53" customWidth="1"/>
    <col min="2307" max="2307" width="22.7109375" style="53" customWidth="1"/>
    <col min="2308" max="2308" width="18.5703125" style="53" customWidth="1"/>
    <col min="2309" max="2309" width="23.140625" style="53" customWidth="1"/>
    <col min="2310" max="2310" width="11" style="53" customWidth="1"/>
    <col min="2311" max="2311" width="11.28515625" style="53" customWidth="1"/>
    <col min="2312" max="2314" width="12" style="53" customWidth="1"/>
    <col min="2315" max="2315" width="17.28515625" style="53" customWidth="1"/>
    <col min="2316" max="2316" width="19.5703125" style="53" customWidth="1"/>
    <col min="2317" max="2317" width="14.85546875" style="53" customWidth="1"/>
    <col min="2318" max="2318" width="13" style="53" customWidth="1"/>
    <col min="2319" max="2560" width="9.140625" style="53"/>
    <col min="2561" max="2561" width="8.28515625" style="53" customWidth="1"/>
    <col min="2562" max="2562" width="33.85546875" style="53" customWidth="1"/>
    <col min="2563" max="2563" width="22.7109375" style="53" customWidth="1"/>
    <col min="2564" max="2564" width="18.5703125" style="53" customWidth="1"/>
    <col min="2565" max="2565" width="23.140625" style="53" customWidth="1"/>
    <col min="2566" max="2566" width="11" style="53" customWidth="1"/>
    <col min="2567" max="2567" width="11.28515625" style="53" customWidth="1"/>
    <col min="2568" max="2570" width="12" style="53" customWidth="1"/>
    <col min="2571" max="2571" width="17.28515625" style="53" customWidth="1"/>
    <col min="2572" max="2572" width="19.5703125" style="53" customWidth="1"/>
    <col min="2573" max="2573" width="14.85546875" style="53" customWidth="1"/>
    <col min="2574" max="2574" width="13" style="53" customWidth="1"/>
    <col min="2575" max="2816" width="9.140625" style="53"/>
    <col min="2817" max="2817" width="8.28515625" style="53" customWidth="1"/>
    <col min="2818" max="2818" width="33.85546875" style="53" customWidth="1"/>
    <col min="2819" max="2819" width="22.7109375" style="53" customWidth="1"/>
    <col min="2820" max="2820" width="18.5703125" style="53" customWidth="1"/>
    <col min="2821" max="2821" width="23.140625" style="53" customWidth="1"/>
    <col min="2822" max="2822" width="11" style="53" customWidth="1"/>
    <col min="2823" max="2823" width="11.28515625" style="53" customWidth="1"/>
    <col min="2824" max="2826" width="12" style="53" customWidth="1"/>
    <col min="2827" max="2827" width="17.28515625" style="53" customWidth="1"/>
    <col min="2828" max="2828" width="19.5703125" style="53" customWidth="1"/>
    <col min="2829" max="2829" width="14.85546875" style="53" customWidth="1"/>
    <col min="2830" max="2830" width="13" style="53" customWidth="1"/>
    <col min="2831" max="3072" width="9.140625" style="53"/>
    <col min="3073" max="3073" width="8.28515625" style="53" customWidth="1"/>
    <col min="3074" max="3074" width="33.85546875" style="53" customWidth="1"/>
    <col min="3075" max="3075" width="22.7109375" style="53" customWidth="1"/>
    <col min="3076" max="3076" width="18.5703125" style="53" customWidth="1"/>
    <col min="3077" max="3077" width="23.140625" style="53" customWidth="1"/>
    <col min="3078" max="3078" width="11" style="53" customWidth="1"/>
    <col min="3079" max="3079" width="11.28515625" style="53" customWidth="1"/>
    <col min="3080" max="3082" width="12" style="53" customWidth="1"/>
    <col min="3083" max="3083" width="17.28515625" style="53" customWidth="1"/>
    <col min="3084" max="3084" width="19.5703125" style="53" customWidth="1"/>
    <col min="3085" max="3085" width="14.85546875" style="53" customWidth="1"/>
    <col min="3086" max="3086" width="13" style="53" customWidth="1"/>
    <col min="3087" max="3328" width="9.140625" style="53"/>
    <col min="3329" max="3329" width="8.28515625" style="53" customWidth="1"/>
    <col min="3330" max="3330" width="33.85546875" style="53" customWidth="1"/>
    <col min="3331" max="3331" width="22.7109375" style="53" customWidth="1"/>
    <col min="3332" max="3332" width="18.5703125" style="53" customWidth="1"/>
    <col min="3333" max="3333" width="23.140625" style="53" customWidth="1"/>
    <col min="3334" max="3334" width="11" style="53" customWidth="1"/>
    <col min="3335" max="3335" width="11.28515625" style="53" customWidth="1"/>
    <col min="3336" max="3338" width="12" style="53" customWidth="1"/>
    <col min="3339" max="3339" width="17.28515625" style="53" customWidth="1"/>
    <col min="3340" max="3340" width="19.5703125" style="53" customWidth="1"/>
    <col min="3341" max="3341" width="14.85546875" style="53" customWidth="1"/>
    <col min="3342" max="3342" width="13" style="53" customWidth="1"/>
    <col min="3343" max="3584" width="9.140625" style="53"/>
    <col min="3585" max="3585" width="8.28515625" style="53" customWidth="1"/>
    <col min="3586" max="3586" width="33.85546875" style="53" customWidth="1"/>
    <col min="3587" max="3587" width="22.7109375" style="53" customWidth="1"/>
    <col min="3588" max="3588" width="18.5703125" style="53" customWidth="1"/>
    <col min="3589" max="3589" width="23.140625" style="53" customWidth="1"/>
    <col min="3590" max="3590" width="11" style="53" customWidth="1"/>
    <col min="3591" max="3591" width="11.28515625" style="53" customWidth="1"/>
    <col min="3592" max="3594" width="12" style="53" customWidth="1"/>
    <col min="3595" max="3595" width="17.28515625" style="53" customWidth="1"/>
    <col min="3596" max="3596" width="19.5703125" style="53" customWidth="1"/>
    <col min="3597" max="3597" width="14.85546875" style="53" customWidth="1"/>
    <col min="3598" max="3598" width="13" style="53" customWidth="1"/>
    <col min="3599" max="3840" width="9.140625" style="53"/>
    <col min="3841" max="3841" width="8.28515625" style="53" customWidth="1"/>
    <col min="3842" max="3842" width="33.85546875" style="53" customWidth="1"/>
    <col min="3843" max="3843" width="22.7109375" style="53" customWidth="1"/>
    <col min="3844" max="3844" width="18.5703125" style="53" customWidth="1"/>
    <col min="3845" max="3845" width="23.140625" style="53" customWidth="1"/>
    <col min="3846" max="3846" width="11" style="53" customWidth="1"/>
    <col min="3847" max="3847" width="11.28515625" style="53" customWidth="1"/>
    <col min="3848" max="3850" width="12" style="53" customWidth="1"/>
    <col min="3851" max="3851" width="17.28515625" style="53" customWidth="1"/>
    <col min="3852" max="3852" width="19.5703125" style="53" customWidth="1"/>
    <col min="3853" max="3853" width="14.85546875" style="53" customWidth="1"/>
    <col min="3854" max="3854" width="13" style="53" customWidth="1"/>
    <col min="3855" max="4096" width="9.140625" style="53"/>
    <col min="4097" max="4097" width="8.28515625" style="53" customWidth="1"/>
    <col min="4098" max="4098" width="33.85546875" style="53" customWidth="1"/>
    <col min="4099" max="4099" width="22.7109375" style="53" customWidth="1"/>
    <col min="4100" max="4100" width="18.5703125" style="53" customWidth="1"/>
    <col min="4101" max="4101" width="23.140625" style="53" customWidth="1"/>
    <col min="4102" max="4102" width="11" style="53" customWidth="1"/>
    <col min="4103" max="4103" width="11.28515625" style="53" customWidth="1"/>
    <col min="4104" max="4106" width="12" style="53" customWidth="1"/>
    <col min="4107" max="4107" width="17.28515625" style="53" customWidth="1"/>
    <col min="4108" max="4108" width="19.5703125" style="53" customWidth="1"/>
    <col min="4109" max="4109" width="14.85546875" style="53" customWidth="1"/>
    <col min="4110" max="4110" width="13" style="53" customWidth="1"/>
    <col min="4111" max="4352" width="9.140625" style="53"/>
    <col min="4353" max="4353" width="8.28515625" style="53" customWidth="1"/>
    <col min="4354" max="4354" width="33.85546875" style="53" customWidth="1"/>
    <col min="4355" max="4355" width="22.7109375" style="53" customWidth="1"/>
    <col min="4356" max="4356" width="18.5703125" style="53" customWidth="1"/>
    <col min="4357" max="4357" width="23.140625" style="53" customWidth="1"/>
    <col min="4358" max="4358" width="11" style="53" customWidth="1"/>
    <col min="4359" max="4359" width="11.28515625" style="53" customWidth="1"/>
    <col min="4360" max="4362" width="12" style="53" customWidth="1"/>
    <col min="4363" max="4363" width="17.28515625" style="53" customWidth="1"/>
    <col min="4364" max="4364" width="19.5703125" style="53" customWidth="1"/>
    <col min="4365" max="4365" width="14.85546875" style="53" customWidth="1"/>
    <col min="4366" max="4366" width="13" style="53" customWidth="1"/>
    <col min="4367" max="4608" width="9.140625" style="53"/>
    <col min="4609" max="4609" width="8.28515625" style="53" customWidth="1"/>
    <col min="4610" max="4610" width="33.85546875" style="53" customWidth="1"/>
    <col min="4611" max="4611" width="22.7109375" style="53" customWidth="1"/>
    <col min="4612" max="4612" width="18.5703125" style="53" customWidth="1"/>
    <col min="4613" max="4613" width="23.140625" style="53" customWidth="1"/>
    <col min="4614" max="4614" width="11" style="53" customWidth="1"/>
    <col min="4615" max="4615" width="11.28515625" style="53" customWidth="1"/>
    <col min="4616" max="4618" width="12" style="53" customWidth="1"/>
    <col min="4619" max="4619" width="17.28515625" style="53" customWidth="1"/>
    <col min="4620" max="4620" width="19.5703125" style="53" customWidth="1"/>
    <col min="4621" max="4621" width="14.85546875" style="53" customWidth="1"/>
    <col min="4622" max="4622" width="13" style="53" customWidth="1"/>
    <col min="4623" max="4864" width="9.140625" style="53"/>
    <col min="4865" max="4865" width="8.28515625" style="53" customWidth="1"/>
    <col min="4866" max="4866" width="33.85546875" style="53" customWidth="1"/>
    <col min="4867" max="4867" width="22.7109375" style="53" customWidth="1"/>
    <col min="4868" max="4868" width="18.5703125" style="53" customWidth="1"/>
    <col min="4869" max="4869" width="23.140625" style="53" customWidth="1"/>
    <col min="4870" max="4870" width="11" style="53" customWidth="1"/>
    <col min="4871" max="4871" width="11.28515625" style="53" customWidth="1"/>
    <col min="4872" max="4874" width="12" style="53" customWidth="1"/>
    <col min="4875" max="4875" width="17.28515625" style="53" customWidth="1"/>
    <col min="4876" max="4876" width="19.5703125" style="53" customWidth="1"/>
    <col min="4877" max="4877" width="14.85546875" style="53" customWidth="1"/>
    <col min="4878" max="4878" width="13" style="53" customWidth="1"/>
    <col min="4879" max="5120" width="9.140625" style="53"/>
    <col min="5121" max="5121" width="8.28515625" style="53" customWidth="1"/>
    <col min="5122" max="5122" width="33.85546875" style="53" customWidth="1"/>
    <col min="5123" max="5123" width="22.7109375" style="53" customWidth="1"/>
    <col min="5124" max="5124" width="18.5703125" style="53" customWidth="1"/>
    <col min="5125" max="5125" width="23.140625" style="53" customWidth="1"/>
    <col min="5126" max="5126" width="11" style="53" customWidth="1"/>
    <col min="5127" max="5127" width="11.28515625" style="53" customWidth="1"/>
    <col min="5128" max="5130" width="12" style="53" customWidth="1"/>
    <col min="5131" max="5131" width="17.28515625" style="53" customWidth="1"/>
    <col min="5132" max="5132" width="19.5703125" style="53" customWidth="1"/>
    <col min="5133" max="5133" width="14.85546875" style="53" customWidth="1"/>
    <col min="5134" max="5134" width="13" style="53" customWidth="1"/>
    <col min="5135" max="5376" width="9.140625" style="53"/>
    <col min="5377" max="5377" width="8.28515625" style="53" customWidth="1"/>
    <col min="5378" max="5378" width="33.85546875" style="53" customWidth="1"/>
    <col min="5379" max="5379" width="22.7109375" style="53" customWidth="1"/>
    <col min="5380" max="5380" width="18.5703125" style="53" customWidth="1"/>
    <col min="5381" max="5381" width="23.140625" style="53" customWidth="1"/>
    <col min="5382" max="5382" width="11" style="53" customWidth="1"/>
    <col min="5383" max="5383" width="11.28515625" style="53" customWidth="1"/>
    <col min="5384" max="5386" width="12" style="53" customWidth="1"/>
    <col min="5387" max="5387" width="17.28515625" style="53" customWidth="1"/>
    <col min="5388" max="5388" width="19.5703125" style="53" customWidth="1"/>
    <col min="5389" max="5389" width="14.85546875" style="53" customWidth="1"/>
    <col min="5390" max="5390" width="13" style="53" customWidth="1"/>
    <col min="5391" max="5632" width="9.140625" style="53"/>
    <col min="5633" max="5633" width="8.28515625" style="53" customWidth="1"/>
    <col min="5634" max="5634" width="33.85546875" style="53" customWidth="1"/>
    <col min="5635" max="5635" width="22.7109375" style="53" customWidth="1"/>
    <col min="5636" max="5636" width="18.5703125" style="53" customWidth="1"/>
    <col min="5637" max="5637" width="23.140625" style="53" customWidth="1"/>
    <col min="5638" max="5638" width="11" style="53" customWidth="1"/>
    <col min="5639" max="5639" width="11.28515625" style="53" customWidth="1"/>
    <col min="5640" max="5642" width="12" style="53" customWidth="1"/>
    <col min="5643" max="5643" width="17.28515625" style="53" customWidth="1"/>
    <col min="5644" max="5644" width="19.5703125" style="53" customWidth="1"/>
    <col min="5645" max="5645" width="14.85546875" style="53" customWidth="1"/>
    <col min="5646" max="5646" width="13" style="53" customWidth="1"/>
    <col min="5647" max="5888" width="9.140625" style="53"/>
    <col min="5889" max="5889" width="8.28515625" style="53" customWidth="1"/>
    <col min="5890" max="5890" width="33.85546875" style="53" customWidth="1"/>
    <col min="5891" max="5891" width="22.7109375" style="53" customWidth="1"/>
    <col min="5892" max="5892" width="18.5703125" style="53" customWidth="1"/>
    <col min="5893" max="5893" width="23.140625" style="53" customWidth="1"/>
    <col min="5894" max="5894" width="11" style="53" customWidth="1"/>
    <col min="5895" max="5895" width="11.28515625" style="53" customWidth="1"/>
    <col min="5896" max="5898" width="12" style="53" customWidth="1"/>
    <col min="5899" max="5899" width="17.28515625" style="53" customWidth="1"/>
    <col min="5900" max="5900" width="19.5703125" style="53" customWidth="1"/>
    <col min="5901" max="5901" width="14.85546875" style="53" customWidth="1"/>
    <col min="5902" max="5902" width="13" style="53" customWidth="1"/>
    <col min="5903" max="6144" width="9.140625" style="53"/>
    <col min="6145" max="6145" width="8.28515625" style="53" customWidth="1"/>
    <col min="6146" max="6146" width="33.85546875" style="53" customWidth="1"/>
    <col min="6147" max="6147" width="22.7109375" style="53" customWidth="1"/>
    <col min="6148" max="6148" width="18.5703125" style="53" customWidth="1"/>
    <col min="6149" max="6149" width="23.140625" style="53" customWidth="1"/>
    <col min="6150" max="6150" width="11" style="53" customWidth="1"/>
    <col min="6151" max="6151" width="11.28515625" style="53" customWidth="1"/>
    <col min="6152" max="6154" width="12" style="53" customWidth="1"/>
    <col min="6155" max="6155" width="17.28515625" style="53" customWidth="1"/>
    <col min="6156" max="6156" width="19.5703125" style="53" customWidth="1"/>
    <col min="6157" max="6157" width="14.85546875" style="53" customWidth="1"/>
    <col min="6158" max="6158" width="13" style="53" customWidth="1"/>
    <col min="6159" max="6400" width="9.140625" style="53"/>
    <col min="6401" max="6401" width="8.28515625" style="53" customWidth="1"/>
    <col min="6402" max="6402" width="33.85546875" style="53" customWidth="1"/>
    <col min="6403" max="6403" width="22.7109375" style="53" customWidth="1"/>
    <col min="6404" max="6404" width="18.5703125" style="53" customWidth="1"/>
    <col min="6405" max="6405" width="23.140625" style="53" customWidth="1"/>
    <col min="6406" max="6406" width="11" style="53" customWidth="1"/>
    <col min="6407" max="6407" width="11.28515625" style="53" customWidth="1"/>
    <col min="6408" max="6410" width="12" style="53" customWidth="1"/>
    <col min="6411" max="6411" width="17.28515625" style="53" customWidth="1"/>
    <col min="6412" max="6412" width="19.5703125" style="53" customWidth="1"/>
    <col min="6413" max="6413" width="14.85546875" style="53" customWidth="1"/>
    <col min="6414" max="6414" width="13" style="53" customWidth="1"/>
    <col min="6415" max="6656" width="9.140625" style="53"/>
    <col min="6657" max="6657" width="8.28515625" style="53" customWidth="1"/>
    <col min="6658" max="6658" width="33.85546875" style="53" customWidth="1"/>
    <col min="6659" max="6659" width="22.7109375" style="53" customWidth="1"/>
    <col min="6660" max="6660" width="18.5703125" style="53" customWidth="1"/>
    <col min="6661" max="6661" width="23.140625" style="53" customWidth="1"/>
    <col min="6662" max="6662" width="11" style="53" customWidth="1"/>
    <col min="6663" max="6663" width="11.28515625" style="53" customWidth="1"/>
    <col min="6664" max="6666" width="12" style="53" customWidth="1"/>
    <col min="6667" max="6667" width="17.28515625" style="53" customWidth="1"/>
    <col min="6668" max="6668" width="19.5703125" style="53" customWidth="1"/>
    <col min="6669" max="6669" width="14.85546875" style="53" customWidth="1"/>
    <col min="6670" max="6670" width="13" style="53" customWidth="1"/>
    <col min="6671" max="6912" width="9.140625" style="53"/>
    <col min="6913" max="6913" width="8.28515625" style="53" customWidth="1"/>
    <col min="6914" max="6914" width="33.85546875" style="53" customWidth="1"/>
    <col min="6915" max="6915" width="22.7109375" style="53" customWidth="1"/>
    <col min="6916" max="6916" width="18.5703125" style="53" customWidth="1"/>
    <col min="6917" max="6917" width="23.140625" style="53" customWidth="1"/>
    <col min="6918" max="6918" width="11" style="53" customWidth="1"/>
    <col min="6919" max="6919" width="11.28515625" style="53" customWidth="1"/>
    <col min="6920" max="6922" width="12" style="53" customWidth="1"/>
    <col min="6923" max="6923" width="17.28515625" style="53" customWidth="1"/>
    <col min="6924" max="6924" width="19.5703125" style="53" customWidth="1"/>
    <col min="6925" max="6925" width="14.85546875" style="53" customWidth="1"/>
    <col min="6926" max="6926" width="13" style="53" customWidth="1"/>
    <col min="6927" max="7168" width="9.140625" style="53"/>
    <col min="7169" max="7169" width="8.28515625" style="53" customWidth="1"/>
    <col min="7170" max="7170" width="33.85546875" style="53" customWidth="1"/>
    <col min="7171" max="7171" width="22.7109375" style="53" customWidth="1"/>
    <col min="7172" max="7172" width="18.5703125" style="53" customWidth="1"/>
    <col min="7173" max="7173" width="23.140625" style="53" customWidth="1"/>
    <col min="7174" max="7174" width="11" style="53" customWidth="1"/>
    <col min="7175" max="7175" width="11.28515625" style="53" customWidth="1"/>
    <col min="7176" max="7178" width="12" style="53" customWidth="1"/>
    <col min="7179" max="7179" width="17.28515625" style="53" customWidth="1"/>
    <col min="7180" max="7180" width="19.5703125" style="53" customWidth="1"/>
    <col min="7181" max="7181" width="14.85546875" style="53" customWidth="1"/>
    <col min="7182" max="7182" width="13" style="53" customWidth="1"/>
    <col min="7183" max="7424" width="9.140625" style="53"/>
    <col min="7425" max="7425" width="8.28515625" style="53" customWidth="1"/>
    <col min="7426" max="7426" width="33.85546875" style="53" customWidth="1"/>
    <col min="7427" max="7427" width="22.7109375" style="53" customWidth="1"/>
    <col min="7428" max="7428" width="18.5703125" style="53" customWidth="1"/>
    <col min="7429" max="7429" width="23.140625" style="53" customWidth="1"/>
    <col min="7430" max="7430" width="11" style="53" customWidth="1"/>
    <col min="7431" max="7431" width="11.28515625" style="53" customWidth="1"/>
    <col min="7432" max="7434" width="12" style="53" customWidth="1"/>
    <col min="7435" max="7435" width="17.28515625" style="53" customWidth="1"/>
    <col min="7436" max="7436" width="19.5703125" style="53" customWidth="1"/>
    <col min="7437" max="7437" width="14.85546875" style="53" customWidth="1"/>
    <col min="7438" max="7438" width="13" style="53" customWidth="1"/>
    <col min="7439" max="7680" width="9.140625" style="53"/>
    <col min="7681" max="7681" width="8.28515625" style="53" customWidth="1"/>
    <col min="7682" max="7682" width="33.85546875" style="53" customWidth="1"/>
    <col min="7683" max="7683" width="22.7109375" style="53" customWidth="1"/>
    <col min="7684" max="7684" width="18.5703125" style="53" customWidth="1"/>
    <col min="7685" max="7685" width="23.140625" style="53" customWidth="1"/>
    <col min="7686" max="7686" width="11" style="53" customWidth="1"/>
    <col min="7687" max="7687" width="11.28515625" style="53" customWidth="1"/>
    <col min="7688" max="7690" width="12" style="53" customWidth="1"/>
    <col min="7691" max="7691" width="17.28515625" style="53" customWidth="1"/>
    <col min="7692" max="7692" width="19.5703125" style="53" customWidth="1"/>
    <col min="7693" max="7693" width="14.85546875" style="53" customWidth="1"/>
    <col min="7694" max="7694" width="13" style="53" customWidth="1"/>
    <col min="7695" max="7936" width="9.140625" style="53"/>
    <col min="7937" max="7937" width="8.28515625" style="53" customWidth="1"/>
    <col min="7938" max="7938" width="33.85546875" style="53" customWidth="1"/>
    <col min="7939" max="7939" width="22.7109375" style="53" customWidth="1"/>
    <col min="7940" max="7940" width="18.5703125" style="53" customWidth="1"/>
    <col min="7941" max="7941" width="23.140625" style="53" customWidth="1"/>
    <col min="7942" max="7942" width="11" style="53" customWidth="1"/>
    <col min="7943" max="7943" width="11.28515625" style="53" customWidth="1"/>
    <col min="7944" max="7946" width="12" style="53" customWidth="1"/>
    <col min="7947" max="7947" width="17.28515625" style="53" customWidth="1"/>
    <col min="7948" max="7948" width="19.5703125" style="53" customWidth="1"/>
    <col min="7949" max="7949" width="14.85546875" style="53" customWidth="1"/>
    <col min="7950" max="7950" width="13" style="53" customWidth="1"/>
    <col min="7951" max="8192" width="9.140625" style="53"/>
    <col min="8193" max="8193" width="8.28515625" style="53" customWidth="1"/>
    <col min="8194" max="8194" width="33.85546875" style="53" customWidth="1"/>
    <col min="8195" max="8195" width="22.7109375" style="53" customWidth="1"/>
    <col min="8196" max="8196" width="18.5703125" style="53" customWidth="1"/>
    <col min="8197" max="8197" width="23.140625" style="53" customWidth="1"/>
    <col min="8198" max="8198" width="11" style="53" customWidth="1"/>
    <col min="8199" max="8199" width="11.28515625" style="53" customWidth="1"/>
    <col min="8200" max="8202" width="12" style="53" customWidth="1"/>
    <col min="8203" max="8203" width="17.28515625" style="53" customWidth="1"/>
    <col min="8204" max="8204" width="19.5703125" style="53" customWidth="1"/>
    <col min="8205" max="8205" width="14.85546875" style="53" customWidth="1"/>
    <col min="8206" max="8206" width="13" style="53" customWidth="1"/>
    <col min="8207" max="8448" width="9.140625" style="53"/>
    <col min="8449" max="8449" width="8.28515625" style="53" customWidth="1"/>
    <col min="8450" max="8450" width="33.85546875" style="53" customWidth="1"/>
    <col min="8451" max="8451" width="22.7109375" style="53" customWidth="1"/>
    <col min="8452" max="8452" width="18.5703125" style="53" customWidth="1"/>
    <col min="8453" max="8453" width="23.140625" style="53" customWidth="1"/>
    <col min="8454" max="8454" width="11" style="53" customWidth="1"/>
    <col min="8455" max="8455" width="11.28515625" style="53" customWidth="1"/>
    <col min="8456" max="8458" width="12" style="53" customWidth="1"/>
    <col min="8459" max="8459" width="17.28515625" style="53" customWidth="1"/>
    <col min="8460" max="8460" width="19.5703125" style="53" customWidth="1"/>
    <col min="8461" max="8461" width="14.85546875" style="53" customWidth="1"/>
    <col min="8462" max="8462" width="13" style="53" customWidth="1"/>
    <col min="8463" max="8704" width="9.140625" style="53"/>
    <col min="8705" max="8705" width="8.28515625" style="53" customWidth="1"/>
    <col min="8706" max="8706" width="33.85546875" style="53" customWidth="1"/>
    <col min="8707" max="8707" width="22.7109375" style="53" customWidth="1"/>
    <col min="8708" max="8708" width="18.5703125" style="53" customWidth="1"/>
    <col min="8709" max="8709" width="23.140625" style="53" customWidth="1"/>
    <col min="8710" max="8710" width="11" style="53" customWidth="1"/>
    <col min="8711" max="8711" width="11.28515625" style="53" customWidth="1"/>
    <col min="8712" max="8714" width="12" style="53" customWidth="1"/>
    <col min="8715" max="8715" width="17.28515625" style="53" customWidth="1"/>
    <col min="8716" max="8716" width="19.5703125" style="53" customWidth="1"/>
    <col min="8717" max="8717" width="14.85546875" style="53" customWidth="1"/>
    <col min="8718" max="8718" width="13" style="53" customWidth="1"/>
    <col min="8719" max="8960" width="9.140625" style="53"/>
    <col min="8961" max="8961" width="8.28515625" style="53" customWidth="1"/>
    <col min="8962" max="8962" width="33.85546875" style="53" customWidth="1"/>
    <col min="8963" max="8963" width="22.7109375" style="53" customWidth="1"/>
    <col min="8964" max="8964" width="18.5703125" style="53" customWidth="1"/>
    <col min="8965" max="8965" width="23.140625" style="53" customWidth="1"/>
    <col min="8966" max="8966" width="11" style="53" customWidth="1"/>
    <col min="8967" max="8967" width="11.28515625" style="53" customWidth="1"/>
    <col min="8968" max="8970" width="12" style="53" customWidth="1"/>
    <col min="8971" max="8971" width="17.28515625" style="53" customWidth="1"/>
    <col min="8972" max="8972" width="19.5703125" style="53" customWidth="1"/>
    <col min="8973" max="8973" width="14.85546875" style="53" customWidth="1"/>
    <col min="8974" max="8974" width="13" style="53" customWidth="1"/>
    <col min="8975" max="9216" width="9.140625" style="53"/>
    <col min="9217" max="9217" width="8.28515625" style="53" customWidth="1"/>
    <col min="9218" max="9218" width="33.85546875" style="53" customWidth="1"/>
    <col min="9219" max="9219" width="22.7109375" style="53" customWidth="1"/>
    <col min="9220" max="9220" width="18.5703125" style="53" customWidth="1"/>
    <col min="9221" max="9221" width="23.140625" style="53" customWidth="1"/>
    <col min="9222" max="9222" width="11" style="53" customWidth="1"/>
    <col min="9223" max="9223" width="11.28515625" style="53" customWidth="1"/>
    <col min="9224" max="9226" width="12" style="53" customWidth="1"/>
    <col min="9227" max="9227" width="17.28515625" style="53" customWidth="1"/>
    <col min="9228" max="9228" width="19.5703125" style="53" customWidth="1"/>
    <col min="9229" max="9229" width="14.85546875" style="53" customWidth="1"/>
    <col min="9230" max="9230" width="13" style="53" customWidth="1"/>
    <col min="9231" max="9472" width="9.140625" style="53"/>
    <col min="9473" max="9473" width="8.28515625" style="53" customWidth="1"/>
    <col min="9474" max="9474" width="33.85546875" style="53" customWidth="1"/>
    <col min="9475" max="9475" width="22.7109375" style="53" customWidth="1"/>
    <col min="9476" max="9476" width="18.5703125" style="53" customWidth="1"/>
    <col min="9477" max="9477" width="23.140625" style="53" customWidth="1"/>
    <col min="9478" max="9478" width="11" style="53" customWidth="1"/>
    <col min="9479" max="9479" width="11.28515625" style="53" customWidth="1"/>
    <col min="9480" max="9482" width="12" style="53" customWidth="1"/>
    <col min="9483" max="9483" width="17.28515625" style="53" customWidth="1"/>
    <col min="9484" max="9484" width="19.5703125" style="53" customWidth="1"/>
    <col min="9485" max="9485" width="14.85546875" style="53" customWidth="1"/>
    <col min="9486" max="9486" width="13" style="53" customWidth="1"/>
    <col min="9487" max="9728" width="9.140625" style="53"/>
    <col min="9729" max="9729" width="8.28515625" style="53" customWidth="1"/>
    <col min="9730" max="9730" width="33.85546875" style="53" customWidth="1"/>
    <col min="9731" max="9731" width="22.7109375" style="53" customWidth="1"/>
    <col min="9732" max="9732" width="18.5703125" style="53" customWidth="1"/>
    <col min="9733" max="9733" width="23.140625" style="53" customWidth="1"/>
    <col min="9734" max="9734" width="11" style="53" customWidth="1"/>
    <col min="9735" max="9735" width="11.28515625" style="53" customWidth="1"/>
    <col min="9736" max="9738" width="12" style="53" customWidth="1"/>
    <col min="9739" max="9739" width="17.28515625" style="53" customWidth="1"/>
    <col min="9740" max="9740" width="19.5703125" style="53" customWidth="1"/>
    <col min="9741" max="9741" width="14.85546875" style="53" customWidth="1"/>
    <col min="9742" max="9742" width="13" style="53" customWidth="1"/>
    <col min="9743" max="9984" width="9.140625" style="53"/>
    <col min="9985" max="9985" width="8.28515625" style="53" customWidth="1"/>
    <col min="9986" max="9986" width="33.85546875" style="53" customWidth="1"/>
    <col min="9987" max="9987" width="22.7109375" style="53" customWidth="1"/>
    <col min="9988" max="9988" width="18.5703125" style="53" customWidth="1"/>
    <col min="9989" max="9989" width="23.140625" style="53" customWidth="1"/>
    <col min="9990" max="9990" width="11" style="53" customWidth="1"/>
    <col min="9991" max="9991" width="11.28515625" style="53" customWidth="1"/>
    <col min="9992" max="9994" width="12" style="53" customWidth="1"/>
    <col min="9995" max="9995" width="17.28515625" style="53" customWidth="1"/>
    <col min="9996" max="9996" width="19.5703125" style="53" customWidth="1"/>
    <col min="9997" max="9997" width="14.85546875" style="53" customWidth="1"/>
    <col min="9998" max="9998" width="13" style="53" customWidth="1"/>
    <col min="9999" max="10240" width="9.140625" style="53"/>
    <col min="10241" max="10241" width="8.28515625" style="53" customWidth="1"/>
    <col min="10242" max="10242" width="33.85546875" style="53" customWidth="1"/>
    <col min="10243" max="10243" width="22.7109375" style="53" customWidth="1"/>
    <col min="10244" max="10244" width="18.5703125" style="53" customWidth="1"/>
    <col min="10245" max="10245" width="23.140625" style="53" customWidth="1"/>
    <col min="10246" max="10246" width="11" style="53" customWidth="1"/>
    <col min="10247" max="10247" width="11.28515625" style="53" customWidth="1"/>
    <col min="10248" max="10250" width="12" style="53" customWidth="1"/>
    <col min="10251" max="10251" width="17.28515625" style="53" customWidth="1"/>
    <col min="10252" max="10252" width="19.5703125" style="53" customWidth="1"/>
    <col min="10253" max="10253" width="14.85546875" style="53" customWidth="1"/>
    <col min="10254" max="10254" width="13" style="53" customWidth="1"/>
    <col min="10255" max="10496" width="9.140625" style="53"/>
    <col min="10497" max="10497" width="8.28515625" style="53" customWidth="1"/>
    <col min="10498" max="10498" width="33.85546875" style="53" customWidth="1"/>
    <col min="10499" max="10499" width="22.7109375" style="53" customWidth="1"/>
    <col min="10500" max="10500" width="18.5703125" style="53" customWidth="1"/>
    <col min="10501" max="10501" width="23.140625" style="53" customWidth="1"/>
    <col min="10502" max="10502" width="11" style="53" customWidth="1"/>
    <col min="10503" max="10503" width="11.28515625" style="53" customWidth="1"/>
    <col min="10504" max="10506" width="12" style="53" customWidth="1"/>
    <col min="10507" max="10507" width="17.28515625" style="53" customWidth="1"/>
    <col min="10508" max="10508" width="19.5703125" style="53" customWidth="1"/>
    <col min="10509" max="10509" width="14.85546875" style="53" customWidth="1"/>
    <col min="10510" max="10510" width="13" style="53" customWidth="1"/>
    <col min="10511" max="10752" width="9.140625" style="53"/>
    <col min="10753" max="10753" width="8.28515625" style="53" customWidth="1"/>
    <col min="10754" max="10754" width="33.85546875" style="53" customWidth="1"/>
    <col min="10755" max="10755" width="22.7109375" style="53" customWidth="1"/>
    <col min="10756" max="10756" width="18.5703125" style="53" customWidth="1"/>
    <col min="10757" max="10757" width="23.140625" style="53" customWidth="1"/>
    <col min="10758" max="10758" width="11" style="53" customWidth="1"/>
    <col min="10759" max="10759" width="11.28515625" style="53" customWidth="1"/>
    <col min="10760" max="10762" width="12" style="53" customWidth="1"/>
    <col min="10763" max="10763" width="17.28515625" style="53" customWidth="1"/>
    <col min="10764" max="10764" width="19.5703125" style="53" customWidth="1"/>
    <col min="10765" max="10765" width="14.85546875" style="53" customWidth="1"/>
    <col min="10766" max="10766" width="13" style="53" customWidth="1"/>
    <col min="10767" max="11008" width="9.140625" style="53"/>
    <col min="11009" max="11009" width="8.28515625" style="53" customWidth="1"/>
    <col min="11010" max="11010" width="33.85546875" style="53" customWidth="1"/>
    <col min="11011" max="11011" width="22.7109375" style="53" customWidth="1"/>
    <col min="11012" max="11012" width="18.5703125" style="53" customWidth="1"/>
    <col min="11013" max="11013" width="23.140625" style="53" customWidth="1"/>
    <col min="11014" max="11014" width="11" style="53" customWidth="1"/>
    <col min="11015" max="11015" width="11.28515625" style="53" customWidth="1"/>
    <col min="11016" max="11018" width="12" style="53" customWidth="1"/>
    <col min="11019" max="11019" width="17.28515625" style="53" customWidth="1"/>
    <col min="11020" max="11020" width="19.5703125" style="53" customWidth="1"/>
    <col min="11021" max="11021" width="14.85546875" style="53" customWidth="1"/>
    <col min="11022" max="11022" width="13" style="53" customWidth="1"/>
    <col min="11023" max="11264" width="9.140625" style="53"/>
    <col min="11265" max="11265" width="8.28515625" style="53" customWidth="1"/>
    <col min="11266" max="11266" width="33.85546875" style="53" customWidth="1"/>
    <col min="11267" max="11267" width="22.7109375" style="53" customWidth="1"/>
    <col min="11268" max="11268" width="18.5703125" style="53" customWidth="1"/>
    <col min="11269" max="11269" width="23.140625" style="53" customWidth="1"/>
    <col min="11270" max="11270" width="11" style="53" customWidth="1"/>
    <col min="11271" max="11271" width="11.28515625" style="53" customWidth="1"/>
    <col min="11272" max="11274" width="12" style="53" customWidth="1"/>
    <col min="11275" max="11275" width="17.28515625" style="53" customWidth="1"/>
    <col min="11276" max="11276" width="19.5703125" style="53" customWidth="1"/>
    <col min="11277" max="11277" width="14.85546875" style="53" customWidth="1"/>
    <col min="11278" max="11278" width="13" style="53" customWidth="1"/>
    <col min="11279" max="11520" width="9.140625" style="53"/>
    <col min="11521" max="11521" width="8.28515625" style="53" customWidth="1"/>
    <col min="11522" max="11522" width="33.85546875" style="53" customWidth="1"/>
    <col min="11523" max="11523" width="22.7109375" style="53" customWidth="1"/>
    <col min="11524" max="11524" width="18.5703125" style="53" customWidth="1"/>
    <col min="11525" max="11525" width="23.140625" style="53" customWidth="1"/>
    <col min="11526" max="11526" width="11" style="53" customWidth="1"/>
    <col min="11527" max="11527" width="11.28515625" style="53" customWidth="1"/>
    <col min="11528" max="11530" width="12" style="53" customWidth="1"/>
    <col min="11531" max="11531" width="17.28515625" style="53" customWidth="1"/>
    <col min="11532" max="11532" width="19.5703125" style="53" customWidth="1"/>
    <col min="11533" max="11533" width="14.85546875" style="53" customWidth="1"/>
    <col min="11534" max="11534" width="13" style="53" customWidth="1"/>
    <col min="11535" max="11776" width="9.140625" style="53"/>
    <col min="11777" max="11777" width="8.28515625" style="53" customWidth="1"/>
    <col min="11778" max="11778" width="33.85546875" style="53" customWidth="1"/>
    <col min="11779" max="11779" width="22.7109375" style="53" customWidth="1"/>
    <col min="11780" max="11780" width="18.5703125" style="53" customWidth="1"/>
    <col min="11781" max="11781" width="23.140625" style="53" customWidth="1"/>
    <col min="11782" max="11782" width="11" style="53" customWidth="1"/>
    <col min="11783" max="11783" width="11.28515625" style="53" customWidth="1"/>
    <col min="11784" max="11786" width="12" style="53" customWidth="1"/>
    <col min="11787" max="11787" width="17.28515625" style="53" customWidth="1"/>
    <col min="11788" max="11788" width="19.5703125" style="53" customWidth="1"/>
    <col min="11789" max="11789" width="14.85546875" style="53" customWidth="1"/>
    <col min="11790" max="11790" width="13" style="53" customWidth="1"/>
    <col min="11791" max="12032" width="9.140625" style="53"/>
    <col min="12033" max="12033" width="8.28515625" style="53" customWidth="1"/>
    <col min="12034" max="12034" width="33.85546875" style="53" customWidth="1"/>
    <col min="12035" max="12035" width="22.7109375" style="53" customWidth="1"/>
    <col min="12036" max="12036" width="18.5703125" style="53" customWidth="1"/>
    <col min="12037" max="12037" width="23.140625" style="53" customWidth="1"/>
    <col min="12038" max="12038" width="11" style="53" customWidth="1"/>
    <col min="12039" max="12039" width="11.28515625" style="53" customWidth="1"/>
    <col min="12040" max="12042" width="12" style="53" customWidth="1"/>
    <col min="12043" max="12043" width="17.28515625" style="53" customWidth="1"/>
    <col min="12044" max="12044" width="19.5703125" style="53" customWidth="1"/>
    <col min="12045" max="12045" width="14.85546875" style="53" customWidth="1"/>
    <col min="12046" max="12046" width="13" style="53" customWidth="1"/>
    <col min="12047" max="12288" width="9.140625" style="53"/>
    <col min="12289" max="12289" width="8.28515625" style="53" customWidth="1"/>
    <col min="12290" max="12290" width="33.85546875" style="53" customWidth="1"/>
    <col min="12291" max="12291" width="22.7109375" style="53" customWidth="1"/>
    <col min="12292" max="12292" width="18.5703125" style="53" customWidth="1"/>
    <col min="12293" max="12293" width="23.140625" style="53" customWidth="1"/>
    <col min="12294" max="12294" width="11" style="53" customWidth="1"/>
    <col min="12295" max="12295" width="11.28515625" style="53" customWidth="1"/>
    <col min="12296" max="12298" width="12" style="53" customWidth="1"/>
    <col min="12299" max="12299" width="17.28515625" style="53" customWidth="1"/>
    <col min="12300" max="12300" width="19.5703125" style="53" customWidth="1"/>
    <col min="12301" max="12301" width="14.85546875" style="53" customWidth="1"/>
    <col min="12302" max="12302" width="13" style="53" customWidth="1"/>
    <col min="12303" max="12544" width="9.140625" style="53"/>
    <col min="12545" max="12545" width="8.28515625" style="53" customWidth="1"/>
    <col min="12546" max="12546" width="33.85546875" style="53" customWidth="1"/>
    <col min="12547" max="12547" width="22.7109375" style="53" customWidth="1"/>
    <col min="12548" max="12548" width="18.5703125" style="53" customWidth="1"/>
    <col min="12549" max="12549" width="23.140625" style="53" customWidth="1"/>
    <col min="12550" max="12550" width="11" style="53" customWidth="1"/>
    <col min="12551" max="12551" width="11.28515625" style="53" customWidth="1"/>
    <col min="12552" max="12554" width="12" style="53" customWidth="1"/>
    <col min="12555" max="12555" width="17.28515625" style="53" customWidth="1"/>
    <col min="12556" max="12556" width="19.5703125" style="53" customWidth="1"/>
    <col min="12557" max="12557" width="14.85546875" style="53" customWidth="1"/>
    <col min="12558" max="12558" width="13" style="53" customWidth="1"/>
    <col min="12559" max="12800" width="9.140625" style="53"/>
    <col min="12801" max="12801" width="8.28515625" style="53" customWidth="1"/>
    <col min="12802" max="12802" width="33.85546875" style="53" customWidth="1"/>
    <col min="12803" max="12803" width="22.7109375" style="53" customWidth="1"/>
    <col min="12804" max="12804" width="18.5703125" style="53" customWidth="1"/>
    <col min="12805" max="12805" width="23.140625" style="53" customWidth="1"/>
    <col min="12806" max="12806" width="11" style="53" customWidth="1"/>
    <col min="12807" max="12807" width="11.28515625" style="53" customWidth="1"/>
    <col min="12808" max="12810" width="12" style="53" customWidth="1"/>
    <col min="12811" max="12811" width="17.28515625" style="53" customWidth="1"/>
    <col min="12812" max="12812" width="19.5703125" style="53" customWidth="1"/>
    <col min="12813" max="12813" width="14.85546875" style="53" customWidth="1"/>
    <col min="12814" max="12814" width="13" style="53" customWidth="1"/>
    <col min="12815" max="13056" width="9.140625" style="53"/>
    <col min="13057" max="13057" width="8.28515625" style="53" customWidth="1"/>
    <col min="13058" max="13058" width="33.85546875" style="53" customWidth="1"/>
    <col min="13059" max="13059" width="22.7109375" style="53" customWidth="1"/>
    <col min="13060" max="13060" width="18.5703125" style="53" customWidth="1"/>
    <col min="13061" max="13061" width="23.140625" style="53" customWidth="1"/>
    <col min="13062" max="13062" width="11" style="53" customWidth="1"/>
    <col min="13063" max="13063" width="11.28515625" style="53" customWidth="1"/>
    <col min="13064" max="13066" width="12" style="53" customWidth="1"/>
    <col min="13067" max="13067" width="17.28515625" style="53" customWidth="1"/>
    <col min="13068" max="13068" width="19.5703125" style="53" customWidth="1"/>
    <col min="13069" max="13069" width="14.85546875" style="53" customWidth="1"/>
    <col min="13070" max="13070" width="13" style="53" customWidth="1"/>
    <col min="13071" max="13312" width="9.140625" style="53"/>
    <col min="13313" max="13313" width="8.28515625" style="53" customWidth="1"/>
    <col min="13314" max="13314" width="33.85546875" style="53" customWidth="1"/>
    <col min="13315" max="13315" width="22.7109375" style="53" customWidth="1"/>
    <col min="13316" max="13316" width="18.5703125" style="53" customWidth="1"/>
    <col min="13317" max="13317" width="23.140625" style="53" customWidth="1"/>
    <col min="13318" max="13318" width="11" style="53" customWidth="1"/>
    <col min="13319" max="13319" width="11.28515625" style="53" customWidth="1"/>
    <col min="13320" max="13322" width="12" style="53" customWidth="1"/>
    <col min="13323" max="13323" width="17.28515625" style="53" customWidth="1"/>
    <col min="13324" max="13324" width="19.5703125" style="53" customWidth="1"/>
    <col min="13325" max="13325" width="14.85546875" style="53" customWidth="1"/>
    <col min="13326" max="13326" width="13" style="53" customWidth="1"/>
    <col min="13327" max="13568" width="9.140625" style="53"/>
    <col min="13569" max="13569" width="8.28515625" style="53" customWidth="1"/>
    <col min="13570" max="13570" width="33.85546875" style="53" customWidth="1"/>
    <col min="13571" max="13571" width="22.7109375" style="53" customWidth="1"/>
    <col min="13572" max="13572" width="18.5703125" style="53" customWidth="1"/>
    <col min="13573" max="13573" width="23.140625" style="53" customWidth="1"/>
    <col min="13574" max="13574" width="11" style="53" customWidth="1"/>
    <col min="13575" max="13575" width="11.28515625" style="53" customWidth="1"/>
    <col min="13576" max="13578" width="12" style="53" customWidth="1"/>
    <col min="13579" max="13579" width="17.28515625" style="53" customWidth="1"/>
    <col min="13580" max="13580" width="19.5703125" style="53" customWidth="1"/>
    <col min="13581" max="13581" width="14.85546875" style="53" customWidth="1"/>
    <col min="13582" max="13582" width="13" style="53" customWidth="1"/>
    <col min="13583" max="13824" width="9.140625" style="53"/>
    <col min="13825" max="13825" width="8.28515625" style="53" customWidth="1"/>
    <col min="13826" max="13826" width="33.85546875" style="53" customWidth="1"/>
    <col min="13827" max="13827" width="22.7109375" style="53" customWidth="1"/>
    <col min="13828" max="13828" width="18.5703125" style="53" customWidth="1"/>
    <col min="13829" max="13829" width="23.140625" style="53" customWidth="1"/>
    <col min="13830" max="13830" width="11" style="53" customWidth="1"/>
    <col min="13831" max="13831" width="11.28515625" style="53" customWidth="1"/>
    <col min="13832" max="13834" width="12" style="53" customWidth="1"/>
    <col min="13835" max="13835" width="17.28515625" style="53" customWidth="1"/>
    <col min="13836" max="13836" width="19.5703125" style="53" customWidth="1"/>
    <col min="13837" max="13837" width="14.85546875" style="53" customWidth="1"/>
    <col min="13838" max="13838" width="13" style="53" customWidth="1"/>
    <col min="13839" max="14080" width="9.140625" style="53"/>
    <col min="14081" max="14081" width="8.28515625" style="53" customWidth="1"/>
    <col min="14082" max="14082" width="33.85546875" style="53" customWidth="1"/>
    <col min="14083" max="14083" width="22.7109375" style="53" customWidth="1"/>
    <col min="14084" max="14084" width="18.5703125" style="53" customWidth="1"/>
    <col min="14085" max="14085" width="23.140625" style="53" customWidth="1"/>
    <col min="14086" max="14086" width="11" style="53" customWidth="1"/>
    <col min="14087" max="14087" width="11.28515625" style="53" customWidth="1"/>
    <col min="14088" max="14090" width="12" style="53" customWidth="1"/>
    <col min="14091" max="14091" width="17.28515625" style="53" customWidth="1"/>
    <col min="14092" max="14092" width="19.5703125" style="53" customWidth="1"/>
    <col min="14093" max="14093" width="14.85546875" style="53" customWidth="1"/>
    <col min="14094" max="14094" width="13" style="53" customWidth="1"/>
    <col min="14095" max="14336" width="9.140625" style="53"/>
    <col min="14337" max="14337" width="8.28515625" style="53" customWidth="1"/>
    <col min="14338" max="14338" width="33.85546875" style="53" customWidth="1"/>
    <col min="14339" max="14339" width="22.7109375" style="53" customWidth="1"/>
    <col min="14340" max="14340" width="18.5703125" style="53" customWidth="1"/>
    <col min="14341" max="14341" width="23.140625" style="53" customWidth="1"/>
    <col min="14342" max="14342" width="11" style="53" customWidth="1"/>
    <col min="14343" max="14343" width="11.28515625" style="53" customWidth="1"/>
    <col min="14344" max="14346" width="12" style="53" customWidth="1"/>
    <col min="14347" max="14347" width="17.28515625" style="53" customWidth="1"/>
    <col min="14348" max="14348" width="19.5703125" style="53" customWidth="1"/>
    <col min="14349" max="14349" width="14.85546875" style="53" customWidth="1"/>
    <col min="14350" max="14350" width="13" style="53" customWidth="1"/>
    <col min="14351" max="14592" width="9.140625" style="53"/>
    <col min="14593" max="14593" width="8.28515625" style="53" customWidth="1"/>
    <col min="14594" max="14594" width="33.85546875" style="53" customWidth="1"/>
    <col min="14595" max="14595" width="22.7109375" style="53" customWidth="1"/>
    <col min="14596" max="14596" width="18.5703125" style="53" customWidth="1"/>
    <col min="14597" max="14597" width="23.140625" style="53" customWidth="1"/>
    <col min="14598" max="14598" width="11" style="53" customWidth="1"/>
    <col min="14599" max="14599" width="11.28515625" style="53" customWidth="1"/>
    <col min="14600" max="14602" width="12" style="53" customWidth="1"/>
    <col min="14603" max="14603" width="17.28515625" style="53" customWidth="1"/>
    <col min="14604" max="14604" width="19.5703125" style="53" customWidth="1"/>
    <col min="14605" max="14605" width="14.85546875" style="53" customWidth="1"/>
    <col min="14606" max="14606" width="13" style="53" customWidth="1"/>
    <col min="14607" max="14848" width="9.140625" style="53"/>
    <col min="14849" max="14849" width="8.28515625" style="53" customWidth="1"/>
    <col min="14850" max="14850" width="33.85546875" style="53" customWidth="1"/>
    <col min="14851" max="14851" width="22.7109375" style="53" customWidth="1"/>
    <col min="14852" max="14852" width="18.5703125" style="53" customWidth="1"/>
    <col min="14853" max="14853" width="23.140625" style="53" customWidth="1"/>
    <col min="14854" max="14854" width="11" style="53" customWidth="1"/>
    <col min="14855" max="14855" width="11.28515625" style="53" customWidth="1"/>
    <col min="14856" max="14858" width="12" style="53" customWidth="1"/>
    <col min="14859" max="14859" width="17.28515625" style="53" customWidth="1"/>
    <col min="14860" max="14860" width="19.5703125" style="53" customWidth="1"/>
    <col min="14861" max="14861" width="14.85546875" style="53" customWidth="1"/>
    <col min="14862" max="14862" width="13" style="53" customWidth="1"/>
    <col min="14863" max="15104" width="9.140625" style="53"/>
    <col min="15105" max="15105" width="8.28515625" style="53" customWidth="1"/>
    <col min="15106" max="15106" width="33.85546875" style="53" customWidth="1"/>
    <col min="15107" max="15107" width="22.7109375" style="53" customWidth="1"/>
    <col min="15108" max="15108" width="18.5703125" style="53" customWidth="1"/>
    <col min="15109" max="15109" width="23.140625" style="53" customWidth="1"/>
    <col min="15110" max="15110" width="11" style="53" customWidth="1"/>
    <col min="15111" max="15111" width="11.28515625" style="53" customWidth="1"/>
    <col min="15112" max="15114" width="12" style="53" customWidth="1"/>
    <col min="15115" max="15115" width="17.28515625" style="53" customWidth="1"/>
    <col min="15116" max="15116" width="19.5703125" style="53" customWidth="1"/>
    <col min="15117" max="15117" width="14.85546875" style="53" customWidth="1"/>
    <col min="15118" max="15118" width="13" style="53" customWidth="1"/>
    <col min="15119" max="15360" width="9.140625" style="53"/>
    <col min="15361" max="15361" width="8.28515625" style="53" customWidth="1"/>
    <col min="15362" max="15362" width="33.85546875" style="53" customWidth="1"/>
    <col min="15363" max="15363" width="22.7109375" style="53" customWidth="1"/>
    <col min="15364" max="15364" width="18.5703125" style="53" customWidth="1"/>
    <col min="15365" max="15365" width="23.140625" style="53" customWidth="1"/>
    <col min="15366" max="15366" width="11" style="53" customWidth="1"/>
    <col min="15367" max="15367" width="11.28515625" style="53" customWidth="1"/>
    <col min="15368" max="15370" width="12" style="53" customWidth="1"/>
    <col min="15371" max="15371" width="17.28515625" style="53" customWidth="1"/>
    <col min="15372" max="15372" width="19.5703125" style="53" customWidth="1"/>
    <col min="15373" max="15373" width="14.85546875" style="53" customWidth="1"/>
    <col min="15374" max="15374" width="13" style="53" customWidth="1"/>
    <col min="15375" max="15616" width="9.140625" style="53"/>
    <col min="15617" max="15617" width="8.28515625" style="53" customWidth="1"/>
    <col min="15618" max="15618" width="33.85546875" style="53" customWidth="1"/>
    <col min="15619" max="15619" width="22.7109375" style="53" customWidth="1"/>
    <col min="15620" max="15620" width="18.5703125" style="53" customWidth="1"/>
    <col min="15621" max="15621" width="23.140625" style="53" customWidth="1"/>
    <col min="15622" max="15622" width="11" style="53" customWidth="1"/>
    <col min="15623" max="15623" width="11.28515625" style="53" customWidth="1"/>
    <col min="15624" max="15626" width="12" style="53" customWidth="1"/>
    <col min="15627" max="15627" width="17.28515625" style="53" customWidth="1"/>
    <col min="15628" max="15628" width="19.5703125" style="53" customWidth="1"/>
    <col min="15629" max="15629" width="14.85546875" style="53" customWidth="1"/>
    <col min="15630" max="15630" width="13" style="53" customWidth="1"/>
    <col min="15631" max="15872" width="9.140625" style="53"/>
    <col min="15873" max="15873" width="8.28515625" style="53" customWidth="1"/>
    <col min="15874" max="15874" width="33.85546875" style="53" customWidth="1"/>
    <col min="15875" max="15875" width="22.7109375" style="53" customWidth="1"/>
    <col min="15876" max="15876" width="18.5703125" style="53" customWidth="1"/>
    <col min="15877" max="15877" width="23.140625" style="53" customWidth="1"/>
    <col min="15878" max="15878" width="11" style="53" customWidth="1"/>
    <col min="15879" max="15879" width="11.28515625" style="53" customWidth="1"/>
    <col min="15880" max="15882" width="12" style="53" customWidth="1"/>
    <col min="15883" max="15883" width="17.28515625" style="53" customWidth="1"/>
    <col min="15884" max="15884" width="19.5703125" style="53" customWidth="1"/>
    <col min="15885" max="15885" width="14.85546875" style="53" customWidth="1"/>
    <col min="15886" max="15886" width="13" style="53" customWidth="1"/>
    <col min="15887" max="16128" width="9.140625" style="53"/>
    <col min="16129" max="16129" width="8.28515625" style="53" customWidth="1"/>
    <col min="16130" max="16130" width="33.85546875" style="53" customWidth="1"/>
    <col min="16131" max="16131" width="22.7109375" style="53" customWidth="1"/>
    <col min="16132" max="16132" width="18.5703125" style="53" customWidth="1"/>
    <col min="16133" max="16133" width="23.140625" style="53" customWidth="1"/>
    <col min="16134" max="16134" width="11" style="53" customWidth="1"/>
    <col min="16135" max="16135" width="11.28515625" style="53" customWidth="1"/>
    <col min="16136" max="16138" width="12" style="53" customWidth="1"/>
    <col min="16139" max="16139" width="17.28515625" style="53" customWidth="1"/>
    <col min="16140" max="16140" width="19.5703125" style="53" customWidth="1"/>
    <col min="16141" max="16141" width="14.85546875" style="53" customWidth="1"/>
    <col min="16142" max="16142" width="13" style="53" customWidth="1"/>
    <col min="16143" max="16384" width="9.140625" style="53"/>
  </cols>
  <sheetData>
    <row r="1" spans="1:11" ht="15.75" x14ac:dyDescent="0.25">
      <c r="A1" s="304" t="s">
        <v>119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11" ht="15.75" x14ac:dyDescent="0.25">
      <c r="A2" s="305" t="s">
        <v>120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1" ht="15.75" x14ac:dyDescent="0.2">
      <c r="A3" s="281" t="s">
        <v>136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</row>
    <row r="4" spans="1:11" ht="15.75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1" ht="37.5" customHeight="1" x14ac:dyDescent="0.2">
      <c r="A5" s="307" t="s">
        <v>106</v>
      </c>
      <c r="B5" s="307" t="s">
        <v>121</v>
      </c>
      <c r="C5" s="307" t="s">
        <v>122</v>
      </c>
      <c r="D5" s="307" t="s">
        <v>123</v>
      </c>
      <c r="E5" s="307" t="s">
        <v>124</v>
      </c>
      <c r="F5" s="318" t="s">
        <v>135</v>
      </c>
      <c r="G5" s="318"/>
      <c r="H5" s="318"/>
      <c r="I5" s="318"/>
      <c r="J5" s="318"/>
      <c r="K5" s="318"/>
    </row>
    <row r="6" spans="1:11" ht="15.75" x14ac:dyDescent="0.2">
      <c r="A6" s="308"/>
      <c r="B6" s="308"/>
      <c r="C6" s="308"/>
      <c r="D6" s="308"/>
      <c r="E6" s="308"/>
      <c r="F6" s="318" t="s">
        <v>1</v>
      </c>
      <c r="G6" s="318" t="s">
        <v>14</v>
      </c>
      <c r="H6" s="318"/>
      <c r="I6" s="318"/>
      <c r="J6" s="318"/>
      <c r="K6" s="318"/>
    </row>
    <row r="7" spans="1:11" ht="30.75" customHeight="1" x14ac:dyDescent="0.2">
      <c r="A7" s="309"/>
      <c r="B7" s="309"/>
      <c r="C7" s="309"/>
      <c r="D7" s="309"/>
      <c r="E7" s="309"/>
      <c r="F7" s="318"/>
      <c r="G7" s="87" t="s">
        <v>97</v>
      </c>
      <c r="H7" s="87" t="s">
        <v>98</v>
      </c>
      <c r="I7" s="87" t="s">
        <v>99</v>
      </c>
      <c r="J7" s="87" t="s">
        <v>125</v>
      </c>
      <c r="K7" s="87" t="s">
        <v>126</v>
      </c>
    </row>
    <row r="8" spans="1:11" s="81" customFormat="1" ht="12.75" x14ac:dyDescent="0.2">
      <c r="A8" s="80">
        <v>1</v>
      </c>
      <c r="B8" s="80">
        <v>2</v>
      </c>
      <c r="C8" s="80">
        <v>3</v>
      </c>
      <c r="D8" s="80">
        <v>4</v>
      </c>
      <c r="E8" s="80">
        <v>5</v>
      </c>
      <c r="F8" s="80">
        <v>6</v>
      </c>
      <c r="G8" s="80">
        <v>7</v>
      </c>
      <c r="H8" s="80">
        <v>8</v>
      </c>
      <c r="I8" s="80">
        <v>9</v>
      </c>
      <c r="J8" s="80">
        <v>10</v>
      </c>
      <c r="K8" s="80">
        <v>11</v>
      </c>
    </row>
    <row r="9" spans="1:11" s="81" customFormat="1" ht="12.75" x14ac:dyDescent="0.2">
      <c r="A9" s="100"/>
      <c r="B9" s="100"/>
      <c r="C9" s="100"/>
      <c r="D9" s="100"/>
      <c r="E9" s="314" t="s">
        <v>130</v>
      </c>
      <c r="F9" s="314"/>
      <c r="G9" s="314"/>
      <c r="H9" s="314"/>
      <c r="I9" s="314"/>
      <c r="J9" s="314"/>
      <c r="K9" s="314"/>
    </row>
    <row r="10" spans="1:11" s="81" customFormat="1" ht="12.75" x14ac:dyDescent="0.2">
      <c r="A10" s="100"/>
      <c r="B10" s="100"/>
      <c r="C10" s="100"/>
      <c r="D10" s="100"/>
      <c r="E10" s="80"/>
      <c r="F10" s="80"/>
      <c r="G10" s="80"/>
      <c r="H10" s="80"/>
      <c r="I10" s="80"/>
      <c r="J10" s="80"/>
      <c r="K10" s="80"/>
    </row>
    <row r="11" spans="1:11" s="81" customFormat="1" ht="12.75" x14ac:dyDescent="0.2">
      <c r="A11" s="100"/>
      <c r="B11" s="100"/>
      <c r="C11" s="100"/>
      <c r="D11" s="100"/>
      <c r="E11" s="80"/>
      <c r="F11" s="80"/>
      <c r="G11" s="80"/>
      <c r="H11" s="80"/>
      <c r="I11" s="80"/>
      <c r="J11" s="80"/>
      <c r="K11" s="80"/>
    </row>
    <row r="12" spans="1:11" s="81" customFormat="1" ht="12.75" x14ac:dyDescent="0.2">
      <c r="A12" s="100"/>
      <c r="B12" s="100"/>
      <c r="C12" s="100"/>
      <c r="D12" s="100"/>
      <c r="E12" s="315" t="s">
        <v>131</v>
      </c>
      <c r="F12" s="316"/>
      <c r="G12" s="316"/>
      <c r="H12" s="316"/>
      <c r="I12" s="316"/>
      <c r="J12" s="316"/>
      <c r="K12" s="317"/>
    </row>
    <row r="13" spans="1:11" s="84" customFormat="1" ht="15.75" x14ac:dyDescent="0.25">
      <c r="A13" s="85"/>
      <c r="B13" s="86"/>
      <c r="C13" s="82"/>
      <c r="D13" s="82"/>
      <c r="E13" s="88"/>
      <c r="F13" s="54"/>
      <c r="G13" s="54"/>
      <c r="H13" s="89"/>
      <c r="I13" s="89"/>
      <c r="J13" s="89"/>
      <c r="K13" s="89"/>
    </row>
    <row r="14" spans="1:11" s="84" customFormat="1" ht="15.75" x14ac:dyDescent="0.25">
      <c r="A14" s="110"/>
      <c r="B14" s="65"/>
      <c r="C14" s="54"/>
      <c r="D14" s="54"/>
      <c r="E14" s="54"/>
      <c r="F14" s="54"/>
      <c r="G14" s="54"/>
      <c r="H14" s="54"/>
      <c r="I14" s="54"/>
      <c r="J14" s="54"/>
      <c r="K14" s="54"/>
    </row>
  </sheetData>
  <mergeCells count="13">
    <mergeCell ref="E9:K9"/>
    <mergeCell ref="E12:K12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view="pageBreakPreview" topLeftCell="A4" zoomScale="75" zoomScaleNormal="75" zoomScaleSheetLayoutView="75" workbookViewId="0">
      <selection activeCell="T27" sqref="T27"/>
    </sheetView>
  </sheetViews>
  <sheetFormatPr defaultRowHeight="12.75" x14ac:dyDescent="0.2"/>
  <cols>
    <col min="1" max="1" width="7.5703125" style="2" customWidth="1"/>
    <col min="2" max="2" width="46.42578125" style="2" customWidth="1"/>
    <col min="3" max="3" width="22.42578125" style="2" customWidth="1"/>
    <col min="4" max="7" width="14.7109375" style="2" customWidth="1"/>
    <col min="8" max="9" width="14.7109375" style="2" hidden="1" customWidth="1"/>
    <col min="10" max="10" width="22.42578125" style="12" customWidth="1"/>
    <col min="11" max="11" width="4.5703125" style="2" customWidth="1"/>
    <col min="12" max="12" width="9.140625" style="2" hidden="1" customWidth="1"/>
    <col min="13" max="13" width="11" style="2" customWidth="1"/>
    <col min="14" max="257" width="9.140625" style="2"/>
    <col min="258" max="258" width="7.5703125" style="2" customWidth="1"/>
    <col min="259" max="259" width="46.42578125" style="2" customWidth="1"/>
    <col min="260" max="260" width="22.42578125" style="2" customWidth="1"/>
    <col min="261" max="263" width="14.7109375" style="2" customWidth="1"/>
    <col min="264" max="265" width="0" style="2" hidden="1" customWidth="1"/>
    <col min="266" max="266" width="22.42578125" style="2" customWidth="1"/>
    <col min="267" max="513" width="9.140625" style="2"/>
    <col min="514" max="514" width="7.5703125" style="2" customWidth="1"/>
    <col min="515" max="515" width="46.42578125" style="2" customWidth="1"/>
    <col min="516" max="516" width="22.42578125" style="2" customWidth="1"/>
    <col min="517" max="519" width="14.7109375" style="2" customWidth="1"/>
    <col min="520" max="521" width="0" style="2" hidden="1" customWidth="1"/>
    <col min="522" max="522" width="22.42578125" style="2" customWidth="1"/>
    <col min="523" max="769" width="9.140625" style="2"/>
    <col min="770" max="770" width="7.5703125" style="2" customWidth="1"/>
    <col min="771" max="771" width="46.42578125" style="2" customWidth="1"/>
    <col min="772" max="772" width="22.42578125" style="2" customWidth="1"/>
    <col min="773" max="775" width="14.7109375" style="2" customWidth="1"/>
    <col min="776" max="777" width="0" style="2" hidden="1" customWidth="1"/>
    <col min="778" max="778" width="22.42578125" style="2" customWidth="1"/>
    <col min="779" max="1025" width="9.140625" style="2"/>
    <col min="1026" max="1026" width="7.5703125" style="2" customWidth="1"/>
    <col min="1027" max="1027" width="46.42578125" style="2" customWidth="1"/>
    <col min="1028" max="1028" width="22.42578125" style="2" customWidth="1"/>
    <col min="1029" max="1031" width="14.7109375" style="2" customWidth="1"/>
    <col min="1032" max="1033" width="0" style="2" hidden="1" customWidth="1"/>
    <col min="1034" max="1034" width="22.42578125" style="2" customWidth="1"/>
    <col min="1035" max="1281" width="9.140625" style="2"/>
    <col min="1282" max="1282" width="7.5703125" style="2" customWidth="1"/>
    <col min="1283" max="1283" width="46.42578125" style="2" customWidth="1"/>
    <col min="1284" max="1284" width="22.42578125" style="2" customWidth="1"/>
    <col min="1285" max="1287" width="14.7109375" style="2" customWidth="1"/>
    <col min="1288" max="1289" width="0" style="2" hidden="1" customWidth="1"/>
    <col min="1290" max="1290" width="22.42578125" style="2" customWidth="1"/>
    <col min="1291" max="1537" width="9.140625" style="2"/>
    <col min="1538" max="1538" width="7.5703125" style="2" customWidth="1"/>
    <col min="1539" max="1539" width="46.42578125" style="2" customWidth="1"/>
    <col min="1540" max="1540" width="22.42578125" style="2" customWidth="1"/>
    <col min="1541" max="1543" width="14.7109375" style="2" customWidth="1"/>
    <col min="1544" max="1545" width="0" style="2" hidden="1" customWidth="1"/>
    <col min="1546" max="1546" width="22.42578125" style="2" customWidth="1"/>
    <col min="1547" max="1793" width="9.140625" style="2"/>
    <col min="1794" max="1794" width="7.5703125" style="2" customWidth="1"/>
    <col min="1795" max="1795" width="46.42578125" style="2" customWidth="1"/>
    <col min="1796" max="1796" width="22.42578125" style="2" customWidth="1"/>
    <col min="1797" max="1799" width="14.7109375" style="2" customWidth="1"/>
    <col min="1800" max="1801" width="0" style="2" hidden="1" customWidth="1"/>
    <col min="1802" max="1802" width="22.42578125" style="2" customWidth="1"/>
    <col min="1803" max="2049" width="9.140625" style="2"/>
    <col min="2050" max="2050" width="7.5703125" style="2" customWidth="1"/>
    <col min="2051" max="2051" width="46.42578125" style="2" customWidth="1"/>
    <col min="2052" max="2052" width="22.42578125" style="2" customWidth="1"/>
    <col min="2053" max="2055" width="14.7109375" style="2" customWidth="1"/>
    <col min="2056" max="2057" width="0" style="2" hidden="1" customWidth="1"/>
    <col min="2058" max="2058" width="22.42578125" style="2" customWidth="1"/>
    <col min="2059" max="2305" width="9.140625" style="2"/>
    <col min="2306" max="2306" width="7.5703125" style="2" customWidth="1"/>
    <col min="2307" max="2307" width="46.42578125" style="2" customWidth="1"/>
    <col min="2308" max="2308" width="22.42578125" style="2" customWidth="1"/>
    <col min="2309" max="2311" width="14.7109375" style="2" customWidth="1"/>
    <col min="2312" max="2313" width="0" style="2" hidden="1" customWidth="1"/>
    <col min="2314" max="2314" width="22.42578125" style="2" customWidth="1"/>
    <col min="2315" max="2561" width="9.140625" style="2"/>
    <col min="2562" max="2562" width="7.5703125" style="2" customWidth="1"/>
    <col min="2563" max="2563" width="46.42578125" style="2" customWidth="1"/>
    <col min="2564" max="2564" width="22.42578125" style="2" customWidth="1"/>
    <col min="2565" max="2567" width="14.7109375" style="2" customWidth="1"/>
    <col min="2568" max="2569" width="0" style="2" hidden="1" customWidth="1"/>
    <col min="2570" max="2570" width="22.42578125" style="2" customWidth="1"/>
    <col min="2571" max="2817" width="9.140625" style="2"/>
    <col min="2818" max="2818" width="7.5703125" style="2" customWidth="1"/>
    <col min="2819" max="2819" width="46.42578125" style="2" customWidth="1"/>
    <col min="2820" max="2820" width="22.42578125" style="2" customWidth="1"/>
    <col min="2821" max="2823" width="14.7109375" style="2" customWidth="1"/>
    <col min="2824" max="2825" width="0" style="2" hidden="1" customWidth="1"/>
    <col min="2826" max="2826" width="22.42578125" style="2" customWidth="1"/>
    <col min="2827" max="3073" width="9.140625" style="2"/>
    <col min="3074" max="3074" width="7.5703125" style="2" customWidth="1"/>
    <col min="3075" max="3075" width="46.42578125" style="2" customWidth="1"/>
    <col min="3076" max="3076" width="22.42578125" style="2" customWidth="1"/>
    <col min="3077" max="3079" width="14.7109375" style="2" customWidth="1"/>
    <col min="3080" max="3081" width="0" style="2" hidden="1" customWidth="1"/>
    <col min="3082" max="3082" width="22.42578125" style="2" customWidth="1"/>
    <col min="3083" max="3329" width="9.140625" style="2"/>
    <col min="3330" max="3330" width="7.5703125" style="2" customWidth="1"/>
    <col min="3331" max="3331" width="46.42578125" style="2" customWidth="1"/>
    <col min="3332" max="3332" width="22.42578125" style="2" customWidth="1"/>
    <col min="3333" max="3335" width="14.7109375" style="2" customWidth="1"/>
    <col min="3336" max="3337" width="0" style="2" hidden="1" customWidth="1"/>
    <col min="3338" max="3338" width="22.42578125" style="2" customWidth="1"/>
    <col min="3339" max="3585" width="9.140625" style="2"/>
    <col min="3586" max="3586" width="7.5703125" style="2" customWidth="1"/>
    <col min="3587" max="3587" width="46.42578125" style="2" customWidth="1"/>
    <col min="3588" max="3588" width="22.42578125" style="2" customWidth="1"/>
    <col min="3589" max="3591" width="14.7109375" style="2" customWidth="1"/>
    <col min="3592" max="3593" width="0" style="2" hidden="1" customWidth="1"/>
    <col min="3594" max="3594" width="22.42578125" style="2" customWidth="1"/>
    <col min="3595" max="3841" width="9.140625" style="2"/>
    <col min="3842" max="3842" width="7.5703125" style="2" customWidth="1"/>
    <col min="3843" max="3843" width="46.42578125" style="2" customWidth="1"/>
    <col min="3844" max="3844" width="22.42578125" style="2" customWidth="1"/>
    <col min="3845" max="3847" width="14.7109375" style="2" customWidth="1"/>
    <col min="3848" max="3849" width="0" style="2" hidden="1" customWidth="1"/>
    <col min="3850" max="3850" width="22.42578125" style="2" customWidth="1"/>
    <col min="3851" max="4097" width="9.140625" style="2"/>
    <col min="4098" max="4098" width="7.5703125" style="2" customWidth="1"/>
    <col min="4099" max="4099" width="46.42578125" style="2" customWidth="1"/>
    <col min="4100" max="4100" width="22.42578125" style="2" customWidth="1"/>
    <col min="4101" max="4103" width="14.7109375" style="2" customWidth="1"/>
    <col min="4104" max="4105" width="0" style="2" hidden="1" customWidth="1"/>
    <col min="4106" max="4106" width="22.42578125" style="2" customWidth="1"/>
    <col min="4107" max="4353" width="9.140625" style="2"/>
    <col min="4354" max="4354" width="7.5703125" style="2" customWidth="1"/>
    <col min="4355" max="4355" width="46.42578125" style="2" customWidth="1"/>
    <col min="4356" max="4356" width="22.42578125" style="2" customWidth="1"/>
    <col min="4357" max="4359" width="14.7109375" style="2" customWidth="1"/>
    <col min="4360" max="4361" width="0" style="2" hidden="1" customWidth="1"/>
    <col min="4362" max="4362" width="22.42578125" style="2" customWidth="1"/>
    <col min="4363" max="4609" width="9.140625" style="2"/>
    <col min="4610" max="4610" width="7.5703125" style="2" customWidth="1"/>
    <col min="4611" max="4611" width="46.42578125" style="2" customWidth="1"/>
    <col min="4612" max="4612" width="22.42578125" style="2" customWidth="1"/>
    <col min="4613" max="4615" width="14.7109375" style="2" customWidth="1"/>
    <col min="4616" max="4617" width="0" style="2" hidden="1" customWidth="1"/>
    <col min="4618" max="4618" width="22.42578125" style="2" customWidth="1"/>
    <col min="4619" max="4865" width="9.140625" style="2"/>
    <col min="4866" max="4866" width="7.5703125" style="2" customWidth="1"/>
    <col min="4867" max="4867" width="46.42578125" style="2" customWidth="1"/>
    <col min="4868" max="4868" width="22.42578125" style="2" customWidth="1"/>
    <col min="4869" max="4871" width="14.7109375" style="2" customWidth="1"/>
    <col min="4872" max="4873" width="0" style="2" hidden="1" customWidth="1"/>
    <col min="4874" max="4874" width="22.42578125" style="2" customWidth="1"/>
    <col min="4875" max="5121" width="9.140625" style="2"/>
    <col min="5122" max="5122" width="7.5703125" style="2" customWidth="1"/>
    <col min="5123" max="5123" width="46.42578125" style="2" customWidth="1"/>
    <col min="5124" max="5124" width="22.42578125" style="2" customWidth="1"/>
    <col min="5125" max="5127" width="14.7109375" style="2" customWidth="1"/>
    <col min="5128" max="5129" width="0" style="2" hidden="1" customWidth="1"/>
    <col min="5130" max="5130" width="22.42578125" style="2" customWidth="1"/>
    <col min="5131" max="5377" width="9.140625" style="2"/>
    <col min="5378" max="5378" width="7.5703125" style="2" customWidth="1"/>
    <col min="5379" max="5379" width="46.42578125" style="2" customWidth="1"/>
    <col min="5380" max="5380" width="22.42578125" style="2" customWidth="1"/>
    <col min="5381" max="5383" width="14.7109375" style="2" customWidth="1"/>
    <col min="5384" max="5385" width="0" style="2" hidden="1" customWidth="1"/>
    <col min="5386" max="5386" width="22.42578125" style="2" customWidth="1"/>
    <col min="5387" max="5633" width="9.140625" style="2"/>
    <col min="5634" max="5634" width="7.5703125" style="2" customWidth="1"/>
    <col min="5635" max="5635" width="46.42578125" style="2" customWidth="1"/>
    <col min="5636" max="5636" width="22.42578125" style="2" customWidth="1"/>
    <col min="5637" max="5639" width="14.7109375" style="2" customWidth="1"/>
    <col min="5640" max="5641" width="0" style="2" hidden="1" customWidth="1"/>
    <col min="5642" max="5642" width="22.42578125" style="2" customWidth="1"/>
    <col min="5643" max="5889" width="9.140625" style="2"/>
    <col min="5890" max="5890" width="7.5703125" style="2" customWidth="1"/>
    <col min="5891" max="5891" width="46.42578125" style="2" customWidth="1"/>
    <col min="5892" max="5892" width="22.42578125" style="2" customWidth="1"/>
    <col min="5893" max="5895" width="14.7109375" style="2" customWidth="1"/>
    <col min="5896" max="5897" width="0" style="2" hidden="1" customWidth="1"/>
    <col min="5898" max="5898" width="22.42578125" style="2" customWidth="1"/>
    <col min="5899" max="6145" width="9.140625" style="2"/>
    <col min="6146" max="6146" width="7.5703125" style="2" customWidth="1"/>
    <col min="6147" max="6147" width="46.42578125" style="2" customWidth="1"/>
    <col min="6148" max="6148" width="22.42578125" style="2" customWidth="1"/>
    <col min="6149" max="6151" width="14.7109375" style="2" customWidth="1"/>
    <col min="6152" max="6153" width="0" style="2" hidden="1" customWidth="1"/>
    <col min="6154" max="6154" width="22.42578125" style="2" customWidth="1"/>
    <col min="6155" max="6401" width="9.140625" style="2"/>
    <col min="6402" max="6402" width="7.5703125" style="2" customWidth="1"/>
    <col min="6403" max="6403" width="46.42578125" style="2" customWidth="1"/>
    <col min="6404" max="6404" width="22.42578125" style="2" customWidth="1"/>
    <col min="6405" max="6407" width="14.7109375" style="2" customWidth="1"/>
    <col min="6408" max="6409" width="0" style="2" hidden="1" customWidth="1"/>
    <col min="6410" max="6410" width="22.42578125" style="2" customWidth="1"/>
    <col min="6411" max="6657" width="9.140625" style="2"/>
    <col min="6658" max="6658" width="7.5703125" style="2" customWidth="1"/>
    <col min="6659" max="6659" width="46.42578125" style="2" customWidth="1"/>
    <col min="6660" max="6660" width="22.42578125" style="2" customWidth="1"/>
    <col min="6661" max="6663" width="14.7109375" style="2" customWidth="1"/>
    <col min="6664" max="6665" width="0" style="2" hidden="1" customWidth="1"/>
    <col min="6666" max="6666" width="22.42578125" style="2" customWidth="1"/>
    <col min="6667" max="6913" width="9.140625" style="2"/>
    <col min="6914" max="6914" width="7.5703125" style="2" customWidth="1"/>
    <col min="6915" max="6915" width="46.42578125" style="2" customWidth="1"/>
    <col min="6916" max="6916" width="22.42578125" style="2" customWidth="1"/>
    <col min="6917" max="6919" width="14.7109375" style="2" customWidth="1"/>
    <col min="6920" max="6921" width="0" style="2" hidden="1" customWidth="1"/>
    <col min="6922" max="6922" width="22.42578125" style="2" customWidth="1"/>
    <col min="6923" max="7169" width="9.140625" style="2"/>
    <col min="7170" max="7170" width="7.5703125" style="2" customWidth="1"/>
    <col min="7171" max="7171" width="46.42578125" style="2" customWidth="1"/>
    <col min="7172" max="7172" width="22.42578125" style="2" customWidth="1"/>
    <col min="7173" max="7175" width="14.7109375" style="2" customWidth="1"/>
    <col min="7176" max="7177" width="0" style="2" hidden="1" customWidth="1"/>
    <col min="7178" max="7178" width="22.42578125" style="2" customWidth="1"/>
    <col min="7179" max="7425" width="9.140625" style="2"/>
    <col min="7426" max="7426" width="7.5703125" style="2" customWidth="1"/>
    <col min="7427" max="7427" width="46.42578125" style="2" customWidth="1"/>
    <col min="7428" max="7428" width="22.42578125" style="2" customWidth="1"/>
    <col min="7429" max="7431" width="14.7109375" style="2" customWidth="1"/>
    <col min="7432" max="7433" width="0" style="2" hidden="1" customWidth="1"/>
    <col min="7434" max="7434" width="22.42578125" style="2" customWidth="1"/>
    <col min="7435" max="7681" width="9.140625" style="2"/>
    <col min="7682" max="7682" width="7.5703125" style="2" customWidth="1"/>
    <col min="7683" max="7683" width="46.42578125" style="2" customWidth="1"/>
    <col min="7684" max="7684" width="22.42578125" style="2" customWidth="1"/>
    <col min="7685" max="7687" width="14.7109375" style="2" customWidth="1"/>
    <col min="7688" max="7689" width="0" style="2" hidden="1" customWidth="1"/>
    <col min="7690" max="7690" width="22.42578125" style="2" customWidth="1"/>
    <col min="7691" max="7937" width="9.140625" style="2"/>
    <col min="7938" max="7938" width="7.5703125" style="2" customWidth="1"/>
    <col min="7939" max="7939" width="46.42578125" style="2" customWidth="1"/>
    <col min="7940" max="7940" width="22.42578125" style="2" customWidth="1"/>
    <col min="7941" max="7943" width="14.7109375" style="2" customWidth="1"/>
    <col min="7944" max="7945" width="0" style="2" hidden="1" customWidth="1"/>
    <col min="7946" max="7946" width="22.42578125" style="2" customWidth="1"/>
    <col min="7947" max="8193" width="9.140625" style="2"/>
    <col min="8194" max="8194" width="7.5703125" style="2" customWidth="1"/>
    <col min="8195" max="8195" width="46.42578125" style="2" customWidth="1"/>
    <col min="8196" max="8196" width="22.42578125" style="2" customWidth="1"/>
    <col min="8197" max="8199" width="14.7109375" style="2" customWidth="1"/>
    <col min="8200" max="8201" width="0" style="2" hidden="1" customWidth="1"/>
    <col min="8202" max="8202" width="22.42578125" style="2" customWidth="1"/>
    <col min="8203" max="8449" width="9.140625" style="2"/>
    <col min="8450" max="8450" width="7.5703125" style="2" customWidth="1"/>
    <col min="8451" max="8451" width="46.42578125" style="2" customWidth="1"/>
    <col min="8452" max="8452" width="22.42578125" style="2" customWidth="1"/>
    <col min="8453" max="8455" width="14.7109375" style="2" customWidth="1"/>
    <col min="8456" max="8457" width="0" style="2" hidden="1" customWidth="1"/>
    <col min="8458" max="8458" width="22.42578125" style="2" customWidth="1"/>
    <col min="8459" max="8705" width="9.140625" style="2"/>
    <col min="8706" max="8706" width="7.5703125" style="2" customWidth="1"/>
    <col min="8707" max="8707" width="46.42578125" style="2" customWidth="1"/>
    <col min="8708" max="8708" width="22.42578125" style="2" customWidth="1"/>
    <col min="8709" max="8711" width="14.7109375" style="2" customWidth="1"/>
    <col min="8712" max="8713" width="0" style="2" hidden="1" customWidth="1"/>
    <col min="8714" max="8714" width="22.42578125" style="2" customWidth="1"/>
    <col min="8715" max="8961" width="9.140625" style="2"/>
    <col min="8962" max="8962" width="7.5703125" style="2" customWidth="1"/>
    <col min="8963" max="8963" width="46.42578125" style="2" customWidth="1"/>
    <col min="8964" max="8964" width="22.42578125" style="2" customWidth="1"/>
    <col min="8965" max="8967" width="14.7109375" style="2" customWidth="1"/>
    <col min="8968" max="8969" width="0" style="2" hidden="1" customWidth="1"/>
    <col min="8970" max="8970" width="22.42578125" style="2" customWidth="1"/>
    <col min="8971" max="9217" width="9.140625" style="2"/>
    <col min="9218" max="9218" width="7.5703125" style="2" customWidth="1"/>
    <col min="9219" max="9219" width="46.42578125" style="2" customWidth="1"/>
    <col min="9220" max="9220" width="22.42578125" style="2" customWidth="1"/>
    <col min="9221" max="9223" width="14.7109375" style="2" customWidth="1"/>
    <col min="9224" max="9225" width="0" style="2" hidden="1" customWidth="1"/>
    <col min="9226" max="9226" width="22.42578125" style="2" customWidth="1"/>
    <col min="9227" max="9473" width="9.140625" style="2"/>
    <col min="9474" max="9474" width="7.5703125" style="2" customWidth="1"/>
    <col min="9475" max="9475" width="46.42578125" style="2" customWidth="1"/>
    <col min="9476" max="9476" width="22.42578125" style="2" customWidth="1"/>
    <col min="9477" max="9479" width="14.7109375" style="2" customWidth="1"/>
    <col min="9480" max="9481" width="0" style="2" hidden="1" customWidth="1"/>
    <col min="9482" max="9482" width="22.42578125" style="2" customWidth="1"/>
    <col min="9483" max="9729" width="9.140625" style="2"/>
    <col min="9730" max="9730" width="7.5703125" style="2" customWidth="1"/>
    <col min="9731" max="9731" width="46.42578125" style="2" customWidth="1"/>
    <col min="9732" max="9732" width="22.42578125" style="2" customWidth="1"/>
    <col min="9733" max="9735" width="14.7109375" style="2" customWidth="1"/>
    <col min="9736" max="9737" width="0" style="2" hidden="1" customWidth="1"/>
    <col min="9738" max="9738" width="22.42578125" style="2" customWidth="1"/>
    <col min="9739" max="9985" width="9.140625" style="2"/>
    <col min="9986" max="9986" width="7.5703125" style="2" customWidth="1"/>
    <col min="9987" max="9987" width="46.42578125" style="2" customWidth="1"/>
    <col min="9988" max="9988" width="22.42578125" style="2" customWidth="1"/>
    <col min="9989" max="9991" width="14.7109375" style="2" customWidth="1"/>
    <col min="9992" max="9993" width="0" style="2" hidden="1" customWidth="1"/>
    <col min="9994" max="9994" width="22.42578125" style="2" customWidth="1"/>
    <col min="9995" max="10241" width="9.140625" style="2"/>
    <col min="10242" max="10242" width="7.5703125" style="2" customWidth="1"/>
    <col min="10243" max="10243" width="46.42578125" style="2" customWidth="1"/>
    <col min="10244" max="10244" width="22.42578125" style="2" customWidth="1"/>
    <col min="10245" max="10247" width="14.7109375" style="2" customWidth="1"/>
    <col min="10248" max="10249" width="0" style="2" hidden="1" customWidth="1"/>
    <col min="10250" max="10250" width="22.42578125" style="2" customWidth="1"/>
    <col min="10251" max="10497" width="9.140625" style="2"/>
    <col min="10498" max="10498" width="7.5703125" style="2" customWidth="1"/>
    <col min="10499" max="10499" width="46.42578125" style="2" customWidth="1"/>
    <col min="10500" max="10500" width="22.42578125" style="2" customWidth="1"/>
    <col min="10501" max="10503" width="14.7109375" style="2" customWidth="1"/>
    <col min="10504" max="10505" width="0" style="2" hidden="1" customWidth="1"/>
    <col min="10506" max="10506" width="22.42578125" style="2" customWidth="1"/>
    <col min="10507" max="10753" width="9.140625" style="2"/>
    <col min="10754" max="10754" width="7.5703125" style="2" customWidth="1"/>
    <col min="10755" max="10755" width="46.42578125" style="2" customWidth="1"/>
    <col min="10756" max="10756" width="22.42578125" style="2" customWidth="1"/>
    <col min="10757" max="10759" width="14.7109375" style="2" customWidth="1"/>
    <col min="10760" max="10761" width="0" style="2" hidden="1" customWidth="1"/>
    <col min="10762" max="10762" width="22.42578125" style="2" customWidth="1"/>
    <col min="10763" max="11009" width="9.140625" style="2"/>
    <col min="11010" max="11010" width="7.5703125" style="2" customWidth="1"/>
    <col min="11011" max="11011" width="46.42578125" style="2" customWidth="1"/>
    <col min="11012" max="11012" width="22.42578125" style="2" customWidth="1"/>
    <col min="11013" max="11015" width="14.7109375" style="2" customWidth="1"/>
    <col min="11016" max="11017" width="0" style="2" hidden="1" customWidth="1"/>
    <col min="11018" max="11018" width="22.42578125" style="2" customWidth="1"/>
    <col min="11019" max="11265" width="9.140625" style="2"/>
    <col min="11266" max="11266" width="7.5703125" style="2" customWidth="1"/>
    <col min="11267" max="11267" width="46.42578125" style="2" customWidth="1"/>
    <col min="11268" max="11268" width="22.42578125" style="2" customWidth="1"/>
    <col min="11269" max="11271" width="14.7109375" style="2" customWidth="1"/>
    <col min="11272" max="11273" width="0" style="2" hidden="1" customWidth="1"/>
    <col min="11274" max="11274" width="22.42578125" style="2" customWidth="1"/>
    <col min="11275" max="11521" width="9.140625" style="2"/>
    <col min="11522" max="11522" width="7.5703125" style="2" customWidth="1"/>
    <col min="11523" max="11523" width="46.42578125" style="2" customWidth="1"/>
    <col min="11524" max="11524" width="22.42578125" style="2" customWidth="1"/>
    <col min="11525" max="11527" width="14.7109375" style="2" customWidth="1"/>
    <col min="11528" max="11529" width="0" style="2" hidden="1" customWidth="1"/>
    <col min="11530" max="11530" width="22.42578125" style="2" customWidth="1"/>
    <col min="11531" max="11777" width="9.140625" style="2"/>
    <col min="11778" max="11778" width="7.5703125" style="2" customWidth="1"/>
    <col min="11779" max="11779" width="46.42578125" style="2" customWidth="1"/>
    <col min="11780" max="11780" width="22.42578125" style="2" customWidth="1"/>
    <col min="11781" max="11783" width="14.7109375" style="2" customWidth="1"/>
    <col min="11784" max="11785" width="0" style="2" hidden="1" customWidth="1"/>
    <col min="11786" max="11786" width="22.42578125" style="2" customWidth="1"/>
    <col min="11787" max="12033" width="9.140625" style="2"/>
    <col min="12034" max="12034" width="7.5703125" style="2" customWidth="1"/>
    <col min="12035" max="12035" width="46.42578125" style="2" customWidth="1"/>
    <col min="12036" max="12036" width="22.42578125" style="2" customWidth="1"/>
    <col min="12037" max="12039" width="14.7109375" style="2" customWidth="1"/>
    <col min="12040" max="12041" width="0" style="2" hidden="1" customWidth="1"/>
    <col min="12042" max="12042" width="22.42578125" style="2" customWidth="1"/>
    <col min="12043" max="12289" width="9.140625" style="2"/>
    <col min="12290" max="12290" width="7.5703125" style="2" customWidth="1"/>
    <col min="12291" max="12291" width="46.42578125" style="2" customWidth="1"/>
    <col min="12292" max="12292" width="22.42578125" style="2" customWidth="1"/>
    <col min="12293" max="12295" width="14.7109375" style="2" customWidth="1"/>
    <col min="12296" max="12297" width="0" style="2" hidden="1" customWidth="1"/>
    <col min="12298" max="12298" width="22.42578125" style="2" customWidth="1"/>
    <col min="12299" max="12545" width="9.140625" style="2"/>
    <col min="12546" max="12546" width="7.5703125" style="2" customWidth="1"/>
    <col min="12547" max="12547" width="46.42578125" style="2" customWidth="1"/>
    <col min="12548" max="12548" width="22.42578125" style="2" customWidth="1"/>
    <col min="12549" max="12551" width="14.7109375" style="2" customWidth="1"/>
    <col min="12552" max="12553" width="0" style="2" hidden="1" customWidth="1"/>
    <col min="12554" max="12554" width="22.42578125" style="2" customWidth="1"/>
    <col min="12555" max="12801" width="9.140625" style="2"/>
    <col min="12802" max="12802" width="7.5703125" style="2" customWidth="1"/>
    <col min="12803" max="12803" width="46.42578125" style="2" customWidth="1"/>
    <col min="12804" max="12804" width="22.42578125" style="2" customWidth="1"/>
    <col min="12805" max="12807" width="14.7109375" style="2" customWidth="1"/>
    <col min="12808" max="12809" width="0" style="2" hidden="1" customWidth="1"/>
    <col min="12810" max="12810" width="22.42578125" style="2" customWidth="1"/>
    <col min="12811" max="13057" width="9.140625" style="2"/>
    <col min="13058" max="13058" width="7.5703125" style="2" customWidth="1"/>
    <col min="13059" max="13059" width="46.42578125" style="2" customWidth="1"/>
    <col min="13060" max="13060" width="22.42578125" style="2" customWidth="1"/>
    <col min="13061" max="13063" width="14.7109375" style="2" customWidth="1"/>
    <col min="13064" max="13065" width="0" style="2" hidden="1" customWidth="1"/>
    <col min="13066" max="13066" width="22.42578125" style="2" customWidth="1"/>
    <col min="13067" max="13313" width="9.140625" style="2"/>
    <col min="13314" max="13314" width="7.5703125" style="2" customWidth="1"/>
    <col min="13315" max="13315" width="46.42578125" style="2" customWidth="1"/>
    <col min="13316" max="13316" width="22.42578125" style="2" customWidth="1"/>
    <col min="13317" max="13319" width="14.7109375" style="2" customWidth="1"/>
    <col min="13320" max="13321" width="0" style="2" hidden="1" customWidth="1"/>
    <col min="13322" max="13322" width="22.42578125" style="2" customWidth="1"/>
    <col min="13323" max="13569" width="9.140625" style="2"/>
    <col min="13570" max="13570" width="7.5703125" style="2" customWidth="1"/>
    <col min="13571" max="13571" width="46.42578125" style="2" customWidth="1"/>
    <col min="13572" max="13572" width="22.42578125" style="2" customWidth="1"/>
    <col min="13573" max="13575" width="14.7109375" style="2" customWidth="1"/>
    <col min="13576" max="13577" width="0" style="2" hidden="1" customWidth="1"/>
    <col min="13578" max="13578" width="22.42578125" style="2" customWidth="1"/>
    <col min="13579" max="13825" width="9.140625" style="2"/>
    <col min="13826" max="13826" width="7.5703125" style="2" customWidth="1"/>
    <col min="13827" max="13827" width="46.42578125" style="2" customWidth="1"/>
    <col min="13828" max="13828" width="22.42578125" style="2" customWidth="1"/>
    <col min="13829" max="13831" width="14.7109375" style="2" customWidth="1"/>
    <col min="13832" max="13833" width="0" style="2" hidden="1" customWidth="1"/>
    <col min="13834" max="13834" width="22.42578125" style="2" customWidth="1"/>
    <col min="13835" max="14081" width="9.140625" style="2"/>
    <col min="14082" max="14082" width="7.5703125" style="2" customWidth="1"/>
    <col min="14083" max="14083" width="46.42578125" style="2" customWidth="1"/>
    <col min="14084" max="14084" width="22.42578125" style="2" customWidth="1"/>
    <col min="14085" max="14087" width="14.7109375" style="2" customWidth="1"/>
    <col min="14088" max="14089" width="0" style="2" hidden="1" customWidth="1"/>
    <col min="14090" max="14090" width="22.42578125" style="2" customWidth="1"/>
    <col min="14091" max="14337" width="9.140625" style="2"/>
    <col min="14338" max="14338" width="7.5703125" style="2" customWidth="1"/>
    <col min="14339" max="14339" width="46.42578125" style="2" customWidth="1"/>
    <col min="14340" max="14340" width="22.42578125" style="2" customWidth="1"/>
    <col min="14341" max="14343" width="14.7109375" style="2" customWidth="1"/>
    <col min="14344" max="14345" width="0" style="2" hidden="1" customWidth="1"/>
    <col min="14346" max="14346" width="22.42578125" style="2" customWidth="1"/>
    <col min="14347" max="14593" width="9.140625" style="2"/>
    <col min="14594" max="14594" width="7.5703125" style="2" customWidth="1"/>
    <col min="14595" max="14595" width="46.42578125" style="2" customWidth="1"/>
    <col min="14596" max="14596" width="22.42578125" style="2" customWidth="1"/>
    <col min="14597" max="14599" width="14.7109375" style="2" customWidth="1"/>
    <col min="14600" max="14601" width="0" style="2" hidden="1" customWidth="1"/>
    <col min="14602" max="14602" width="22.42578125" style="2" customWidth="1"/>
    <col min="14603" max="14849" width="9.140625" style="2"/>
    <col min="14850" max="14850" width="7.5703125" style="2" customWidth="1"/>
    <col min="14851" max="14851" width="46.42578125" style="2" customWidth="1"/>
    <col min="14852" max="14852" width="22.42578125" style="2" customWidth="1"/>
    <col min="14853" max="14855" width="14.7109375" style="2" customWidth="1"/>
    <col min="14856" max="14857" width="0" style="2" hidden="1" customWidth="1"/>
    <col min="14858" max="14858" width="22.42578125" style="2" customWidth="1"/>
    <col min="14859" max="15105" width="9.140625" style="2"/>
    <col min="15106" max="15106" width="7.5703125" style="2" customWidth="1"/>
    <col min="15107" max="15107" width="46.42578125" style="2" customWidth="1"/>
    <col min="15108" max="15108" width="22.42578125" style="2" customWidth="1"/>
    <col min="15109" max="15111" width="14.7109375" style="2" customWidth="1"/>
    <col min="15112" max="15113" width="0" style="2" hidden="1" customWidth="1"/>
    <col min="15114" max="15114" width="22.42578125" style="2" customWidth="1"/>
    <col min="15115" max="15361" width="9.140625" style="2"/>
    <col min="15362" max="15362" width="7.5703125" style="2" customWidth="1"/>
    <col min="15363" max="15363" width="46.42578125" style="2" customWidth="1"/>
    <col min="15364" max="15364" width="22.42578125" style="2" customWidth="1"/>
    <col min="15365" max="15367" width="14.7109375" style="2" customWidth="1"/>
    <col min="15368" max="15369" width="0" style="2" hidden="1" customWidth="1"/>
    <col min="15370" max="15370" width="22.42578125" style="2" customWidth="1"/>
    <col min="15371" max="15617" width="9.140625" style="2"/>
    <col min="15618" max="15618" width="7.5703125" style="2" customWidth="1"/>
    <col min="15619" max="15619" width="46.42578125" style="2" customWidth="1"/>
    <col min="15620" max="15620" width="22.42578125" style="2" customWidth="1"/>
    <col min="15621" max="15623" width="14.7109375" style="2" customWidth="1"/>
    <col min="15624" max="15625" width="0" style="2" hidden="1" customWidth="1"/>
    <col min="15626" max="15626" width="22.42578125" style="2" customWidth="1"/>
    <col min="15627" max="15873" width="9.140625" style="2"/>
    <col min="15874" max="15874" width="7.5703125" style="2" customWidth="1"/>
    <col min="15875" max="15875" width="46.42578125" style="2" customWidth="1"/>
    <col min="15876" max="15876" width="22.42578125" style="2" customWidth="1"/>
    <col min="15877" max="15879" width="14.7109375" style="2" customWidth="1"/>
    <col min="15880" max="15881" width="0" style="2" hidden="1" customWidth="1"/>
    <col min="15882" max="15882" width="22.42578125" style="2" customWidth="1"/>
    <col min="15883" max="16129" width="9.140625" style="2"/>
    <col min="16130" max="16130" width="7.5703125" style="2" customWidth="1"/>
    <col min="16131" max="16131" width="46.42578125" style="2" customWidth="1"/>
    <col min="16132" max="16132" width="22.42578125" style="2" customWidth="1"/>
    <col min="16133" max="16135" width="14.7109375" style="2" customWidth="1"/>
    <col min="16136" max="16137" width="0" style="2" hidden="1" customWidth="1"/>
    <col min="16138" max="16138" width="22.42578125" style="2" customWidth="1"/>
    <col min="16139" max="16384" width="9.140625" style="2"/>
  </cols>
  <sheetData>
    <row r="1" spans="1:11" ht="15.75" x14ac:dyDescent="0.25">
      <c r="A1" s="319" t="s">
        <v>58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11" ht="15.75" x14ac:dyDescent="0.25">
      <c r="A2" s="320" t="s">
        <v>59</v>
      </c>
      <c r="B2" s="320"/>
      <c r="C2" s="320"/>
      <c r="D2" s="320"/>
      <c r="E2" s="320"/>
      <c r="F2" s="320"/>
      <c r="G2" s="320"/>
      <c r="H2" s="320"/>
      <c r="I2" s="320"/>
      <c r="J2" s="320"/>
    </row>
    <row r="3" spans="1:11" ht="15.75" x14ac:dyDescent="0.25">
      <c r="A3" s="8"/>
      <c r="B3" s="8"/>
      <c r="C3" s="8"/>
      <c r="D3" s="8"/>
      <c r="E3" s="8"/>
      <c r="F3" s="8"/>
      <c r="G3" s="8"/>
      <c r="H3" s="8"/>
      <c r="I3" s="8"/>
      <c r="J3" s="44"/>
    </row>
    <row r="4" spans="1:11" ht="16.5" customHeight="1" x14ac:dyDescent="0.2">
      <c r="A4" s="321" t="s">
        <v>60</v>
      </c>
      <c r="B4" s="321" t="s">
        <v>61</v>
      </c>
      <c r="C4" s="321" t="s">
        <v>62</v>
      </c>
      <c r="D4" s="322" t="s">
        <v>63</v>
      </c>
      <c r="E4" s="323"/>
      <c r="F4" s="323"/>
      <c r="G4" s="323"/>
      <c r="H4" s="323"/>
      <c r="I4" s="324"/>
      <c r="J4" s="325" t="s">
        <v>64</v>
      </c>
    </row>
    <row r="5" spans="1:11" ht="65.25" customHeight="1" x14ac:dyDescent="0.2">
      <c r="A5" s="321"/>
      <c r="B5" s="321"/>
      <c r="C5" s="321"/>
      <c r="D5" s="45" t="s">
        <v>65</v>
      </c>
      <c r="E5" s="45" t="s">
        <v>66</v>
      </c>
      <c r="F5" s="45" t="s">
        <v>67</v>
      </c>
      <c r="G5" s="47" t="s">
        <v>53</v>
      </c>
      <c r="H5" s="45" t="s">
        <v>68</v>
      </c>
      <c r="I5" s="45" t="s">
        <v>69</v>
      </c>
      <c r="J5" s="326"/>
    </row>
    <row r="6" spans="1:11" s="46" customFormat="1" ht="15.75" x14ac:dyDescent="0.2">
      <c r="A6" s="45">
        <v>1</v>
      </c>
      <c r="B6" s="45">
        <v>2</v>
      </c>
      <c r="C6" s="45">
        <v>3</v>
      </c>
      <c r="D6" s="45">
        <v>4</v>
      </c>
      <c r="E6" s="45">
        <v>5</v>
      </c>
      <c r="F6" s="45">
        <v>6</v>
      </c>
      <c r="G6" s="50"/>
      <c r="H6" s="45">
        <v>7</v>
      </c>
      <c r="I6" s="45">
        <v>8</v>
      </c>
      <c r="J6" s="45">
        <v>7</v>
      </c>
    </row>
    <row r="7" spans="1:11" ht="63" x14ac:dyDescent="0.25">
      <c r="A7" s="47">
        <v>1</v>
      </c>
      <c r="B7" s="49" t="s">
        <v>128</v>
      </c>
      <c r="C7" s="51">
        <v>66.5</v>
      </c>
      <c r="D7" s="48">
        <v>67</v>
      </c>
      <c r="E7" s="48">
        <v>70</v>
      </c>
      <c r="F7" s="48">
        <v>70</v>
      </c>
      <c r="G7" s="47">
        <v>70</v>
      </c>
      <c r="H7" s="48">
        <v>39</v>
      </c>
      <c r="I7" s="48">
        <v>39</v>
      </c>
      <c r="J7" s="48">
        <v>70</v>
      </c>
      <c r="K7" s="92"/>
    </row>
    <row r="8" spans="1:11" ht="57" customHeight="1" x14ac:dyDescent="0.2">
      <c r="A8" s="47">
        <v>2</v>
      </c>
      <c r="B8" s="49" t="s">
        <v>70</v>
      </c>
      <c r="C8" s="48">
        <v>100</v>
      </c>
      <c r="D8" s="48">
        <v>100</v>
      </c>
      <c r="E8" s="48">
        <v>100</v>
      </c>
      <c r="F8" s="48">
        <v>0</v>
      </c>
      <c r="G8" s="47">
        <v>0</v>
      </c>
      <c r="H8" s="48"/>
      <c r="I8" s="48"/>
      <c r="J8" s="48">
        <v>100</v>
      </c>
      <c r="K8" s="2" t="s">
        <v>168</v>
      </c>
    </row>
    <row r="9" spans="1:11" ht="0.75" customHeight="1" x14ac:dyDescent="0.2">
      <c r="A9" s="47"/>
      <c r="B9" s="111"/>
      <c r="C9" s="51"/>
      <c r="D9" s="51"/>
      <c r="E9" s="51"/>
      <c r="F9" s="51"/>
      <c r="G9" s="51"/>
      <c r="H9" s="51">
        <v>26.7</v>
      </c>
      <c r="I9" s="51">
        <v>26.7</v>
      </c>
      <c r="J9" s="112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3'!Заголовки_для_печати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2024-12-17T06:16:17Z</dcterms:modified>
</cp:coreProperties>
</file>