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/>
  </bookViews>
  <sheets>
    <sheet name="таблица 2" sheetId="2" r:id="rId1"/>
    <sheet name="таблица 3" sheetId="3" r:id="rId2"/>
    <sheet name="таблица 4" sheetId="4" r:id="rId3"/>
    <sheet name="таблица 5" sheetId="5" r:id="rId4"/>
    <sheet name="таблица 6" sheetId="1" r:id="rId5"/>
    <sheet name="таблица 7" sheetId="6" r:id="rId6"/>
    <sheet name="таблица 8" sheetId="7" r:id="rId7"/>
  </sheets>
  <definedNames>
    <definedName name="_xlnm.Print_Titles" localSheetId="0">'таблица 2'!$5:$8</definedName>
    <definedName name="_xlnm.Print_Area" localSheetId="0">'таблица 2'!$A$1:$N$136</definedName>
    <definedName name="_xlnm.Print_Area" localSheetId="1">'таблица 3'!$A$1:$G$17</definedName>
    <definedName name="_xlnm.Print_Area" localSheetId="6">'таблица 8'!$A$1:$K$15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5" i="2" l="1"/>
  <c r="J13" i="4" l="1"/>
  <c r="I13" i="4"/>
  <c r="G44" i="2" l="1"/>
  <c r="F44" i="2"/>
  <c r="F92" i="2"/>
  <c r="F102" i="2" l="1"/>
  <c r="F95" i="2"/>
  <c r="F55" i="2"/>
  <c r="G102" i="2" l="1"/>
  <c r="E58" i="2"/>
  <c r="J93" i="4" l="1"/>
  <c r="J92" i="4"/>
  <c r="K92" i="4"/>
  <c r="I92" i="4"/>
  <c r="H65" i="2"/>
  <c r="H44" i="2"/>
  <c r="H102" i="2" s="1"/>
  <c r="G65" i="2"/>
  <c r="G95" i="2" s="1"/>
  <c r="J88" i="4"/>
  <c r="K88" i="4"/>
  <c r="J89" i="4"/>
  <c r="K89" i="4"/>
  <c r="J90" i="4"/>
  <c r="K90" i="4"/>
  <c r="J91" i="4"/>
  <c r="K91" i="4"/>
  <c r="I89" i="4"/>
  <c r="I90" i="4"/>
  <c r="I91" i="4"/>
  <c r="I88" i="4"/>
  <c r="G41" i="2"/>
  <c r="F41" i="2"/>
  <c r="I55" i="2" l="1"/>
  <c r="H55" i="2"/>
  <c r="G55" i="2"/>
  <c r="K55" i="2"/>
  <c r="E55" i="2" l="1"/>
  <c r="H41" i="2"/>
  <c r="K40" i="2"/>
  <c r="K27" i="2"/>
  <c r="I27" i="2"/>
  <c r="I99" i="2" s="1"/>
  <c r="H27" i="2"/>
  <c r="H99" i="2" s="1"/>
  <c r="G27" i="2"/>
  <c r="G99" i="2" s="1"/>
  <c r="K30" i="2"/>
  <c r="F27" i="2"/>
  <c r="F99" i="2" s="1"/>
  <c r="H86" i="4" l="1"/>
  <c r="H85" i="4"/>
  <c r="H84" i="4"/>
  <c r="H83" i="4"/>
  <c r="H82" i="4"/>
  <c r="H81" i="4"/>
  <c r="K80" i="4"/>
  <c r="J80" i="4"/>
  <c r="I80" i="4"/>
  <c r="H79" i="4"/>
  <c r="H78" i="4"/>
  <c r="H77" i="4"/>
  <c r="H76" i="4"/>
  <c r="H75" i="4"/>
  <c r="H74" i="4"/>
  <c r="K73" i="4"/>
  <c r="J73" i="4"/>
  <c r="I73" i="4"/>
  <c r="I93" i="4" s="1"/>
  <c r="H72" i="4"/>
  <c r="H71" i="4"/>
  <c r="H70" i="4"/>
  <c r="H69" i="4"/>
  <c r="H68" i="4"/>
  <c r="H67" i="4"/>
  <c r="K66" i="4"/>
  <c r="J66" i="4"/>
  <c r="I66" i="4"/>
  <c r="H65" i="4"/>
  <c r="H64" i="4"/>
  <c r="H63" i="4"/>
  <c r="H62" i="4"/>
  <c r="H61" i="4"/>
  <c r="H60" i="4"/>
  <c r="K59" i="4"/>
  <c r="J59" i="4"/>
  <c r="I59" i="4"/>
  <c r="H58" i="4"/>
  <c r="H57" i="4"/>
  <c r="H56" i="4"/>
  <c r="H55" i="4"/>
  <c r="H54" i="4"/>
  <c r="H53" i="4"/>
  <c r="K52" i="4"/>
  <c r="J52" i="4"/>
  <c r="I52" i="4"/>
  <c r="H51" i="4"/>
  <c r="H50" i="4"/>
  <c r="H49" i="4"/>
  <c r="H48" i="4"/>
  <c r="H47" i="4"/>
  <c r="H46" i="4"/>
  <c r="K45" i="4"/>
  <c r="J45" i="4"/>
  <c r="I45" i="4"/>
  <c r="H44" i="4"/>
  <c r="H43" i="4"/>
  <c r="H42" i="4"/>
  <c r="H41" i="4"/>
  <c r="H40" i="4"/>
  <c r="H39" i="4"/>
  <c r="K38" i="4"/>
  <c r="J38" i="4"/>
  <c r="I38" i="4"/>
  <c r="H37" i="4"/>
  <c r="H36" i="4"/>
  <c r="H35" i="4"/>
  <c r="H34" i="4"/>
  <c r="H33" i="4"/>
  <c r="H32" i="4"/>
  <c r="K31" i="4"/>
  <c r="J31" i="4"/>
  <c r="I31" i="4"/>
  <c r="K24" i="4"/>
  <c r="H29" i="4"/>
  <c r="H28" i="4"/>
  <c r="H27" i="4"/>
  <c r="H26" i="4"/>
  <c r="H25" i="4"/>
  <c r="J24" i="4"/>
  <c r="I24" i="4"/>
  <c r="K23" i="4"/>
  <c r="H22" i="4"/>
  <c r="H21" i="4"/>
  <c r="H20" i="4"/>
  <c r="H19" i="4"/>
  <c r="H18" i="4"/>
  <c r="J17" i="4"/>
  <c r="I17" i="4"/>
  <c r="H15" i="4"/>
  <c r="H14" i="4"/>
  <c r="H13" i="4"/>
  <c r="H12" i="4"/>
  <c r="H11" i="4"/>
  <c r="K10" i="4"/>
  <c r="J10" i="4"/>
  <c r="K93" i="4" l="1"/>
  <c r="H66" i="4"/>
  <c r="H23" i="4"/>
  <c r="H17" i="4" s="1"/>
  <c r="K17" i="4"/>
  <c r="H91" i="4"/>
  <c r="K87" i="4"/>
  <c r="H73" i="4"/>
  <c r="H59" i="4"/>
  <c r="H88" i="4"/>
  <c r="H80" i="4"/>
  <c r="H31" i="4"/>
  <c r="H92" i="4"/>
  <c r="H45" i="4"/>
  <c r="H52" i="4"/>
  <c r="H89" i="4"/>
  <c r="J87" i="4"/>
  <c r="H90" i="4"/>
  <c r="H38" i="4"/>
  <c r="I87" i="4"/>
  <c r="H93" i="4"/>
  <c r="I10" i="4"/>
  <c r="H16" i="4"/>
  <c r="H10" i="4" s="1"/>
  <c r="H30" i="4"/>
  <c r="H24" i="4" s="1"/>
  <c r="H87" i="4" l="1"/>
  <c r="K131" i="2"/>
  <c r="J131" i="2"/>
  <c r="I131" i="2"/>
  <c r="H131" i="2"/>
  <c r="G131" i="2"/>
  <c r="F131" i="2"/>
  <c r="K130" i="2"/>
  <c r="J130" i="2"/>
  <c r="I130" i="2"/>
  <c r="H130" i="2"/>
  <c r="G130" i="2"/>
  <c r="F130" i="2"/>
  <c r="K129" i="2"/>
  <c r="J129" i="2"/>
  <c r="I129" i="2"/>
  <c r="H129" i="2"/>
  <c r="G129" i="2"/>
  <c r="F129" i="2"/>
  <c r="F128" i="2"/>
  <c r="K127" i="2"/>
  <c r="J127" i="2"/>
  <c r="I127" i="2"/>
  <c r="H127" i="2"/>
  <c r="G127" i="2"/>
  <c r="F127" i="2"/>
  <c r="K126" i="2"/>
  <c r="J126" i="2"/>
  <c r="I126" i="2"/>
  <c r="H126" i="2"/>
  <c r="G126" i="2"/>
  <c r="F126" i="2"/>
  <c r="G124" i="2"/>
  <c r="F124" i="2"/>
  <c r="E124" i="2" s="1"/>
  <c r="E123" i="2"/>
  <c r="E122" i="2"/>
  <c r="J121" i="2"/>
  <c r="I121" i="2"/>
  <c r="I118" i="2" s="1"/>
  <c r="H121" i="2"/>
  <c r="G121" i="2"/>
  <c r="F121" i="2"/>
  <c r="E120" i="2"/>
  <c r="E119" i="2"/>
  <c r="J118" i="2"/>
  <c r="H118" i="2"/>
  <c r="G118" i="2"/>
  <c r="K117" i="2"/>
  <c r="I117" i="2"/>
  <c r="K116" i="2"/>
  <c r="I116" i="2"/>
  <c r="H116" i="2"/>
  <c r="G116" i="2"/>
  <c r="F116" i="2"/>
  <c r="K115" i="2"/>
  <c r="I115" i="2"/>
  <c r="H115" i="2"/>
  <c r="G115" i="2"/>
  <c r="F115" i="2"/>
  <c r="I114" i="2"/>
  <c r="H114" i="2"/>
  <c r="F114" i="2"/>
  <c r="I113" i="2"/>
  <c r="H113" i="2"/>
  <c r="G113" i="2"/>
  <c r="F113" i="2"/>
  <c r="K112" i="2"/>
  <c r="I112" i="2"/>
  <c r="H112" i="2"/>
  <c r="G112" i="2"/>
  <c r="F112" i="2"/>
  <c r="K110" i="2"/>
  <c r="J110" i="2"/>
  <c r="I110" i="2"/>
  <c r="H110" i="2"/>
  <c r="G110" i="2"/>
  <c r="F110" i="2"/>
  <c r="K109" i="2"/>
  <c r="J109" i="2"/>
  <c r="I109" i="2"/>
  <c r="H109" i="2"/>
  <c r="G109" i="2"/>
  <c r="F109" i="2"/>
  <c r="K108" i="2"/>
  <c r="J108" i="2"/>
  <c r="I108" i="2"/>
  <c r="H108" i="2"/>
  <c r="G108" i="2"/>
  <c r="F108" i="2"/>
  <c r="J107" i="2"/>
  <c r="I107" i="2"/>
  <c r="H107" i="2"/>
  <c r="G107" i="2"/>
  <c r="F107" i="2"/>
  <c r="K106" i="2"/>
  <c r="J106" i="2"/>
  <c r="I106" i="2"/>
  <c r="H106" i="2"/>
  <c r="G106" i="2"/>
  <c r="F106" i="2"/>
  <c r="K105" i="2"/>
  <c r="J105" i="2"/>
  <c r="I105" i="2"/>
  <c r="H105" i="2"/>
  <c r="G105" i="2"/>
  <c r="F105" i="2"/>
  <c r="K102" i="2"/>
  <c r="I102" i="2"/>
  <c r="K101" i="2"/>
  <c r="I101" i="2"/>
  <c r="H101" i="2"/>
  <c r="G101" i="2"/>
  <c r="F101" i="2"/>
  <c r="K100" i="2"/>
  <c r="I100" i="2"/>
  <c r="H100" i="2"/>
  <c r="G100" i="2"/>
  <c r="F100" i="2"/>
  <c r="I98" i="2"/>
  <c r="H98" i="2"/>
  <c r="G98" i="2"/>
  <c r="F98" i="2"/>
  <c r="K97" i="2"/>
  <c r="I97" i="2"/>
  <c r="H97" i="2"/>
  <c r="G97" i="2"/>
  <c r="F97" i="2"/>
  <c r="K95" i="2"/>
  <c r="J95" i="2"/>
  <c r="I95" i="2"/>
  <c r="K94" i="2"/>
  <c r="J94" i="2"/>
  <c r="I94" i="2"/>
  <c r="H94" i="2"/>
  <c r="G94" i="2"/>
  <c r="F94" i="2"/>
  <c r="K93" i="2"/>
  <c r="J93" i="2"/>
  <c r="I93" i="2"/>
  <c r="H93" i="2"/>
  <c r="G93" i="2"/>
  <c r="F93" i="2"/>
  <c r="K92" i="2"/>
  <c r="J92" i="2"/>
  <c r="I92" i="2"/>
  <c r="H92" i="2"/>
  <c r="K91" i="2"/>
  <c r="J91" i="2"/>
  <c r="I91" i="2"/>
  <c r="H91" i="2"/>
  <c r="G91" i="2"/>
  <c r="F91" i="2"/>
  <c r="K90" i="2"/>
  <c r="J90" i="2"/>
  <c r="I90" i="2"/>
  <c r="H90" i="2"/>
  <c r="G90" i="2"/>
  <c r="F90" i="2"/>
  <c r="E80" i="2"/>
  <c r="E79" i="2"/>
  <c r="E78" i="2"/>
  <c r="E77" i="2"/>
  <c r="E76" i="2"/>
  <c r="E75" i="2"/>
  <c r="K74" i="2"/>
  <c r="J74" i="2"/>
  <c r="I74" i="2"/>
  <c r="H74" i="2"/>
  <c r="G74" i="2"/>
  <c r="F74" i="2"/>
  <c r="H95" i="2"/>
  <c r="G51" i="2"/>
  <c r="E65" i="2"/>
  <c r="E64" i="2"/>
  <c r="E63" i="2"/>
  <c r="E62" i="2"/>
  <c r="E61" i="2"/>
  <c r="E60" i="2"/>
  <c r="K59" i="2"/>
  <c r="J59" i="2"/>
  <c r="I59" i="2"/>
  <c r="H59" i="2"/>
  <c r="E57" i="2"/>
  <c r="E56" i="2"/>
  <c r="K128" i="2"/>
  <c r="J55" i="2"/>
  <c r="J128" i="2" s="1"/>
  <c r="I128" i="2"/>
  <c r="H128" i="2"/>
  <c r="G128" i="2"/>
  <c r="E54" i="2"/>
  <c r="E53" i="2"/>
  <c r="K52" i="2"/>
  <c r="J52" i="2"/>
  <c r="I52" i="2"/>
  <c r="H52" i="2"/>
  <c r="G52" i="2"/>
  <c r="F52" i="2"/>
  <c r="K51" i="2"/>
  <c r="J51" i="2"/>
  <c r="I51" i="2"/>
  <c r="H51" i="2"/>
  <c r="K50" i="2"/>
  <c r="J50" i="2"/>
  <c r="I50" i="2"/>
  <c r="H50" i="2"/>
  <c r="G50" i="2"/>
  <c r="F50" i="2"/>
  <c r="K49" i="2"/>
  <c r="J49" i="2"/>
  <c r="I49" i="2"/>
  <c r="H49" i="2"/>
  <c r="G49" i="2"/>
  <c r="F49" i="2"/>
  <c r="K48" i="2"/>
  <c r="J48" i="2"/>
  <c r="I48" i="2"/>
  <c r="H48" i="2"/>
  <c r="G48" i="2"/>
  <c r="F48" i="2"/>
  <c r="K47" i="2"/>
  <c r="J47" i="2"/>
  <c r="I47" i="2"/>
  <c r="H47" i="2"/>
  <c r="G47" i="2"/>
  <c r="F47" i="2"/>
  <c r="K46" i="2"/>
  <c r="J46" i="2"/>
  <c r="I46" i="2"/>
  <c r="H46" i="2"/>
  <c r="G46" i="2"/>
  <c r="F46" i="2"/>
  <c r="J44" i="2"/>
  <c r="J102" i="2" s="1"/>
  <c r="J43" i="2"/>
  <c r="J101" i="2" s="1"/>
  <c r="E43" i="2"/>
  <c r="J42" i="2"/>
  <c r="J115" i="2" s="1"/>
  <c r="E42" i="2"/>
  <c r="K41" i="2"/>
  <c r="K114" i="2" s="1"/>
  <c r="J41" i="2"/>
  <c r="J114" i="2" s="1"/>
  <c r="E41" i="2"/>
  <c r="K98" i="2"/>
  <c r="J40" i="2"/>
  <c r="J98" i="2" s="1"/>
  <c r="E40" i="2"/>
  <c r="J39" i="2"/>
  <c r="J97" i="2" s="1"/>
  <c r="E39" i="2"/>
  <c r="K38" i="2"/>
  <c r="I38" i="2"/>
  <c r="H38" i="2"/>
  <c r="G38" i="2"/>
  <c r="E37" i="2"/>
  <c r="E36" i="2"/>
  <c r="E35" i="2"/>
  <c r="K34" i="2"/>
  <c r="K20" i="2" s="1"/>
  <c r="K69" i="2" s="1"/>
  <c r="E33" i="2"/>
  <c r="E32" i="2"/>
  <c r="J31" i="2"/>
  <c r="I31" i="2"/>
  <c r="H31" i="2"/>
  <c r="G31" i="2"/>
  <c r="F31" i="2"/>
  <c r="E30" i="2"/>
  <c r="E29" i="2"/>
  <c r="E28" i="2"/>
  <c r="K107" i="2"/>
  <c r="E107" i="2" s="1"/>
  <c r="E26" i="2"/>
  <c r="E25" i="2"/>
  <c r="K24" i="2"/>
  <c r="J24" i="2"/>
  <c r="I24" i="2"/>
  <c r="H24" i="2"/>
  <c r="G24" i="2"/>
  <c r="F24" i="2"/>
  <c r="K23" i="2"/>
  <c r="K72" i="2" s="1"/>
  <c r="K87" i="2" s="1"/>
  <c r="J23" i="2"/>
  <c r="I23" i="2"/>
  <c r="H23" i="2"/>
  <c r="H72" i="2" s="1"/>
  <c r="G23" i="2"/>
  <c r="F23" i="2"/>
  <c r="K22" i="2"/>
  <c r="J22" i="2"/>
  <c r="I22" i="2"/>
  <c r="H22" i="2"/>
  <c r="G22" i="2"/>
  <c r="F22" i="2"/>
  <c r="K21" i="2"/>
  <c r="J21" i="2"/>
  <c r="I21" i="2"/>
  <c r="H21" i="2"/>
  <c r="G21" i="2"/>
  <c r="F21" i="2"/>
  <c r="J20" i="2"/>
  <c r="I20" i="2"/>
  <c r="I69" i="2" s="1"/>
  <c r="H20" i="2"/>
  <c r="H69" i="2" s="1"/>
  <c r="G20" i="2"/>
  <c r="G69" i="2" s="1"/>
  <c r="F20" i="2"/>
  <c r="K19" i="2"/>
  <c r="J19" i="2"/>
  <c r="I19" i="2"/>
  <c r="H19" i="2"/>
  <c r="G19" i="2"/>
  <c r="F19" i="2"/>
  <c r="K18" i="2"/>
  <c r="K11" i="2" s="1"/>
  <c r="J18" i="2"/>
  <c r="J17" i="2" s="1"/>
  <c r="I18" i="2"/>
  <c r="H18" i="2"/>
  <c r="G18" i="2"/>
  <c r="G11" i="2" s="1"/>
  <c r="F18" i="2"/>
  <c r="F17" i="2" s="1"/>
  <c r="G17" i="2" l="1"/>
  <c r="E47" i="2"/>
  <c r="E94" i="2"/>
  <c r="E105" i="2"/>
  <c r="E126" i="2"/>
  <c r="G72" i="2"/>
  <c r="E115" i="2"/>
  <c r="E127" i="2"/>
  <c r="H12" i="2"/>
  <c r="H17" i="2"/>
  <c r="I72" i="2"/>
  <c r="I87" i="2" s="1"/>
  <c r="E52" i="2"/>
  <c r="K89" i="2"/>
  <c r="K45" i="2"/>
  <c r="E50" i="2"/>
  <c r="J125" i="2"/>
  <c r="E90" i="2"/>
  <c r="J89" i="2"/>
  <c r="J104" i="2"/>
  <c r="E98" i="2"/>
  <c r="G68" i="2"/>
  <c r="G83" i="2" s="1"/>
  <c r="G12" i="2"/>
  <c r="H70" i="2"/>
  <c r="H14" i="2"/>
  <c r="J71" i="2"/>
  <c r="J86" i="2" s="1"/>
  <c r="J15" i="2"/>
  <c r="H67" i="2"/>
  <c r="H82" i="2" s="1"/>
  <c r="H11" i="2"/>
  <c r="F68" i="2"/>
  <c r="F83" i="2" s="1"/>
  <c r="F12" i="2"/>
  <c r="J68" i="2"/>
  <c r="J83" i="2" s="1"/>
  <c r="J12" i="2"/>
  <c r="G70" i="2"/>
  <c r="G85" i="2" s="1"/>
  <c r="G14" i="2"/>
  <c r="K70" i="2"/>
  <c r="K85" i="2" s="1"/>
  <c r="K14" i="2"/>
  <c r="I71" i="2"/>
  <c r="I86" i="2" s="1"/>
  <c r="I15" i="2"/>
  <c r="E46" i="2"/>
  <c r="J45" i="2"/>
  <c r="K125" i="2"/>
  <c r="E74" i="2"/>
  <c r="I89" i="2"/>
  <c r="E97" i="2"/>
  <c r="E108" i="2"/>
  <c r="E109" i="2"/>
  <c r="I67" i="2"/>
  <c r="I11" i="2"/>
  <c r="F71" i="2"/>
  <c r="F86" i="2" s="1"/>
  <c r="F15" i="2"/>
  <c r="J67" i="2"/>
  <c r="J82" i="2" s="1"/>
  <c r="J11" i="2"/>
  <c r="J69" i="2"/>
  <c r="J84" i="2" s="1"/>
  <c r="J13" i="2"/>
  <c r="I70" i="2"/>
  <c r="I85" i="2" s="1"/>
  <c r="I14" i="2"/>
  <c r="G71" i="2"/>
  <c r="G86" i="2" s="1"/>
  <c r="G15" i="2"/>
  <c r="K71" i="2"/>
  <c r="K86" i="2" s="1"/>
  <c r="K15" i="2"/>
  <c r="K31" i="2"/>
  <c r="E31" i="2" s="1"/>
  <c r="E49" i="2"/>
  <c r="F51" i="2"/>
  <c r="E100" i="2"/>
  <c r="I111" i="2"/>
  <c r="E116" i="2"/>
  <c r="E130" i="2"/>
  <c r="K68" i="2"/>
  <c r="K83" i="2" s="1"/>
  <c r="K12" i="2"/>
  <c r="F67" i="2"/>
  <c r="F11" i="2"/>
  <c r="E11" i="2" s="1"/>
  <c r="G10" i="2"/>
  <c r="I68" i="2"/>
  <c r="I83" i="2" s="1"/>
  <c r="I12" i="2"/>
  <c r="F70" i="2"/>
  <c r="F85" i="2" s="1"/>
  <c r="F14" i="2"/>
  <c r="J70" i="2"/>
  <c r="J85" i="2" s="1"/>
  <c r="J14" i="2"/>
  <c r="H71" i="2"/>
  <c r="H15" i="2"/>
  <c r="J72" i="2"/>
  <c r="J87" i="2" s="1"/>
  <c r="J16" i="2"/>
  <c r="H89" i="2"/>
  <c r="E91" i="2"/>
  <c r="E93" i="2"/>
  <c r="E101" i="2"/>
  <c r="E106" i="2"/>
  <c r="F118" i="2"/>
  <c r="E129" i="2"/>
  <c r="E131" i="2"/>
  <c r="E59" i="2"/>
  <c r="G125" i="2"/>
  <c r="G87" i="2"/>
  <c r="H45" i="2"/>
  <c r="I45" i="2"/>
  <c r="I84" i="2"/>
  <c r="H125" i="2"/>
  <c r="G84" i="2"/>
  <c r="E48" i="2"/>
  <c r="F69" i="2"/>
  <c r="F84" i="2" s="1"/>
  <c r="I104" i="2"/>
  <c r="E102" i="2"/>
  <c r="G104" i="2"/>
  <c r="E110" i="2"/>
  <c r="F104" i="2"/>
  <c r="E24" i="2"/>
  <c r="I82" i="2"/>
  <c r="H84" i="2"/>
  <c r="F96" i="2"/>
  <c r="E128" i="2"/>
  <c r="H85" i="2"/>
  <c r="E85" i="2" s="1"/>
  <c r="K104" i="2"/>
  <c r="I125" i="2"/>
  <c r="H87" i="2"/>
  <c r="E20" i="2"/>
  <c r="K84" i="2"/>
  <c r="F82" i="2"/>
  <c r="K17" i="2"/>
  <c r="H86" i="2"/>
  <c r="E86" i="2" s="1"/>
  <c r="E51" i="2"/>
  <c r="G45" i="2"/>
  <c r="I17" i="2"/>
  <c r="E21" i="2"/>
  <c r="E34" i="2"/>
  <c r="E44" i="2"/>
  <c r="E38" i="2" s="1"/>
  <c r="G59" i="2"/>
  <c r="G67" i="2"/>
  <c r="K67" i="2"/>
  <c r="H68" i="2"/>
  <c r="I96" i="2"/>
  <c r="J100" i="2"/>
  <c r="E112" i="2"/>
  <c r="J113" i="2"/>
  <c r="G114" i="2"/>
  <c r="F117" i="2"/>
  <c r="F111" i="2" s="1"/>
  <c r="J117" i="2"/>
  <c r="F125" i="2"/>
  <c r="E92" i="2"/>
  <c r="J99" i="2"/>
  <c r="J112" i="2"/>
  <c r="K113" i="2"/>
  <c r="K111" i="2" s="1"/>
  <c r="J116" i="2"/>
  <c r="G117" i="2"/>
  <c r="K121" i="2"/>
  <c r="K118" i="2" s="1"/>
  <c r="E19" i="2"/>
  <c r="E23" i="2"/>
  <c r="E27" i="2"/>
  <c r="F38" i="2"/>
  <c r="J38" i="2"/>
  <c r="G96" i="2"/>
  <c r="K99" i="2"/>
  <c r="K96" i="2" s="1"/>
  <c r="H117" i="2"/>
  <c r="E18" i="2"/>
  <c r="E22" i="2"/>
  <c r="F59" i="2"/>
  <c r="H96" i="2"/>
  <c r="H104" i="2"/>
  <c r="J111" i="2" l="1"/>
  <c r="K10" i="2"/>
  <c r="J81" i="2"/>
  <c r="J96" i="2"/>
  <c r="E104" i="2"/>
  <c r="F45" i="2"/>
  <c r="F72" i="2"/>
  <c r="F87" i="2" s="1"/>
  <c r="G111" i="2"/>
  <c r="E71" i="2"/>
  <c r="J66" i="2"/>
  <c r="E70" i="2"/>
  <c r="E15" i="2"/>
  <c r="F10" i="2"/>
  <c r="E12" i="2"/>
  <c r="E125" i="2"/>
  <c r="E14" i="2"/>
  <c r="E113" i="2"/>
  <c r="I10" i="2"/>
  <c r="J10" i="2"/>
  <c r="H10" i="2"/>
  <c r="E87" i="2"/>
  <c r="E72" i="2"/>
  <c r="E45" i="2"/>
  <c r="F66" i="2"/>
  <c r="I81" i="2"/>
  <c r="E84" i="2"/>
  <c r="I66" i="2"/>
  <c r="E117" i="2"/>
  <c r="E96" i="2"/>
  <c r="E17" i="2"/>
  <c r="H83" i="2"/>
  <c r="E83" i="2" s="1"/>
  <c r="E68" i="2"/>
  <c r="F81" i="2"/>
  <c r="H66" i="2"/>
  <c r="E99" i="2"/>
  <c r="E95" i="2"/>
  <c r="H111" i="2"/>
  <c r="K82" i="2"/>
  <c r="K81" i="2" s="1"/>
  <c r="K66" i="2"/>
  <c r="E121" i="2"/>
  <c r="E118" i="2" s="1"/>
  <c r="E69" i="2"/>
  <c r="E67" i="2"/>
  <c r="G89" i="2"/>
  <c r="G82" i="2"/>
  <c r="G81" i="2" s="1"/>
  <c r="G66" i="2"/>
  <c r="E114" i="2"/>
  <c r="F89" i="2"/>
  <c r="E89" i="2" l="1"/>
  <c r="E111" i="2"/>
  <c r="E66" i="2"/>
  <c r="E82" i="2"/>
  <c r="E81" i="2" s="1"/>
  <c r="H81" i="2"/>
</calcChain>
</file>

<file path=xl/comments1.xml><?xml version="1.0" encoding="utf-8"?>
<comments xmlns="http://schemas.openxmlformats.org/spreadsheetml/2006/main">
  <authors>
    <author>Автор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Николаева Ольга Владимиров</t>
        </r>
      </text>
    </comment>
  </commentList>
</comments>
</file>

<file path=xl/sharedStrings.xml><?xml version="1.0" encoding="utf-8"?>
<sst xmlns="http://schemas.openxmlformats.org/spreadsheetml/2006/main" count="467" uniqueCount="186">
  <si>
    <t>Таблица 2</t>
  </si>
  <si>
    <t>Распределение финансовых ресурсов муниципальной программы</t>
  </si>
  <si>
    <t>№ п/п структурного элемента (основного мероприятия)</t>
  </si>
  <si>
    <t>Ответственный исполнитель / соисполнитель</t>
  </si>
  <si>
    <t>Источники финансирования</t>
  </si>
  <si>
    <t>Финансовые затраты на реализацию (тыс. рублей)</t>
  </si>
  <si>
    <t>в том числе</t>
  </si>
  <si>
    <t>Всего</t>
  </si>
  <si>
    <t>2027-2030гг.</t>
  </si>
  <si>
    <t>1.</t>
  </si>
  <si>
    <t>всего</t>
  </si>
  <si>
    <t>федеральный бюджет</t>
  </si>
  <si>
    <t xml:space="preserve">бюджет автономного округа </t>
  </si>
  <si>
    <t>местный бюджет</t>
  </si>
  <si>
    <t>средства по Соглашениям по передаче полномочий**</t>
  </si>
  <si>
    <t xml:space="preserve">средства поселений***
</t>
  </si>
  <si>
    <t>иные источники</t>
  </si>
  <si>
    <t>Департамент образования и молодежной политики Нефтеюганского района</t>
  </si>
  <si>
    <t xml:space="preserve">средства поселений*** 
</t>
  </si>
  <si>
    <t>2.</t>
  </si>
  <si>
    <t>бюджет автономного округа</t>
  </si>
  <si>
    <t>иные  источники</t>
  </si>
  <si>
    <t>3.</t>
  </si>
  <si>
    <t>4.</t>
  </si>
  <si>
    <t>Всего по муниципальной программе</t>
  </si>
  <si>
    <t>в том числе:</t>
  </si>
  <si>
    <t>Проектная часть</t>
  </si>
  <si>
    <t>Процессная часть</t>
  </si>
  <si>
    <t xml:space="preserve">всего </t>
  </si>
  <si>
    <t>Соисполнитель 2  Департамент образования и молодежной политики Нефтеюганского района</t>
  </si>
  <si>
    <t>Таблица 3</t>
  </si>
  <si>
    <t>Перечень структурных элементов (основных мероприятий) муниципальной программы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</si>
  <si>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</si>
  <si>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</si>
  <si>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Наименование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</si>
  <si>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</si>
  <si>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 xml:space="preserve">Цель: Сохранение благоприятной окружающей среды и биологического разнообразия в интересах настоящего и будущего поколений, в том числе эффективное обращение с отходами производства и потребления. Экологическое оздоровление водных объектов.
</t>
  </si>
  <si>
    <t>Таблица 6</t>
  </si>
  <si>
    <t>№ п/п</t>
  </si>
  <si>
    <t>Наименование инвестиционного проекта</t>
  </si>
  <si>
    <t xml:space="preserve">Объем финансирования инвестиционного проекта </t>
  </si>
  <si>
    <t>(тыс. рублей)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</si>
  <si>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</si>
  <si>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Перечень объектов социально-культурного и коммунально-бытового назначения, масштабных инвестиционных проектов (далее- инвестиционные проекты)</t>
  </si>
  <si>
    <t>Таблица 4</t>
  </si>
  <si>
    <t>Перечень реализуемых объектов на 2023 год  и на плановый период 2024 и 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</si>
  <si>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</si>
  <si>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 xml:space="preserve">Наименование объекта 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</si>
  <si>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</si>
  <si>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</si>
  <si>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Остаток стоимости на 01.01.2023</t>
  </si>
  <si>
    <t>Источник финансирования</t>
  </si>
  <si>
    <t>Объем финансирования, тыс. рублей</t>
  </si>
  <si>
    <t>Механизм реализации</t>
  </si>
  <si>
    <t>Заказчик по строительству (приобретению)</t>
  </si>
  <si>
    <t xml:space="preserve">Строительство стационарной инженерно-оборудованной площадки снеготаяния (с естественным таянием снега) в гп.Пойковский </t>
  </si>
  <si>
    <t>79 т/год</t>
  </si>
  <si>
    <t xml:space="preserve">Строительство </t>
  </si>
  <si>
    <t>Департамент строительства и жилижно-коммунального комплекса Нефтеюганского района/МКУ "Управление капитального страительства  и жилищно-коммунального комплекса Нефтеюганского района"</t>
  </si>
  <si>
    <t>средства по Соглашениям по передаче полномочий</t>
  </si>
  <si>
    <t>средства поселений</t>
  </si>
  <si>
    <t xml:space="preserve">Реконструкция  КОС - 400 куб.м в сп.Салым </t>
  </si>
  <si>
    <t>400 м3/сут</t>
  </si>
  <si>
    <t>Реконструкция</t>
  </si>
  <si>
    <t>Реконструкция  КОС производительностью 200 м3/сут. в сп.Куть-Ях</t>
  </si>
  <si>
    <t>200 м3/сут</t>
  </si>
  <si>
    <t>Приобретение и монтаж установки заводской готовности модульного типа для очистки бытовых стоков, производительностью 80 м3/сут. в сп.Лемпино</t>
  </si>
  <si>
    <t xml:space="preserve">Реконструкция КНС с увеличение мощности сп.Сингапай </t>
  </si>
  <si>
    <t>м3/сут</t>
  </si>
  <si>
    <t>2023-ПИР    2024-СМР</t>
  </si>
  <si>
    <t xml:space="preserve">Реконструкция КОС в гп.Пойковский </t>
  </si>
  <si>
    <t>7000 м3/сут</t>
  </si>
  <si>
    <t xml:space="preserve">КНС и сети канализации 5 микрорайона г.п.Пойковский </t>
  </si>
  <si>
    <t>524,6 м3/сут/2км</t>
  </si>
  <si>
    <t xml:space="preserve">Реконструкция КОС - 400 сп. Салым </t>
  </si>
  <si>
    <t>2024 - ПИР    2025-2026 - СМР</t>
  </si>
  <si>
    <t xml:space="preserve">КОС-400 в сп.Сингапай </t>
  </si>
  <si>
    <t xml:space="preserve">КОС-100 в с.Чеускино </t>
  </si>
  <si>
    <t xml:space="preserve">КОС-200 в сп.Каркатеевы </t>
  </si>
  <si>
    <t>Реконструкция напорного коллектора от КНС-9 до КК сп. Сингапай</t>
  </si>
  <si>
    <t>2023-ПИР              2024 - СМР</t>
  </si>
  <si>
    <t>Реконструкция здания подземной автономной насосной станции с. Чеускино</t>
  </si>
  <si>
    <t>2023-ПИР            2024-СМР</t>
  </si>
  <si>
    <t>Сети канализации по ул. Новая от СОШ № 1 до ближайшего колодца КК 67 сп. Салым</t>
  </si>
  <si>
    <t>2023-ПИР             2023-2024 - СМР</t>
  </si>
  <si>
    <t>Строительство снегоприемного пункта -  полигона для складирования снеговых масс в сп. Салым</t>
  </si>
  <si>
    <t>ВСЕГО</t>
  </si>
  <si>
    <t>Таблица 5</t>
  </si>
  <si>
    <t>Перечень объектов капитального строительства</t>
  </si>
  <si>
    <t>Наименование объекта (инвестиционного проекта)</t>
  </si>
  <si>
    <t>Мощность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</si>
  <si>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</si>
  <si>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</si>
  <si>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</si>
  <si>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</si>
  <si>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т/год</t>
  </si>
  <si>
    <t>Иные источники</t>
  </si>
  <si>
    <t>Доля ликвидированных вновь выявленных несанкционированных свалок  (%)</t>
  </si>
  <si>
    <t>Реконструкция  КОС - 400 куб.м в сп.Салым</t>
  </si>
  <si>
    <t>Доля обеспеченности поселений  района канализационно-очистными сооружениями приведенных к нормативному состоянию (%)</t>
  </si>
  <si>
    <t>Местный бюджет, иные источники</t>
  </si>
  <si>
    <t>2023 - ПИР    2024 - СМР</t>
  </si>
  <si>
    <t>м3/сут/2км</t>
  </si>
  <si>
    <t>2024 - ПИР             2025-2026 - СМР</t>
  </si>
  <si>
    <t xml:space="preserve">КОС-150 в сп.Сентябрьский </t>
  </si>
  <si>
    <t xml:space="preserve">КОС-БИО п.Сивысь-Ях </t>
  </si>
  <si>
    <t xml:space="preserve">Иные источники </t>
  </si>
  <si>
    <t>2023 - ПИР              2024 - СМР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</si>
  <si>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</si>
  <si>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</si>
  <si>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</si>
  <si>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</si>
  <si>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</si>
  <si>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</si>
  <si>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 xml:space="preserve"> </t>
  </si>
  <si>
    <t>Объем безусловных обязательств</t>
  </si>
  <si>
    <t xml:space="preserve">Объем условных обязательств 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</si>
  <si>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</si>
  <si>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</si>
  <si>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№</t>
  </si>
  <si>
    <t>Наименование показателя</t>
  </si>
  <si>
    <t xml:space="preserve">Базовый целевой показатель на начало реализации муниципальной программы  </t>
  </si>
  <si>
    <t>Значение  показателя по годам</t>
  </si>
  <si>
    <t>Целевое значение показателя на момент окончания действия муниципальной программы</t>
  </si>
  <si>
    <t>2023г.</t>
  </si>
  <si>
    <t>2024г.</t>
  </si>
  <si>
    <t>2025г.</t>
  </si>
  <si>
    <t>2026г.</t>
  </si>
  <si>
    <t xml:space="preserve">2. </t>
  </si>
  <si>
    <t>".</t>
  </si>
  <si>
    <r>
      <rPr>
        <sz val="12"/>
        <rFont val="Times New Roman"/>
        <family val="1"/>
        <charset val="204"/>
      </rPr>
      <t xml:space="preserve">Задача:  Распространение среди всех групп населения экологических знаний и формирование экологически мотивированных культурных навыков, а также создание системы общественного контроля, направленной на выявление и ликвидацию несанкционированных свалок.
</t>
    </r>
    <r>
      <rPr>
        <sz val="12"/>
        <color rgb="FFFF0000"/>
        <rFont val="Times New Roman"/>
        <family val="1"/>
        <charset val="204"/>
      </rPr>
      <t xml:space="preserve">
</t>
    </r>
  </si>
  <si>
    <t xml:space="preserve">3. </t>
  </si>
  <si>
    <t>Задача:  Снижение негативного воздействия на окружающую среду и  формирование комплексной системы обращения с твердыми коммунальными отходами, включая ликвидацию свалок.</t>
  </si>
  <si>
    <t>Задача: Сохранение уникальных водных объектов, в том числе участие в реализации мероприятий по очистке от мусора берегов и прибрежной акватории протоки Юганская Обь реки Обь.</t>
  </si>
  <si>
    <t>Задача:  Применение всеми объектами, оказывающими значительное негативное воздействие на окружающую среду, системы экологического регулирования, основанной на использовании наилучших доступных технологий.</t>
  </si>
  <si>
    <t>Сведения о фактически исполненных обязательствах на 01.01.2023 год</t>
  </si>
  <si>
    <t>2024 год</t>
  </si>
  <si>
    <t>2023 год</t>
  </si>
  <si>
    <t>2025 год</t>
  </si>
  <si>
    <t>2026 год</t>
  </si>
  <si>
    <t>2027 - 2030 годы</t>
  </si>
  <si>
    <t>2019-ПИР, 2023 - СМР</t>
  </si>
  <si>
    <t>2023 - ПИР 2024-2025 СМР</t>
  </si>
  <si>
    <t xml:space="preserve">2025-ПИР     </t>
  </si>
  <si>
    <t>2024 - ПИР    2025-2027 - СМР</t>
  </si>
  <si>
    <t>2024-ПИР     2025-2026 -СМР</t>
  </si>
  <si>
    <t>2021-2022 - ПИР       2023-СМР</t>
  </si>
  <si>
    <t>Местный бюджет</t>
  </si>
  <si>
    <t>2023 - ПИР               2024-2025 - СМР</t>
  </si>
  <si>
    <t>2025 - ПИР      2026 - 2027 - СМР</t>
  </si>
  <si>
    <t xml:space="preserve">2029 - ПИР                2030 - СМР </t>
  </si>
  <si>
    <t>2024 - ПИР     2025 - 2026 -  СМР</t>
  </si>
  <si>
    <t>2021 - 2022 - ПИР              2023 - СМР</t>
  </si>
  <si>
    <t xml:space="preserve">2027 - ПИР            2028-2029 - СМР    </t>
  </si>
  <si>
    <t>2030 - ПИР            2031-2032 - СМР</t>
  </si>
  <si>
    <t>2028 - ПИР            2029-2030 - СМР</t>
  </si>
  <si>
    <t>2029 - ПИР            2030 - 2031 - СМР</t>
  </si>
  <si>
    <t>2026 - ПИР              2027-2028 - СМР</t>
  </si>
  <si>
    <t xml:space="preserve">Основное мероприятие "Организация деятельности по обращению с отходами производства и потребления"                             (показатель 2  таблицы 8)  </t>
  </si>
  <si>
    <t xml:space="preserve">Основное мероприятие "Организация и развитие системы экологического образования, просвещения и формирования экологической культуры, в том числе участие в международной экологической акции "Спасти  
и сохранить" (показатель 3 таблицы 1)
</t>
  </si>
  <si>
    <t xml:space="preserve">Основное мероприятие "Повышение экологически безопасного уровня обращения с отходами и качества жизни 
населения"                              (показатель 1 таблицы 8)
</t>
  </si>
  <si>
    <t xml:space="preserve">Администрации городского и сельских поселений Нефтеюганского района
</t>
  </si>
  <si>
    <t xml:space="preserve">Соисполнитель  3   Администрации городского и сельских поселений Нефтеюганского района
</t>
  </si>
  <si>
    <r>
      <t xml:space="preserve">Региональный проект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"Сохранение уникальных водных объектов" (показатель 1,2 таблицы 1) </t>
    </r>
  </si>
  <si>
    <r>
      <t xml:space="preserve">Региональный проект </t>
    </r>
    <r>
      <rPr>
        <sz val="12"/>
        <color theme="1"/>
        <rFont val="Times New Roman"/>
        <family val="1"/>
        <charset val="204"/>
      </rPr>
      <t>"Сохранение уникальных водных объектов"</t>
    </r>
  </si>
  <si>
    <t>Проведение субботников по очистке береговой линии от мусора.</t>
  </si>
  <si>
    <r>
      <t>Основное мероприятие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"Организация и развитие системы экологического образования, просвещения и формирования экологической культуры, в том числе участие 
в международной экологической 
акции "Спасти  
и сохранить"           </t>
    </r>
  </si>
  <si>
    <r>
      <t xml:space="preserve">Основное мероприятие  </t>
    </r>
    <r>
      <rPr>
        <sz val="12"/>
        <color theme="1"/>
        <rFont val="Times New Roman"/>
        <family val="1"/>
        <charset val="204"/>
      </rPr>
      <t xml:space="preserve">"Организация деятельности по обращению с отходами производства и потребления"                             </t>
    </r>
  </si>
  <si>
    <r>
      <t>Основное мероприятие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 "Повышение экологически безопасного уровня обращения с отходами и качества жизни 
населения"                              </t>
    </r>
  </si>
  <si>
    <t>Утилизация ЖБО сп. Лемпино;                             Утилизация ЖБО сп.Усть-Юган;                        Приведение в нормотивное сотояние канализационных очистных сооружений в поселениях Нефтеюганского района.</t>
  </si>
  <si>
    <r>
      <t xml:space="preserve">Сведения о прогнозных и фактически </t>
    </r>
    <r>
      <rPr>
        <b/>
        <sz val="11"/>
        <rFont val="Times New Roman"/>
        <family val="1"/>
        <charset val="204"/>
      </rPr>
      <t>исполненных</t>
    </r>
    <r>
      <rPr>
        <b/>
        <sz val="11"/>
        <color theme="1"/>
        <rFont val="Times New Roman"/>
        <family val="1"/>
        <charset val="204"/>
      </rPr>
      <t xml:space="preserve">  условных и безусловных обязательствах, возникающих при исполнении концессионного соглашения</t>
    </r>
  </si>
  <si>
    <t>Доля обеспеченности поселений Нефтеюганского района канализационно-очистными сооружениями, приведенных к нормативному состоянию (%)</t>
  </si>
  <si>
    <t xml:space="preserve">Департамент строительства 
и жилищно-коммунального комплекса Нефтеюганского района
</t>
  </si>
  <si>
    <t xml:space="preserve"> Департамент строительства и жилищно-коммунального комплекса Нефтеюганского района,                           Администрации городского и сельских поселений Нефтеюганского района, в том числе
</t>
  </si>
  <si>
    <t xml:space="preserve">Департамент строительства 
и жилищно-коммунального комплекса Нефтеюганского района
</t>
  </si>
  <si>
    <t>Инвестиции в объекты муниципальной собственности</t>
  </si>
  <si>
    <t>Прочие расходы</t>
  </si>
  <si>
    <t>Соисполнитель 1   Департамент строительства и жилищно-коммунального комплекса  Нефтеюганского района</t>
  </si>
  <si>
    <t>Структурный элемент (основное мероприятие) муниципальной программы</t>
  </si>
  <si>
    <t xml:space="preserve">Обеспечение информирования населения о раздельном сборе мусора, о порядке обращения с отходами и об их ответственности, о пунктах приема отходов I и  II классов опасности через средства массовой информации (печатные издания, телевидение и радио);
Участие в международной экологической акции "Спасти и сохранить";
Организации деятельности школьных лесничеств;
Проведение экологических форумов в образовательных учреждениях района;
Поощрение общественных деятелей.
</t>
  </si>
  <si>
    <t>Комитет по делам народов Севера, охраны окружающей среды и водных ресурсов администрации Нефтеюганского района</t>
  </si>
  <si>
    <t>Ответственный исполнитель: Комитет по делам народов Севера, охраны окружающей среды и водных ресурсов администрации Нефтеюганского района</t>
  </si>
  <si>
    <t>Комитет по делам народов Севера, охраны окружающей среды и водных ресурсов администрации Нефтеюганского района,                                                                   Департамент образования и молодежной политики Нефтеюганского района, в том числе:</t>
  </si>
  <si>
    <t>Ответственный исполнитель   Комитет по делам народов Севера,охраны окружающей среды и водных ресурсов администрации Нефтеюганского района</t>
  </si>
  <si>
    <t xml:space="preserve"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***средства поселений - отражаются средства бюджетов городского и сельских поселений, предусмотренные в муниципальных программах городского 
и сельских поселений на участие в государственных и муниципальных программах. Данные средства указаны справочно и не суммируются по строке "Всего". 
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</si>
  <si>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отходами;                                                                      Мероприятия по Рекультивации несанкционированной свалки твердых коммунальных отходов в гп. Пойковский;                                                              Мероприятия по ликвидации мест захламления;                                                                                     Мероприятия по рекультивации полигона для складирования бытовых и промышленных отходов гп. Пойковский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</si>
</sst>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000_р_._-;\-* #,##0.00000_р_._-;_-* &quot;-&quot;?_р_._-;_-@_-"/>
    <numFmt numFmtId="165" formatCode="_-* #,##0.00_р_._-;\-* #,##0.00_р_._-;_-* &quot;-&quot;??_р_._-;_-@_-"/>
    <numFmt numFmtId="166" formatCode="_-* #,##0.00000\ _₽_-;\-* #,##0.00000\ _₽_-;_-* &quot;-&quot;?????\ _₽_-;_-@_-"/>
    <numFmt numFmtId="167" formatCode="_-* #,##0.00000\ _₽_-;\-* #,##0.00000\ _₽_-;_-* &quot;-&quot;??\ _₽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2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vertical="center" wrapText="1"/>
    </xf>
    <xf numFmtId="2" fontId="0" fillId="0" borderId="0" xfId="0" applyNumberForma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right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7" fontId="11" fillId="2" borderId="2" xfId="0" applyNumberFormat="1" applyFont="1" applyFill="1" applyBorder="1" applyAlignment="1">
      <alignment horizontal="center" vertical="center"/>
    </xf>
    <xf numFmtId="167" fontId="5" fillId="2" borderId="8" xfId="0" applyNumberFormat="1" applyFont="1" applyFill="1" applyBorder="1" applyAlignment="1">
      <alignment horizontal="center" vertical="center"/>
    </xf>
    <xf numFmtId="167" fontId="5" fillId="2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14" fillId="0" borderId="19" xfId="0" applyFont="1" applyBorder="1" applyAlignment="1">
      <alignment vertical="center" wrapText="1"/>
    </xf>
    <xf numFmtId="0" fontId="14" fillId="0" borderId="19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4" xfId="0" applyBorder="1" applyAlignment="1"/>
    <xf numFmtId="0" fontId="0" fillId="0" borderId="5" xfId="0" applyBorder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6" fontId="5" fillId="2" borderId="6" xfId="0" applyNumberFormat="1" applyFont="1" applyFill="1" applyBorder="1" applyAlignment="1">
      <alignment horizontal="center" vertical="center" wrapText="1"/>
    </xf>
    <xf numFmtId="166" fontId="5" fillId="2" borderId="7" xfId="0" applyNumberFormat="1" applyFont="1" applyFill="1" applyBorder="1" applyAlignment="1">
      <alignment horizontal="center" vertical="center" wrapText="1"/>
    </xf>
    <xf numFmtId="166" fontId="5" fillId="2" borderId="8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166" fontId="0" fillId="2" borderId="8" xfId="0" applyNumberForma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7"/>
  <sheetViews>
    <sheetView tabSelected="1" view="pageBreakPreview" topLeftCell="A136" zoomScale="77" zoomScaleNormal="77" zoomScaleSheetLayoutView="77" workbookViewId="0">
      <selection activeCell="G71" sqref="G71"/>
    </sheetView>
  </sheetViews>
  <sheetFormatPr defaultRowHeight="15" x14ac:dyDescent="0.25"/>
  <cols>
    <col min="1" max="1" width="14.140625" customWidth="1"/>
    <col min="2" max="2" width="25.28515625" customWidth="1"/>
    <col min="3" max="3" width="38" customWidth="1"/>
    <col min="4" max="4" width="27.42578125" customWidth="1"/>
    <col min="5" max="5" width="21.85546875" customWidth="1"/>
    <col min="6" max="6" width="17.7109375" customWidth="1"/>
    <col min="7" max="8" width="18.85546875" customWidth="1"/>
    <col min="9" max="9" width="24.42578125" customWidth="1"/>
    <col min="10" max="10" width="12.140625" hidden="1" customWidth="1"/>
    <col min="11" max="11" width="25.28515625" customWidth="1"/>
    <col min="12" max="12" width="58.7109375" customWidth="1"/>
    <col min="13" max="13" width="18.85546875" customWidth="1"/>
    <col min="14" max="14" width="17" customWidth="1"/>
  </cols>
  <sheetData>
    <row r="1" spans="1:13" ht="19.5" x14ac:dyDescent="0.3">
      <c r="A1" s="1"/>
      <c r="F1" s="102" t="s">
        <v>0</v>
      </c>
      <c r="G1" s="102"/>
      <c r="H1" s="102"/>
      <c r="I1" s="102"/>
    </row>
    <row r="2" spans="1:13" ht="15.75" x14ac:dyDescent="0.25">
      <c r="A2" s="1"/>
      <c r="F2" s="2"/>
      <c r="G2" s="2"/>
      <c r="H2" s="2"/>
    </row>
    <row r="3" spans="1:13" ht="19.5" x14ac:dyDescent="0.3">
      <c r="A3" s="3"/>
      <c r="B3" s="4"/>
      <c r="C3" s="5" t="s">
        <v>1</v>
      </c>
      <c r="D3" s="5"/>
      <c r="E3" s="5"/>
      <c r="F3" s="6"/>
      <c r="G3" s="6"/>
      <c r="H3" s="6"/>
    </row>
    <row r="4" spans="1:13" ht="18" customHeight="1" x14ac:dyDescent="0.25">
      <c r="A4" s="3"/>
      <c r="B4" s="4"/>
      <c r="C4" s="4"/>
      <c r="D4" s="4"/>
      <c r="E4" s="4"/>
      <c r="F4" s="103"/>
      <c r="G4" s="103"/>
      <c r="H4" s="7"/>
    </row>
    <row r="5" spans="1:13" ht="16.5" customHeight="1" x14ac:dyDescent="0.25">
      <c r="A5" s="104" t="s">
        <v>2</v>
      </c>
      <c r="B5" s="105" t="s">
        <v>178</v>
      </c>
      <c r="C5" s="105" t="s">
        <v>3</v>
      </c>
      <c r="D5" s="105" t="s">
        <v>4</v>
      </c>
      <c r="E5" s="106" t="s">
        <v>5</v>
      </c>
      <c r="F5" s="107"/>
      <c r="G5" s="107"/>
      <c r="H5" s="108"/>
      <c r="I5" s="108"/>
      <c r="J5" s="108"/>
      <c r="K5" s="109"/>
    </row>
    <row r="6" spans="1:13" ht="16.5" customHeight="1" x14ac:dyDescent="0.25">
      <c r="A6" s="104"/>
      <c r="B6" s="105"/>
      <c r="C6" s="105"/>
      <c r="D6" s="105"/>
      <c r="E6" s="106" t="s">
        <v>6</v>
      </c>
      <c r="F6" s="107"/>
      <c r="G6" s="107"/>
      <c r="H6" s="107"/>
      <c r="I6" s="107"/>
      <c r="J6" s="107"/>
      <c r="K6" s="110"/>
    </row>
    <row r="7" spans="1:13" ht="21.75" customHeight="1" x14ac:dyDescent="0.25">
      <c r="A7" s="104"/>
      <c r="B7" s="105"/>
      <c r="C7" s="105"/>
      <c r="D7" s="105"/>
      <c r="E7" s="105" t="s">
        <v>7</v>
      </c>
      <c r="F7" s="107" t="s">
        <v>6</v>
      </c>
      <c r="G7" s="107"/>
      <c r="H7" s="108"/>
      <c r="I7" s="108"/>
      <c r="J7" s="108"/>
      <c r="K7" s="109"/>
    </row>
    <row r="8" spans="1:13" ht="45.75" customHeight="1" x14ac:dyDescent="0.25">
      <c r="A8" s="104"/>
      <c r="B8" s="105"/>
      <c r="C8" s="105"/>
      <c r="D8" s="105"/>
      <c r="E8" s="105"/>
      <c r="F8" s="8">
        <v>2023</v>
      </c>
      <c r="G8" s="8">
        <v>2024</v>
      </c>
      <c r="H8" s="9">
        <v>2025</v>
      </c>
      <c r="I8" s="10">
        <v>2026</v>
      </c>
      <c r="J8" s="11"/>
      <c r="K8" s="11" t="s">
        <v>8</v>
      </c>
    </row>
    <row r="9" spans="1:13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3">
        <v>8</v>
      </c>
      <c r="I9" s="14">
        <v>9</v>
      </c>
      <c r="J9" s="15"/>
      <c r="K9" s="15">
        <v>10</v>
      </c>
    </row>
    <row r="10" spans="1:13" ht="15.75" x14ac:dyDescent="0.25">
      <c r="A10" s="99" t="s">
        <v>9</v>
      </c>
      <c r="B10" s="99" t="s">
        <v>163</v>
      </c>
      <c r="C10" s="96" t="s">
        <v>181</v>
      </c>
      <c r="D10" s="16" t="s">
        <v>10</v>
      </c>
      <c r="E10" s="17">
        <v>0</v>
      </c>
      <c r="F10" s="17">
        <f t="shared" ref="F10:K10" si="0">F11+F12+F13+F14+F15+F16</f>
        <v>0</v>
      </c>
      <c r="G10" s="17">
        <f t="shared" si="0"/>
        <v>0</v>
      </c>
      <c r="H10" s="17">
        <f t="shared" si="0"/>
        <v>0</v>
      </c>
      <c r="I10" s="17">
        <f t="shared" si="0"/>
        <v>0</v>
      </c>
      <c r="J10" s="17">
        <f t="shared" si="0"/>
        <v>0</v>
      </c>
      <c r="K10" s="17">
        <f t="shared" si="0"/>
        <v>0</v>
      </c>
    </row>
    <row r="11" spans="1:13" ht="15.75" x14ac:dyDescent="0.25">
      <c r="A11" s="100"/>
      <c r="B11" s="100"/>
      <c r="C11" s="97"/>
      <c r="D11" s="59" t="s">
        <v>11</v>
      </c>
      <c r="E11" s="17">
        <f>F11+G11+H11+I11+K11</f>
        <v>0</v>
      </c>
      <c r="F11" s="17">
        <f>F18+F25</f>
        <v>0</v>
      </c>
      <c r="G11" s="17">
        <f t="shared" ref="G11:K11" si="1">G18+G25</f>
        <v>0</v>
      </c>
      <c r="H11" s="17">
        <f t="shared" si="1"/>
        <v>0</v>
      </c>
      <c r="I11" s="17">
        <f t="shared" si="1"/>
        <v>0</v>
      </c>
      <c r="J11" s="17">
        <f t="shared" si="1"/>
        <v>0</v>
      </c>
      <c r="K11" s="17">
        <f t="shared" si="1"/>
        <v>0</v>
      </c>
    </row>
    <row r="12" spans="1:13" ht="31.5" x14ac:dyDescent="0.25">
      <c r="A12" s="100"/>
      <c r="B12" s="100"/>
      <c r="C12" s="97"/>
      <c r="D12" s="19" t="s">
        <v>12</v>
      </c>
      <c r="E12" s="17">
        <f t="shared" ref="E12:E15" si="2">F12+G12+H12+I12+K12</f>
        <v>0</v>
      </c>
      <c r="F12" s="17">
        <f t="shared" ref="F12:K12" si="3">F19+F26</f>
        <v>0</v>
      </c>
      <c r="G12" s="17">
        <f t="shared" si="3"/>
        <v>0</v>
      </c>
      <c r="H12" s="17">
        <f t="shared" si="3"/>
        <v>0</v>
      </c>
      <c r="I12" s="17">
        <f t="shared" si="3"/>
        <v>0</v>
      </c>
      <c r="J12" s="17">
        <f t="shared" si="3"/>
        <v>0</v>
      </c>
      <c r="K12" s="17">
        <f t="shared" si="3"/>
        <v>0</v>
      </c>
      <c r="L12" s="65"/>
      <c r="M12" s="66"/>
    </row>
    <row r="13" spans="1:13" ht="15.75" x14ac:dyDescent="0.25">
      <c r="A13" s="100"/>
      <c r="B13" s="100"/>
      <c r="C13" s="97"/>
      <c r="D13" s="19" t="s">
        <v>13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f t="shared" ref="J13" si="4">J20+J27</f>
        <v>0</v>
      </c>
      <c r="K13" s="17">
        <v>0</v>
      </c>
    </row>
    <row r="14" spans="1:13" ht="47.25" x14ac:dyDescent="0.25">
      <c r="A14" s="100"/>
      <c r="B14" s="100"/>
      <c r="C14" s="97"/>
      <c r="D14" s="19" t="s">
        <v>14</v>
      </c>
      <c r="E14" s="17">
        <f t="shared" si="2"/>
        <v>0</v>
      </c>
      <c r="F14" s="17">
        <f t="shared" ref="F14:K14" si="5">F21+F28</f>
        <v>0</v>
      </c>
      <c r="G14" s="17">
        <f t="shared" si="5"/>
        <v>0</v>
      </c>
      <c r="H14" s="17">
        <f t="shared" si="5"/>
        <v>0</v>
      </c>
      <c r="I14" s="17">
        <f t="shared" si="5"/>
        <v>0</v>
      </c>
      <c r="J14" s="17">
        <f t="shared" si="5"/>
        <v>0</v>
      </c>
      <c r="K14" s="17">
        <f t="shared" si="5"/>
        <v>0</v>
      </c>
    </row>
    <row r="15" spans="1:13" ht="31.5" x14ac:dyDescent="0.25">
      <c r="A15" s="100"/>
      <c r="B15" s="100"/>
      <c r="C15" s="97"/>
      <c r="D15" s="19" t="s">
        <v>15</v>
      </c>
      <c r="E15" s="17">
        <f t="shared" si="2"/>
        <v>0</v>
      </c>
      <c r="F15" s="17">
        <f t="shared" ref="F15:K15" si="6">F22+F29</f>
        <v>0</v>
      </c>
      <c r="G15" s="17">
        <f t="shared" si="6"/>
        <v>0</v>
      </c>
      <c r="H15" s="17">
        <f t="shared" si="6"/>
        <v>0</v>
      </c>
      <c r="I15" s="17">
        <f t="shared" si="6"/>
        <v>0</v>
      </c>
      <c r="J15" s="17">
        <f t="shared" si="6"/>
        <v>0</v>
      </c>
      <c r="K15" s="17">
        <f t="shared" si="6"/>
        <v>0</v>
      </c>
    </row>
    <row r="16" spans="1:13" ht="15.75" x14ac:dyDescent="0.25">
      <c r="A16" s="101"/>
      <c r="B16" s="101"/>
      <c r="C16" s="98"/>
      <c r="D16" s="19" t="s">
        <v>16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f t="shared" ref="J16" si="7">J23+J30</f>
        <v>0</v>
      </c>
      <c r="K16" s="17">
        <v>0</v>
      </c>
    </row>
    <row r="17" spans="1:13" ht="15.75" x14ac:dyDescent="0.25">
      <c r="A17" s="87" t="s">
        <v>19</v>
      </c>
      <c r="B17" s="87" t="s">
        <v>159</v>
      </c>
      <c r="C17" s="96" t="s">
        <v>182</v>
      </c>
      <c r="D17" s="16" t="s">
        <v>10</v>
      </c>
      <c r="E17" s="20">
        <f>E18+E19+E20+E21+E22+E23</f>
        <v>11305.368</v>
      </c>
      <c r="F17" s="20">
        <f>F18+F19+F20+F21+F22+F23</f>
        <v>1413.171</v>
      </c>
      <c r="G17" s="20">
        <f t="shared" ref="G17" si="8">G18+G19+G20+G21+G22+G23</f>
        <v>1413.171</v>
      </c>
      <c r="H17" s="20">
        <f>H18+H19+H20+H21+H22+H23</f>
        <v>1413.171</v>
      </c>
      <c r="I17" s="20">
        <f t="shared" ref="I17:K17" si="9">I18+I19+I20+I21+I22+I23</f>
        <v>1413.171</v>
      </c>
      <c r="J17" s="20">
        <f t="shared" si="9"/>
        <v>0</v>
      </c>
      <c r="K17" s="20">
        <f t="shared" si="9"/>
        <v>5652.6840000000002</v>
      </c>
    </row>
    <row r="18" spans="1:13" ht="15.75" x14ac:dyDescent="0.25">
      <c r="A18" s="88"/>
      <c r="B18" s="88"/>
      <c r="C18" s="97"/>
      <c r="D18" s="18" t="s">
        <v>11</v>
      </c>
      <c r="E18" s="17">
        <f>F18+G18+H18+I18+K18</f>
        <v>0</v>
      </c>
      <c r="F18" s="17">
        <f>F25+F32</f>
        <v>0</v>
      </c>
      <c r="G18" s="17">
        <f t="shared" ref="G18:K18" si="10">G25+G32</f>
        <v>0</v>
      </c>
      <c r="H18" s="17">
        <f t="shared" si="10"/>
        <v>0</v>
      </c>
      <c r="I18" s="17">
        <f t="shared" si="10"/>
        <v>0</v>
      </c>
      <c r="J18" s="17">
        <f t="shared" si="10"/>
        <v>0</v>
      </c>
      <c r="K18" s="17">
        <f t="shared" si="10"/>
        <v>0</v>
      </c>
    </row>
    <row r="19" spans="1:13" ht="31.5" x14ac:dyDescent="0.25">
      <c r="A19" s="88"/>
      <c r="B19" s="88"/>
      <c r="C19" s="97"/>
      <c r="D19" s="19" t="s">
        <v>12</v>
      </c>
      <c r="E19" s="17">
        <f t="shared" ref="E19:E23" si="11">F19+G19+H19+I19+K19</f>
        <v>0</v>
      </c>
      <c r="F19" s="17">
        <f t="shared" ref="F19:K23" si="12">F26+F33</f>
        <v>0</v>
      </c>
      <c r="G19" s="17">
        <f t="shared" si="12"/>
        <v>0</v>
      </c>
      <c r="H19" s="17">
        <f t="shared" si="12"/>
        <v>0</v>
      </c>
      <c r="I19" s="17">
        <f t="shared" si="12"/>
        <v>0</v>
      </c>
      <c r="J19" s="17">
        <f t="shared" si="12"/>
        <v>0</v>
      </c>
      <c r="K19" s="17">
        <f t="shared" si="12"/>
        <v>0</v>
      </c>
      <c r="L19" s="66"/>
      <c r="M19" s="65"/>
    </row>
    <row r="20" spans="1:13" ht="15.75" x14ac:dyDescent="0.25">
      <c r="A20" s="88"/>
      <c r="B20" s="88"/>
      <c r="C20" s="97"/>
      <c r="D20" s="19" t="s">
        <v>13</v>
      </c>
      <c r="E20" s="17">
        <f t="shared" si="11"/>
        <v>9391.848</v>
      </c>
      <c r="F20" s="17">
        <f t="shared" si="12"/>
        <v>1173.981</v>
      </c>
      <c r="G20" s="17">
        <f t="shared" si="12"/>
        <v>1173.981</v>
      </c>
      <c r="H20" s="17">
        <f t="shared" si="12"/>
        <v>1173.981</v>
      </c>
      <c r="I20" s="17">
        <f t="shared" si="12"/>
        <v>1173.981</v>
      </c>
      <c r="J20" s="17">
        <f t="shared" si="12"/>
        <v>0</v>
      </c>
      <c r="K20" s="17">
        <f t="shared" si="12"/>
        <v>4695.924</v>
      </c>
    </row>
    <row r="21" spans="1:13" ht="47.25" x14ac:dyDescent="0.25">
      <c r="A21" s="88"/>
      <c r="B21" s="88"/>
      <c r="C21" s="97"/>
      <c r="D21" s="19" t="s">
        <v>14</v>
      </c>
      <c r="E21" s="17">
        <f t="shared" si="11"/>
        <v>0</v>
      </c>
      <c r="F21" s="17">
        <f t="shared" si="12"/>
        <v>0</v>
      </c>
      <c r="G21" s="17">
        <f t="shared" si="12"/>
        <v>0</v>
      </c>
      <c r="H21" s="17">
        <f t="shared" si="12"/>
        <v>0</v>
      </c>
      <c r="I21" s="17">
        <f t="shared" si="12"/>
        <v>0</v>
      </c>
      <c r="J21" s="17">
        <f t="shared" si="12"/>
        <v>0</v>
      </c>
      <c r="K21" s="17">
        <f t="shared" si="12"/>
        <v>0</v>
      </c>
    </row>
    <row r="22" spans="1:13" ht="31.5" x14ac:dyDescent="0.25">
      <c r="A22" s="88"/>
      <c r="B22" s="88"/>
      <c r="C22" s="97"/>
      <c r="D22" s="19" t="s">
        <v>15</v>
      </c>
      <c r="E22" s="17">
        <f t="shared" si="11"/>
        <v>0</v>
      </c>
      <c r="F22" s="17">
        <f t="shared" si="12"/>
        <v>0</v>
      </c>
      <c r="G22" s="17">
        <f t="shared" si="12"/>
        <v>0</v>
      </c>
      <c r="H22" s="17">
        <f t="shared" si="12"/>
        <v>0</v>
      </c>
      <c r="I22" s="17">
        <f t="shared" si="12"/>
        <v>0</v>
      </c>
      <c r="J22" s="17">
        <f t="shared" si="12"/>
        <v>0</v>
      </c>
      <c r="K22" s="17">
        <f t="shared" si="12"/>
        <v>0</v>
      </c>
    </row>
    <row r="23" spans="1:13" ht="66.75" customHeight="1" x14ac:dyDescent="0.25">
      <c r="A23" s="88"/>
      <c r="B23" s="88"/>
      <c r="C23" s="98"/>
      <c r="D23" s="19" t="s">
        <v>16</v>
      </c>
      <c r="E23" s="17">
        <f t="shared" si="11"/>
        <v>1913.52</v>
      </c>
      <c r="F23" s="17">
        <f t="shared" si="12"/>
        <v>239.19</v>
      </c>
      <c r="G23" s="17">
        <f t="shared" si="12"/>
        <v>239.19</v>
      </c>
      <c r="H23" s="17">
        <f t="shared" si="12"/>
        <v>239.19</v>
      </c>
      <c r="I23" s="17">
        <f t="shared" si="12"/>
        <v>239.19</v>
      </c>
      <c r="J23" s="17">
        <f t="shared" si="12"/>
        <v>0</v>
      </c>
      <c r="K23" s="17">
        <f t="shared" si="12"/>
        <v>956.76</v>
      </c>
    </row>
    <row r="24" spans="1:13" ht="32.25" customHeight="1" x14ac:dyDescent="0.25">
      <c r="A24" s="88"/>
      <c r="B24" s="88"/>
      <c r="C24" s="93" t="s">
        <v>180</v>
      </c>
      <c r="D24" s="16" t="s">
        <v>10</v>
      </c>
      <c r="E24" s="20">
        <f>+F24+G24+H24+I24+J24+K24</f>
        <v>6505.3680000000004</v>
      </c>
      <c r="F24" s="20">
        <f>F25+F26+F27+F28+F30</f>
        <v>813.17100000000005</v>
      </c>
      <c r="G24" s="20">
        <f t="shared" ref="G24:K24" si="13">G25+G26+G27+G28+G30</f>
        <v>813.17100000000005</v>
      </c>
      <c r="H24" s="20">
        <f t="shared" si="13"/>
        <v>813.17100000000005</v>
      </c>
      <c r="I24" s="20">
        <f t="shared" si="13"/>
        <v>813.17100000000005</v>
      </c>
      <c r="J24" s="20">
        <f t="shared" si="13"/>
        <v>0</v>
      </c>
      <c r="K24" s="20">
        <f t="shared" si="13"/>
        <v>3252.6840000000002</v>
      </c>
    </row>
    <row r="25" spans="1:13" ht="26.25" customHeight="1" x14ac:dyDescent="0.25">
      <c r="A25" s="88"/>
      <c r="B25" s="88"/>
      <c r="C25" s="94"/>
      <c r="D25" s="18" t="s">
        <v>11</v>
      </c>
      <c r="E25" s="20">
        <f>F25+G25</f>
        <v>0</v>
      </c>
      <c r="F25" s="17">
        <v>0</v>
      </c>
      <c r="G25" s="17">
        <v>0</v>
      </c>
      <c r="H25" s="17">
        <v>0</v>
      </c>
      <c r="I25" s="21">
        <v>0</v>
      </c>
      <c r="J25" s="21"/>
      <c r="K25" s="21">
        <v>0</v>
      </c>
    </row>
    <row r="26" spans="1:13" ht="33.75" customHeight="1" x14ac:dyDescent="0.25">
      <c r="A26" s="88"/>
      <c r="B26" s="88"/>
      <c r="C26" s="94"/>
      <c r="D26" s="19" t="s">
        <v>12</v>
      </c>
      <c r="E26" s="20">
        <f>F26+G26</f>
        <v>0</v>
      </c>
      <c r="F26" s="22">
        <v>0</v>
      </c>
      <c r="G26" s="22">
        <v>0</v>
      </c>
      <c r="H26" s="22">
        <v>0</v>
      </c>
      <c r="I26" s="21">
        <v>0</v>
      </c>
      <c r="J26" s="21"/>
      <c r="K26" s="21">
        <v>0</v>
      </c>
    </row>
    <row r="27" spans="1:13" ht="22.5" customHeight="1" x14ac:dyDescent="0.25">
      <c r="A27" s="88"/>
      <c r="B27" s="88"/>
      <c r="C27" s="94"/>
      <c r="D27" s="19" t="s">
        <v>13</v>
      </c>
      <c r="E27" s="17">
        <f>F27+G27+H27+I27+J27+K27</f>
        <v>4591.848</v>
      </c>
      <c r="F27" s="17">
        <f>239.19+177.064+7.2+15.6+126.37+8.557</f>
        <v>573.98099999999999</v>
      </c>
      <c r="G27" s="17">
        <f>239.19+177.064+7.2+15.6+126.37+8.557</f>
        <v>573.98099999999999</v>
      </c>
      <c r="H27" s="17">
        <f>239.19+177.064+7.2+15.6+126.37+8.557</f>
        <v>573.98099999999999</v>
      </c>
      <c r="I27" s="17">
        <f>239.19+177.064+7.2+15.6+126.37+8.557</f>
        <v>573.98099999999999</v>
      </c>
      <c r="J27" s="17"/>
      <c r="K27" s="17">
        <f>573.981*4</f>
        <v>2295.924</v>
      </c>
    </row>
    <row r="28" spans="1:13" ht="63.75" customHeight="1" x14ac:dyDescent="0.25">
      <c r="A28" s="88"/>
      <c r="B28" s="88"/>
      <c r="C28" s="94"/>
      <c r="D28" s="19" t="s">
        <v>14</v>
      </c>
      <c r="E28" s="17">
        <f t="shared" ref="E28:E30" si="14">F28+G28+H28+I28+J28+K28</f>
        <v>0</v>
      </c>
      <c r="F28" s="17">
        <v>0</v>
      </c>
      <c r="G28" s="17">
        <v>0</v>
      </c>
      <c r="H28" s="17">
        <v>0</v>
      </c>
      <c r="I28" s="21">
        <v>0</v>
      </c>
      <c r="J28" s="23"/>
      <c r="K28" s="23">
        <v>0</v>
      </c>
    </row>
    <row r="29" spans="1:13" ht="45.75" customHeight="1" x14ac:dyDescent="0.25">
      <c r="A29" s="88"/>
      <c r="B29" s="88"/>
      <c r="C29" s="94"/>
      <c r="D29" s="19" t="s">
        <v>15</v>
      </c>
      <c r="E29" s="17">
        <f t="shared" si="14"/>
        <v>0</v>
      </c>
      <c r="F29" s="17">
        <v>0</v>
      </c>
      <c r="G29" s="17">
        <v>0</v>
      </c>
      <c r="H29" s="17">
        <v>0</v>
      </c>
      <c r="I29" s="21">
        <v>0</v>
      </c>
      <c r="J29" s="23"/>
      <c r="K29" s="23">
        <v>0</v>
      </c>
    </row>
    <row r="30" spans="1:13" ht="28.5" customHeight="1" x14ac:dyDescent="0.25">
      <c r="A30" s="88"/>
      <c r="B30" s="88"/>
      <c r="C30" s="95"/>
      <c r="D30" s="19" t="s">
        <v>16</v>
      </c>
      <c r="E30" s="17">
        <f t="shared" si="14"/>
        <v>1913.52</v>
      </c>
      <c r="F30" s="17">
        <v>239.19</v>
      </c>
      <c r="G30" s="17">
        <v>239.19</v>
      </c>
      <c r="H30" s="17">
        <v>239.19</v>
      </c>
      <c r="I30" s="17">
        <v>239.19</v>
      </c>
      <c r="J30" s="23"/>
      <c r="K30" s="23">
        <f>239.19*4</f>
        <v>956.76</v>
      </c>
    </row>
    <row r="31" spans="1:13" ht="27.75" customHeight="1" x14ac:dyDescent="0.25">
      <c r="A31" s="88"/>
      <c r="B31" s="88"/>
      <c r="C31" s="93" t="s">
        <v>17</v>
      </c>
      <c r="D31" s="16" t="s">
        <v>10</v>
      </c>
      <c r="E31" s="20">
        <f>F31+G31+H31+I31+J31+K31</f>
        <v>4800</v>
      </c>
      <c r="F31" s="20">
        <f>F32+F33+F34+F35+F37</f>
        <v>600</v>
      </c>
      <c r="G31" s="20">
        <f>G32+G33+G34+G35+G37</f>
        <v>600</v>
      </c>
      <c r="H31" s="20">
        <f t="shared" ref="H31:K31" si="15">H32+H33+H34+H35+H37</f>
        <v>600</v>
      </c>
      <c r="I31" s="20">
        <f t="shared" si="15"/>
        <v>600</v>
      </c>
      <c r="J31" s="20">
        <f t="shared" si="15"/>
        <v>0</v>
      </c>
      <c r="K31" s="20">
        <f t="shared" si="15"/>
        <v>2400</v>
      </c>
    </row>
    <row r="32" spans="1:13" ht="41.25" customHeight="1" x14ac:dyDescent="0.25">
      <c r="A32" s="88"/>
      <c r="B32" s="88"/>
      <c r="C32" s="94"/>
      <c r="D32" s="18" t="s">
        <v>11</v>
      </c>
      <c r="E32" s="17">
        <f>F32+G32</f>
        <v>0</v>
      </c>
      <c r="F32" s="17">
        <v>0</v>
      </c>
      <c r="G32" s="17">
        <v>0</v>
      </c>
      <c r="H32" s="17">
        <v>0</v>
      </c>
      <c r="I32" s="21">
        <v>0</v>
      </c>
      <c r="J32" s="21"/>
      <c r="K32" s="21">
        <v>0</v>
      </c>
    </row>
    <row r="33" spans="1:12" ht="41.25" customHeight="1" x14ac:dyDescent="0.25">
      <c r="A33" s="88"/>
      <c r="B33" s="88"/>
      <c r="C33" s="94"/>
      <c r="D33" s="19" t="s">
        <v>12</v>
      </c>
      <c r="E33" s="17">
        <f>F33+G33</f>
        <v>0</v>
      </c>
      <c r="F33" s="17">
        <v>0</v>
      </c>
      <c r="G33" s="17">
        <v>0</v>
      </c>
      <c r="H33" s="17">
        <v>0</v>
      </c>
      <c r="I33" s="21">
        <v>0</v>
      </c>
      <c r="J33" s="21"/>
      <c r="K33" s="21">
        <v>0</v>
      </c>
    </row>
    <row r="34" spans="1:12" ht="41.25" customHeight="1" x14ac:dyDescent="0.25">
      <c r="A34" s="88"/>
      <c r="B34" s="88"/>
      <c r="C34" s="94"/>
      <c r="D34" s="19" t="s">
        <v>13</v>
      </c>
      <c r="E34" s="17">
        <f>F34+G34+H34+I34+J34+K34</f>
        <v>4800</v>
      </c>
      <c r="F34" s="17">
        <v>600</v>
      </c>
      <c r="G34" s="17">
        <v>600</v>
      </c>
      <c r="H34" s="17">
        <v>600</v>
      </c>
      <c r="I34" s="17">
        <v>600</v>
      </c>
      <c r="J34" s="17"/>
      <c r="K34" s="17">
        <f>600*4</f>
        <v>2400</v>
      </c>
    </row>
    <row r="35" spans="1:12" ht="66.75" customHeight="1" x14ac:dyDescent="0.25">
      <c r="A35" s="88"/>
      <c r="B35" s="88"/>
      <c r="C35" s="94"/>
      <c r="D35" s="19" t="s">
        <v>14</v>
      </c>
      <c r="E35" s="17">
        <f t="shared" ref="E35:E37" si="16">F35+G35+H35+I35+J35+K35</f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</row>
    <row r="36" spans="1:12" ht="41.25" customHeight="1" x14ac:dyDescent="0.25">
      <c r="A36" s="88"/>
      <c r="B36" s="88"/>
      <c r="C36" s="94"/>
      <c r="D36" s="19" t="s">
        <v>18</v>
      </c>
      <c r="E36" s="17">
        <f t="shared" si="16"/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</row>
    <row r="37" spans="1:12" ht="41.25" customHeight="1" x14ac:dyDescent="0.25">
      <c r="A37" s="92"/>
      <c r="B37" s="92"/>
      <c r="C37" s="95"/>
      <c r="D37" s="19" t="s">
        <v>16</v>
      </c>
      <c r="E37" s="17">
        <f t="shared" si="16"/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</row>
    <row r="38" spans="1:12" ht="41.25" customHeight="1" x14ac:dyDescent="0.25">
      <c r="A38" s="87" t="s">
        <v>22</v>
      </c>
      <c r="B38" s="87" t="s">
        <v>158</v>
      </c>
      <c r="C38" s="89" t="s">
        <v>172</v>
      </c>
      <c r="D38" s="16" t="s">
        <v>10</v>
      </c>
      <c r="E38" s="17">
        <f>E39+E40+E41+E42+E43+E44</f>
        <v>622857.26254999998</v>
      </c>
      <c r="F38" s="17">
        <f t="shared" ref="F38:K38" si="17">F39+F40+F41+F42+F43+F44</f>
        <v>278727.30000000005</v>
      </c>
      <c r="G38" s="17">
        <f t="shared" si="17"/>
        <v>201000.53255</v>
      </c>
      <c r="H38" s="17">
        <f t="shared" si="17"/>
        <v>132630.43</v>
      </c>
      <c r="I38" s="17">
        <f t="shared" si="17"/>
        <v>2099.8000000000002</v>
      </c>
      <c r="J38" s="17" t="e">
        <f t="shared" si="17"/>
        <v>#REF!</v>
      </c>
      <c r="K38" s="17">
        <f t="shared" si="17"/>
        <v>8399.2000000000007</v>
      </c>
    </row>
    <row r="39" spans="1:12" ht="54.75" customHeight="1" x14ac:dyDescent="0.25">
      <c r="A39" s="88"/>
      <c r="B39" s="88"/>
      <c r="C39" s="90"/>
      <c r="D39" s="18" t="s">
        <v>11</v>
      </c>
      <c r="E39" s="17">
        <f>F39+G39+H39+I39+K39</f>
        <v>0</v>
      </c>
      <c r="F39" s="17">
        <v>0</v>
      </c>
      <c r="G39" s="17">
        <v>0</v>
      </c>
      <c r="H39" s="17">
        <v>0</v>
      </c>
      <c r="I39" s="17">
        <v>0</v>
      </c>
      <c r="J39" s="17" t="e">
        <f>#REF!+#REF!</f>
        <v>#REF!</v>
      </c>
      <c r="K39" s="17">
        <v>0</v>
      </c>
      <c r="L39" s="66"/>
    </row>
    <row r="40" spans="1:12" ht="48" customHeight="1" x14ac:dyDescent="0.25">
      <c r="A40" s="88"/>
      <c r="B40" s="88"/>
      <c r="C40" s="90"/>
      <c r="D40" s="18" t="s">
        <v>20</v>
      </c>
      <c r="E40" s="17">
        <f t="shared" ref="E40:E44" si="18">F40+G40+H40+I40+K40</f>
        <v>815.1</v>
      </c>
      <c r="F40" s="17">
        <v>103.1</v>
      </c>
      <c r="G40" s="17">
        <v>113.2</v>
      </c>
      <c r="H40" s="17">
        <v>99.8</v>
      </c>
      <c r="I40" s="17">
        <v>99.8</v>
      </c>
      <c r="J40" s="17" t="e">
        <f>#REF!+#REF!</f>
        <v>#REF!</v>
      </c>
      <c r="K40" s="17">
        <f>99.8*4</f>
        <v>399.2</v>
      </c>
    </row>
    <row r="41" spans="1:12" ht="41.25" customHeight="1" x14ac:dyDescent="0.25">
      <c r="A41" s="88"/>
      <c r="B41" s="88"/>
      <c r="C41" s="90"/>
      <c r="D41" s="18" t="s">
        <v>13</v>
      </c>
      <c r="E41" s="17">
        <f t="shared" si="18"/>
        <v>411425.4</v>
      </c>
      <c r="F41" s="17">
        <f>2000+4493+105534.5034+30531.0966</f>
        <v>142558.6</v>
      </c>
      <c r="G41" s="17">
        <f>2000+58979.46745+68453.93255</f>
        <v>129433.4</v>
      </c>
      <c r="H41" s="17">
        <f>2000+127433.4</f>
        <v>129433.4</v>
      </c>
      <c r="I41" s="17">
        <v>2000</v>
      </c>
      <c r="J41" s="17" t="e">
        <f>#REF!+#REF!</f>
        <v>#REF!</v>
      </c>
      <c r="K41" s="17">
        <f>2000*4</f>
        <v>8000</v>
      </c>
    </row>
    <row r="42" spans="1:12" ht="41.25" customHeight="1" x14ac:dyDescent="0.25">
      <c r="A42" s="88"/>
      <c r="B42" s="88"/>
      <c r="C42" s="90"/>
      <c r="D42" s="18" t="s">
        <v>14</v>
      </c>
      <c r="E42" s="17">
        <f t="shared" si="18"/>
        <v>0</v>
      </c>
      <c r="F42" s="17">
        <v>0</v>
      </c>
      <c r="G42" s="17">
        <v>0</v>
      </c>
      <c r="H42" s="17">
        <v>0</v>
      </c>
      <c r="I42" s="17">
        <v>0</v>
      </c>
      <c r="J42" s="17" t="e">
        <f>#REF!+#REF!</f>
        <v>#REF!</v>
      </c>
      <c r="K42" s="17">
        <v>0</v>
      </c>
    </row>
    <row r="43" spans="1:12" ht="41.25" customHeight="1" x14ac:dyDescent="0.25">
      <c r="A43" s="88"/>
      <c r="B43" s="88"/>
      <c r="C43" s="90"/>
      <c r="D43" s="19" t="s">
        <v>15</v>
      </c>
      <c r="E43" s="17">
        <f t="shared" si="18"/>
        <v>0</v>
      </c>
      <c r="F43" s="17">
        <v>0</v>
      </c>
      <c r="G43" s="17">
        <v>0</v>
      </c>
      <c r="H43" s="17">
        <v>0</v>
      </c>
      <c r="I43" s="17">
        <v>0</v>
      </c>
      <c r="J43" s="17" t="e">
        <f>#REF!+#REF!</f>
        <v>#REF!</v>
      </c>
      <c r="K43" s="17">
        <v>0</v>
      </c>
    </row>
    <row r="44" spans="1:12" ht="41.25" customHeight="1" x14ac:dyDescent="0.25">
      <c r="A44" s="88"/>
      <c r="B44" s="88"/>
      <c r="C44" s="91"/>
      <c r="D44" s="18" t="s">
        <v>21</v>
      </c>
      <c r="E44" s="17">
        <f t="shared" si="18"/>
        <v>210616.76255000001</v>
      </c>
      <c r="F44" s="17">
        <f>136065.6</f>
        <v>136065.60000000001</v>
      </c>
      <c r="G44" s="17">
        <f>3000+68453.93255</f>
        <v>71453.932549999998</v>
      </c>
      <c r="H44" s="17">
        <f>3097.23</f>
        <v>3097.23</v>
      </c>
      <c r="I44" s="17">
        <v>0</v>
      </c>
      <c r="J44" s="17" t="e">
        <f>#REF!+#REF!</f>
        <v>#REF!</v>
      </c>
      <c r="K44" s="17">
        <v>0</v>
      </c>
    </row>
    <row r="45" spans="1:12" ht="20.25" customHeight="1" x14ac:dyDescent="0.25">
      <c r="A45" s="87" t="s">
        <v>23</v>
      </c>
      <c r="B45" s="87" t="s">
        <v>160</v>
      </c>
      <c r="C45" s="89" t="s">
        <v>173</v>
      </c>
      <c r="D45" s="16" t="s">
        <v>10</v>
      </c>
      <c r="E45" s="22">
        <f>E46+E47+E48+E49+E50+E51</f>
        <v>888949.6394199999</v>
      </c>
      <c r="F45" s="22">
        <f t="shared" ref="F45:K45" si="19">F46+F47+F48+F49+F50+F51</f>
        <v>121996.974</v>
      </c>
      <c r="G45" s="22">
        <f t="shared" si="19"/>
        <v>564670.26541999995</v>
      </c>
      <c r="H45" s="22">
        <f t="shared" si="19"/>
        <v>161380.4</v>
      </c>
      <c r="I45" s="22">
        <f t="shared" si="19"/>
        <v>8180.4</v>
      </c>
      <c r="J45" s="22">
        <f t="shared" si="19"/>
        <v>16482.7</v>
      </c>
      <c r="K45" s="22">
        <f t="shared" si="19"/>
        <v>32721.599999999999</v>
      </c>
    </row>
    <row r="46" spans="1:12" ht="22.5" customHeight="1" x14ac:dyDescent="0.25">
      <c r="A46" s="88"/>
      <c r="B46" s="88"/>
      <c r="C46" s="90"/>
      <c r="D46" s="18" t="s">
        <v>11</v>
      </c>
      <c r="E46" s="22">
        <f>F46+G46+H46+I46+K46</f>
        <v>0</v>
      </c>
      <c r="F46" s="22">
        <f>F53+F60</f>
        <v>0</v>
      </c>
      <c r="G46" s="22">
        <f t="shared" ref="G46:K46" si="20">G53+G60</f>
        <v>0</v>
      </c>
      <c r="H46" s="22">
        <f t="shared" si="20"/>
        <v>0</v>
      </c>
      <c r="I46" s="22">
        <f t="shared" si="20"/>
        <v>0</v>
      </c>
      <c r="J46" s="22">
        <f t="shared" si="20"/>
        <v>0</v>
      </c>
      <c r="K46" s="22">
        <f t="shared" si="20"/>
        <v>0</v>
      </c>
    </row>
    <row r="47" spans="1:12" ht="39" customHeight="1" x14ac:dyDescent="0.25">
      <c r="A47" s="88"/>
      <c r="B47" s="88"/>
      <c r="C47" s="90"/>
      <c r="D47" s="18" t="s">
        <v>20</v>
      </c>
      <c r="E47" s="22">
        <f t="shared" ref="E47:E51" si="21">F47+G47+H47+I47+K47</f>
        <v>0</v>
      </c>
      <c r="F47" s="22">
        <f t="shared" ref="F47:K51" si="22">F54+F61</f>
        <v>0</v>
      </c>
      <c r="G47" s="22">
        <f t="shared" si="22"/>
        <v>0</v>
      </c>
      <c r="H47" s="22">
        <f t="shared" si="22"/>
        <v>0</v>
      </c>
      <c r="I47" s="22">
        <f t="shared" si="22"/>
        <v>0</v>
      </c>
      <c r="J47" s="22">
        <f t="shared" si="22"/>
        <v>0</v>
      </c>
      <c r="K47" s="22">
        <f t="shared" si="22"/>
        <v>0</v>
      </c>
    </row>
    <row r="48" spans="1:12" ht="24.75" customHeight="1" x14ac:dyDescent="0.25">
      <c r="A48" s="88"/>
      <c r="B48" s="88"/>
      <c r="C48" s="90"/>
      <c r="D48" s="18" t="s">
        <v>13</v>
      </c>
      <c r="E48" s="22">
        <f t="shared" si="21"/>
        <v>68293.2</v>
      </c>
      <c r="F48" s="22">
        <f t="shared" si="22"/>
        <v>11030.4</v>
      </c>
      <c r="G48" s="22">
        <f t="shared" si="22"/>
        <v>8180.4</v>
      </c>
      <c r="H48" s="22">
        <f t="shared" si="22"/>
        <v>8180.4</v>
      </c>
      <c r="I48" s="22">
        <f t="shared" si="22"/>
        <v>8180.4</v>
      </c>
      <c r="J48" s="22">
        <f t="shared" si="22"/>
        <v>16482.7</v>
      </c>
      <c r="K48" s="22">
        <f t="shared" si="22"/>
        <v>32721.599999999999</v>
      </c>
    </row>
    <row r="49" spans="1:12" ht="51.75" customHeight="1" x14ac:dyDescent="0.25">
      <c r="A49" s="88"/>
      <c r="B49" s="88"/>
      <c r="C49" s="90"/>
      <c r="D49" s="18" t="s">
        <v>14</v>
      </c>
      <c r="E49" s="22">
        <f t="shared" si="21"/>
        <v>0</v>
      </c>
      <c r="F49" s="22">
        <f t="shared" si="22"/>
        <v>0</v>
      </c>
      <c r="G49" s="22">
        <f t="shared" si="22"/>
        <v>0</v>
      </c>
      <c r="H49" s="22">
        <f t="shared" si="22"/>
        <v>0</v>
      </c>
      <c r="I49" s="22">
        <f t="shared" si="22"/>
        <v>0</v>
      </c>
      <c r="J49" s="22">
        <f t="shared" si="22"/>
        <v>0</v>
      </c>
      <c r="K49" s="22">
        <f t="shared" si="22"/>
        <v>0</v>
      </c>
      <c r="L49" s="66"/>
    </row>
    <row r="50" spans="1:12" ht="42.75" customHeight="1" x14ac:dyDescent="0.25">
      <c r="A50" s="88"/>
      <c r="B50" s="88"/>
      <c r="C50" s="90"/>
      <c r="D50" s="19" t="s">
        <v>18</v>
      </c>
      <c r="E50" s="22">
        <f t="shared" si="21"/>
        <v>0</v>
      </c>
      <c r="F50" s="22">
        <f t="shared" si="22"/>
        <v>0</v>
      </c>
      <c r="G50" s="22">
        <f t="shared" si="22"/>
        <v>0</v>
      </c>
      <c r="H50" s="22">
        <f t="shared" si="22"/>
        <v>0</v>
      </c>
      <c r="I50" s="22">
        <f t="shared" si="22"/>
        <v>0</v>
      </c>
      <c r="J50" s="22">
        <f t="shared" si="22"/>
        <v>0</v>
      </c>
      <c r="K50" s="22">
        <f t="shared" si="22"/>
        <v>0</v>
      </c>
    </row>
    <row r="51" spans="1:12" ht="20.25" customHeight="1" x14ac:dyDescent="0.25">
      <c r="A51" s="88"/>
      <c r="B51" s="88"/>
      <c r="C51" s="91"/>
      <c r="D51" s="18" t="s">
        <v>16</v>
      </c>
      <c r="E51" s="22">
        <f t="shared" si="21"/>
        <v>820656.43941999995</v>
      </c>
      <c r="F51" s="22">
        <f t="shared" si="22"/>
        <v>110966.57400000001</v>
      </c>
      <c r="G51" s="22">
        <f t="shared" si="22"/>
        <v>556489.86541999993</v>
      </c>
      <c r="H51" s="22">
        <f t="shared" si="22"/>
        <v>153200</v>
      </c>
      <c r="I51" s="22">
        <f t="shared" si="22"/>
        <v>0</v>
      </c>
      <c r="J51" s="22">
        <f t="shared" si="22"/>
        <v>0</v>
      </c>
      <c r="K51" s="22">
        <f t="shared" si="22"/>
        <v>0</v>
      </c>
    </row>
    <row r="52" spans="1:12" ht="28.5" customHeight="1" x14ac:dyDescent="0.25">
      <c r="A52" s="88"/>
      <c r="B52" s="88"/>
      <c r="C52" s="93" t="s">
        <v>161</v>
      </c>
      <c r="D52" s="16" t="s">
        <v>10</v>
      </c>
      <c r="E52" s="24">
        <f>E53+E54+E55+E56+E57+E58</f>
        <v>87527.034</v>
      </c>
      <c r="F52" s="24">
        <f>F53+F54+F55+F56+F58</f>
        <v>30264.233999999997</v>
      </c>
      <c r="G52" s="24">
        <f>G53+G54+G55+G56+G58</f>
        <v>8180.4</v>
      </c>
      <c r="H52" s="24">
        <f t="shared" ref="H52:K52" si="23">H53+H54+H55+H56+H58</f>
        <v>8180.4</v>
      </c>
      <c r="I52" s="24">
        <f t="shared" si="23"/>
        <v>8180.4</v>
      </c>
      <c r="J52" s="24">
        <f t="shared" si="23"/>
        <v>16482.7</v>
      </c>
      <c r="K52" s="24">
        <f t="shared" si="23"/>
        <v>32721.599999999999</v>
      </c>
    </row>
    <row r="53" spans="1:12" ht="25.5" customHeight="1" x14ac:dyDescent="0.25">
      <c r="A53" s="88"/>
      <c r="B53" s="88"/>
      <c r="C53" s="94"/>
      <c r="D53" s="18" t="s">
        <v>11</v>
      </c>
      <c r="E53" s="24">
        <f t="shared" ref="E53:E61" si="24">F53+G53</f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</row>
    <row r="54" spans="1:12" ht="35.25" customHeight="1" x14ac:dyDescent="0.25">
      <c r="A54" s="88"/>
      <c r="B54" s="88"/>
      <c r="C54" s="94"/>
      <c r="D54" s="18" t="s">
        <v>20</v>
      </c>
      <c r="E54" s="22">
        <f t="shared" si="24"/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</row>
    <row r="55" spans="1:12" ht="51" customHeight="1" x14ac:dyDescent="0.25">
      <c r="A55" s="88"/>
      <c r="B55" s="88"/>
      <c r="C55" s="94"/>
      <c r="D55" s="18" t="s">
        <v>13</v>
      </c>
      <c r="E55" s="22">
        <f>F55+G55+H55+I55+K55</f>
        <v>65443.199999999997</v>
      </c>
      <c r="F55" s="22">
        <f>7361.4+819</f>
        <v>8180.4</v>
      </c>
      <c r="G55" s="22">
        <f>7361.4+819</f>
        <v>8180.4</v>
      </c>
      <c r="H55" s="22">
        <f>7361.4+819</f>
        <v>8180.4</v>
      </c>
      <c r="I55" s="22">
        <f>7361.4+819</f>
        <v>8180.4</v>
      </c>
      <c r="J55" s="22">
        <f t="shared" ref="J55" si="25">819+15663.7</f>
        <v>16482.7</v>
      </c>
      <c r="K55" s="22">
        <f>(819+7361.4)*4</f>
        <v>32721.599999999999</v>
      </c>
      <c r="L55" s="66"/>
    </row>
    <row r="56" spans="1:12" ht="51" customHeight="1" x14ac:dyDescent="0.25">
      <c r="A56" s="88"/>
      <c r="B56" s="88"/>
      <c r="C56" s="94"/>
      <c r="D56" s="18" t="s">
        <v>14</v>
      </c>
      <c r="E56" s="22">
        <f t="shared" ref="E56:E57" si="26">F56+G56+H56+I56</f>
        <v>0</v>
      </c>
      <c r="F56" s="22">
        <v>0</v>
      </c>
      <c r="G56" s="22">
        <v>0</v>
      </c>
      <c r="H56" s="22">
        <v>0</v>
      </c>
      <c r="I56" s="25">
        <v>0</v>
      </c>
      <c r="J56" s="22">
        <v>0</v>
      </c>
      <c r="K56" s="22">
        <v>0</v>
      </c>
    </row>
    <row r="57" spans="1:12" ht="51" customHeight="1" x14ac:dyDescent="0.25">
      <c r="A57" s="88"/>
      <c r="B57" s="88"/>
      <c r="C57" s="94"/>
      <c r="D57" s="19" t="s">
        <v>18</v>
      </c>
      <c r="E57" s="22">
        <f t="shared" si="26"/>
        <v>0</v>
      </c>
      <c r="F57" s="22">
        <v>0</v>
      </c>
      <c r="G57" s="22">
        <v>0</v>
      </c>
      <c r="H57" s="22">
        <v>0</v>
      </c>
      <c r="I57" s="25">
        <v>0</v>
      </c>
      <c r="J57" s="22">
        <v>0</v>
      </c>
      <c r="K57" s="22">
        <v>0</v>
      </c>
    </row>
    <row r="58" spans="1:12" ht="17.25" customHeight="1" x14ac:dyDescent="0.25">
      <c r="A58" s="88"/>
      <c r="B58" s="88"/>
      <c r="C58" s="95"/>
      <c r="D58" s="18" t="s">
        <v>16</v>
      </c>
      <c r="E58" s="22">
        <f>F58+G58+H58+I58+K58</f>
        <v>22083.833999999999</v>
      </c>
      <c r="F58" s="22">
        <v>22083.833999999999</v>
      </c>
      <c r="G58" s="22">
        <v>0</v>
      </c>
      <c r="H58" s="22">
        <v>0</v>
      </c>
      <c r="I58" s="25">
        <v>0</v>
      </c>
      <c r="J58" s="22">
        <v>0</v>
      </c>
      <c r="K58" s="22">
        <v>0</v>
      </c>
    </row>
    <row r="59" spans="1:12" ht="17.25" customHeight="1" x14ac:dyDescent="0.25">
      <c r="A59" s="88"/>
      <c r="B59" s="88"/>
      <c r="C59" s="93" t="s">
        <v>174</v>
      </c>
      <c r="D59" s="16" t="s">
        <v>10</v>
      </c>
      <c r="E59" s="24">
        <f>E60+E61+E62+E63+E64+E65</f>
        <v>801422.60541999992</v>
      </c>
      <c r="F59" s="24">
        <f>F60+F61+F62+F63+F65</f>
        <v>91732.74</v>
      </c>
      <c r="G59" s="24">
        <f>G60+G61+G62+G63+G65</f>
        <v>556489.86541999993</v>
      </c>
      <c r="H59" s="24">
        <f t="shared" ref="H59:K59" si="27">H60+H61+H62+H63+H65</f>
        <v>153200</v>
      </c>
      <c r="I59" s="24">
        <f>I60+I61+I62+I63+I65</f>
        <v>0</v>
      </c>
      <c r="J59" s="24">
        <f t="shared" si="27"/>
        <v>0</v>
      </c>
      <c r="K59" s="24">
        <f t="shared" si="27"/>
        <v>0</v>
      </c>
    </row>
    <row r="60" spans="1:12" ht="22.5" customHeight="1" x14ac:dyDescent="0.25">
      <c r="A60" s="88"/>
      <c r="B60" s="88"/>
      <c r="C60" s="94"/>
      <c r="D60" s="18" t="s">
        <v>11</v>
      </c>
      <c r="E60" s="24">
        <f t="shared" si="24"/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</row>
    <row r="61" spans="1:12" ht="33.75" customHeight="1" x14ac:dyDescent="0.25">
      <c r="A61" s="88"/>
      <c r="B61" s="88"/>
      <c r="C61" s="94"/>
      <c r="D61" s="18" t="s">
        <v>20</v>
      </c>
      <c r="E61" s="22">
        <f t="shared" si="24"/>
        <v>0</v>
      </c>
      <c r="F61" s="22">
        <v>0</v>
      </c>
      <c r="G61" s="22">
        <v>0</v>
      </c>
      <c r="H61" s="22">
        <v>0</v>
      </c>
      <c r="I61" s="25">
        <v>0</v>
      </c>
      <c r="J61" s="22">
        <v>0</v>
      </c>
      <c r="K61" s="22">
        <v>0</v>
      </c>
    </row>
    <row r="62" spans="1:12" ht="24.75" customHeight="1" x14ac:dyDescent="0.25">
      <c r="A62" s="88"/>
      <c r="B62" s="88"/>
      <c r="C62" s="94"/>
      <c r="D62" s="18" t="s">
        <v>13</v>
      </c>
      <c r="E62" s="22">
        <f>F62+G62+H62+I62+K62</f>
        <v>2850</v>
      </c>
      <c r="F62" s="22">
        <v>2850</v>
      </c>
      <c r="G62" s="22">
        <v>0</v>
      </c>
      <c r="H62" s="22">
        <v>0</v>
      </c>
      <c r="I62" s="25">
        <v>0</v>
      </c>
      <c r="J62" s="22">
        <v>0</v>
      </c>
      <c r="K62" s="22">
        <v>0</v>
      </c>
    </row>
    <row r="63" spans="1:12" ht="48.75" customHeight="1" x14ac:dyDescent="0.25">
      <c r="A63" s="88"/>
      <c r="B63" s="88"/>
      <c r="C63" s="94"/>
      <c r="D63" s="18" t="s">
        <v>14</v>
      </c>
      <c r="E63" s="22">
        <f t="shared" ref="E63:E64" si="28">F63+G63+H63+I63+K63</f>
        <v>0</v>
      </c>
      <c r="F63" s="22">
        <v>0</v>
      </c>
      <c r="G63" s="22">
        <v>0</v>
      </c>
      <c r="H63" s="22">
        <v>0</v>
      </c>
      <c r="I63" s="25">
        <v>0</v>
      </c>
      <c r="J63" s="22">
        <v>0</v>
      </c>
      <c r="K63" s="22">
        <v>0</v>
      </c>
    </row>
    <row r="64" spans="1:12" ht="48.75" customHeight="1" x14ac:dyDescent="0.25">
      <c r="A64" s="88"/>
      <c r="B64" s="88"/>
      <c r="C64" s="94"/>
      <c r="D64" s="19" t="s">
        <v>15</v>
      </c>
      <c r="E64" s="22">
        <f t="shared" si="28"/>
        <v>0</v>
      </c>
      <c r="F64" s="22">
        <v>0</v>
      </c>
      <c r="G64" s="22">
        <v>0</v>
      </c>
      <c r="H64" s="22">
        <v>0</v>
      </c>
      <c r="I64" s="25">
        <v>0</v>
      </c>
      <c r="J64" s="22">
        <v>0</v>
      </c>
      <c r="K64" s="22">
        <v>0</v>
      </c>
    </row>
    <row r="65" spans="1:11" ht="36.75" customHeight="1" x14ac:dyDescent="0.25">
      <c r="A65" s="92"/>
      <c r="B65" s="92"/>
      <c r="C65" s="95"/>
      <c r="D65" s="18" t="s">
        <v>16</v>
      </c>
      <c r="E65" s="22">
        <f>F65+G65+H65+I65+K65</f>
        <v>798572.60541999992</v>
      </c>
      <c r="F65" s="22">
        <f>15674+2000+48736+11472.74+3000+4000+4000</f>
        <v>88882.74</v>
      </c>
      <c r="G65" s="22">
        <f>493101+7000+8388.86542+12000+15000+21000</f>
        <v>556489.86541999993</v>
      </c>
      <c r="H65" s="22">
        <f>3000+150200</f>
        <v>153200</v>
      </c>
      <c r="I65" s="22">
        <v>0</v>
      </c>
      <c r="J65" s="22"/>
      <c r="K65" s="22">
        <v>0</v>
      </c>
    </row>
    <row r="66" spans="1:11" ht="25.5" customHeight="1" x14ac:dyDescent="0.25">
      <c r="A66" s="73" t="s">
        <v>24</v>
      </c>
      <c r="B66" s="73"/>
      <c r="C66" s="73"/>
      <c r="D66" s="26" t="s">
        <v>10</v>
      </c>
      <c r="E66" s="24">
        <f>SUM(F66:G66)+H66+I66+K66</f>
        <v>1523112.2699699998</v>
      </c>
      <c r="F66" s="24">
        <f>F67+F68+F69+F70+F72</f>
        <v>402137.44500000001</v>
      </c>
      <c r="G66" s="24">
        <f>G67+G68+G69+G70+G72</f>
        <v>767083.96896999993</v>
      </c>
      <c r="H66" s="24">
        <f t="shared" ref="H66:K66" si="29">H67+H68+H69+H70+H72</f>
        <v>295424.00099999999</v>
      </c>
      <c r="I66" s="24">
        <f>I67+I68+I69+I70+I72+I71</f>
        <v>11693.370999999999</v>
      </c>
      <c r="J66" s="24" t="e">
        <f t="shared" si="29"/>
        <v>#REF!</v>
      </c>
      <c r="K66" s="24">
        <f t="shared" si="29"/>
        <v>46773.483999999997</v>
      </c>
    </row>
    <row r="67" spans="1:11" ht="23.25" customHeight="1" x14ac:dyDescent="0.25">
      <c r="A67" s="73"/>
      <c r="B67" s="73"/>
      <c r="C67" s="73"/>
      <c r="D67" s="26" t="s">
        <v>11</v>
      </c>
      <c r="E67" s="22">
        <f>SUM(F67:G67)+H67+I67+K67</f>
        <v>0</v>
      </c>
      <c r="F67" s="22">
        <f t="shared" ref="F67:K72" si="30">F18+F39+F46</f>
        <v>0</v>
      </c>
      <c r="G67" s="22">
        <f t="shared" si="30"/>
        <v>0</v>
      </c>
      <c r="H67" s="22">
        <f t="shared" si="30"/>
        <v>0</v>
      </c>
      <c r="I67" s="22">
        <f t="shared" si="30"/>
        <v>0</v>
      </c>
      <c r="J67" s="22" t="e">
        <f t="shared" si="30"/>
        <v>#REF!</v>
      </c>
      <c r="K67" s="22">
        <f t="shared" si="30"/>
        <v>0</v>
      </c>
    </row>
    <row r="68" spans="1:11" ht="33" customHeight="1" x14ac:dyDescent="0.25">
      <c r="A68" s="73"/>
      <c r="B68" s="73"/>
      <c r="C68" s="73"/>
      <c r="D68" s="26" t="s">
        <v>20</v>
      </c>
      <c r="E68" s="22">
        <f t="shared" ref="E68:E72" si="31">SUM(F68:G68)+H68+I68+K68</f>
        <v>815.1</v>
      </c>
      <c r="F68" s="22">
        <f t="shared" si="30"/>
        <v>103.1</v>
      </c>
      <c r="G68" s="22">
        <f t="shared" si="30"/>
        <v>113.2</v>
      </c>
      <c r="H68" s="22">
        <f t="shared" si="30"/>
        <v>99.8</v>
      </c>
      <c r="I68" s="22">
        <f t="shared" si="30"/>
        <v>99.8</v>
      </c>
      <c r="J68" s="22" t="e">
        <f t="shared" si="30"/>
        <v>#REF!</v>
      </c>
      <c r="K68" s="22">
        <f t="shared" si="30"/>
        <v>399.2</v>
      </c>
    </row>
    <row r="69" spans="1:11" ht="22.5" customHeight="1" x14ac:dyDescent="0.25">
      <c r="A69" s="73"/>
      <c r="B69" s="73"/>
      <c r="C69" s="73"/>
      <c r="D69" s="26" t="s">
        <v>13</v>
      </c>
      <c r="E69" s="22">
        <f t="shared" si="31"/>
        <v>489110.44799999992</v>
      </c>
      <c r="F69" s="22">
        <f t="shared" si="30"/>
        <v>154762.981</v>
      </c>
      <c r="G69" s="22">
        <f t="shared" si="30"/>
        <v>138787.78099999999</v>
      </c>
      <c r="H69" s="22">
        <f t="shared" si="30"/>
        <v>138787.78099999999</v>
      </c>
      <c r="I69" s="22">
        <f t="shared" si="30"/>
        <v>11354.380999999999</v>
      </c>
      <c r="J69" s="22" t="e">
        <f t="shared" si="30"/>
        <v>#REF!</v>
      </c>
      <c r="K69" s="22">
        <f t="shared" si="30"/>
        <v>45417.523999999998</v>
      </c>
    </row>
    <row r="70" spans="1:11" ht="62.25" customHeight="1" x14ac:dyDescent="0.25">
      <c r="A70" s="73"/>
      <c r="B70" s="73"/>
      <c r="C70" s="73"/>
      <c r="D70" s="26" t="s">
        <v>14</v>
      </c>
      <c r="E70" s="22">
        <f t="shared" si="31"/>
        <v>0</v>
      </c>
      <c r="F70" s="22">
        <f t="shared" si="30"/>
        <v>0</v>
      </c>
      <c r="G70" s="22">
        <f t="shared" si="30"/>
        <v>0</v>
      </c>
      <c r="H70" s="22">
        <f t="shared" si="30"/>
        <v>0</v>
      </c>
      <c r="I70" s="22">
        <f t="shared" si="30"/>
        <v>0</v>
      </c>
      <c r="J70" s="22" t="e">
        <f t="shared" si="30"/>
        <v>#REF!</v>
      </c>
      <c r="K70" s="22">
        <f t="shared" si="30"/>
        <v>0</v>
      </c>
    </row>
    <row r="71" spans="1:11" ht="62.25" customHeight="1" x14ac:dyDescent="0.25">
      <c r="A71" s="73"/>
      <c r="B71" s="73"/>
      <c r="C71" s="73"/>
      <c r="D71" s="26" t="s">
        <v>15</v>
      </c>
      <c r="E71" s="22">
        <f t="shared" si="31"/>
        <v>0</v>
      </c>
      <c r="F71" s="22">
        <f t="shared" si="30"/>
        <v>0</v>
      </c>
      <c r="G71" s="22">
        <f t="shared" si="30"/>
        <v>0</v>
      </c>
      <c r="H71" s="22">
        <f t="shared" si="30"/>
        <v>0</v>
      </c>
      <c r="I71" s="22">
        <f t="shared" si="30"/>
        <v>0</v>
      </c>
      <c r="J71" s="22" t="e">
        <f t="shared" si="30"/>
        <v>#REF!</v>
      </c>
      <c r="K71" s="22">
        <f t="shared" si="30"/>
        <v>0</v>
      </c>
    </row>
    <row r="72" spans="1:11" ht="18.75" customHeight="1" x14ac:dyDescent="0.25">
      <c r="A72" s="73"/>
      <c r="B72" s="73"/>
      <c r="C72" s="73"/>
      <c r="D72" s="26" t="s">
        <v>16</v>
      </c>
      <c r="E72" s="22">
        <f t="shared" si="31"/>
        <v>1033186.72197</v>
      </c>
      <c r="F72" s="22">
        <f t="shared" si="30"/>
        <v>247271.364</v>
      </c>
      <c r="G72" s="22">
        <f t="shared" si="30"/>
        <v>628182.9879699999</v>
      </c>
      <c r="H72" s="22">
        <f t="shared" si="30"/>
        <v>156536.42000000001</v>
      </c>
      <c r="I72" s="22">
        <f t="shared" si="30"/>
        <v>239.19</v>
      </c>
      <c r="J72" s="22" t="e">
        <f t="shared" si="30"/>
        <v>#REF!</v>
      </c>
      <c r="K72" s="22">
        <f t="shared" si="30"/>
        <v>956.76</v>
      </c>
    </row>
    <row r="73" spans="1:11" ht="20.25" customHeight="1" x14ac:dyDescent="0.25">
      <c r="A73" s="74" t="s">
        <v>25</v>
      </c>
      <c r="B73" s="74"/>
      <c r="C73" s="74"/>
      <c r="D73" s="19"/>
      <c r="E73" s="24"/>
      <c r="F73" s="24"/>
      <c r="G73" s="24"/>
      <c r="H73" s="24"/>
      <c r="I73" s="21"/>
      <c r="J73" s="21"/>
      <c r="K73" s="21"/>
    </row>
    <row r="74" spans="1:11" ht="20.25" customHeight="1" x14ac:dyDescent="0.25">
      <c r="A74" s="75" t="s">
        <v>26</v>
      </c>
      <c r="B74" s="76"/>
      <c r="C74" s="77"/>
      <c r="D74" s="26" t="s">
        <v>10</v>
      </c>
      <c r="E74" s="24">
        <f>E75+E76+E77+E78+E79+E80</f>
        <v>0</v>
      </c>
      <c r="F74" s="24">
        <f t="shared" ref="F74:K74" si="32">F75+F76+F77+F78+F79+F80</f>
        <v>0</v>
      </c>
      <c r="G74" s="24">
        <f t="shared" si="32"/>
        <v>0</v>
      </c>
      <c r="H74" s="24">
        <f t="shared" si="32"/>
        <v>0</v>
      </c>
      <c r="I74" s="24">
        <f t="shared" si="32"/>
        <v>0</v>
      </c>
      <c r="J74" s="24">
        <f t="shared" si="32"/>
        <v>0</v>
      </c>
      <c r="K74" s="24">
        <f t="shared" si="32"/>
        <v>0</v>
      </c>
    </row>
    <row r="75" spans="1:11" ht="20.25" customHeight="1" x14ac:dyDescent="0.25">
      <c r="A75" s="78"/>
      <c r="B75" s="79"/>
      <c r="C75" s="80"/>
      <c r="D75" s="26" t="s">
        <v>11</v>
      </c>
      <c r="E75" s="24">
        <f>F75+G75+H75+I75+K75</f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</row>
    <row r="76" spans="1:11" ht="20.25" customHeight="1" x14ac:dyDescent="0.25">
      <c r="A76" s="78"/>
      <c r="B76" s="79"/>
      <c r="C76" s="80"/>
      <c r="D76" s="26" t="s">
        <v>20</v>
      </c>
      <c r="E76" s="24">
        <f t="shared" ref="E76:E80" si="33">F76+G76+H76+I76+K76</f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</row>
    <row r="77" spans="1:11" ht="20.25" customHeight="1" x14ac:dyDescent="0.25">
      <c r="A77" s="78"/>
      <c r="B77" s="79"/>
      <c r="C77" s="80"/>
      <c r="D77" s="26" t="s">
        <v>13</v>
      </c>
      <c r="E77" s="24">
        <f t="shared" si="33"/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</row>
    <row r="78" spans="1:11" ht="53.25" customHeight="1" x14ac:dyDescent="0.25">
      <c r="A78" s="78"/>
      <c r="B78" s="79"/>
      <c r="C78" s="80"/>
      <c r="D78" s="26" t="s">
        <v>14</v>
      </c>
      <c r="E78" s="24">
        <f t="shared" si="33"/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</row>
    <row r="79" spans="1:11" ht="32.25" customHeight="1" x14ac:dyDescent="0.25">
      <c r="A79" s="78"/>
      <c r="B79" s="79"/>
      <c r="C79" s="80"/>
      <c r="D79" s="26" t="s">
        <v>15</v>
      </c>
      <c r="E79" s="24">
        <f t="shared" si="33"/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</row>
    <row r="80" spans="1:11" ht="20.25" customHeight="1" x14ac:dyDescent="0.25">
      <c r="A80" s="81"/>
      <c r="B80" s="82"/>
      <c r="C80" s="83"/>
      <c r="D80" s="26" t="s">
        <v>16</v>
      </c>
      <c r="E80" s="24">
        <f t="shared" si="33"/>
        <v>0</v>
      </c>
      <c r="F80" s="24">
        <v>0</v>
      </c>
      <c r="G80" s="24">
        <v>0</v>
      </c>
      <c r="H80" s="24">
        <v>0</v>
      </c>
      <c r="I80" s="24">
        <v>0</v>
      </c>
      <c r="J80" s="24">
        <v>0</v>
      </c>
      <c r="K80" s="24">
        <v>0</v>
      </c>
    </row>
    <row r="81" spans="1:11" ht="20.25" customHeight="1" x14ac:dyDescent="0.25">
      <c r="A81" s="75" t="s">
        <v>27</v>
      </c>
      <c r="B81" s="76"/>
      <c r="C81" s="77"/>
      <c r="D81" s="26" t="s">
        <v>10</v>
      </c>
      <c r="E81" s="24">
        <f>E82+E83+E84+E85+E86+E87</f>
        <v>1523112.2699699998</v>
      </c>
      <c r="F81" s="24">
        <f t="shared" ref="F81:K81" si="34">F82+F83+F84+F85+F86+F87</f>
        <v>402137.44500000001</v>
      </c>
      <c r="G81" s="24">
        <f t="shared" si="34"/>
        <v>767083.96896999993</v>
      </c>
      <c r="H81" s="24">
        <f t="shared" si="34"/>
        <v>295424.00099999999</v>
      </c>
      <c r="I81" s="24">
        <f t="shared" si="34"/>
        <v>11693.370999999999</v>
      </c>
      <c r="J81" s="24" t="e">
        <f t="shared" si="34"/>
        <v>#REF!</v>
      </c>
      <c r="K81" s="24">
        <f t="shared" si="34"/>
        <v>46773.483999999997</v>
      </c>
    </row>
    <row r="82" spans="1:11" ht="32.25" customHeight="1" x14ac:dyDescent="0.25">
      <c r="A82" s="78"/>
      <c r="B82" s="79"/>
      <c r="C82" s="80"/>
      <c r="D82" s="26" t="s">
        <v>11</v>
      </c>
      <c r="E82" s="24">
        <f>F82+G82+H82+I82+K82</f>
        <v>0</v>
      </c>
      <c r="F82" s="24">
        <f>F67</f>
        <v>0</v>
      </c>
      <c r="G82" s="24">
        <f t="shared" ref="G82:K82" si="35">G67</f>
        <v>0</v>
      </c>
      <c r="H82" s="24">
        <f t="shared" si="35"/>
        <v>0</v>
      </c>
      <c r="I82" s="24">
        <f t="shared" si="35"/>
        <v>0</v>
      </c>
      <c r="J82" s="24" t="e">
        <f t="shared" si="35"/>
        <v>#REF!</v>
      </c>
      <c r="K82" s="24">
        <f t="shared" si="35"/>
        <v>0</v>
      </c>
    </row>
    <row r="83" spans="1:11" ht="33" customHeight="1" x14ac:dyDescent="0.25">
      <c r="A83" s="78"/>
      <c r="B83" s="79"/>
      <c r="C83" s="80"/>
      <c r="D83" s="26" t="s">
        <v>20</v>
      </c>
      <c r="E83" s="24">
        <f t="shared" ref="E83:E87" si="36">F83+G83+H83+I83+K83</f>
        <v>815.1</v>
      </c>
      <c r="F83" s="24">
        <f t="shared" ref="F83:K87" si="37">F68</f>
        <v>103.1</v>
      </c>
      <c r="G83" s="24">
        <f t="shared" si="37"/>
        <v>113.2</v>
      </c>
      <c r="H83" s="24">
        <f t="shared" si="37"/>
        <v>99.8</v>
      </c>
      <c r="I83" s="24">
        <f t="shared" si="37"/>
        <v>99.8</v>
      </c>
      <c r="J83" s="24" t="e">
        <f t="shared" si="37"/>
        <v>#REF!</v>
      </c>
      <c r="K83" s="24">
        <f t="shared" si="37"/>
        <v>399.2</v>
      </c>
    </row>
    <row r="84" spans="1:11" ht="20.25" customHeight="1" x14ac:dyDescent="0.25">
      <c r="A84" s="78"/>
      <c r="B84" s="79"/>
      <c r="C84" s="80"/>
      <c r="D84" s="26" t="s">
        <v>13</v>
      </c>
      <c r="E84" s="24">
        <f t="shared" si="36"/>
        <v>489110.44799999992</v>
      </c>
      <c r="F84" s="24">
        <f t="shared" si="37"/>
        <v>154762.981</v>
      </c>
      <c r="G84" s="24">
        <f t="shared" si="37"/>
        <v>138787.78099999999</v>
      </c>
      <c r="H84" s="24">
        <f t="shared" si="37"/>
        <v>138787.78099999999</v>
      </c>
      <c r="I84" s="24">
        <f>I69</f>
        <v>11354.380999999999</v>
      </c>
      <c r="J84" s="24" t="e">
        <f t="shared" si="37"/>
        <v>#REF!</v>
      </c>
      <c r="K84" s="24">
        <f t="shared" si="37"/>
        <v>45417.523999999998</v>
      </c>
    </row>
    <row r="85" spans="1:11" ht="43.5" customHeight="1" x14ac:dyDescent="0.25">
      <c r="A85" s="78"/>
      <c r="B85" s="79"/>
      <c r="C85" s="80"/>
      <c r="D85" s="26" t="s">
        <v>14</v>
      </c>
      <c r="E85" s="24">
        <f t="shared" si="36"/>
        <v>0</v>
      </c>
      <c r="F85" s="24">
        <f t="shared" si="37"/>
        <v>0</v>
      </c>
      <c r="G85" s="24">
        <f t="shared" si="37"/>
        <v>0</v>
      </c>
      <c r="H85" s="24">
        <f t="shared" si="37"/>
        <v>0</v>
      </c>
      <c r="I85" s="24">
        <f t="shared" si="37"/>
        <v>0</v>
      </c>
      <c r="J85" s="24" t="e">
        <f t="shared" si="37"/>
        <v>#REF!</v>
      </c>
      <c r="K85" s="24">
        <f t="shared" si="37"/>
        <v>0</v>
      </c>
    </row>
    <row r="86" spans="1:11" ht="34.5" customHeight="1" x14ac:dyDescent="0.25">
      <c r="A86" s="78"/>
      <c r="B86" s="79"/>
      <c r="C86" s="80"/>
      <c r="D86" s="26" t="s">
        <v>15</v>
      </c>
      <c r="E86" s="24">
        <f t="shared" si="36"/>
        <v>0</v>
      </c>
      <c r="F86" s="24">
        <f t="shared" si="37"/>
        <v>0</v>
      </c>
      <c r="G86" s="24">
        <f t="shared" si="37"/>
        <v>0</v>
      </c>
      <c r="H86" s="24">
        <f t="shared" si="37"/>
        <v>0</v>
      </c>
      <c r="I86" s="24">
        <f t="shared" si="37"/>
        <v>0</v>
      </c>
      <c r="J86" s="24" t="e">
        <f t="shared" si="37"/>
        <v>#REF!</v>
      </c>
      <c r="K86" s="24">
        <f t="shared" si="37"/>
        <v>0</v>
      </c>
    </row>
    <row r="87" spans="1:11" ht="20.25" customHeight="1" x14ac:dyDescent="0.25">
      <c r="A87" s="81"/>
      <c r="B87" s="82"/>
      <c r="C87" s="83"/>
      <c r="D87" s="26" t="s">
        <v>16</v>
      </c>
      <c r="E87" s="24">
        <f t="shared" si="36"/>
        <v>1033186.72197</v>
      </c>
      <c r="F87" s="24">
        <f t="shared" si="37"/>
        <v>247271.364</v>
      </c>
      <c r="G87" s="24">
        <f t="shared" si="37"/>
        <v>628182.9879699999</v>
      </c>
      <c r="H87" s="24">
        <f t="shared" si="37"/>
        <v>156536.42000000001</v>
      </c>
      <c r="I87" s="24">
        <f t="shared" si="37"/>
        <v>239.19</v>
      </c>
      <c r="J87" s="24" t="e">
        <f t="shared" si="37"/>
        <v>#REF!</v>
      </c>
      <c r="K87" s="24">
        <f t="shared" si="37"/>
        <v>956.76</v>
      </c>
    </row>
    <row r="88" spans="1:11" ht="20.25" customHeight="1" x14ac:dyDescent="0.25">
      <c r="A88" s="84" t="s">
        <v>25</v>
      </c>
      <c r="B88" s="85"/>
      <c r="C88" s="86"/>
      <c r="D88" s="19"/>
      <c r="E88" s="24"/>
      <c r="F88" s="24"/>
      <c r="G88" s="24"/>
      <c r="H88" s="24"/>
      <c r="I88" s="21"/>
      <c r="J88" s="21"/>
      <c r="K88" s="21"/>
    </row>
    <row r="89" spans="1:11" ht="19.5" customHeight="1" x14ac:dyDescent="0.25">
      <c r="A89" s="74" t="s">
        <v>175</v>
      </c>
      <c r="B89" s="74"/>
      <c r="C89" s="74"/>
      <c r="D89" s="26" t="s">
        <v>28</v>
      </c>
      <c r="E89" s="24">
        <f>F89+G89+H89+I89+K89</f>
        <v>1008942.13797</v>
      </c>
      <c r="F89" s="24">
        <f>F90+F91+F92+F93+F95</f>
        <v>227798.34000000003</v>
      </c>
      <c r="G89" s="24">
        <f>G90+G91+G92+G93+G95</f>
        <v>627943.79796999996</v>
      </c>
      <c r="H89" s="24">
        <f t="shared" ref="H89:K89" si="38">H90+H91+H92+H93+H95</f>
        <v>153200</v>
      </c>
      <c r="I89" s="24">
        <f t="shared" si="38"/>
        <v>0</v>
      </c>
      <c r="J89" s="24">
        <f t="shared" si="38"/>
        <v>0</v>
      </c>
      <c r="K89" s="24">
        <f t="shared" si="38"/>
        <v>0</v>
      </c>
    </row>
    <row r="90" spans="1:11" ht="27" customHeight="1" x14ac:dyDescent="0.25">
      <c r="A90" s="74"/>
      <c r="B90" s="74"/>
      <c r="C90" s="74"/>
      <c r="D90" s="19" t="s">
        <v>11</v>
      </c>
      <c r="E90" s="22">
        <f>F90+G90+H90+I90+J90+K90</f>
        <v>0</v>
      </c>
      <c r="F90" s="22">
        <f t="shared" ref="F90:K91" si="39">F60</f>
        <v>0</v>
      </c>
      <c r="G90" s="22">
        <f t="shared" si="39"/>
        <v>0</v>
      </c>
      <c r="H90" s="22">
        <f t="shared" si="39"/>
        <v>0</v>
      </c>
      <c r="I90" s="22">
        <f t="shared" si="39"/>
        <v>0</v>
      </c>
      <c r="J90" s="22">
        <f t="shared" si="39"/>
        <v>0</v>
      </c>
      <c r="K90" s="22">
        <f t="shared" si="39"/>
        <v>0</v>
      </c>
    </row>
    <row r="91" spans="1:11" ht="33" customHeight="1" x14ac:dyDescent="0.25">
      <c r="A91" s="74"/>
      <c r="B91" s="74"/>
      <c r="C91" s="74"/>
      <c r="D91" s="19" t="s">
        <v>20</v>
      </c>
      <c r="E91" s="22">
        <f t="shared" ref="E91:E94" si="40">F91+G91+H91+I91+J91+K91</f>
        <v>0</v>
      </c>
      <c r="F91" s="22">
        <f t="shared" si="39"/>
        <v>0</v>
      </c>
      <c r="G91" s="22">
        <f t="shared" si="39"/>
        <v>0</v>
      </c>
      <c r="H91" s="22">
        <f t="shared" si="39"/>
        <v>0</v>
      </c>
      <c r="I91" s="22">
        <f t="shared" si="39"/>
        <v>0</v>
      </c>
      <c r="J91" s="22">
        <f t="shared" si="39"/>
        <v>0</v>
      </c>
      <c r="K91" s="22">
        <f t="shared" si="39"/>
        <v>0</v>
      </c>
    </row>
    <row r="92" spans="1:11" ht="23.25" customHeight="1" x14ac:dyDescent="0.25">
      <c r="A92" s="74"/>
      <c r="B92" s="74"/>
      <c r="C92" s="74"/>
      <c r="D92" s="19" t="s">
        <v>13</v>
      </c>
      <c r="E92" s="22">
        <f t="shared" si="40"/>
        <v>2850</v>
      </c>
      <c r="F92" s="22">
        <f>F62</f>
        <v>2850</v>
      </c>
      <c r="G92" s="22">
        <v>0</v>
      </c>
      <c r="H92" s="22">
        <f t="shared" ref="H92:K95" si="41">H62</f>
        <v>0</v>
      </c>
      <c r="I92" s="22">
        <f t="shared" si="41"/>
        <v>0</v>
      </c>
      <c r="J92" s="22">
        <f t="shared" si="41"/>
        <v>0</v>
      </c>
      <c r="K92" s="22">
        <f t="shared" si="41"/>
        <v>0</v>
      </c>
    </row>
    <row r="93" spans="1:11" ht="46.5" customHeight="1" x14ac:dyDescent="0.25">
      <c r="A93" s="74"/>
      <c r="B93" s="74"/>
      <c r="C93" s="74"/>
      <c r="D93" s="27" t="s">
        <v>14</v>
      </c>
      <c r="E93" s="22">
        <f t="shared" si="40"/>
        <v>0</v>
      </c>
      <c r="F93" s="22">
        <f>F63</f>
        <v>0</v>
      </c>
      <c r="G93" s="22">
        <f>G63</f>
        <v>0</v>
      </c>
      <c r="H93" s="22">
        <f t="shared" si="41"/>
        <v>0</v>
      </c>
      <c r="I93" s="22">
        <f t="shared" si="41"/>
        <v>0</v>
      </c>
      <c r="J93" s="22">
        <f t="shared" si="41"/>
        <v>0</v>
      </c>
      <c r="K93" s="22">
        <f t="shared" si="41"/>
        <v>0</v>
      </c>
    </row>
    <row r="94" spans="1:11" ht="46.5" customHeight="1" x14ac:dyDescent="0.25">
      <c r="A94" s="74"/>
      <c r="B94" s="74"/>
      <c r="C94" s="74"/>
      <c r="D94" s="19" t="s">
        <v>15</v>
      </c>
      <c r="E94" s="22">
        <f t="shared" si="40"/>
        <v>0</v>
      </c>
      <c r="F94" s="22">
        <f>F64</f>
        <v>0</v>
      </c>
      <c r="G94" s="22">
        <f>G64</f>
        <v>0</v>
      </c>
      <c r="H94" s="22">
        <f t="shared" si="41"/>
        <v>0</v>
      </c>
      <c r="I94" s="22">
        <f t="shared" si="41"/>
        <v>0</v>
      </c>
      <c r="J94" s="22">
        <f t="shared" si="41"/>
        <v>0</v>
      </c>
      <c r="K94" s="22">
        <f t="shared" si="41"/>
        <v>0</v>
      </c>
    </row>
    <row r="95" spans="1:11" ht="22.5" customHeight="1" x14ac:dyDescent="0.25">
      <c r="A95" s="74"/>
      <c r="B95" s="74"/>
      <c r="C95" s="74"/>
      <c r="D95" s="28" t="s">
        <v>21</v>
      </c>
      <c r="E95" s="22">
        <f>F95+G95+H95+I95+K95</f>
        <v>1006092.13797</v>
      </c>
      <c r="F95" s="22">
        <f>F65+F44</f>
        <v>224948.34000000003</v>
      </c>
      <c r="G95" s="22">
        <f>G65+G44</f>
        <v>627943.79796999996</v>
      </c>
      <c r="H95" s="22">
        <f t="shared" si="41"/>
        <v>153200</v>
      </c>
      <c r="I95" s="22">
        <f t="shared" si="41"/>
        <v>0</v>
      </c>
      <c r="J95" s="22">
        <f t="shared" si="41"/>
        <v>0</v>
      </c>
      <c r="K95" s="22">
        <f t="shared" si="41"/>
        <v>0</v>
      </c>
    </row>
    <row r="96" spans="1:11" ht="22.5" customHeight="1" x14ac:dyDescent="0.25">
      <c r="A96" s="74" t="s">
        <v>176</v>
      </c>
      <c r="B96" s="74"/>
      <c r="C96" s="74"/>
      <c r="D96" s="26" t="s">
        <v>28</v>
      </c>
      <c r="E96" s="24">
        <f>SUM(F96:G96)+H96+I96+K96</f>
        <v>514170.13199999998</v>
      </c>
      <c r="F96" s="24">
        <f>F97+F98+F99+F100+F102</f>
        <v>174339.10500000001</v>
      </c>
      <c r="G96" s="24">
        <f>G97+G98+G99+G100+G102</f>
        <v>139140.171</v>
      </c>
      <c r="H96" s="24">
        <f t="shared" ref="H96:K96" si="42">H97+H98+H99+H100+H102</f>
        <v>142224.00099999999</v>
      </c>
      <c r="I96" s="24">
        <f t="shared" si="42"/>
        <v>11693.370999999999</v>
      </c>
      <c r="J96" s="24" t="e">
        <f t="shared" si="42"/>
        <v>#REF!</v>
      </c>
      <c r="K96" s="24">
        <f t="shared" si="42"/>
        <v>46773.483999999997</v>
      </c>
    </row>
    <row r="97" spans="1:11" ht="22.5" customHeight="1" x14ac:dyDescent="0.25">
      <c r="A97" s="74"/>
      <c r="B97" s="74"/>
      <c r="C97" s="74"/>
      <c r="D97" s="19" t="s">
        <v>11</v>
      </c>
      <c r="E97" s="24">
        <f>SUM(F97:G97)+H97+I97+K97</f>
        <v>0</v>
      </c>
      <c r="F97" s="22">
        <f t="shared" ref="F97:K101" si="43">F25+F53+F32+F39</f>
        <v>0</v>
      </c>
      <c r="G97" s="22">
        <f t="shared" si="43"/>
        <v>0</v>
      </c>
      <c r="H97" s="22">
        <f t="shared" si="43"/>
        <v>0</v>
      </c>
      <c r="I97" s="22">
        <f t="shared" si="43"/>
        <v>0</v>
      </c>
      <c r="J97" s="22" t="e">
        <f t="shared" si="43"/>
        <v>#REF!</v>
      </c>
      <c r="K97" s="22">
        <f t="shared" si="43"/>
        <v>0</v>
      </c>
    </row>
    <row r="98" spans="1:11" ht="33" customHeight="1" x14ac:dyDescent="0.25">
      <c r="A98" s="74"/>
      <c r="B98" s="74"/>
      <c r="C98" s="74"/>
      <c r="D98" s="19" t="s">
        <v>20</v>
      </c>
      <c r="E98" s="24">
        <f>SUM(F98:G98)+H98+I98+K98</f>
        <v>815.1</v>
      </c>
      <c r="F98" s="22">
        <f t="shared" si="43"/>
        <v>103.1</v>
      </c>
      <c r="G98" s="22">
        <f t="shared" si="43"/>
        <v>113.2</v>
      </c>
      <c r="H98" s="22">
        <f t="shared" si="43"/>
        <v>99.8</v>
      </c>
      <c r="I98" s="22">
        <f t="shared" si="43"/>
        <v>99.8</v>
      </c>
      <c r="J98" s="22" t="e">
        <f t="shared" si="43"/>
        <v>#REF!</v>
      </c>
      <c r="K98" s="22">
        <f t="shared" si="43"/>
        <v>399.2</v>
      </c>
    </row>
    <row r="99" spans="1:11" ht="22.5" customHeight="1" x14ac:dyDescent="0.25">
      <c r="A99" s="74"/>
      <c r="B99" s="74"/>
      <c r="C99" s="74"/>
      <c r="D99" s="19" t="s">
        <v>13</v>
      </c>
      <c r="E99" s="24">
        <f t="shared" ref="E99:E102" si="44">SUM(F99:G99)+H99+I99+K99</f>
        <v>486260.44799999992</v>
      </c>
      <c r="F99" s="22">
        <f>F27+F55+F34+F41</f>
        <v>151912.981</v>
      </c>
      <c r="G99" s="22">
        <f>G27+G55+G34+2000+58979.46745+68453.93255</f>
        <v>138787.78099999999</v>
      </c>
      <c r="H99" s="22">
        <f>H27+H55+H34+H41</f>
        <v>138787.78099999999</v>
      </c>
      <c r="I99" s="22">
        <f>I27+I55+I34+I41</f>
        <v>11354.380999999999</v>
      </c>
      <c r="J99" s="22" t="e">
        <f t="shared" si="43"/>
        <v>#REF!</v>
      </c>
      <c r="K99" s="22">
        <f t="shared" si="43"/>
        <v>45417.523999999998</v>
      </c>
    </row>
    <row r="100" spans="1:11" ht="55.5" customHeight="1" x14ac:dyDescent="0.25">
      <c r="A100" s="74"/>
      <c r="B100" s="74"/>
      <c r="C100" s="74"/>
      <c r="D100" s="19" t="s">
        <v>14</v>
      </c>
      <c r="E100" s="24">
        <f t="shared" si="44"/>
        <v>0</v>
      </c>
      <c r="F100" s="22">
        <f t="shared" si="43"/>
        <v>0</v>
      </c>
      <c r="G100" s="22">
        <f t="shared" si="43"/>
        <v>0</v>
      </c>
      <c r="H100" s="22">
        <f t="shared" si="43"/>
        <v>0</v>
      </c>
      <c r="I100" s="22">
        <f t="shared" si="43"/>
        <v>0</v>
      </c>
      <c r="J100" s="22" t="e">
        <f t="shared" si="43"/>
        <v>#REF!</v>
      </c>
      <c r="K100" s="22">
        <f t="shared" si="43"/>
        <v>0</v>
      </c>
    </row>
    <row r="101" spans="1:11" ht="55.5" customHeight="1" x14ac:dyDescent="0.25">
      <c r="A101" s="74"/>
      <c r="B101" s="74"/>
      <c r="C101" s="74"/>
      <c r="D101" s="19" t="s">
        <v>18</v>
      </c>
      <c r="E101" s="24">
        <f t="shared" si="44"/>
        <v>0</v>
      </c>
      <c r="F101" s="22">
        <f t="shared" si="43"/>
        <v>0</v>
      </c>
      <c r="G101" s="22">
        <f t="shared" si="43"/>
        <v>0</v>
      </c>
      <c r="H101" s="22">
        <f t="shared" si="43"/>
        <v>0</v>
      </c>
      <c r="I101" s="22">
        <f t="shared" si="43"/>
        <v>0</v>
      </c>
      <c r="J101" s="22" t="e">
        <f t="shared" si="43"/>
        <v>#REF!</v>
      </c>
      <c r="K101" s="22">
        <f t="shared" si="43"/>
        <v>0</v>
      </c>
    </row>
    <row r="102" spans="1:11" ht="22.5" customHeight="1" x14ac:dyDescent="0.25">
      <c r="A102" s="74"/>
      <c r="B102" s="74"/>
      <c r="C102" s="74"/>
      <c r="D102" s="19" t="s">
        <v>16</v>
      </c>
      <c r="E102" s="24">
        <f t="shared" si="44"/>
        <v>27094.584000000003</v>
      </c>
      <c r="F102" s="22">
        <f>F30+F58+F37+F44-136065.6</f>
        <v>22323.024000000005</v>
      </c>
      <c r="G102" s="22">
        <f>G30+G58+G37</f>
        <v>239.19</v>
      </c>
      <c r="H102" s="22">
        <f>H30+H58+H37+H44</f>
        <v>3336.42</v>
      </c>
      <c r="I102" s="22">
        <f>I30+I58+I37+I44</f>
        <v>239.19</v>
      </c>
      <c r="J102" s="22" t="e">
        <f>J30+J58+J37+J44</f>
        <v>#REF!</v>
      </c>
      <c r="K102" s="22">
        <f>K30+K58+K37+K44</f>
        <v>956.76</v>
      </c>
    </row>
    <row r="103" spans="1:11" ht="22.5" customHeight="1" x14ac:dyDescent="0.25">
      <c r="A103" s="84" t="s">
        <v>25</v>
      </c>
      <c r="B103" s="85"/>
      <c r="C103" s="86"/>
      <c r="D103" s="19"/>
      <c r="E103" s="24"/>
      <c r="F103" s="22"/>
      <c r="G103" s="22"/>
      <c r="H103" s="22"/>
      <c r="I103" s="22"/>
      <c r="J103" s="22"/>
      <c r="K103" s="22"/>
    </row>
    <row r="104" spans="1:11" ht="17.25" customHeight="1" x14ac:dyDescent="0.25">
      <c r="A104" s="75" t="s">
        <v>183</v>
      </c>
      <c r="B104" s="76"/>
      <c r="C104" s="77"/>
      <c r="D104" s="26" t="s">
        <v>28</v>
      </c>
      <c r="E104" s="24">
        <f>E105+E106+E107+E108+E109+E110</f>
        <v>6505.3680000000004</v>
      </c>
      <c r="F104" s="24">
        <f>F105+F106+F107+F108+F110</f>
        <v>813.17100000000005</v>
      </c>
      <c r="G104" s="24">
        <f>G105+G106+G107+G108+G110</f>
        <v>813.17100000000005</v>
      </c>
      <c r="H104" s="24">
        <f t="shared" ref="H104:K104" si="45">H105+H106+H107+H108+H110</f>
        <v>813.17100000000005</v>
      </c>
      <c r="I104" s="24">
        <f t="shared" si="45"/>
        <v>813.17100000000005</v>
      </c>
      <c r="J104" s="24">
        <f t="shared" si="45"/>
        <v>0</v>
      </c>
      <c r="K104" s="24">
        <f t="shared" si="45"/>
        <v>3252.6840000000002</v>
      </c>
    </row>
    <row r="105" spans="1:11" ht="20.25" customHeight="1" x14ac:dyDescent="0.25">
      <c r="A105" s="78"/>
      <c r="B105" s="79"/>
      <c r="C105" s="80"/>
      <c r="D105" s="19" t="s">
        <v>11</v>
      </c>
      <c r="E105" s="24">
        <f>SUM(F105:G105)+H105+I105+J105+K105</f>
        <v>0</v>
      </c>
      <c r="F105" s="22">
        <f t="shared" ref="F105:K110" si="46">F25</f>
        <v>0</v>
      </c>
      <c r="G105" s="22">
        <f t="shared" si="46"/>
        <v>0</v>
      </c>
      <c r="H105" s="22">
        <f t="shared" si="46"/>
        <v>0</v>
      </c>
      <c r="I105" s="22">
        <f t="shared" si="46"/>
        <v>0</v>
      </c>
      <c r="J105" s="22">
        <f t="shared" si="46"/>
        <v>0</v>
      </c>
      <c r="K105" s="22">
        <f t="shared" si="46"/>
        <v>0</v>
      </c>
    </row>
    <row r="106" spans="1:11" ht="40.5" customHeight="1" x14ac:dyDescent="0.25">
      <c r="A106" s="78"/>
      <c r="B106" s="79"/>
      <c r="C106" s="80"/>
      <c r="D106" s="19" t="s">
        <v>20</v>
      </c>
      <c r="E106" s="24">
        <f t="shared" ref="E106:E109" si="47">SUM(F106:G106)+H106+I106+J106+K106</f>
        <v>0</v>
      </c>
      <c r="F106" s="22">
        <f t="shared" si="46"/>
        <v>0</v>
      </c>
      <c r="G106" s="22">
        <f t="shared" si="46"/>
        <v>0</v>
      </c>
      <c r="H106" s="22">
        <f t="shared" si="46"/>
        <v>0</v>
      </c>
      <c r="I106" s="22">
        <f t="shared" si="46"/>
        <v>0</v>
      </c>
      <c r="J106" s="22">
        <f t="shared" si="46"/>
        <v>0</v>
      </c>
      <c r="K106" s="22">
        <f t="shared" si="46"/>
        <v>0</v>
      </c>
    </row>
    <row r="107" spans="1:11" ht="26.25" customHeight="1" x14ac:dyDescent="0.25">
      <c r="A107" s="78"/>
      <c r="B107" s="79"/>
      <c r="C107" s="80"/>
      <c r="D107" s="19" t="s">
        <v>13</v>
      </c>
      <c r="E107" s="24">
        <f t="shared" si="47"/>
        <v>4591.848</v>
      </c>
      <c r="F107" s="22">
        <f t="shared" si="46"/>
        <v>573.98099999999999</v>
      </c>
      <c r="G107" s="22">
        <f t="shared" si="46"/>
        <v>573.98099999999999</v>
      </c>
      <c r="H107" s="22">
        <f t="shared" si="46"/>
        <v>573.98099999999999</v>
      </c>
      <c r="I107" s="22">
        <f t="shared" si="46"/>
        <v>573.98099999999999</v>
      </c>
      <c r="J107" s="22">
        <f t="shared" si="46"/>
        <v>0</v>
      </c>
      <c r="K107" s="22">
        <f t="shared" si="46"/>
        <v>2295.924</v>
      </c>
    </row>
    <row r="108" spans="1:11" ht="51.75" customHeight="1" x14ac:dyDescent="0.25">
      <c r="A108" s="78"/>
      <c r="B108" s="79"/>
      <c r="C108" s="80"/>
      <c r="D108" s="19" t="s">
        <v>14</v>
      </c>
      <c r="E108" s="24">
        <f t="shared" si="47"/>
        <v>0</v>
      </c>
      <c r="F108" s="22">
        <f t="shared" si="46"/>
        <v>0</v>
      </c>
      <c r="G108" s="22">
        <f t="shared" si="46"/>
        <v>0</v>
      </c>
      <c r="H108" s="22">
        <f t="shared" si="46"/>
        <v>0</v>
      </c>
      <c r="I108" s="22">
        <f t="shared" si="46"/>
        <v>0</v>
      </c>
      <c r="J108" s="22">
        <f t="shared" si="46"/>
        <v>0</v>
      </c>
      <c r="K108" s="22">
        <f t="shared" si="46"/>
        <v>0</v>
      </c>
    </row>
    <row r="109" spans="1:11" ht="51.75" customHeight="1" x14ac:dyDescent="0.25">
      <c r="A109" s="78"/>
      <c r="B109" s="79"/>
      <c r="C109" s="80"/>
      <c r="D109" s="19" t="s">
        <v>15</v>
      </c>
      <c r="E109" s="24">
        <f t="shared" si="47"/>
        <v>0</v>
      </c>
      <c r="F109" s="22">
        <f t="shared" si="46"/>
        <v>0</v>
      </c>
      <c r="G109" s="22">
        <f t="shared" si="46"/>
        <v>0</v>
      </c>
      <c r="H109" s="22">
        <f t="shared" si="46"/>
        <v>0</v>
      </c>
      <c r="I109" s="22">
        <f t="shared" si="46"/>
        <v>0</v>
      </c>
      <c r="J109" s="22">
        <f t="shared" si="46"/>
        <v>0</v>
      </c>
      <c r="K109" s="22">
        <f t="shared" si="46"/>
        <v>0</v>
      </c>
    </row>
    <row r="110" spans="1:11" ht="21" customHeight="1" x14ac:dyDescent="0.25">
      <c r="A110" s="81"/>
      <c r="B110" s="82"/>
      <c r="C110" s="83"/>
      <c r="D110" s="19" t="s">
        <v>16</v>
      </c>
      <c r="E110" s="24">
        <f>F110+G110+H110+I110+K110</f>
        <v>1913.52</v>
      </c>
      <c r="F110" s="22">
        <f t="shared" si="46"/>
        <v>239.19</v>
      </c>
      <c r="G110" s="22">
        <f t="shared" si="46"/>
        <v>239.19</v>
      </c>
      <c r="H110" s="22">
        <f t="shared" si="46"/>
        <v>239.19</v>
      </c>
      <c r="I110" s="22">
        <f t="shared" si="46"/>
        <v>239.19</v>
      </c>
      <c r="J110" s="22">
        <f t="shared" si="46"/>
        <v>0</v>
      </c>
      <c r="K110" s="22">
        <f t="shared" si="46"/>
        <v>956.76</v>
      </c>
    </row>
    <row r="111" spans="1:11" ht="20.25" customHeight="1" x14ac:dyDescent="0.25">
      <c r="A111" s="75" t="s">
        <v>177</v>
      </c>
      <c r="B111" s="76"/>
      <c r="C111" s="77"/>
      <c r="D111" s="26" t="s">
        <v>28</v>
      </c>
      <c r="E111" s="24">
        <f>E112+E113+E114+E115+E116+E117</f>
        <v>1424279.86797</v>
      </c>
      <c r="F111" s="24">
        <f>F112+F113+F114+F115+F117</f>
        <v>370460.04000000004</v>
      </c>
      <c r="G111" s="24">
        <f>G112+G113+G114+G115+G117</f>
        <v>757490.39796999993</v>
      </c>
      <c r="H111" s="24">
        <f t="shared" ref="H111:K111" si="48">H112+H113+H114+H115+H117</f>
        <v>285830.43</v>
      </c>
      <c r="I111" s="24">
        <f t="shared" si="48"/>
        <v>2099.8000000000002</v>
      </c>
      <c r="J111" s="24" t="e">
        <f t="shared" si="48"/>
        <v>#REF!</v>
      </c>
      <c r="K111" s="24">
        <f t="shared" si="48"/>
        <v>8399.2000000000007</v>
      </c>
    </row>
    <row r="112" spans="1:11" ht="30.75" customHeight="1" x14ac:dyDescent="0.25">
      <c r="A112" s="78"/>
      <c r="B112" s="79"/>
      <c r="C112" s="80"/>
      <c r="D112" s="19" t="s">
        <v>11</v>
      </c>
      <c r="E112" s="22">
        <f>SUM(F112:G112)+H112+I112+K112</f>
        <v>0</v>
      </c>
      <c r="F112" s="22">
        <f t="shared" ref="F112:K117" si="49">F39+F60</f>
        <v>0</v>
      </c>
      <c r="G112" s="22">
        <f t="shared" si="49"/>
        <v>0</v>
      </c>
      <c r="H112" s="22">
        <f t="shared" si="49"/>
        <v>0</v>
      </c>
      <c r="I112" s="22">
        <f t="shared" si="49"/>
        <v>0</v>
      </c>
      <c r="J112" s="22" t="e">
        <f t="shared" si="49"/>
        <v>#REF!</v>
      </c>
      <c r="K112" s="22">
        <f t="shared" si="49"/>
        <v>0</v>
      </c>
    </row>
    <row r="113" spans="1:12" ht="36" customHeight="1" x14ac:dyDescent="0.25">
      <c r="A113" s="78"/>
      <c r="B113" s="79"/>
      <c r="C113" s="80"/>
      <c r="D113" s="19" t="s">
        <v>20</v>
      </c>
      <c r="E113" s="22">
        <f t="shared" ref="E113:E117" si="50">SUM(F113:G113)+H113+I113+K113</f>
        <v>815.1</v>
      </c>
      <c r="F113" s="22">
        <f t="shared" si="49"/>
        <v>103.1</v>
      </c>
      <c r="G113" s="22">
        <f t="shared" si="49"/>
        <v>113.2</v>
      </c>
      <c r="H113" s="22">
        <f t="shared" si="49"/>
        <v>99.8</v>
      </c>
      <c r="I113" s="22">
        <f t="shared" si="49"/>
        <v>99.8</v>
      </c>
      <c r="J113" s="22" t="e">
        <f t="shared" si="49"/>
        <v>#REF!</v>
      </c>
      <c r="K113" s="22">
        <f t="shared" si="49"/>
        <v>399.2</v>
      </c>
    </row>
    <row r="114" spans="1:12" ht="22.5" customHeight="1" x14ac:dyDescent="0.25">
      <c r="A114" s="78"/>
      <c r="B114" s="79"/>
      <c r="C114" s="80"/>
      <c r="D114" s="19" t="s">
        <v>13</v>
      </c>
      <c r="E114" s="22">
        <f t="shared" si="50"/>
        <v>414275.4</v>
      </c>
      <c r="F114" s="22">
        <f t="shared" si="49"/>
        <v>145408.6</v>
      </c>
      <c r="G114" s="22">
        <f t="shared" si="49"/>
        <v>129433.4</v>
      </c>
      <c r="H114" s="22">
        <f t="shared" si="49"/>
        <v>129433.4</v>
      </c>
      <c r="I114" s="22">
        <f t="shared" si="49"/>
        <v>2000</v>
      </c>
      <c r="J114" s="22" t="e">
        <f t="shared" si="49"/>
        <v>#REF!</v>
      </c>
      <c r="K114" s="22">
        <f t="shared" si="49"/>
        <v>8000</v>
      </c>
    </row>
    <row r="115" spans="1:12" ht="57" customHeight="1" x14ac:dyDescent="0.25">
      <c r="A115" s="78"/>
      <c r="B115" s="79"/>
      <c r="C115" s="80"/>
      <c r="D115" s="19" t="s">
        <v>14</v>
      </c>
      <c r="E115" s="22">
        <f t="shared" si="50"/>
        <v>0</v>
      </c>
      <c r="F115" s="22">
        <f t="shared" si="49"/>
        <v>0</v>
      </c>
      <c r="G115" s="22">
        <f t="shared" si="49"/>
        <v>0</v>
      </c>
      <c r="H115" s="22">
        <f t="shared" si="49"/>
        <v>0</v>
      </c>
      <c r="I115" s="22">
        <f t="shared" si="49"/>
        <v>0</v>
      </c>
      <c r="J115" s="22" t="e">
        <f t="shared" si="49"/>
        <v>#REF!</v>
      </c>
      <c r="K115" s="22">
        <f t="shared" si="49"/>
        <v>0</v>
      </c>
    </row>
    <row r="116" spans="1:12" ht="57" customHeight="1" x14ac:dyDescent="0.25">
      <c r="A116" s="78"/>
      <c r="B116" s="79"/>
      <c r="C116" s="80"/>
      <c r="D116" s="19" t="s">
        <v>15</v>
      </c>
      <c r="E116" s="22">
        <f t="shared" si="50"/>
        <v>0</v>
      </c>
      <c r="F116" s="22">
        <f t="shared" si="49"/>
        <v>0</v>
      </c>
      <c r="G116" s="22">
        <f t="shared" si="49"/>
        <v>0</v>
      </c>
      <c r="H116" s="22">
        <f t="shared" si="49"/>
        <v>0</v>
      </c>
      <c r="I116" s="22">
        <f t="shared" si="49"/>
        <v>0</v>
      </c>
      <c r="J116" s="22" t="e">
        <f t="shared" si="49"/>
        <v>#REF!</v>
      </c>
      <c r="K116" s="22">
        <f t="shared" si="49"/>
        <v>0</v>
      </c>
    </row>
    <row r="117" spans="1:12" ht="22.5" customHeight="1" x14ac:dyDescent="0.25">
      <c r="A117" s="81"/>
      <c r="B117" s="82"/>
      <c r="C117" s="83"/>
      <c r="D117" s="19" t="s">
        <v>16</v>
      </c>
      <c r="E117" s="22">
        <f t="shared" si="50"/>
        <v>1009189.36797</v>
      </c>
      <c r="F117" s="22">
        <f t="shared" si="49"/>
        <v>224948.34000000003</v>
      </c>
      <c r="G117" s="22">
        <f t="shared" si="49"/>
        <v>627943.79796999996</v>
      </c>
      <c r="H117" s="22">
        <f t="shared" si="49"/>
        <v>156297.23000000001</v>
      </c>
      <c r="I117" s="22">
        <f t="shared" si="49"/>
        <v>0</v>
      </c>
      <c r="J117" s="22" t="e">
        <f t="shared" si="49"/>
        <v>#REF!</v>
      </c>
      <c r="K117" s="22">
        <f t="shared" si="49"/>
        <v>0</v>
      </c>
    </row>
    <row r="118" spans="1:12" ht="22.5" customHeight="1" x14ac:dyDescent="0.25">
      <c r="A118" s="75" t="s">
        <v>29</v>
      </c>
      <c r="B118" s="76"/>
      <c r="C118" s="77"/>
      <c r="D118" s="26" t="s">
        <v>28</v>
      </c>
      <c r="E118" s="24">
        <f>E119+E120+E121+E122+E123+E124</f>
        <v>4800</v>
      </c>
      <c r="F118" s="24">
        <f>F119+F120+F121+F122+F124</f>
        <v>600</v>
      </c>
      <c r="G118" s="24">
        <f>G119+G120+G121+G122+G124</f>
        <v>600</v>
      </c>
      <c r="H118" s="24">
        <f t="shared" ref="H118:K118" si="51">H119+H120+H121+H122+H124</f>
        <v>600</v>
      </c>
      <c r="I118" s="24">
        <f t="shared" si="51"/>
        <v>600</v>
      </c>
      <c r="J118" s="24">
        <f t="shared" si="51"/>
        <v>0</v>
      </c>
      <c r="K118" s="24">
        <f t="shared" si="51"/>
        <v>2400</v>
      </c>
    </row>
    <row r="119" spans="1:12" ht="22.5" customHeight="1" x14ac:dyDescent="0.25">
      <c r="A119" s="78"/>
      <c r="B119" s="79"/>
      <c r="C119" s="80"/>
      <c r="D119" s="19" t="s">
        <v>11</v>
      </c>
      <c r="E119" s="24">
        <f>SUM(F119:G119)+H119+I119+J119+K119</f>
        <v>0</v>
      </c>
      <c r="F119" s="22">
        <v>0</v>
      </c>
      <c r="G119" s="22">
        <v>0</v>
      </c>
      <c r="H119" s="22">
        <v>0</v>
      </c>
      <c r="I119" s="21">
        <v>0</v>
      </c>
      <c r="J119" s="21"/>
      <c r="K119" s="21">
        <v>0</v>
      </c>
    </row>
    <row r="120" spans="1:12" ht="39.75" customHeight="1" x14ac:dyDescent="0.25">
      <c r="A120" s="78"/>
      <c r="B120" s="79"/>
      <c r="C120" s="80"/>
      <c r="D120" s="19" t="s">
        <v>20</v>
      </c>
      <c r="E120" s="24">
        <f t="shared" ref="E120:E124" si="52">SUM(F120:G120)+H120+I120+J120+K120</f>
        <v>0</v>
      </c>
      <c r="F120" s="22">
        <v>0</v>
      </c>
      <c r="G120" s="22">
        <v>0</v>
      </c>
      <c r="H120" s="22">
        <v>0</v>
      </c>
      <c r="I120" s="21">
        <v>0</v>
      </c>
      <c r="J120" s="21"/>
      <c r="K120" s="21">
        <v>0</v>
      </c>
    </row>
    <row r="121" spans="1:12" ht="22.5" customHeight="1" x14ac:dyDescent="0.25">
      <c r="A121" s="78"/>
      <c r="B121" s="79"/>
      <c r="C121" s="80"/>
      <c r="D121" s="19" t="s">
        <v>13</v>
      </c>
      <c r="E121" s="24">
        <f t="shared" si="52"/>
        <v>4800</v>
      </c>
      <c r="F121" s="22">
        <f t="shared" ref="F121:K121" si="53">F34</f>
        <v>600</v>
      </c>
      <c r="G121" s="22">
        <f t="shared" si="53"/>
        <v>600</v>
      </c>
      <c r="H121" s="22">
        <f t="shared" si="53"/>
        <v>600</v>
      </c>
      <c r="I121" s="22">
        <f t="shared" si="53"/>
        <v>600</v>
      </c>
      <c r="J121" s="22">
        <f t="shared" si="53"/>
        <v>0</v>
      </c>
      <c r="K121" s="22">
        <f t="shared" si="53"/>
        <v>2400</v>
      </c>
    </row>
    <row r="122" spans="1:12" ht="57" customHeight="1" x14ac:dyDescent="0.25">
      <c r="A122" s="78"/>
      <c r="B122" s="79"/>
      <c r="C122" s="80"/>
      <c r="D122" s="19" t="s">
        <v>14</v>
      </c>
      <c r="E122" s="24">
        <f t="shared" si="52"/>
        <v>0</v>
      </c>
      <c r="F122" s="22">
        <v>0</v>
      </c>
      <c r="G122" s="22">
        <v>0</v>
      </c>
      <c r="H122" s="22">
        <v>0</v>
      </c>
      <c r="I122" s="21">
        <v>0</v>
      </c>
      <c r="J122" s="21"/>
      <c r="K122" s="21">
        <v>0</v>
      </c>
    </row>
    <row r="123" spans="1:12" ht="45" customHeight="1" x14ac:dyDescent="0.25">
      <c r="A123" s="78"/>
      <c r="B123" s="79"/>
      <c r="C123" s="80"/>
      <c r="D123" s="19" t="s">
        <v>15</v>
      </c>
      <c r="E123" s="24">
        <f t="shared" si="52"/>
        <v>0</v>
      </c>
      <c r="F123" s="22">
        <v>0</v>
      </c>
      <c r="G123" s="22">
        <v>0</v>
      </c>
      <c r="H123" s="22">
        <v>0</v>
      </c>
      <c r="I123" s="22">
        <v>0</v>
      </c>
      <c r="J123" s="22">
        <v>0</v>
      </c>
      <c r="K123" s="22">
        <v>0</v>
      </c>
    </row>
    <row r="124" spans="1:12" ht="22.5" customHeight="1" x14ac:dyDescent="0.25">
      <c r="A124" s="81"/>
      <c r="B124" s="82"/>
      <c r="C124" s="83"/>
      <c r="D124" s="19" t="s">
        <v>16</v>
      </c>
      <c r="E124" s="24">
        <f t="shared" si="52"/>
        <v>0</v>
      </c>
      <c r="F124" s="22">
        <f>F37</f>
        <v>0</v>
      </c>
      <c r="G124" s="22">
        <f>G37</f>
        <v>0</v>
      </c>
      <c r="H124" s="22">
        <v>0</v>
      </c>
      <c r="I124" s="21">
        <v>0</v>
      </c>
      <c r="J124" s="21"/>
      <c r="K124" s="21">
        <v>0</v>
      </c>
    </row>
    <row r="125" spans="1:12" ht="22.5" customHeight="1" x14ac:dyDescent="0.25">
      <c r="A125" s="75" t="s">
        <v>162</v>
      </c>
      <c r="B125" s="76"/>
      <c r="C125" s="77"/>
      <c r="D125" s="26" t="s">
        <v>28</v>
      </c>
      <c r="E125" s="24">
        <f>E126+E127+E128+E129+E130+E131</f>
        <v>87527.034</v>
      </c>
      <c r="F125" s="24">
        <f t="shared" ref="F125:K125" si="54">F126+F127+F128+F129+F131</f>
        <v>30264.233999999997</v>
      </c>
      <c r="G125" s="24">
        <f t="shared" si="54"/>
        <v>8180.4</v>
      </c>
      <c r="H125" s="24">
        <f t="shared" si="54"/>
        <v>8180.4</v>
      </c>
      <c r="I125" s="24">
        <f t="shared" si="54"/>
        <v>8180.4</v>
      </c>
      <c r="J125" s="24">
        <f t="shared" si="54"/>
        <v>16482.7</v>
      </c>
      <c r="K125" s="24">
        <f t="shared" si="54"/>
        <v>32721.599999999999</v>
      </c>
    </row>
    <row r="126" spans="1:12" ht="22.5" customHeight="1" x14ac:dyDescent="0.25">
      <c r="A126" s="78"/>
      <c r="B126" s="79"/>
      <c r="C126" s="80"/>
      <c r="D126" s="19" t="s">
        <v>11</v>
      </c>
      <c r="E126" s="22">
        <f t="shared" ref="E126" si="55">SUM(F126:G126)</f>
        <v>0</v>
      </c>
      <c r="F126" s="22">
        <f t="shared" ref="F126:K131" si="56">F53</f>
        <v>0</v>
      </c>
      <c r="G126" s="22">
        <f t="shared" si="56"/>
        <v>0</v>
      </c>
      <c r="H126" s="22">
        <f t="shared" si="56"/>
        <v>0</v>
      </c>
      <c r="I126" s="22">
        <f t="shared" si="56"/>
        <v>0</v>
      </c>
      <c r="J126" s="22">
        <f t="shared" si="56"/>
        <v>0</v>
      </c>
      <c r="K126" s="22">
        <f t="shared" si="56"/>
        <v>0</v>
      </c>
    </row>
    <row r="127" spans="1:12" ht="35.25" customHeight="1" x14ac:dyDescent="0.25">
      <c r="A127" s="78"/>
      <c r="B127" s="79"/>
      <c r="C127" s="80"/>
      <c r="D127" s="19" t="s">
        <v>20</v>
      </c>
      <c r="E127" s="22">
        <f>F127+G127+H127+I127+K127</f>
        <v>0</v>
      </c>
      <c r="F127" s="22">
        <f t="shared" si="56"/>
        <v>0</v>
      </c>
      <c r="G127" s="22">
        <f t="shared" si="56"/>
        <v>0</v>
      </c>
      <c r="H127" s="22">
        <f t="shared" si="56"/>
        <v>0</v>
      </c>
      <c r="I127" s="22">
        <f t="shared" si="56"/>
        <v>0</v>
      </c>
      <c r="J127" s="22">
        <f t="shared" si="56"/>
        <v>0</v>
      </c>
      <c r="K127" s="22">
        <f t="shared" si="56"/>
        <v>0</v>
      </c>
    </row>
    <row r="128" spans="1:12" ht="57.75" customHeight="1" x14ac:dyDescent="0.25">
      <c r="A128" s="78"/>
      <c r="B128" s="79"/>
      <c r="C128" s="80"/>
      <c r="D128" s="19" t="s">
        <v>13</v>
      </c>
      <c r="E128" s="22">
        <f t="shared" ref="E128:E131" si="57">F128+G128+H128+I128+K128</f>
        <v>65443.199999999997</v>
      </c>
      <c r="F128" s="22">
        <f t="shared" si="56"/>
        <v>8180.4</v>
      </c>
      <c r="G128" s="22">
        <f t="shared" si="56"/>
        <v>8180.4</v>
      </c>
      <c r="H128" s="22">
        <f t="shared" si="56"/>
        <v>8180.4</v>
      </c>
      <c r="I128" s="22">
        <f t="shared" si="56"/>
        <v>8180.4</v>
      </c>
      <c r="J128" s="22">
        <f t="shared" si="56"/>
        <v>16482.7</v>
      </c>
      <c r="K128" s="22">
        <f t="shared" si="56"/>
        <v>32721.599999999999</v>
      </c>
      <c r="L128" s="66"/>
    </row>
    <row r="129" spans="1:11" ht="52.5" customHeight="1" x14ac:dyDescent="0.25">
      <c r="A129" s="78"/>
      <c r="B129" s="79"/>
      <c r="C129" s="80"/>
      <c r="D129" s="19" t="s">
        <v>14</v>
      </c>
      <c r="E129" s="22">
        <f t="shared" si="57"/>
        <v>0</v>
      </c>
      <c r="F129" s="22">
        <f t="shared" si="56"/>
        <v>0</v>
      </c>
      <c r="G129" s="22">
        <f t="shared" si="56"/>
        <v>0</v>
      </c>
      <c r="H129" s="22">
        <f t="shared" si="56"/>
        <v>0</v>
      </c>
      <c r="I129" s="22">
        <f t="shared" si="56"/>
        <v>0</v>
      </c>
      <c r="J129" s="22">
        <f t="shared" si="56"/>
        <v>0</v>
      </c>
      <c r="K129" s="22">
        <f t="shared" si="56"/>
        <v>0</v>
      </c>
    </row>
    <row r="130" spans="1:11" ht="52.5" customHeight="1" x14ac:dyDescent="0.25">
      <c r="A130" s="78"/>
      <c r="B130" s="79"/>
      <c r="C130" s="80"/>
      <c r="D130" s="19" t="s">
        <v>18</v>
      </c>
      <c r="E130" s="22">
        <f t="shared" si="57"/>
        <v>0</v>
      </c>
      <c r="F130" s="22">
        <f t="shared" si="56"/>
        <v>0</v>
      </c>
      <c r="G130" s="22">
        <f t="shared" si="56"/>
        <v>0</v>
      </c>
      <c r="H130" s="22">
        <f t="shared" si="56"/>
        <v>0</v>
      </c>
      <c r="I130" s="22">
        <f t="shared" si="56"/>
        <v>0</v>
      </c>
      <c r="J130" s="22">
        <f t="shared" si="56"/>
        <v>0</v>
      </c>
      <c r="K130" s="22">
        <f t="shared" si="56"/>
        <v>0</v>
      </c>
    </row>
    <row r="131" spans="1:11" ht="22.5" customHeight="1" x14ac:dyDescent="0.25">
      <c r="A131" s="81"/>
      <c r="B131" s="82"/>
      <c r="C131" s="83"/>
      <c r="D131" s="19" t="s">
        <v>16</v>
      </c>
      <c r="E131" s="22">
        <f t="shared" si="57"/>
        <v>22083.833999999999</v>
      </c>
      <c r="F131" s="22">
        <f t="shared" si="56"/>
        <v>22083.833999999999</v>
      </c>
      <c r="G131" s="22">
        <f t="shared" si="56"/>
        <v>0</v>
      </c>
      <c r="H131" s="22">
        <f t="shared" si="56"/>
        <v>0</v>
      </c>
      <c r="I131" s="22">
        <f t="shared" si="56"/>
        <v>0</v>
      </c>
      <c r="J131" s="22">
        <f t="shared" si="56"/>
        <v>0</v>
      </c>
      <c r="K131" s="22">
        <f t="shared" si="56"/>
        <v>0</v>
      </c>
    </row>
    <row r="132" spans="1:11" ht="30.75" customHeight="1" x14ac:dyDescent="0.25">
      <c r="A132" s="70" t="s">
        <v>184</v>
      </c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ht="30.75" customHeight="1" x14ac:dyDescent="0.25">
      <c r="A133" s="72"/>
      <c r="B133" s="72"/>
      <c r="C133" s="72"/>
      <c r="D133" s="72"/>
      <c r="E133" s="72"/>
      <c r="F133" s="72"/>
      <c r="G133" s="72"/>
      <c r="H133" s="72"/>
      <c r="I133" s="72"/>
      <c r="J133" s="72"/>
      <c r="K133" s="72"/>
    </row>
    <row r="134" spans="1:11" ht="22.5" customHeight="1" x14ac:dyDescent="0.25">
      <c r="A134" s="72"/>
      <c r="B134" s="72"/>
      <c r="C134" s="72"/>
      <c r="D134" s="72"/>
      <c r="E134" s="72"/>
      <c r="F134" s="72"/>
      <c r="G134" s="72"/>
      <c r="H134" s="72"/>
      <c r="I134" s="72"/>
      <c r="J134" s="72"/>
      <c r="K134" s="72"/>
    </row>
    <row r="135" spans="1:11" ht="38.25" customHeight="1" x14ac:dyDescent="0.25">
      <c r="A135" s="68"/>
      <c r="B135" s="68"/>
      <c r="C135" s="68"/>
      <c r="D135" s="68"/>
      <c r="E135" s="68"/>
      <c r="F135" s="68"/>
      <c r="G135" s="68"/>
      <c r="H135" s="68"/>
      <c r="I135" s="68"/>
      <c r="J135" s="68"/>
      <c r="K135" s="68"/>
    </row>
    <row r="136" spans="1:11" ht="36.75" customHeight="1" x14ac:dyDescent="0.25">
      <c r="A136" s="69"/>
      <c r="B136" s="69"/>
      <c r="C136" s="69"/>
      <c r="D136" s="69"/>
      <c r="E136" s="69"/>
      <c r="F136" s="69"/>
      <c r="G136" s="69"/>
      <c r="H136" s="69"/>
      <c r="I136" s="69"/>
      <c r="J136" s="69"/>
      <c r="K136" s="69"/>
    </row>
    <row r="137" spans="1:11" ht="22.5" customHeight="1" x14ac:dyDescent="0.25">
      <c r="A137" s="68"/>
      <c r="B137" s="68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1" ht="45.75" customHeight="1" x14ac:dyDescent="0.25">
      <c r="A138" s="68"/>
      <c r="B138" s="68"/>
      <c r="C138" s="68"/>
      <c r="D138" s="68"/>
      <c r="E138" s="68"/>
      <c r="F138" s="68"/>
      <c r="G138" s="68"/>
      <c r="H138" s="68"/>
      <c r="I138" s="68"/>
      <c r="J138" s="68"/>
      <c r="K138" s="68"/>
    </row>
    <row r="139" spans="1:11" ht="25.5" customHeight="1" x14ac:dyDescent="0.25">
      <c r="A139" s="68"/>
      <c r="B139" s="68"/>
      <c r="C139" s="68"/>
      <c r="D139" s="68"/>
      <c r="E139" s="68"/>
      <c r="F139" s="68"/>
      <c r="G139" s="68"/>
      <c r="H139" s="68"/>
      <c r="I139" s="68"/>
      <c r="J139" s="68"/>
      <c r="K139" s="68"/>
    </row>
    <row r="140" spans="1:11" ht="39" customHeight="1" x14ac:dyDescent="0.25"/>
    <row r="141" spans="1:11" ht="25.5" customHeight="1" x14ac:dyDescent="0.25"/>
    <row r="142" spans="1:11" ht="55.5" customHeight="1" x14ac:dyDescent="0.25"/>
    <row r="143" spans="1:11" ht="38.25" customHeight="1" x14ac:dyDescent="0.25"/>
    <row r="144" spans="1:11" ht="38.25" customHeight="1" x14ac:dyDescent="0.25"/>
    <row r="145" spans="9:9" ht="28.5" customHeight="1" x14ac:dyDescent="0.25"/>
    <row r="146" spans="9:9" ht="38.25" customHeight="1" x14ac:dyDescent="0.25"/>
    <row r="147" spans="9:9" ht="27.75" customHeight="1" x14ac:dyDescent="0.25"/>
    <row r="148" spans="9:9" ht="48" customHeight="1" x14ac:dyDescent="0.25"/>
    <row r="149" spans="9:9" ht="38.25" customHeight="1" x14ac:dyDescent="0.25"/>
    <row r="150" spans="9:9" ht="23.25" customHeight="1" x14ac:dyDescent="0.25"/>
    <row r="151" spans="9:9" ht="33" customHeight="1" x14ac:dyDescent="0.25"/>
    <row r="152" spans="9:9" ht="30" customHeight="1" x14ac:dyDescent="0.25">
      <c r="I152" s="29"/>
    </row>
    <row r="153" spans="9:9" ht="23.25" customHeight="1" x14ac:dyDescent="0.25"/>
    <row r="154" spans="9:9" ht="36" customHeight="1" x14ac:dyDescent="0.25">
      <c r="I154" s="29"/>
    </row>
    <row r="155" spans="9:9" ht="33" customHeight="1" x14ac:dyDescent="0.25"/>
    <row r="156" spans="9:9" ht="33" customHeight="1" x14ac:dyDescent="0.25"/>
    <row r="157" spans="9:9" ht="25.5" customHeight="1" x14ac:dyDescent="0.25"/>
    <row r="158" spans="9:9" ht="33" customHeight="1" x14ac:dyDescent="0.25"/>
    <row r="159" spans="9:9" ht="24.75" customHeight="1" x14ac:dyDescent="0.25"/>
    <row r="160" spans="9:9" ht="53.25" customHeight="1" x14ac:dyDescent="0.25"/>
    <row r="161" ht="33" customHeight="1" x14ac:dyDescent="0.25"/>
    <row r="162" ht="27" customHeight="1" x14ac:dyDescent="0.25"/>
    <row r="163" ht="26.25" customHeight="1" x14ac:dyDescent="0.25"/>
    <row r="164" ht="48" customHeight="1" x14ac:dyDescent="0.25"/>
    <row r="165" ht="23.25" customHeight="1" x14ac:dyDescent="0.25"/>
    <row r="167" ht="33" customHeight="1" x14ac:dyDescent="0.25"/>
  </sheetData>
  <mergeCells count="44">
    <mergeCell ref="A10:A16"/>
    <mergeCell ref="B10:B16"/>
    <mergeCell ref="C10:C16"/>
    <mergeCell ref="F1:I1"/>
    <mergeCell ref="F4:G4"/>
    <mergeCell ref="A5:A8"/>
    <mergeCell ref="B5:B8"/>
    <mergeCell ref="C5:C8"/>
    <mergeCell ref="D5:D8"/>
    <mergeCell ref="E5:K5"/>
    <mergeCell ref="E6:K6"/>
    <mergeCell ref="E7:E8"/>
    <mergeCell ref="F7:K7"/>
    <mergeCell ref="A17:A37"/>
    <mergeCell ref="B17:B37"/>
    <mergeCell ref="C17:C23"/>
    <mergeCell ref="C24:C30"/>
    <mergeCell ref="C31:C37"/>
    <mergeCell ref="A38:A44"/>
    <mergeCell ref="B38:B44"/>
    <mergeCell ref="C38:C44"/>
    <mergeCell ref="A45:A65"/>
    <mergeCell ref="B45:B65"/>
    <mergeCell ref="C45:C51"/>
    <mergeCell ref="C52:C58"/>
    <mergeCell ref="C59:C65"/>
    <mergeCell ref="A132:K134"/>
    <mergeCell ref="A66:C72"/>
    <mergeCell ref="A73:C73"/>
    <mergeCell ref="A74:C80"/>
    <mergeCell ref="A81:C87"/>
    <mergeCell ref="A88:C88"/>
    <mergeCell ref="A89:C95"/>
    <mergeCell ref="A96:C102"/>
    <mergeCell ref="A104:C110"/>
    <mergeCell ref="A111:C117"/>
    <mergeCell ref="A118:C124"/>
    <mergeCell ref="A125:C131"/>
    <mergeCell ref="A103:C103"/>
    <mergeCell ref="A135:K135"/>
    <mergeCell ref="A136:K136"/>
    <mergeCell ref="A137:K137"/>
    <mergeCell ref="A138:K138"/>
    <mergeCell ref="A139:K139"/>
  </mergeCells>
  <pageMargins left="0.39370078740157483" right="0" top="0.39370078740157483" bottom="0" header="0" footer="0"/>
  <pageSetup paperSize="9" scale="43" fitToHeight="0" orientation="landscape" r:id="rId1"/>
  <rowBreaks count="5" manualBreakCount="5">
    <brk id="30" max="13" man="1"/>
    <brk id="44" max="13" man="1"/>
    <brk id="65" max="13" man="1"/>
    <brk id="95" max="13" man="1"/>
    <brk id="117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9"/>
  <sheetViews>
    <sheetView view="pageBreakPreview" topLeftCell="A13" zoomScaleNormal="100" zoomScaleSheetLayoutView="100" workbookViewId="0">
      <selection activeCell="D15" sqref="D15:E15"/>
    </sheetView>
  </sheetViews>
  <sheetFormatPr defaultRowHeight="15.75" x14ac:dyDescent="0.25"/>
  <cols>
    <col min="1" max="1" width="19" style="30" customWidth="1"/>
    <col min="2" max="2" width="34" style="30" customWidth="1"/>
    <col min="3" max="3" width="53.28515625" style="30" customWidth="1"/>
    <col min="4" max="4" width="41.42578125" style="30" customWidth="1"/>
    <col min="5" max="5" width="33.7109375" style="30" customWidth="1"/>
    <col min="6" max="6" width="36" style="30" customWidth="1"/>
    <col min="7" max="7" width="13.85546875" style="30" customWidth="1"/>
    <col min="8" max="16384" width="9.140625" style="30"/>
  </cols>
  <sheetData>
    <row r="1" spans="1:7" ht="19.5" x14ac:dyDescent="0.25">
      <c r="E1" s="31" t="s">
        <v>30</v>
      </c>
    </row>
    <row r="2" spans="1:7" x14ac:dyDescent="0.25">
      <c r="A2" s="32"/>
    </row>
    <row r="3" spans="1:7" ht="19.5" customHeight="1" x14ac:dyDescent="0.25">
      <c r="A3" s="116" t="s">
        <v>31</v>
      </c>
      <c r="B3" s="116"/>
      <c r="C3" s="116"/>
      <c r="D3" s="116"/>
      <c r="E3" s="116"/>
    </row>
    <row r="4" spans="1:7" x14ac:dyDescent="0.25">
      <c r="A4" s="33"/>
    </row>
    <row r="5" spans="1:7" ht="15.75" customHeight="1" x14ac:dyDescent="0.25">
      <c r="A5" s="113" t="s">
        <v>32</v>
      </c>
      <c r="B5" s="113" t="s">
        <v>33</v>
      </c>
      <c r="C5" s="104" t="s">
        <v>34</v>
      </c>
      <c r="D5" s="117" t="s">
        <v>35</v>
      </c>
      <c r="E5" s="118"/>
    </row>
    <row r="6" spans="1:7" x14ac:dyDescent="0.25">
      <c r="A6" s="113"/>
      <c r="B6" s="113"/>
      <c r="C6" s="104"/>
      <c r="D6" s="119"/>
      <c r="E6" s="120"/>
    </row>
    <row r="7" spans="1:7" ht="67.5" customHeight="1" x14ac:dyDescent="0.25">
      <c r="A7" s="113"/>
      <c r="B7" s="113"/>
      <c r="C7" s="104"/>
      <c r="D7" s="121"/>
      <c r="E7" s="122"/>
    </row>
    <row r="8" spans="1:7" ht="24" customHeight="1" x14ac:dyDescent="0.25">
      <c r="A8" s="34">
        <v>1</v>
      </c>
      <c r="B8" s="34">
        <v>2</v>
      </c>
      <c r="C8" s="34">
        <v>3</v>
      </c>
      <c r="D8" s="111">
        <v>4</v>
      </c>
      <c r="E8" s="112"/>
    </row>
    <row r="9" spans="1:7" ht="57" customHeight="1" x14ac:dyDescent="0.25">
      <c r="A9" s="113" t="s">
        <v>36</v>
      </c>
      <c r="B9" s="113"/>
      <c r="C9" s="113"/>
      <c r="D9" s="113"/>
      <c r="E9" s="113"/>
    </row>
    <row r="10" spans="1:7" ht="39.75" customHeight="1" x14ac:dyDescent="0.25">
      <c r="A10" s="111" t="s">
        <v>133</v>
      </c>
      <c r="B10" s="115"/>
      <c r="C10" s="115"/>
      <c r="D10" s="115"/>
      <c r="E10" s="112"/>
    </row>
    <row r="11" spans="1:7" ht="70.5" customHeight="1" x14ac:dyDescent="0.25">
      <c r="A11" s="60" t="s">
        <v>9</v>
      </c>
      <c r="B11" s="61" t="s">
        <v>164</v>
      </c>
      <c r="C11" s="61" t="s">
        <v>165</v>
      </c>
      <c r="D11" s="111"/>
      <c r="E11" s="112"/>
      <c r="G11" s="67"/>
    </row>
    <row r="12" spans="1:7" ht="36" customHeight="1" x14ac:dyDescent="0.25">
      <c r="A12" s="114" t="s">
        <v>130</v>
      </c>
      <c r="B12" s="114"/>
      <c r="C12" s="114"/>
      <c r="D12" s="114"/>
      <c r="E12" s="114"/>
    </row>
    <row r="13" spans="1:7" ht="204.75" x14ac:dyDescent="0.25">
      <c r="A13" s="34" t="s">
        <v>128</v>
      </c>
      <c r="B13" s="35" t="s">
        <v>166</v>
      </c>
      <c r="C13" s="35" t="s">
        <v>179</v>
      </c>
      <c r="D13" s="111"/>
      <c r="E13" s="112"/>
    </row>
    <row r="14" spans="1:7" ht="34.5" customHeight="1" x14ac:dyDescent="0.25">
      <c r="A14" s="111" t="s">
        <v>132</v>
      </c>
      <c r="B14" s="115"/>
      <c r="C14" s="115"/>
      <c r="D14" s="115"/>
      <c r="E14" s="112"/>
    </row>
    <row r="15" spans="1:7" ht="366" customHeight="1" x14ac:dyDescent="0.25">
      <c r="A15" s="9" t="s">
        <v>131</v>
      </c>
      <c r="B15" s="19" t="s">
        <v>167</v>
      </c>
      <c r="C15" s="19" t="s">
        <v>185</v>
      </c>
      <c r="D15" s="127"/>
      <c r="E15" s="128"/>
      <c r="F15" s="67"/>
    </row>
    <row r="16" spans="1:7" ht="39" customHeight="1" x14ac:dyDescent="0.25">
      <c r="A16" s="124" t="s">
        <v>134</v>
      </c>
      <c r="B16" s="125"/>
      <c r="C16" s="125"/>
      <c r="D16" s="125"/>
      <c r="E16" s="126"/>
    </row>
    <row r="17" spans="1:6" ht="78.75" x14ac:dyDescent="0.25">
      <c r="A17" s="34" t="s">
        <v>23</v>
      </c>
      <c r="B17" s="35" t="s">
        <v>168</v>
      </c>
      <c r="C17" s="19" t="s">
        <v>169</v>
      </c>
      <c r="D17" s="111"/>
      <c r="E17" s="112"/>
      <c r="F17" s="67"/>
    </row>
    <row r="18" spans="1:6" ht="15.75" customHeight="1" x14ac:dyDescent="0.25">
      <c r="A18" s="123"/>
      <c r="B18" s="123"/>
      <c r="C18" s="123"/>
      <c r="D18" s="123"/>
      <c r="E18" s="123"/>
    </row>
    <row r="19" spans="1:6" ht="15.75" customHeight="1" x14ac:dyDescent="0.25">
      <c r="A19" s="123"/>
      <c r="B19" s="123"/>
      <c r="C19" s="123"/>
      <c r="D19" s="123"/>
      <c r="E19" s="123"/>
    </row>
  </sheetData>
  <mergeCells count="17">
    <mergeCell ref="D17:E17"/>
    <mergeCell ref="A18:E18"/>
    <mergeCell ref="A19:E19"/>
    <mergeCell ref="A16:E16"/>
    <mergeCell ref="D15:E15"/>
    <mergeCell ref="A3:E3"/>
    <mergeCell ref="A5:A7"/>
    <mergeCell ref="B5:B7"/>
    <mergeCell ref="C5:C7"/>
    <mergeCell ref="D5:E7"/>
    <mergeCell ref="D8:E8"/>
    <mergeCell ref="A9:E9"/>
    <mergeCell ref="A12:E12"/>
    <mergeCell ref="D13:E13"/>
    <mergeCell ref="A14:E14"/>
    <mergeCell ref="A10:E10"/>
    <mergeCell ref="D11:E11"/>
  </mergeCells>
  <pageMargins left="0.9055118110236221" right="0.70866141732283472" top="0.74803149606299213" bottom="0" header="0.31496062992125984" footer="0"/>
  <pageSetup paperSize="9" scale="35" orientation="landscape" r:id="rId1"/>
  <rowBreaks count="1" manualBreakCount="1">
    <brk id="17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3"/>
  <sheetViews>
    <sheetView topLeftCell="A9" zoomScale="90" zoomScaleNormal="90" workbookViewId="0">
      <selection activeCell="I13" sqref="I13:K93"/>
    </sheetView>
  </sheetViews>
  <sheetFormatPr defaultRowHeight="15" x14ac:dyDescent="0.25"/>
  <cols>
    <col min="1" max="1" width="3.7109375" customWidth="1"/>
    <col min="2" max="2" width="24.7109375" customWidth="1"/>
    <col min="3" max="3" width="8.5703125" customWidth="1"/>
    <col min="4" max="4" width="15.85546875" customWidth="1"/>
    <col min="5" max="5" width="16.140625" customWidth="1"/>
    <col min="6" max="6" width="16.28515625" customWidth="1"/>
    <col min="7" max="7" width="19.28515625" customWidth="1"/>
    <col min="8" max="8" width="25.42578125" customWidth="1"/>
    <col min="9" max="9" width="24.42578125" customWidth="1"/>
    <col min="10" max="10" width="25.5703125" customWidth="1"/>
    <col min="11" max="11" width="23" customWidth="1"/>
    <col min="12" max="12" width="25" customWidth="1"/>
    <col min="13" max="13" width="29.140625" customWidth="1"/>
  </cols>
  <sheetData>
    <row r="1" spans="1:13" x14ac:dyDescent="0.25">
      <c r="L1" s="38" t="s">
        <v>44</v>
      </c>
    </row>
    <row r="3" spans="1:13" ht="16.5" customHeight="1" x14ac:dyDescent="0.25">
      <c r="C3" s="157" t="s">
        <v>45</v>
      </c>
      <c r="D3" s="157"/>
      <c r="E3" s="157"/>
      <c r="F3" s="157"/>
      <c r="G3" s="157"/>
      <c r="H3" s="157"/>
      <c r="I3" s="157"/>
      <c r="J3" s="157"/>
      <c r="K3" s="157"/>
    </row>
    <row r="4" spans="1:13" ht="51.75" customHeight="1" x14ac:dyDescent="0.25">
      <c r="C4" s="157"/>
      <c r="D4" s="157"/>
      <c r="E4" s="157"/>
      <c r="F4" s="157"/>
      <c r="G4" s="157"/>
      <c r="H4" s="157"/>
      <c r="I4" s="157"/>
      <c r="J4" s="157"/>
      <c r="K4" s="157"/>
    </row>
    <row r="5" spans="1:13" x14ac:dyDescent="0.25">
      <c r="L5" s="39"/>
    </row>
    <row r="6" spans="1:13" ht="15" customHeight="1" x14ac:dyDescent="0.25">
      <c r="A6" s="138" t="s">
        <v>46</v>
      </c>
      <c r="B6" s="138" t="s">
        <v>47</v>
      </c>
      <c r="C6" s="138" t="s">
        <v>90</v>
      </c>
      <c r="D6" s="138" t="s">
        <v>48</v>
      </c>
      <c r="E6" s="138" t="s">
        <v>49</v>
      </c>
      <c r="F6" s="138" t="s">
        <v>50</v>
      </c>
      <c r="G6" s="138" t="s">
        <v>51</v>
      </c>
      <c r="H6" s="158" t="s">
        <v>52</v>
      </c>
      <c r="I6" s="159"/>
      <c r="J6" s="159"/>
      <c r="K6" s="160"/>
      <c r="L6" s="138" t="s">
        <v>53</v>
      </c>
      <c r="M6" s="144" t="s">
        <v>54</v>
      </c>
    </row>
    <row r="7" spans="1:13" x14ac:dyDescent="0.25">
      <c r="A7" s="139"/>
      <c r="B7" s="139"/>
      <c r="C7" s="139"/>
      <c r="D7" s="139"/>
      <c r="E7" s="139"/>
      <c r="F7" s="139"/>
      <c r="G7" s="139"/>
      <c r="H7" s="151" t="s">
        <v>7</v>
      </c>
      <c r="I7" s="153" t="s">
        <v>6</v>
      </c>
      <c r="J7" s="153"/>
      <c r="K7" s="154"/>
      <c r="L7" s="139"/>
      <c r="M7" s="145"/>
    </row>
    <row r="8" spans="1:13" ht="342" customHeight="1" x14ac:dyDescent="0.25">
      <c r="A8" s="140"/>
      <c r="B8" s="140"/>
      <c r="C8" s="140"/>
      <c r="D8" s="140"/>
      <c r="E8" s="140"/>
      <c r="F8" s="140"/>
      <c r="G8" s="140"/>
      <c r="H8" s="152"/>
      <c r="I8" s="40">
        <v>2023</v>
      </c>
      <c r="J8" s="40">
        <v>2024</v>
      </c>
      <c r="K8" s="40">
        <v>2025</v>
      </c>
      <c r="L8" s="140"/>
      <c r="M8" s="146"/>
    </row>
    <row r="9" spans="1:13" ht="22.5" customHeight="1" x14ac:dyDescent="0.25">
      <c r="A9" s="41">
        <v>1</v>
      </c>
      <c r="B9" s="41">
        <v>2</v>
      </c>
      <c r="C9" s="41">
        <v>3</v>
      </c>
      <c r="D9" s="41">
        <v>4</v>
      </c>
      <c r="E9" s="41">
        <v>5</v>
      </c>
      <c r="F9" s="41">
        <v>6</v>
      </c>
      <c r="G9" s="42">
        <v>7</v>
      </c>
      <c r="H9" s="40">
        <v>8</v>
      </c>
      <c r="I9" s="43">
        <v>9</v>
      </c>
      <c r="J9" s="43">
        <v>10</v>
      </c>
      <c r="K9" s="43">
        <v>11</v>
      </c>
      <c r="L9" s="43">
        <v>12</v>
      </c>
      <c r="M9" s="44">
        <v>13</v>
      </c>
    </row>
    <row r="10" spans="1:13" ht="22.5" customHeight="1" x14ac:dyDescent="0.25">
      <c r="A10" s="138">
        <v>1</v>
      </c>
      <c r="B10" s="138" t="s">
        <v>55</v>
      </c>
      <c r="C10" s="138" t="s">
        <v>56</v>
      </c>
      <c r="D10" s="138" t="s">
        <v>141</v>
      </c>
      <c r="E10" s="147">
        <v>206085.52705999999</v>
      </c>
      <c r="F10" s="147">
        <v>204519.53255</v>
      </c>
      <c r="G10" s="41" t="s">
        <v>10</v>
      </c>
      <c r="H10" s="45">
        <f t="shared" ref="H10:K10" si="0">H11+H12+H13+H14+H15+H16</f>
        <v>204519.53255</v>
      </c>
      <c r="I10" s="45">
        <f t="shared" si="0"/>
        <v>136065.60000000001</v>
      </c>
      <c r="J10" s="45">
        <f t="shared" si="0"/>
        <v>68453.932549999998</v>
      </c>
      <c r="K10" s="45">
        <f t="shared" si="0"/>
        <v>0</v>
      </c>
      <c r="L10" s="138" t="s">
        <v>57</v>
      </c>
      <c r="M10" s="144" t="s">
        <v>58</v>
      </c>
    </row>
    <row r="11" spans="1:13" ht="36.75" customHeight="1" x14ac:dyDescent="0.25">
      <c r="A11" s="139"/>
      <c r="B11" s="139"/>
      <c r="C11" s="139"/>
      <c r="D11" s="139"/>
      <c r="E11" s="148"/>
      <c r="F11" s="148"/>
      <c r="G11" s="41" t="s">
        <v>11</v>
      </c>
      <c r="H11" s="46">
        <f>I11+J11+K11</f>
        <v>0</v>
      </c>
      <c r="I11" s="47">
        <v>0</v>
      </c>
      <c r="J11" s="47">
        <v>0</v>
      </c>
      <c r="K11" s="47">
        <v>0</v>
      </c>
      <c r="L11" s="139"/>
      <c r="M11" s="145"/>
    </row>
    <row r="12" spans="1:13" ht="39" customHeight="1" x14ac:dyDescent="0.25">
      <c r="A12" s="139"/>
      <c r="B12" s="139"/>
      <c r="C12" s="139"/>
      <c r="D12" s="139"/>
      <c r="E12" s="148"/>
      <c r="F12" s="148"/>
      <c r="G12" s="41" t="s">
        <v>20</v>
      </c>
      <c r="H12" s="46">
        <f t="shared" ref="H12:H23" si="1">I12+J12+K12</f>
        <v>0</v>
      </c>
      <c r="I12" s="47">
        <v>0</v>
      </c>
      <c r="J12" s="47">
        <v>0</v>
      </c>
      <c r="K12" s="47">
        <v>0</v>
      </c>
      <c r="L12" s="139"/>
      <c r="M12" s="145"/>
    </row>
    <row r="13" spans="1:13" ht="22.5" customHeight="1" x14ac:dyDescent="0.25">
      <c r="A13" s="139"/>
      <c r="B13" s="139"/>
      <c r="C13" s="139"/>
      <c r="D13" s="139"/>
      <c r="E13" s="148"/>
      <c r="F13" s="148"/>
      <c r="G13" s="41" t="s">
        <v>13</v>
      </c>
      <c r="H13" s="46">
        <f t="shared" si="1"/>
        <v>0</v>
      </c>
      <c r="I13" s="47">
        <f>105534.5034+30531.0966-136065.6</f>
        <v>0</v>
      </c>
      <c r="J13" s="47">
        <f>68453.93255-68453.93255</f>
        <v>0</v>
      </c>
      <c r="K13" s="47">
        <v>0</v>
      </c>
      <c r="L13" s="139"/>
      <c r="M13" s="145"/>
    </row>
    <row r="14" spans="1:13" ht="58.5" customHeight="1" x14ac:dyDescent="0.25">
      <c r="A14" s="139"/>
      <c r="B14" s="139"/>
      <c r="C14" s="139"/>
      <c r="D14" s="139"/>
      <c r="E14" s="148"/>
      <c r="F14" s="148"/>
      <c r="G14" s="41" t="s">
        <v>59</v>
      </c>
      <c r="H14" s="46">
        <f t="shared" si="1"/>
        <v>0</v>
      </c>
      <c r="I14" s="47">
        <v>0</v>
      </c>
      <c r="J14" s="47">
        <v>0</v>
      </c>
      <c r="K14" s="47">
        <v>0</v>
      </c>
      <c r="L14" s="139"/>
      <c r="M14" s="145"/>
    </row>
    <row r="15" spans="1:13" ht="22.5" customHeight="1" x14ac:dyDescent="0.25">
      <c r="A15" s="139"/>
      <c r="B15" s="139"/>
      <c r="C15" s="139"/>
      <c r="D15" s="139"/>
      <c r="E15" s="148"/>
      <c r="F15" s="148"/>
      <c r="G15" s="41" t="s">
        <v>60</v>
      </c>
      <c r="H15" s="46">
        <f t="shared" si="1"/>
        <v>0</v>
      </c>
      <c r="I15" s="47">
        <v>0</v>
      </c>
      <c r="J15" s="47">
        <v>0</v>
      </c>
      <c r="K15" s="47">
        <v>0</v>
      </c>
      <c r="L15" s="139"/>
      <c r="M15" s="145"/>
    </row>
    <row r="16" spans="1:13" ht="22.5" customHeight="1" x14ac:dyDescent="0.25">
      <c r="A16" s="155"/>
      <c r="B16" s="155"/>
      <c r="C16" s="155"/>
      <c r="D16" s="155"/>
      <c r="E16" s="156"/>
      <c r="F16" s="156"/>
      <c r="G16" s="41" t="s">
        <v>16</v>
      </c>
      <c r="H16" s="46">
        <f t="shared" si="1"/>
        <v>204519.53255</v>
      </c>
      <c r="I16" s="47">
        <v>136065.60000000001</v>
      </c>
      <c r="J16" s="47">
        <v>68453.932549999998</v>
      </c>
      <c r="K16" s="47">
        <v>0</v>
      </c>
      <c r="L16" s="155"/>
      <c r="M16" s="146"/>
    </row>
    <row r="17" spans="1:13" ht="22.5" customHeight="1" x14ac:dyDescent="0.25">
      <c r="A17" s="138">
        <v>2</v>
      </c>
      <c r="B17" s="138" t="s">
        <v>61</v>
      </c>
      <c r="C17" s="138" t="s">
        <v>62</v>
      </c>
      <c r="D17" s="138" t="s">
        <v>142</v>
      </c>
      <c r="E17" s="147">
        <v>508775</v>
      </c>
      <c r="F17" s="147">
        <v>508775</v>
      </c>
      <c r="G17" s="62" t="s">
        <v>10</v>
      </c>
      <c r="H17" s="46">
        <f>H18+H19+H20+H21+H22+H23</f>
        <v>508775</v>
      </c>
      <c r="I17" s="45">
        <f t="shared" ref="I17:K17" si="2">I18+I19+I20+I21+I22+I23</f>
        <v>15674</v>
      </c>
      <c r="J17" s="45">
        <f t="shared" si="2"/>
        <v>493101</v>
      </c>
      <c r="K17" s="45">
        <f t="shared" si="2"/>
        <v>0</v>
      </c>
      <c r="L17" s="138" t="s">
        <v>63</v>
      </c>
      <c r="M17" s="138" t="s">
        <v>58</v>
      </c>
    </row>
    <row r="18" spans="1:13" ht="22.5" customHeight="1" x14ac:dyDescent="0.25">
      <c r="A18" s="139"/>
      <c r="B18" s="139"/>
      <c r="C18" s="139"/>
      <c r="D18" s="139"/>
      <c r="E18" s="148"/>
      <c r="F18" s="148"/>
      <c r="G18" s="62" t="s">
        <v>11</v>
      </c>
      <c r="H18" s="46">
        <f t="shared" si="1"/>
        <v>0</v>
      </c>
      <c r="I18" s="47">
        <v>0</v>
      </c>
      <c r="J18" s="47">
        <v>0</v>
      </c>
      <c r="K18" s="47">
        <v>0</v>
      </c>
      <c r="L18" s="139"/>
      <c r="M18" s="139"/>
    </row>
    <row r="19" spans="1:13" ht="30.75" customHeight="1" x14ac:dyDescent="0.25">
      <c r="A19" s="139"/>
      <c r="B19" s="139"/>
      <c r="C19" s="139"/>
      <c r="D19" s="139"/>
      <c r="E19" s="148"/>
      <c r="F19" s="148"/>
      <c r="G19" s="62" t="s">
        <v>20</v>
      </c>
      <c r="H19" s="46">
        <f t="shared" si="1"/>
        <v>0</v>
      </c>
      <c r="I19" s="47">
        <v>0</v>
      </c>
      <c r="J19" s="47">
        <v>0</v>
      </c>
      <c r="K19" s="47">
        <v>0</v>
      </c>
      <c r="L19" s="139"/>
      <c r="M19" s="139"/>
    </row>
    <row r="20" spans="1:13" ht="22.5" customHeight="1" x14ac:dyDescent="0.25">
      <c r="A20" s="139"/>
      <c r="B20" s="139"/>
      <c r="C20" s="139"/>
      <c r="D20" s="139"/>
      <c r="E20" s="148"/>
      <c r="F20" s="148"/>
      <c r="G20" s="62" t="s">
        <v>13</v>
      </c>
      <c r="H20" s="46">
        <f t="shared" si="1"/>
        <v>0</v>
      </c>
      <c r="I20" s="47">
        <v>0</v>
      </c>
      <c r="J20" s="47">
        <v>0</v>
      </c>
      <c r="K20" s="47">
        <v>0</v>
      </c>
      <c r="L20" s="139"/>
      <c r="M20" s="139"/>
    </row>
    <row r="21" spans="1:13" ht="60" customHeight="1" x14ac:dyDescent="0.25">
      <c r="A21" s="139"/>
      <c r="B21" s="139"/>
      <c r="C21" s="139"/>
      <c r="D21" s="139"/>
      <c r="E21" s="148"/>
      <c r="F21" s="148"/>
      <c r="G21" s="62" t="s">
        <v>59</v>
      </c>
      <c r="H21" s="46">
        <f t="shared" si="1"/>
        <v>0</v>
      </c>
      <c r="I21" s="47">
        <v>0</v>
      </c>
      <c r="J21" s="47">
        <v>0</v>
      </c>
      <c r="K21" s="47">
        <v>0</v>
      </c>
      <c r="L21" s="139"/>
      <c r="M21" s="139"/>
    </row>
    <row r="22" spans="1:13" ht="22.5" customHeight="1" x14ac:dyDescent="0.25">
      <c r="A22" s="139"/>
      <c r="B22" s="139"/>
      <c r="C22" s="139"/>
      <c r="D22" s="139"/>
      <c r="E22" s="148"/>
      <c r="F22" s="148"/>
      <c r="G22" s="62" t="s">
        <v>60</v>
      </c>
      <c r="H22" s="46">
        <f t="shared" si="1"/>
        <v>0</v>
      </c>
      <c r="I22" s="47">
        <v>0</v>
      </c>
      <c r="J22" s="47">
        <v>0</v>
      </c>
      <c r="K22" s="47">
        <v>0</v>
      </c>
      <c r="L22" s="139"/>
      <c r="M22" s="139"/>
    </row>
    <row r="23" spans="1:13" ht="22.5" customHeight="1" x14ac:dyDescent="0.25">
      <c r="A23" s="140"/>
      <c r="B23" s="140"/>
      <c r="C23" s="140"/>
      <c r="D23" s="140"/>
      <c r="E23" s="149"/>
      <c r="F23" s="149"/>
      <c r="G23" s="62" t="s">
        <v>16</v>
      </c>
      <c r="H23" s="46">
        <f t="shared" si="1"/>
        <v>508775</v>
      </c>
      <c r="I23" s="47">
        <v>15674</v>
      </c>
      <c r="J23" s="47">
        <v>493101</v>
      </c>
      <c r="K23" s="47">
        <f>10845.88094-10845.88094</f>
        <v>0</v>
      </c>
      <c r="L23" s="140"/>
      <c r="M23" s="140"/>
    </row>
    <row r="24" spans="1:13" ht="22.5" customHeight="1" x14ac:dyDescent="0.25">
      <c r="A24" s="138">
        <v>3</v>
      </c>
      <c r="B24" s="138" t="s">
        <v>64</v>
      </c>
      <c r="C24" s="138" t="s">
        <v>65</v>
      </c>
      <c r="D24" s="138" t="s">
        <v>143</v>
      </c>
      <c r="E24" s="147">
        <v>3000</v>
      </c>
      <c r="F24" s="147">
        <v>3000</v>
      </c>
      <c r="G24" s="62" t="s">
        <v>10</v>
      </c>
      <c r="H24" s="45">
        <f t="shared" ref="H24:K24" si="3">H25+H26+H27+H28+H29+H30</f>
        <v>3000</v>
      </c>
      <c r="I24" s="45">
        <f>I25+I26+I27+I28+I29+I30</f>
        <v>0</v>
      </c>
      <c r="J24" s="45">
        <f>J25+J26+J27+J28+J29+J30</f>
        <v>0</v>
      </c>
      <c r="K24" s="45">
        <f t="shared" si="3"/>
        <v>3000</v>
      </c>
      <c r="L24" s="138" t="s">
        <v>63</v>
      </c>
      <c r="M24" s="138" t="s">
        <v>58</v>
      </c>
    </row>
    <row r="25" spans="1:13" ht="22.5" customHeight="1" x14ac:dyDescent="0.25">
      <c r="A25" s="139"/>
      <c r="B25" s="139"/>
      <c r="C25" s="139"/>
      <c r="D25" s="139"/>
      <c r="E25" s="148"/>
      <c r="F25" s="148"/>
      <c r="G25" s="62" t="s">
        <v>11</v>
      </c>
      <c r="H25" s="46">
        <f>I25+J25+K25</f>
        <v>0</v>
      </c>
      <c r="I25" s="47">
        <v>0</v>
      </c>
      <c r="J25" s="47">
        <v>0</v>
      </c>
      <c r="K25" s="47">
        <v>0</v>
      </c>
      <c r="L25" s="139"/>
      <c r="M25" s="139"/>
    </row>
    <row r="26" spans="1:13" ht="39.75" customHeight="1" x14ac:dyDescent="0.25">
      <c r="A26" s="139"/>
      <c r="B26" s="139"/>
      <c r="C26" s="139"/>
      <c r="D26" s="139"/>
      <c r="E26" s="148"/>
      <c r="F26" s="148"/>
      <c r="G26" s="62" t="s">
        <v>20</v>
      </c>
      <c r="H26" s="46">
        <f t="shared" ref="H26:H30" si="4">I26+J26+K26</f>
        <v>0</v>
      </c>
      <c r="I26" s="47">
        <v>0</v>
      </c>
      <c r="J26" s="47">
        <v>0</v>
      </c>
      <c r="K26" s="47">
        <v>0</v>
      </c>
      <c r="L26" s="139"/>
      <c r="M26" s="139"/>
    </row>
    <row r="27" spans="1:13" ht="22.5" customHeight="1" x14ac:dyDescent="0.25">
      <c r="A27" s="139"/>
      <c r="B27" s="139"/>
      <c r="C27" s="139"/>
      <c r="D27" s="139"/>
      <c r="E27" s="148"/>
      <c r="F27" s="148"/>
      <c r="G27" s="62" t="s">
        <v>13</v>
      </c>
      <c r="H27" s="46">
        <f t="shared" si="4"/>
        <v>0</v>
      </c>
      <c r="I27" s="47">
        <v>0</v>
      </c>
      <c r="J27" s="47">
        <v>0</v>
      </c>
      <c r="K27" s="47">
        <v>0</v>
      </c>
      <c r="L27" s="139"/>
      <c r="M27" s="139"/>
    </row>
    <row r="28" spans="1:13" ht="60" customHeight="1" x14ac:dyDescent="0.25">
      <c r="A28" s="139"/>
      <c r="B28" s="139"/>
      <c r="C28" s="139"/>
      <c r="D28" s="139"/>
      <c r="E28" s="148"/>
      <c r="F28" s="148"/>
      <c r="G28" s="62" t="s">
        <v>59</v>
      </c>
      <c r="H28" s="46">
        <f t="shared" si="4"/>
        <v>0</v>
      </c>
      <c r="I28" s="47">
        <v>0</v>
      </c>
      <c r="J28" s="47">
        <v>0</v>
      </c>
      <c r="K28" s="47">
        <v>0</v>
      </c>
      <c r="L28" s="139"/>
      <c r="M28" s="139"/>
    </row>
    <row r="29" spans="1:13" ht="22.5" customHeight="1" x14ac:dyDescent="0.25">
      <c r="A29" s="139"/>
      <c r="B29" s="139"/>
      <c r="C29" s="139"/>
      <c r="D29" s="139"/>
      <c r="E29" s="148"/>
      <c r="F29" s="148"/>
      <c r="G29" s="62" t="s">
        <v>60</v>
      </c>
      <c r="H29" s="46">
        <f t="shared" si="4"/>
        <v>0</v>
      </c>
      <c r="I29" s="47">
        <v>0</v>
      </c>
      <c r="J29" s="47">
        <v>0</v>
      </c>
      <c r="K29" s="47">
        <v>0</v>
      </c>
      <c r="L29" s="139"/>
      <c r="M29" s="139"/>
    </row>
    <row r="30" spans="1:13" ht="22.5" customHeight="1" x14ac:dyDescent="0.25">
      <c r="A30" s="140"/>
      <c r="B30" s="140"/>
      <c r="C30" s="140"/>
      <c r="D30" s="140"/>
      <c r="E30" s="149"/>
      <c r="F30" s="149"/>
      <c r="G30" s="62" t="s">
        <v>16</v>
      </c>
      <c r="H30" s="46">
        <f t="shared" si="4"/>
        <v>3000</v>
      </c>
      <c r="I30" s="47">
        <v>0</v>
      </c>
      <c r="J30" s="47">
        <v>0</v>
      </c>
      <c r="K30" s="47">
        <v>3000</v>
      </c>
      <c r="L30" s="140"/>
      <c r="M30" s="140"/>
    </row>
    <row r="31" spans="1:13" ht="22.5" customHeight="1" x14ac:dyDescent="0.25">
      <c r="A31" s="138">
        <v>4</v>
      </c>
      <c r="B31" s="138" t="s">
        <v>67</v>
      </c>
      <c r="C31" s="138" t="s">
        <v>68</v>
      </c>
      <c r="D31" s="138" t="s">
        <v>69</v>
      </c>
      <c r="E31" s="147">
        <v>9000</v>
      </c>
      <c r="F31" s="147">
        <v>9000</v>
      </c>
      <c r="G31" s="41" t="s">
        <v>10</v>
      </c>
      <c r="H31" s="45">
        <f t="shared" ref="H31:K31" si="5">H32+H33+H34+H35+H36+H37</f>
        <v>9000</v>
      </c>
      <c r="I31" s="45">
        <f t="shared" si="5"/>
        <v>2000</v>
      </c>
      <c r="J31" s="45">
        <f t="shared" si="5"/>
        <v>7000</v>
      </c>
      <c r="K31" s="45">
        <f t="shared" si="5"/>
        <v>0</v>
      </c>
      <c r="L31" s="138" t="s">
        <v>63</v>
      </c>
      <c r="M31" s="144" t="s">
        <v>58</v>
      </c>
    </row>
    <row r="32" spans="1:13" ht="22.5" customHeight="1" x14ac:dyDescent="0.25">
      <c r="A32" s="139"/>
      <c r="B32" s="139"/>
      <c r="C32" s="139"/>
      <c r="D32" s="139"/>
      <c r="E32" s="148"/>
      <c r="F32" s="148"/>
      <c r="G32" s="41" t="s">
        <v>11</v>
      </c>
      <c r="H32" s="46">
        <f>I32+J32+K32</f>
        <v>0</v>
      </c>
      <c r="I32" s="47">
        <v>0</v>
      </c>
      <c r="J32" s="47">
        <v>0</v>
      </c>
      <c r="K32" s="47">
        <v>0</v>
      </c>
      <c r="L32" s="139"/>
      <c r="M32" s="145"/>
    </row>
    <row r="33" spans="1:13" ht="39" customHeight="1" x14ac:dyDescent="0.25">
      <c r="A33" s="139"/>
      <c r="B33" s="139"/>
      <c r="C33" s="139"/>
      <c r="D33" s="139"/>
      <c r="E33" s="148"/>
      <c r="F33" s="148"/>
      <c r="G33" s="41" t="s">
        <v>20</v>
      </c>
      <c r="H33" s="46">
        <f t="shared" ref="H33:H37" si="6">I33+J33+K33</f>
        <v>0</v>
      </c>
      <c r="I33" s="47">
        <v>0</v>
      </c>
      <c r="J33" s="47">
        <v>0</v>
      </c>
      <c r="K33" s="47">
        <v>0</v>
      </c>
      <c r="L33" s="139"/>
      <c r="M33" s="145"/>
    </row>
    <row r="34" spans="1:13" ht="22.5" customHeight="1" x14ac:dyDescent="0.25">
      <c r="A34" s="139"/>
      <c r="B34" s="139"/>
      <c r="C34" s="139"/>
      <c r="D34" s="139"/>
      <c r="E34" s="148"/>
      <c r="F34" s="148"/>
      <c r="G34" s="41" t="s">
        <v>13</v>
      </c>
      <c r="H34" s="46">
        <f t="shared" si="6"/>
        <v>0</v>
      </c>
      <c r="I34" s="47">
        <v>0</v>
      </c>
      <c r="J34" s="47">
        <v>0</v>
      </c>
      <c r="K34" s="47">
        <v>0</v>
      </c>
      <c r="L34" s="139"/>
      <c r="M34" s="145"/>
    </row>
    <row r="35" spans="1:13" ht="58.5" customHeight="1" x14ac:dyDescent="0.25">
      <c r="A35" s="139"/>
      <c r="B35" s="139"/>
      <c r="C35" s="139"/>
      <c r="D35" s="139"/>
      <c r="E35" s="148"/>
      <c r="F35" s="148"/>
      <c r="G35" s="41" t="s">
        <v>59</v>
      </c>
      <c r="H35" s="46">
        <f t="shared" si="6"/>
        <v>0</v>
      </c>
      <c r="I35" s="47">
        <v>0</v>
      </c>
      <c r="J35" s="47">
        <v>0</v>
      </c>
      <c r="K35" s="47">
        <v>0</v>
      </c>
      <c r="L35" s="139"/>
      <c r="M35" s="145"/>
    </row>
    <row r="36" spans="1:13" ht="22.5" customHeight="1" x14ac:dyDescent="0.25">
      <c r="A36" s="139"/>
      <c r="B36" s="139"/>
      <c r="C36" s="139"/>
      <c r="D36" s="139"/>
      <c r="E36" s="148"/>
      <c r="F36" s="148"/>
      <c r="G36" s="41" t="s">
        <v>60</v>
      </c>
      <c r="H36" s="46">
        <f t="shared" si="6"/>
        <v>0</v>
      </c>
      <c r="I36" s="47">
        <v>0</v>
      </c>
      <c r="J36" s="47">
        <v>0</v>
      </c>
      <c r="K36" s="47">
        <v>0</v>
      </c>
      <c r="L36" s="139"/>
      <c r="M36" s="145"/>
    </row>
    <row r="37" spans="1:13" ht="22.5" customHeight="1" x14ac:dyDescent="0.25">
      <c r="A37" s="140"/>
      <c r="B37" s="140"/>
      <c r="C37" s="140"/>
      <c r="D37" s="140"/>
      <c r="E37" s="149"/>
      <c r="F37" s="149"/>
      <c r="G37" s="41" t="s">
        <v>16</v>
      </c>
      <c r="H37" s="46">
        <f t="shared" si="6"/>
        <v>9000</v>
      </c>
      <c r="I37" s="47">
        <v>2000</v>
      </c>
      <c r="J37" s="47">
        <v>7000</v>
      </c>
      <c r="K37" s="47">
        <v>0</v>
      </c>
      <c r="L37" s="140"/>
      <c r="M37" s="146"/>
    </row>
    <row r="38" spans="1:13" ht="22.5" customHeight="1" x14ac:dyDescent="0.25">
      <c r="A38" s="138">
        <v>5</v>
      </c>
      <c r="B38" s="138" t="s">
        <v>70</v>
      </c>
      <c r="C38" s="138" t="s">
        <v>71</v>
      </c>
      <c r="D38" s="138" t="s">
        <v>145</v>
      </c>
      <c r="E38" s="147">
        <v>158588.86541999999</v>
      </c>
      <c r="F38" s="147">
        <v>158588.86541999999</v>
      </c>
      <c r="G38" s="41" t="s">
        <v>10</v>
      </c>
      <c r="H38" s="45">
        <f t="shared" ref="H38:K38" si="7">H39+H40+H41+H42+H43+H44</f>
        <v>158588.86541999999</v>
      </c>
      <c r="I38" s="45">
        <f t="shared" si="7"/>
        <v>0</v>
      </c>
      <c r="J38" s="45">
        <f t="shared" si="7"/>
        <v>8388.8654200000001</v>
      </c>
      <c r="K38" s="45">
        <f t="shared" si="7"/>
        <v>150200</v>
      </c>
      <c r="L38" s="138" t="s">
        <v>63</v>
      </c>
      <c r="M38" s="144" t="s">
        <v>58</v>
      </c>
    </row>
    <row r="39" spans="1:13" ht="36.75" customHeight="1" x14ac:dyDescent="0.25">
      <c r="A39" s="139"/>
      <c r="B39" s="139"/>
      <c r="C39" s="139"/>
      <c r="D39" s="139"/>
      <c r="E39" s="148"/>
      <c r="F39" s="148"/>
      <c r="G39" s="41" t="s">
        <v>11</v>
      </c>
      <c r="H39" s="46">
        <f>I39+J39+K39</f>
        <v>0</v>
      </c>
      <c r="I39" s="47">
        <v>0</v>
      </c>
      <c r="J39" s="47">
        <v>0</v>
      </c>
      <c r="K39" s="47">
        <v>0</v>
      </c>
      <c r="L39" s="139"/>
      <c r="M39" s="145"/>
    </row>
    <row r="40" spans="1:13" ht="42" customHeight="1" x14ac:dyDescent="0.25">
      <c r="A40" s="139"/>
      <c r="B40" s="139"/>
      <c r="C40" s="139"/>
      <c r="D40" s="139"/>
      <c r="E40" s="148"/>
      <c r="F40" s="148"/>
      <c r="G40" s="41" t="s">
        <v>20</v>
      </c>
      <c r="H40" s="46">
        <f t="shared" ref="H40:H44" si="8">I40+J40+K40</f>
        <v>0</v>
      </c>
      <c r="I40" s="47">
        <v>0</v>
      </c>
      <c r="J40" s="47">
        <v>0</v>
      </c>
      <c r="K40" s="47">
        <v>0</v>
      </c>
      <c r="L40" s="139"/>
      <c r="M40" s="145"/>
    </row>
    <row r="41" spans="1:13" ht="22.5" customHeight="1" x14ac:dyDescent="0.25">
      <c r="A41" s="139"/>
      <c r="B41" s="139"/>
      <c r="C41" s="139"/>
      <c r="D41" s="139"/>
      <c r="E41" s="148"/>
      <c r="F41" s="148"/>
      <c r="G41" s="41" t="s">
        <v>13</v>
      </c>
      <c r="H41" s="46">
        <f t="shared" si="8"/>
        <v>0</v>
      </c>
      <c r="I41" s="47">
        <v>0</v>
      </c>
      <c r="J41" s="47">
        <v>0</v>
      </c>
      <c r="K41" s="47">
        <v>0</v>
      </c>
      <c r="L41" s="139"/>
      <c r="M41" s="145"/>
    </row>
    <row r="42" spans="1:13" ht="59.25" customHeight="1" x14ac:dyDescent="0.25">
      <c r="A42" s="139"/>
      <c r="B42" s="139"/>
      <c r="C42" s="139"/>
      <c r="D42" s="139"/>
      <c r="E42" s="148"/>
      <c r="F42" s="148"/>
      <c r="G42" s="41" t="s">
        <v>59</v>
      </c>
      <c r="H42" s="46">
        <f t="shared" si="8"/>
        <v>0</v>
      </c>
      <c r="I42" s="47">
        <v>0</v>
      </c>
      <c r="J42" s="47">
        <v>0</v>
      </c>
      <c r="K42" s="47">
        <v>0</v>
      </c>
      <c r="L42" s="139"/>
      <c r="M42" s="145"/>
    </row>
    <row r="43" spans="1:13" ht="22.5" customHeight="1" x14ac:dyDescent="0.25">
      <c r="A43" s="139"/>
      <c r="B43" s="139"/>
      <c r="C43" s="139"/>
      <c r="D43" s="139"/>
      <c r="E43" s="148"/>
      <c r="F43" s="148"/>
      <c r="G43" s="41" t="s">
        <v>60</v>
      </c>
      <c r="H43" s="46">
        <f t="shared" si="8"/>
        <v>0</v>
      </c>
      <c r="I43" s="47">
        <v>0</v>
      </c>
      <c r="J43" s="47">
        <v>0</v>
      </c>
      <c r="K43" s="47">
        <v>0</v>
      </c>
      <c r="L43" s="139"/>
      <c r="M43" s="145"/>
    </row>
    <row r="44" spans="1:13" ht="22.5" customHeight="1" x14ac:dyDescent="0.25">
      <c r="A44" s="140"/>
      <c r="B44" s="140"/>
      <c r="C44" s="140"/>
      <c r="D44" s="140"/>
      <c r="E44" s="149"/>
      <c r="F44" s="149"/>
      <c r="G44" s="41" t="s">
        <v>16</v>
      </c>
      <c r="H44" s="46">
        <f t="shared" si="8"/>
        <v>158588.86541999999</v>
      </c>
      <c r="I44" s="47">
        <v>0</v>
      </c>
      <c r="J44" s="47">
        <v>8388.8654200000001</v>
      </c>
      <c r="K44" s="47">
        <v>150200</v>
      </c>
      <c r="L44" s="140"/>
      <c r="M44" s="146"/>
    </row>
    <row r="45" spans="1:13" ht="22.5" customHeight="1" x14ac:dyDescent="0.25">
      <c r="A45" s="138">
        <v>6</v>
      </c>
      <c r="B45" s="138" t="s">
        <v>72</v>
      </c>
      <c r="C45" s="138" t="s">
        <v>73</v>
      </c>
      <c r="D45" s="138" t="s">
        <v>146</v>
      </c>
      <c r="E45" s="147">
        <v>45850</v>
      </c>
      <c r="F45" s="147">
        <v>43000</v>
      </c>
      <c r="G45" s="41" t="s">
        <v>10</v>
      </c>
      <c r="H45" s="45">
        <f t="shared" ref="H45:K45" si="9">H46+H47+H48+H49+H50+H51</f>
        <v>51586</v>
      </c>
      <c r="I45" s="45">
        <f t="shared" si="9"/>
        <v>51586</v>
      </c>
      <c r="J45" s="45">
        <f t="shared" si="9"/>
        <v>0</v>
      </c>
      <c r="K45" s="45">
        <f t="shared" si="9"/>
        <v>0</v>
      </c>
      <c r="L45" s="138" t="s">
        <v>57</v>
      </c>
      <c r="M45" s="144" t="s">
        <v>58</v>
      </c>
    </row>
    <row r="46" spans="1:13" ht="28.5" customHeight="1" x14ac:dyDescent="0.25">
      <c r="A46" s="139"/>
      <c r="B46" s="139"/>
      <c r="C46" s="139"/>
      <c r="D46" s="139"/>
      <c r="E46" s="148"/>
      <c r="F46" s="148"/>
      <c r="G46" s="41" t="s">
        <v>11</v>
      </c>
      <c r="H46" s="46">
        <f>I46+J46+K46</f>
        <v>0</v>
      </c>
      <c r="I46" s="47">
        <v>0</v>
      </c>
      <c r="J46" s="47">
        <v>0</v>
      </c>
      <c r="K46" s="47">
        <v>0</v>
      </c>
      <c r="L46" s="139"/>
      <c r="M46" s="145"/>
    </row>
    <row r="47" spans="1:13" ht="33" customHeight="1" x14ac:dyDescent="0.25">
      <c r="A47" s="139"/>
      <c r="B47" s="139"/>
      <c r="C47" s="139"/>
      <c r="D47" s="139"/>
      <c r="E47" s="148"/>
      <c r="F47" s="148"/>
      <c r="G47" s="41" t="s">
        <v>20</v>
      </c>
      <c r="H47" s="46">
        <f t="shared" ref="H47:H51" si="10">I47+J47+K47</f>
        <v>0</v>
      </c>
      <c r="I47" s="47">
        <v>0</v>
      </c>
      <c r="J47" s="47">
        <v>0</v>
      </c>
      <c r="K47" s="47">
        <v>0</v>
      </c>
      <c r="L47" s="139"/>
      <c r="M47" s="145"/>
    </row>
    <row r="48" spans="1:13" ht="22.5" customHeight="1" x14ac:dyDescent="0.25">
      <c r="A48" s="139"/>
      <c r="B48" s="139"/>
      <c r="C48" s="139"/>
      <c r="D48" s="139"/>
      <c r="E48" s="148"/>
      <c r="F48" s="148"/>
      <c r="G48" s="41" t="s">
        <v>13</v>
      </c>
      <c r="H48" s="46">
        <f t="shared" si="10"/>
        <v>2850</v>
      </c>
      <c r="I48" s="47">
        <v>2850</v>
      </c>
      <c r="J48" s="47">
        <v>0</v>
      </c>
      <c r="K48" s="47">
        <v>0</v>
      </c>
      <c r="L48" s="139"/>
      <c r="M48" s="145"/>
    </row>
    <row r="49" spans="1:13" ht="60.75" customHeight="1" x14ac:dyDescent="0.25">
      <c r="A49" s="139"/>
      <c r="B49" s="139"/>
      <c r="C49" s="139"/>
      <c r="D49" s="139"/>
      <c r="E49" s="148"/>
      <c r="F49" s="148"/>
      <c r="G49" s="41" t="s">
        <v>59</v>
      </c>
      <c r="H49" s="46">
        <f t="shared" si="10"/>
        <v>0</v>
      </c>
      <c r="I49" s="47">
        <v>0</v>
      </c>
      <c r="J49" s="47">
        <v>0</v>
      </c>
      <c r="K49" s="47">
        <v>0</v>
      </c>
      <c r="L49" s="139"/>
      <c r="M49" s="145"/>
    </row>
    <row r="50" spans="1:13" ht="22.5" customHeight="1" x14ac:dyDescent="0.25">
      <c r="A50" s="139"/>
      <c r="B50" s="139"/>
      <c r="C50" s="139"/>
      <c r="D50" s="139"/>
      <c r="E50" s="148"/>
      <c r="F50" s="148"/>
      <c r="G50" s="41" t="s">
        <v>60</v>
      </c>
      <c r="H50" s="46">
        <f t="shared" si="10"/>
        <v>0</v>
      </c>
      <c r="I50" s="47">
        <v>0</v>
      </c>
      <c r="J50" s="47">
        <v>0</v>
      </c>
      <c r="K50" s="47">
        <v>0</v>
      </c>
      <c r="L50" s="139"/>
      <c r="M50" s="145"/>
    </row>
    <row r="51" spans="1:13" ht="22.5" customHeight="1" x14ac:dyDescent="0.25">
      <c r="A51" s="140"/>
      <c r="B51" s="140"/>
      <c r="C51" s="140"/>
      <c r="D51" s="140"/>
      <c r="E51" s="149"/>
      <c r="F51" s="149"/>
      <c r="G51" s="41" t="s">
        <v>16</v>
      </c>
      <c r="H51" s="46">
        <f t="shared" si="10"/>
        <v>48736</v>
      </c>
      <c r="I51" s="47">
        <v>48736</v>
      </c>
      <c r="J51" s="47">
        <v>0</v>
      </c>
      <c r="K51" s="47">
        <v>0</v>
      </c>
      <c r="L51" s="140"/>
      <c r="M51" s="146"/>
    </row>
    <row r="52" spans="1:13" ht="22.5" customHeight="1" x14ac:dyDescent="0.25">
      <c r="A52" s="138">
        <v>7</v>
      </c>
      <c r="B52" s="138" t="s">
        <v>74</v>
      </c>
      <c r="C52" s="138" t="s">
        <v>62</v>
      </c>
      <c r="D52" s="138" t="s">
        <v>75</v>
      </c>
      <c r="E52" s="147">
        <v>11472.74</v>
      </c>
      <c r="F52" s="147">
        <v>11472.74</v>
      </c>
      <c r="G52" s="41" t="s">
        <v>10</v>
      </c>
      <c r="H52" s="45">
        <f t="shared" ref="H52:K52" si="11">H53+H54+H55+H56+H57+H58</f>
        <v>11472.74</v>
      </c>
      <c r="I52" s="45">
        <f t="shared" si="11"/>
        <v>11472.74</v>
      </c>
      <c r="J52" s="45">
        <f t="shared" si="11"/>
        <v>0</v>
      </c>
      <c r="K52" s="45">
        <f t="shared" si="11"/>
        <v>0</v>
      </c>
      <c r="L52" s="138" t="s">
        <v>63</v>
      </c>
      <c r="M52" s="144" t="s">
        <v>58</v>
      </c>
    </row>
    <row r="53" spans="1:13" ht="33" customHeight="1" x14ac:dyDescent="0.25">
      <c r="A53" s="139"/>
      <c r="B53" s="139"/>
      <c r="C53" s="139"/>
      <c r="D53" s="139"/>
      <c r="E53" s="148"/>
      <c r="F53" s="148"/>
      <c r="G53" s="41" t="s">
        <v>11</v>
      </c>
      <c r="H53" s="46">
        <f>I53+J53+K53</f>
        <v>0</v>
      </c>
      <c r="I53" s="47">
        <v>0</v>
      </c>
      <c r="J53" s="47">
        <v>0</v>
      </c>
      <c r="K53" s="47">
        <v>0</v>
      </c>
      <c r="L53" s="139"/>
      <c r="M53" s="145"/>
    </row>
    <row r="54" spans="1:13" ht="38.25" customHeight="1" x14ac:dyDescent="0.25">
      <c r="A54" s="139"/>
      <c r="B54" s="139"/>
      <c r="C54" s="139"/>
      <c r="D54" s="139"/>
      <c r="E54" s="148"/>
      <c r="F54" s="148"/>
      <c r="G54" s="41" t="s">
        <v>20</v>
      </c>
      <c r="H54" s="46">
        <f t="shared" ref="H54:H58" si="12">I54+J54+K54</f>
        <v>0</v>
      </c>
      <c r="I54" s="47">
        <v>0</v>
      </c>
      <c r="J54" s="47">
        <v>0</v>
      </c>
      <c r="K54" s="47">
        <v>0</v>
      </c>
      <c r="L54" s="139"/>
      <c r="M54" s="145"/>
    </row>
    <row r="55" spans="1:13" ht="22.5" customHeight="1" x14ac:dyDescent="0.25">
      <c r="A55" s="139"/>
      <c r="B55" s="139"/>
      <c r="C55" s="139"/>
      <c r="D55" s="139"/>
      <c r="E55" s="148"/>
      <c r="F55" s="148"/>
      <c r="G55" s="41" t="s">
        <v>13</v>
      </c>
      <c r="H55" s="46">
        <f t="shared" si="12"/>
        <v>0</v>
      </c>
      <c r="I55" s="47">
        <v>0</v>
      </c>
      <c r="J55" s="47">
        <v>0</v>
      </c>
      <c r="K55" s="47">
        <v>0</v>
      </c>
      <c r="L55" s="139"/>
      <c r="M55" s="145"/>
    </row>
    <row r="56" spans="1:13" ht="58.5" customHeight="1" x14ac:dyDescent="0.25">
      <c r="A56" s="139"/>
      <c r="B56" s="139"/>
      <c r="C56" s="139"/>
      <c r="D56" s="139"/>
      <c r="E56" s="148"/>
      <c r="F56" s="148"/>
      <c r="G56" s="41" t="s">
        <v>59</v>
      </c>
      <c r="H56" s="46">
        <f t="shared" si="12"/>
        <v>0</v>
      </c>
      <c r="I56" s="47">
        <v>0</v>
      </c>
      <c r="J56" s="47">
        <v>0</v>
      </c>
      <c r="K56" s="47">
        <v>0</v>
      </c>
      <c r="L56" s="139"/>
      <c r="M56" s="145"/>
    </row>
    <row r="57" spans="1:13" ht="22.5" customHeight="1" x14ac:dyDescent="0.25">
      <c r="A57" s="139"/>
      <c r="B57" s="139"/>
      <c r="C57" s="139"/>
      <c r="D57" s="139"/>
      <c r="E57" s="148"/>
      <c r="F57" s="148"/>
      <c r="G57" s="41" t="s">
        <v>60</v>
      </c>
      <c r="H57" s="46">
        <f t="shared" si="12"/>
        <v>0</v>
      </c>
      <c r="I57" s="47">
        <v>0</v>
      </c>
      <c r="J57" s="47">
        <v>0</v>
      </c>
      <c r="K57" s="47">
        <v>0</v>
      </c>
      <c r="L57" s="139"/>
      <c r="M57" s="145"/>
    </row>
    <row r="58" spans="1:13" ht="22.5" customHeight="1" x14ac:dyDescent="0.25">
      <c r="A58" s="140"/>
      <c r="B58" s="140"/>
      <c r="C58" s="140"/>
      <c r="D58" s="140"/>
      <c r="E58" s="149"/>
      <c r="F58" s="149"/>
      <c r="G58" s="41" t="s">
        <v>16</v>
      </c>
      <c r="H58" s="46">
        <f t="shared" si="12"/>
        <v>11472.74</v>
      </c>
      <c r="I58" s="47">
        <v>11472.74</v>
      </c>
      <c r="J58" s="47">
        <v>0</v>
      </c>
      <c r="K58" s="47">
        <v>0</v>
      </c>
      <c r="L58" s="140"/>
      <c r="M58" s="146"/>
    </row>
    <row r="59" spans="1:13" ht="22.5" customHeight="1" x14ac:dyDescent="0.25">
      <c r="A59" s="150">
        <v>8</v>
      </c>
      <c r="B59" s="138" t="s">
        <v>79</v>
      </c>
      <c r="C59" s="138"/>
      <c r="D59" s="138" t="s">
        <v>80</v>
      </c>
      <c r="E59" s="147">
        <v>15000</v>
      </c>
      <c r="F59" s="147">
        <v>15000</v>
      </c>
      <c r="G59" s="41" t="s">
        <v>10</v>
      </c>
      <c r="H59" s="45">
        <f t="shared" ref="H59:K59" si="13">H60+H61+H62+H63+H64+H65</f>
        <v>15000</v>
      </c>
      <c r="I59" s="45">
        <f t="shared" si="13"/>
        <v>3000</v>
      </c>
      <c r="J59" s="45">
        <f t="shared" si="13"/>
        <v>12000</v>
      </c>
      <c r="K59" s="45">
        <f t="shared" si="13"/>
        <v>0</v>
      </c>
      <c r="L59" s="138" t="s">
        <v>63</v>
      </c>
      <c r="M59" s="144" t="s">
        <v>58</v>
      </c>
    </row>
    <row r="60" spans="1:13" ht="29.25" customHeight="1" x14ac:dyDescent="0.25">
      <c r="A60" s="150"/>
      <c r="B60" s="139"/>
      <c r="C60" s="139"/>
      <c r="D60" s="139"/>
      <c r="E60" s="148"/>
      <c r="F60" s="148"/>
      <c r="G60" s="41" t="s">
        <v>11</v>
      </c>
      <c r="H60" s="46">
        <f>I60+J60+K60</f>
        <v>0</v>
      </c>
      <c r="I60" s="47">
        <v>0</v>
      </c>
      <c r="J60" s="47">
        <v>0</v>
      </c>
      <c r="K60" s="47">
        <v>0</v>
      </c>
      <c r="L60" s="139"/>
      <c r="M60" s="145"/>
    </row>
    <row r="61" spans="1:13" ht="27.75" customHeight="1" x14ac:dyDescent="0.25">
      <c r="A61" s="150"/>
      <c r="B61" s="139"/>
      <c r="C61" s="139"/>
      <c r="D61" s="139"/>
      <c r="E61" s="148"/>
      <c r="F61" s="148"/>
      <c r="G61" s="41" t="s">
        <v>20</v>
      </c>
      <c r="H61" s="46">
        <f t="shared" ref="H61:H65" si="14">I61+J61+K61</f>
        <v>0</v>
      </c>
      <c r="I61" s="47">
        <v>0</v>
      </c>
      <c r="J61" s="47">
        <v>0</v>
      </c>
      <c r="K61" s="47">
        <v>0</v>
      </c>
      <c r="L61" s="139"/>
      <c r="M61" s="145"/>
    </row>
    <row r="62" spans="1:13" ht="22.5" customHeight="1" x14ac:dyDescent="0.25">
      <c r="A62" s="150"/>
      <c r="B62" s="139"/>
      <c r="C62" s="139"/>
      <c r="D62" s="139"/>
      <c r="E62" s="148"/>
      <c r="F62" s="148"/>
      <c r="G62" s="41" t="s">
        <v>13</v>
      </c>
      <c r="H62" s="46">
        <f t="shared" si="14"/>
        <v>0</v>
      </c>
      <c r="I62" s="47">
        <v>0</v>
      </c>
      <c r="J62" s="47">
        <v>0</v>
      </c>
      <c r="K62" s="47">
        <v>0</v>
      </c>
      <c r="L62" s="139"/>
      <c r="M62" s="145"/>
    </row>
    <row r="63" spans="1:13" ht="63" customHeight="1" x14ac:dyDescent="0.25">
      <c r="A63" s="150"/>
      <c r="B63" s="139"/>
      <c r="C63" s="139"/>
      <c r="D63" s="139"/>
      <c r="E63" s="148"/>
      <c r="F63" s="148"/>
      <c r="G63" s="41" t="s">
        <v>59</v>
      </c>
      <c r="H63" s="46">
        <f t="shared" si="14"/>
        <v>0</v>
      </c>
      <c r="I63" s="47">
        <v>0</v>
      </c>
      <c r="J63" s="47">
        <v>0</v>
      </c>
      <c r="K63" s="47">
        <v>0</v>
      </c>
      <c r="L63" s="139"/>
      <c r="M63" s="145"/>
    </row>
    <row r="64" spans="1:13" ht="22.5" customHeight="1" x14ac:dyDescent="0.25">
      <c r="A64" s="150"/>
      <c r="B64" s="139"/>
      <c r="C64" s="139"/>
      <c r="D64" s="139"/>
      <c r="E64" s="148"/>
      <c r="F64" s="148"/>
      <c r="G64" s="41" t="s">
        <v>60</v>
      </c>
      <c r="H64" s="46">
        <f t="shared" si="14"/>
        <v>0</v>
      </c>
      <c r="I64" s="47">
        <v>0</v>
      </c>
      <c r="J64" s="47">
        <v>0</v>
      </c>
      <c r="K64" s="47">
        <v>0</v>
      </c>
      <c r="L64" s="139"/>
      <c r="M64" s="145"/>
    </row>
    <row r="65" spans="1:13" ht="22.5" customHeight="1" x14ac:dyDescent="0.25">
      <c r="A65" s="150"/>
      <c r="B65" s="140"/>
      <c r="C65" s="140"/>
      <c r="D65" s="140"/>
      <c r="E65" s="149"/>
      <c r="F65" s="149"/>
      <c r="G65" s="41" t="s">
        <v>16</v>
      </c>
      <c r="H65" s="46">
        <f t="shared" si="14"/>
        <v>15000</v>
      </c>
      <c r="I65" s="47">
        <v>3000</v>
      </c>
      <c r="J65" s="47">
        <v>12000</v>
      </c>
      <c r="K65" s="47">
        <v>0</v>
      </c>
      <c r="L65" s="140"/>
      <c r="M65" s="146"/>
    </row>
    <row r="66" spans="1:13" ht="22.5" customHeight="1" x14ac:dyDescent="0.25">
      <c r="A66" s="138">
        <v>9</v>
      </c>
      <c r="B66" s="138" t="s">
        <v>81</v>
      </c>
      <c r="C66" s="138"/>
      <c r="D66" s="138" t="s">
        <v>82</v>
      </c>
      <c r="E66" s="147">
        <v>19000</v>
      </c>
      <c r="F66" s="147">
        <v>19000</v>
      </c>
      <c r="G66" s="62" t="s">
        <v>10</v>
      </c>
      <c r="H66" s="45">
        <f t="shared" ref="H66:K66" si="15">H67+H68+H69+H70+H71+H72</f>
        <v>19000</v>
      </c>
      <c r="I66" s="45">
        <f t="shared" si="15"/>
        <v>4000</v>
      </c>
      <c r="J66" s="45">
        <f t="shared" si="15"/>
        <v>15000</v>
      </c>
      <c r="K66" s="45">
        <f t="shared" si="15"/>
        <v>0</v>
      </c>
      <c r="L66" s="138" t="s">
        <v>63</v>
      </c>
      <c r="M66" s="138" t="s">
        <v>58</v>
      </c>
    </row>
    <row r="67" spans="1:13" ht="22.5" customHeight="1" x14ac:dyDescent="0.25">
      <c r="A67" s="139"/>
      <c r="B67" s="139"/>
      <c r="C67" s="139"/>
      <c r="D67" s="139"/>
      <c r="E67" s="148"/>
      <c r="F67" s="148"/>
      <c r="G67" s="62" t="s">
        <v>11</v>
      </c>
      <c r="H67" s="46">
        <f>I67+J67+K67</f>
        <v>0</v>
      </c>
      <c r="I67" s="47">
        <v>0</v>
      </c>
      <c r="J67" s="47">
        <v>0</v>
      </c>
      <c r="K67" s="47">
        <v>0</v>
      </c>
      <c r="L67" s="139"/>
      <c r="M67" s="139"/>
    </row>
    <row r="68" spans="1:13" ht="30" customHeight="1" x14ac:dyDescent="0.25">
      <c r="A68" s="139"/>
      <c r="B68" s="139"/>
      <c r="C68" s="139"/>
      <c r="D68" s="139"/>
      <c r="E68" s="148"/>
      <c r="F68" s="148"/>
      <c r="G68" s="62" t="s">
        <v>20</v>
      </c>
      <c r="H68" s="46">
        <f t="shared" ref="H68:H72" si="16">I68+J68+K68</f>
        <v>0</v>
      </c>
      <c r="I68" s="47">
        <v>0</v>
      </c>
      <c r="J68" s="47">
        <v>0</v>
      </c>
      <c r="K68" s="47">
        <v>0</v>
      </c>
      <c r="L68" s="139"/>
      <c r="M68" s="139"/>
    </row>
    <row r="69" spans="1:13" ht="22.5" customHeight="1" x14ac:dyDescent="0.25">
      <c r="A69" s="139"/>
      <c r="B69" s="139"/>
      <c r="C69" s="139"/>
      <c r="D69" s="139"/>
      <c r="E69" s="148"/>
      <c r="F69" s="148"/>
      <c r="G69" s="62" t="s">
        <v>13</v>
      </c>
      <c r="H69" s="46">
        <f t="shared" si="16"/>
        <v>0</v>
      </c>
      <c r="I69" s="47">
        <v>0</v>
      </c>
      <c r="J69" s="47">
        <v>0</v>
      </c>
      <c r="K69" s="47">
        <v>0</v>
      </c>
      <c r="L69" s="139"/>
      <c r="M69" s="139"/>
    </row>
    <row r="70" spans="1:13" ht="60.75" customHeight="1" x14ac:dyDescent="0.25">
      <c r="A70" s="139"/>
      <c r="B70" s="139"/>
      <c r="C70" s="139"/>
      <c r="D70" s="139"/>
      <c r="E70" s="148"/>
      <c r="F70" s="148"/>
      <c r="G70" s="62" t="s">
        <v>59</v>
      </c>
      <c r="H70" s="46">
        <f t="shared" si="16"/>
        <v>0</v>
      </c>
      <c r="I70" s="47">
        <v>0</v>
      </c>
      <c r="J70" s="47">
        <v>0</v>
      </c>
      <c r="K70" s="47">
        <v>0</v>
      </c>
      <c r="L70" s="139"/>
      <c r="M70" s="139"/>
    </row>
    <row r="71" spans="1:13" ht="22.5" customHeight="1" x14ac:dyDescent="0.25">
      <c r="A71" s="139"/>
      <c r="B71" s="139"/>
      <c r="C71" s="139"/>
      <c r="D71" s="139"/>
      <c r="E71" s="148"/>
      <c r="F71" s="148"/>
      <c r="G71" s="62" t="s">
        <v>60</v>
      </c>
      <c r="H71" s="46">
        <f t="shared" si="16"/>
        <v>0</v>
      </c>
      <c r="I71" s="47">
        <v>0</v>
      </c>
      <c r="J71" s="47">
        <v>0</v>
      </c>
      <c r="K71" s="47">
        <v>0</v>
      </c>
      <c r="L71" s="139"/>
      <c r="M71" s="139"/>
    </row>
    <row r="72" spans="1:13" ht="22.5" customHeight="1" x14ac:dyDescent="0.25">
      <c r="A72" s="140"/>
      <c r="B72" s="140"/>
      <c r="C72" s="140"/>
      <c r="D72" s="140"/>
      <c r="E72" s="149"/>
      <c r="F72" s="149"/>
      <c r="G72" s="62" t="s">
        <v>16</v>
      </c>
      <c r="H72" s="46">
        <f t="shared" si="16"/>
        <v>19000</v>
      </c>
      <c r="I72" s="47">
        <v>4000</v>
      </c>
      <c r="J72" s="47">
        <v>15000</v>
      </c>
      <c r="K72" s="47">
        <v>0</v>
      </c>
      <c r="L72" s="140"/>
      <c r="M72" s="140"/>
    </row>
    <row r="73" spans="1:13" ht="22.5" customHeight="1" x14ac:dyDescent="0.25">
      <c r="A73" s="138">
        <v>10</v>
      </c>
      <c r="B73" s="138" t="s">
        <v>83</v>
      </c>
      <c r="C73" s="138"/>
      <c r="D73" s="138" t="s">
        <v>84</v>
      </c>
      <c r="E73" s="147">
        <v>25000</v>
      </c>
      <c r="F73" s="147">
        <v>25000</v>
      </c>
      <c r="G73" s="41" t="s">
        <v>10</v>
      </c>
      <c r="H73" s="45">
        <f t="shared" ref="H73:K73" si="17">H74+H75+H76+H77+H78+H79</f>
        <v>25000</v>
      </c>
      <c r="I73" s="45">
        <f t="shared" si="17"/>
        <v>4000</v>
      </c>
      <c r="J73" s="45">
        <f t="shared" si="17"/>
        <v>21000</v>
      </c>
      <c r="K73" s="45">
        <f t="shared" si="17"/>
        <v>0</v>
      </c>
      <c r="L73" s="138" t="s">
        <v>57</v>
      </c>
      <c r="M73" s="144" t="s">
        <v>58</v>
      </c>
    </row>
    <row r="74" spans="1:13" ht="22.5" customHeight="1" x14ac:dyDescent="0.25">
      <c r="A74" s="139"/>
      <c r="B74" s="139"/>
      <c r="C74" s="139"/>
      <c r="D74" s="139"/>
      <c r="E74" s="148"/>
      <c r="F74" s="148"/>
      <c r="G74" s="41" t="s">
        <v>11</v>
      </c>
      <c r="H74" s="46">
        <f>I74+J74+K74</f>
        <v>0</v>
      </c>
      <c r="I74" s="47">
        <v>0</v>
      </c>
      <c r="J74" s="47">
        <v>0</v>
      </c>
      <c r="K74" s="47">
        <v>0</v>
      </c>
      <c r="L74" s="139"/>
      <c r="M74" s="145"/>
    </row>
    <row r="75" spans="1:13" ht="45" customHeight="1" x14ac:dyDescent="0.25">
      <c r="A75" s="139"/>
      <c r="B75" s="139"/>
      <c r="C75" s="139"/>
      <c r="D75" s="139"/>
      <c r="E75" s="148"/>
      <c r="F75" s="148"/>
      <c r="G75" s="41" t="s">
        <v>20</v>
      </c>
      <c r="H75" s="46">
        <f t="shared" ref="H75:H79" si="18">I75+J75+K75</f>
        <v>0</v>
      </c>
      <c r="I75" s="47">
        <v>0</v>
      </c>
      <c r="J75" s="47">
        <v>0</v>
      </c>
      <c r="K75" s="47">
        <v>0</v>
      </c>
      <c r="L75" s="139"/>
      <c r="M75" s="145"/>
    </row>
    <row r="76" spans="1:13" ht="22.5" customHeight="1" x14ac:dyDescent="0.25">
      <c r="A76" s="139"/>
      <c r="B76" s="139"/>
      <c r="C76" s="139"/>
      <c r="D76" s="139"/>
      <c r="E76" s="148"/>
      <c r="F76" s="148"/>
      <c r="G76" s="41" t="s">
        <v>13</v>
      </c>
      <c r="H76" s="46">
        <f t="shared" si="18"/>
        <v>0</v>
      </c>
      <c r="I76" s="47">
        <v>0</v>
      </c>
      <c r="J76" s="47">
        <v>0</v>
      </c>
      <c r="K76" s="47">
        <v>0</v>
      </c>
      <c r="L76" s="139"/>
      <c r="M76" s="145"/>
    </row>
    <row r="77" spans="1:13" ht="62.25" customHeight="1" x14ac:dyDescent="0.25">
      <c r="A77" s="139"/>
      <c r="B77" s="139"/>
      <c r="C77" s="139"/>
      <c r="D77" s="139"/>
      <c r="E77" s="148"/>
      <c r="F77" s="148"/>
      <c r="G77" s="41" t="s">
        <v>59</v>
      </c>
      <c r="H77" s="46">
        <f t="shared" si="18"/>
        <v>0</v>
      </c>
      <c r="I77" s="47">
        <v>0</v>
      </c>
      <c r="J77" s="47">
        <v>0</v>
      </c>
      <c r="K77" s="47">
        <v>0</v>
      </c>
      <c r="L77" s="139"/>
      <c r="M77" s="145"/>
    </row>
    <row r="78" spans="1:13" ht="22.5" customHeight="1" x14ac:dyDescent="0.25">
      <c r="A78" s="139"/>
      <c r="B78" s="139"/>
      <c r="C78" s="139"/>
      <c r="D78" s="139"/>
      <c r="E78" s="148"/>
      <c r="F78" s="148"/>
      <c r="G78" s="41" t="s">
        <v>60</v>
      </c>
      <c r="H78" s="46">
        <f t="shared" si="18"/>
        <v>0</v>
      </c>
      <c r="I78" s="47">
        <v>0</v>
      </c>
      <c r="J78" s="47">
        <v>0</v>
      </c>
      <c r="K78" s="47">
        <v>0</v>
      </c>
      <c r="L78" s="139"/>
      <c r="M78" s="145"/>
    </row>
    <row r="79" spans="1:13" ht="22.5" customHeight="1" x14ac:dyDescent="0.25">
      <c r="A79" s="140"/>
      <c r="B79" s="140"/>
      <c r="C79" s="140"/>
      <c r="D79" s="140"/>
      <c r="E79" s="149"/>
      <c r="F79" s="149"/>
      <c r="G79" s="41" t="s">
        <v>16</v>
      </c>
      <c r="H79" s="46">
        <f t="shared" si="18"/>
        <v>25000</v>
      </c>
      <c r="I79" s="47">
        <v>4000</v>
      </c>
      <c r="J79" s="47">
        <v>21000</v>
      </c>
      <c r="K79" s="47">
        <v>0</v>
      </c>
      <c r="L79" s="140"/>
      <c r="M79" s="146"/>
    </row>
    <row r="80" spans="1:13" ht="22.5" customHeight="1" x14ac:dyDescent="0.25">
      <c r="A80" s="138">
        <v>11</v>
      </c>
      <c r="B80" s="138" t="s">
        <v>85</v>
      </c>
      <c r="C80" s="138"/>
      <c r="D80" s="138" t="s">
        <v>144</v>
      </c>
      <c r="E80" s="147">
        <v>3000</v>
      </c>
      <c r="F80" s="147">
        <v>3000</v>
      </c>
      <c r="G80" s="41" t="s">
        <v>10</v>
      </c>
      <c r="H80" s="45">
        <f t="shared" ref="H80:K80" si="19">H81+H82+H83+H84+H85+H86</f>
        <v>3000</v>
      </c>
      <c r="I80" s="45">
        <f t="shared" si="19"/>
        <v>0</v>
      </c>
      <c r="J80" s="45">
        <f t="shared" si="19"/>
        <v>3000</v>
      </c>
      <c r="K80" s="45">
        <f t="shared" si="19"/>
        <v>0</v>
      </c>
      <c r="L80" s="138" t="s">
        <v>57</v>
      </c>
      <c r="M80" s="144" t="s">
        <v>58</v>
      </c>
    </row>
    <row r="81" spans="1:13" ht="22.5" customHeight="1" x14ac:dyDescent="0.25">
      <c r="A81" s="139"/>
      <c r="B81" s="139"/>
      <c r="C81" s="139"/>
      <c r="D81" s="139"/>
      <c r="E81" s="148"/>
      <c r="F81" s="148"/>
      <c r="G81" s="41" t="s">
        <v>11</v>
      </c>
      <c r="H81" s="46">
        <f>I81+J81+K81</f>
        <v>0</v>
      </c>
      <c r="I81" s="47">
        <v>0</v>
      </c>
      <c r="J81" s="47">
        <v>0</v>
      </c>
      <c r="K81" s="47">
        <v>0</v>
      </c>
      <c r="L81" s="139"/>
      <c r="M81" s="145"/>
    </row>
    <row r="82" spans="1:13" ht="39" customHeight="1" x14ac:dyDescent="0.25">
      <c r="A82" s="139"/>
      <c r="B82" s="139"/>
      <c r="C82" s="139"/>
      <c r="D82" s="139"/>
      <c r="E82" s="148"/>
      <c r="F82" s="148"/>
      <c r="G82" s="41" t="s">
        <v>20</v>
      </c>
      <c r="H82" s="46">
        <f t="shared" ref="H82:H86" si="20">I82+J82+K82</f>
        <v>0</v>
      </c>
      <c r="I82" s="47">
        <v>0</v>
      </c>
      <c r="J82" s="47">
        <v>0</v>
      </c>
      <c r="K82" s="47">
        <v>0</v>
      </c>
      <c r="L82" s="139"/>
      <c r="M82" s="145"/>
    </row>
    <row r="83" spans="1:13" ht="22.5" customHeight="1" x14ac:dyDescent="0.25">
      <c r="A83" s="139"/>
      <c r="B83" s="139"/>
      <c r="C83" s="139"/>
      <c r="D83" s="139"/>
      <c r="E83" s="148"/>
      <c r="F83" s="148"/>
      <c r="G83" s="41" t="s">
        <v>13</v>
      </c>
      <c r="H83" s="46">
        <f t="shared" si="20"/>
        <v>0</v>
      </c>
      <c r="I83" s="47">
        <v>0</v>
      </c>
      <c r="J83" s="47">
        <v>0</v>
      </c>
      <c r="K83" s="47">
        <v>0</v>
      </c>
      <c r="L83" s="139"/>
      <c r="M83" s="145"/>
    </row>
    <row r="84" spans="1:13" ht="60.75" customHeight="1" x14ac:dyDescent="0.25">
      <c r="A84" s="139"/>
      <c r="B84" s="139"/>
      <c r="C84" s="139"/>
      <c r="D84" s="139"/>
      <c r="E84" s="148"/>
      <c r="F84" s="148"/>
      <c r="G84" s="41" t="s">
        <v>59</v>
      </c>
      <c r="H84" s="46">
        <f t="shared" si="20"/>
        <v>0</v>
      </c>
      <c r="I84" s="47">
        <v>0</v>
      </c>
      <c r="J84" s="47">
        <v>0</v>
      </c>
      <c r="K84" s="47">
        <v>0</v>
      </c>
      <c r="L84" s="139"/>
      <c r="M84" s="145"/>
    </row>
    <row r="85" spans="1:13" ht="22.5" customHeight="1" x14ac:dyDescent="0.25">
      <c r="A85" s="139"/>
      <c r="B85" s="139"/>
      <c r="C85" s="139"/>
      <c r="D85" s="139"/>
      <c r="E85" s="148"/>
      <c r="F85" s="148"/>
      <c r="G85" s="41" t="s">
        <v>60</v>
      </c>
      <c r="H85" s="46">
        <f t="shared" si="20"/>
        <v>0</v>
      </c>
      <c r="I85" s="47">
        <v>0</v>
      </c>
      <c r="J85" s="47">
        <v>0</v>
      </c>
      <c r="K85" s="47">
        <v>0</v>
      </c>
      <c r="L85" s="139"/>
      <c r="M85" s="145"/>
    </row>
    <row r="86" spans="1:13" ht="22.5" customHeight="1" x14ac:dyDescent="0.25">
      <c r="A86" s="140"/>
      <c r="B86" s="140"/>
      <c r="C86" s="140"/>
      <c r="D86" s="140"/>
      <c r="E86" s="149"/>
      <c r="F86" s="149"/>
      <c r="G86" s="41" t="s">
        <v>16</v>
      </c>
      <c r="H86" s="46">
        <f t="shared" si="20"/>
        <v>3000</v>
      </c>
      <c r="I86" s="47">
        <v>0</v>
      </c>
      <c r="J86" s="47">
        <v>3000</v>
      </c>
      <c r="K86" s="47">
        <v>0</v>
      </c>
      <c r="L86" s="140"/>
      <c r="M86" s="146"/>
    </row>
    <row r="87" spans="1:13" ht="31.5" customHeight="1" x14ac:dyDescent="0.25">
      <c r="A87" s="129" t="s">
        <v>86</v>
      </c>
      <c r="B87" s="130"/>
      <c r="C87" s="130"/>
      <c r="D87" s="130"/>
      <c r="E87" s="130"/>
      <c r="F87" s="131"/>
      <c r="G87" s="41" t="s">
        <v>10</v>
      </c>
      <c r="H87" s="45">
        <f>H88+H89+H90+H91+H92+H93</f>
        <v>1008942.13797</v>
      </c>
      <c r="I87" s="45">
        <f>I88+I89+I90+I91+I92+I93</f>
        <v>227798.34</v>
      </c>
      <c r="J87" s="45">
        <f t="shared" ref="J87:K87" si="21">J88+J89+J90+J91+J92+J93</f>
        <v>627943.79797000007</v>
      </c>
      <c r="K87" s="45">
        <f t="shared" si="21"/>
        <v>153200</v>
      </c>
      <c r="L87" s="138"/>
      <c r="M87" s="141"/>
    </row>
    <row r="88" spans="1:13" ht="36" customHeight="1" x14ac:dyDescent="0.25">
      <c r="A88" s="132"/>
      <c r="B88" s="133"/>
      <c r="C88" s="133"/>
      <c r="D88" s="133"/>
      <c r="E88" s="133"/>
      <c r="F88" s="134"/>
      <c r="G88" s="41" t="s">
        <v>11</v>
      </c>
      <c r="H88" s="46">
        <f>I88+J88+K88</f>
        <v>0</v>
      </c>
      <c r="I88" s="47">
        <f>I11+I18+I25+I32+I39+I46+I53+I81+I74+I68+I60</f>
        <v>0</v>
      </c>
      <c r="J88" s="47">
        <f t="shared" ref="J88:K88" si="22">J11+J18+J25+J32+J39+J46+J53+J81+J74+J68+J60</f>
        <v>0</v>
      </c>
      <c r="K88" s="47">
        <f t="shared" si="22"/>
        <v>0</v>
      </c>
      <c r="L88" s="139"/>
      <c r="M88" s="142"/>
    </row>
    <row r="89" spans="1:13" ht="48" customHeight="1" x14ac:dyDescent="0.25">
      <c r="A89" s="132"/>
      <c r="B89" s="133"/>
      <c r="C89" s="133"/>
      <c r="D89" s="133"/>
      <c r="E89" s="133"/>
      <c r="F89" s="134"/>
      <c r="G89" s="41" t="s">
        <v>20</v>
      </c>
      <c r="H89" s="46">
        <f t="shared" ref="H89:H93" si="23">I89+J89+K89</f>
        <v>0</v>
      </c>
      <c r="I89" s="47">
        <f t="shared" ref="I89:K93" si="24">I12+I19+I26+I33+I40+I47+I54+I82+I75+I69+I61</f>
        <v>0</v>
      </c>
      <c r="J89" s="47">
        <f t="shared" si="24"/>
        <v>0</v>
      </c>
      <c r="K89" s="47">
        <f t="shared" si="24"/>
        <v>0</v>
      </c>
      <c r="L89" s="139"/>
      <c r="M89" s="142"/>
    </row>
    <row r="90" spans="1:13" ht="27.75" customHeight="1" x14ac:dyDescent="0.25">
      <c r="A90" s="132"/>
      <c r="B90" s="133"/>
      <c r="C90" s="133"/>
      <c r="D90" s="133"/>
      <c r="E90" s="133"/>
      <c r="F90" s="134"/>
      <c r="G90" s="41" t="s">
        <v>13</v>
      </c>
      <c r="H90" s="46">
        <f t="shared" si="23"/>
        <v>2850</v>
      </c>
      <c r="I90" s="47">
        <f t="shared" si="24"/>
        <v>2850</v>
      </c>
      <c r="J90" s="47">
        <f t="shared" si="24"/>
        <v>0</v>
      </c>
      <c r="K90" s="47">
        <f t="shared" si="24"/>
        <v>0</v>
      </c>
      <c r="L90" s="139"/>
      <c r="M90" s="142"/>
    </row>
    <row r="91" spans="1:13" ht="61.5" customHeight="1" x14ac:dyDescent="0.25">
      <c r="A91" s="132"/>
      <c r="B91" s="133"/>
      <c r="C91" s="133"/>
      <c r="D91" s="133"/>
      <c r="E91" s="133"/>
      <c r="F91" s="134"/>
      <c r="G91" s="41" t="s">
        <v>59</v>
      </c>
      <c r="H91" s="46">
        <f t="shared" si="23"/>
        <v>0</v>
      </c>
      <c r="I91" s="47">
        <f t="shared" si="24"/>
        <v>0</v>
      </c>
      <c r="J91" s="47">
        <f t="shared" si="24"/>
        <v>0</v>
      </c>
      <c r="K91" s="47">
        <f t="shared" si="24"/>
        <v>0</v>
      </c>
      <c r="L91" s="139"/>
      <c r="M91" s="142"/>
    </row>
    <row r="92" spans="1:13" ht="31.5" customHeight="1" x14ac:dyDescent="0.25">
      <c r="A92" s="132"/>
      <c r="B92" s="133"/>
      <c r="C92" s="133"/>
      <c r="D92" s="133"/>
      <c r="E92" s="133"/>
      <c r="F92" s="134"/>
      <c r="G92" s="41" t="s">
        <v>60</v>
      </c>
      <c r="H92" s="46">
        <f>I92+J92+K92</f>
        <v>0</v>
      </c>
      <c r="I92" s="47">
        <f>I15+I22+I29+I36+I43+I50+I57+I85+I78+I64+I71</f>
        <v>0</v>
      </c>
      <c r="J92" s="47">
        <f t="shared" ref="J92:K92" si="25">J15+J22+J29+J36+J43+J50+J57+J85+J78+J64+J71</f>
        <v>0</v>
      </c>
      <c r="K92" s="47">
        <f t="shared" si="25"/>
        <v>0</v>
      </c>
      <c r="L92" s="139"/>
      <c r="M92" s="142"/>
    </row>
    <row r="93" spans="1:13" ht="25.5" customHeight="1" x14ac:dyDescent="0.25">
      <c r="A93" s="135"/>
      <c r="B93" s="136"/>
      <c r="C93" s="136"/>
      <c r="D93" s="136"/>
      <c r="E93" s="136"/>
      <c r="F93" s="137"/>
      <c r="G93" s="41" t="s">
        <v>16</v>
      </c>
      <c r="H93" s="46">
        <f t="shared" si="23"/>
        <v>1006092.13797</v>
      </c>
      <c r="I93" s="47">
        <f t="shared" si="24"/>
        <v>224948.34</v>
      </c>
      <c r="J93" s="47">
        <f>J16+J23+J30+J37+J44+J51+J58+J86+J79+J65+J72</f>
        <v>627943.79797000007</v>
      </c>
      <c r="K93" s="47">
        <f t="shared" si="24"/>
        <v>153200</v>
      </c>
      <c r="L93" s="140"/>
      <c r="M93" s="143"/>
    </row>
  </sheetData>
  <mergeCells count="104">
    <mergeCell ref="C3:K4"/>
    <mergeCell ref="A6:A8"/>
    <mergeCell ref="B6:B8"/>
    <mergeCell ref="C6:C8"/>
    <mergeCell ref="D6:D8"/>
    <mergeCell ref="E6:E8"/>
    <mergeCell ref="F6:F8"/>
    <mergeCell ref="G6:G8"/>
    <mergeCell ref="H6:K6"/>
    <mergeCell ref="L6:L8"/>
    <mergeCell ref="M6:M8"/>
    <mergeCell ref="H7:H8"/>
    <mergeCell ref="I7:K7"/>
    <mergeCell ref="A10:A16"/>
    <mergeCell ref="B10:B16"/>
    <mergeCell ref="C10:C16"/>
    <mergeCell ref="D10:D16"/>
    <mergeCell ref="E10:E16"/>
    <mergeCell ref="F10:F16"/>
    <mergeCell ref="L10:L16"/>
    <mergeCell ref="M10:M16"/>
    <mergeCell ref="A17:A23"/>
    <mergeCell ref="B17:B23"/>
    <mergeCell ref="C17:C23"/>
    <mergeCell ref="D17:D23"/>
    <mergeCell ref="E17:E23"/>
    <mergeCell ref="F17:F23"/>
    <mergeCell ref="L17:L23"/>
    <mergeCell ref="M17:M23"/>
    <mergeCell ref="L24:L30"/>
    <mergeCell ref="M24:M30"/>
    <mergeCell ref="A24:A30"/>
    <mergeCell ref="B24:B30"/>
    <mergeCell ref="C24:C30"/>
    <mergeCell ref="D24:D30"/>
    <mergeCell ref="E24:E30"/>
    <mergeCell ref="F24:F30"/>
    <mergeCell ref="L31:L37"/>
    <mergeCell ref="M31:M37"/>
    <mergeCell ref="A38:A44"/>
    <mergeCell ref="B38:B44"/>
    <mergeCell ref="C38:C44"/>
    <mergeCell ref="D38:D44"/>
    <mergeCell ref="E38:E44"/>
    <mergeCell ref="F38:F44"/>
    <mergeCell ref="L38:L44"/>
    <mergeCell ref="M38:M44"/>
    <mergeCell ref="A31:A37"/>
    <mergeCell ref="B31:B37"/>
    <mergeCell ref="C31:C37"/>
    <mergeCell ref="D31:D37"/>
    <mergeCell ref="E31:E37"/>
    <mergeCell ref="F31:F37"/>
    <mergeCell ref="L45:L51"/>
    <mergeCell ref="M45:M51"/>
    <mergeCell ref="A52:A58"/>
    <mergeCell ref="B52:B58"/>
    <mergeCell ref="C52:C58"/>
    <mergeCell ref="D52:D58"/>
    <mergeCell ref="E52:E58"/>
    <mergeCell ref="F52:F58"/>
    <mergeCell ref="L52:L58"/>
    <mergeCell ref="M52:M58"/>
    <mergeCell ref="A45:A51"/>
    <mergeCell ref="B45:B51"/>
    <mergeCell ref="C45:C51"/>
    <mergeCell ref="D45:D51"/>
    <mergeCell ref="E45:E51"/>
    <mergeCell ref="F45:F51"/>
    <mergeCell ref="L59:L65"/>
    <mergeCell ref="M59:M65"/>
    <mergeCell ref="A66:A72"/>
    <mergeCell ref="B66:B72"/>
    <mergeCell ref="C66:C72"/>
    <mergeCell ref="D66:D72"/>
    <mergeCell ref="E66:E72"/>
    <mergeCell ref="F66:F72"/>
    <mergeCell ref="L66:L72"/>
    <mergeCell ref="M66:M72"/>
    <mergeCell ref="A59:A65"/>
    <mergeCell ref="B59:B65"/>
    <mergeCell ref="C59:C65"/>
    <mergeCell ref="D59:D65"/>
    <mergeCell ref="E59:E65"/>
    <mergeCell ref="F59:F65"/>
    <mergeCell ref="A87:F93"/>
    <mergeCell ref="L87:L93"/>
    <mergeCell ref="M87:M93"/>
    <mergeCell ref="L73:L79"/>
    <mergeCell ref="M73:M79"/>
    <mergeCell ref="A80:A86"/>
    <mergeCell ref="B80:B86"/>
    <mergeCell ref="C80:C86"/>
    <mergeCell ref="D80:D86"/>
    <mergeCell ref="E80:E86"/>
    <mergeCell ref="F80:F86"/>
    <mergeCell ref="L80:L86"/>
    <mergeCell ref="M80:M86"/>
    <mergeCell ref="A73:A79"/>
    <mergeCell ref="B73:B79"/>
    <mergeCell ref="C73:C79"/>
    <mergeCell ref="D73:D79"/>
    <mergeCell ref="E73:E79"/>
    <mergeCell ref="F73:F79"/>
  </mergeCells>
  <pageMargins left="0.59055118110236227" right="0.19685039370078741" top="0.74803149606299213" bottom="0.74803149606299213" header="0.31496062992125984" footer="0.31496062992125984"/>
  <pageSetup paperSize="9" scale="5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5"/>
  <sheetViews>
    <sheetView topLeftCell="A94" zoomScaleNormal="100" workbookViewId="0">
      <selection activeCell="B31" sqref="B31:B37"/>
    </sheetView>
  </sheetViews>
  <sheetFormatPr defaultRowHeight="15" x14ac:dyDescent="0.25"/>
  <cols>
    <col min="1" max="1" width="7.42578125" customWidth="1"/>
    <col min="2" max="2" width="32.28515625" customWidth="1"/>
    <col min="3" max="3" width="12.7109375" customWidth="1"/>
    <col min="4" max="4" width="13.28515625" customWidth="1"/>
    <col min="5" max="5" width="16.7109375" customWidth="1"/>
    <col min="6" max="6" width="18.140625" customWidth="1"/>
    <col min="7" max="7" width="29.28515625" customWidth="1"/>
    <col min="8" max="8" width="19" customWidth="1"/>
  </cols>
  <sheetData>
    <row r="1" spans="1:7" x14ac:dyDescent="0.25">
      <c r="G1" s="38" t="s">
        <v>87</v>
      </c>
    </row>
    <row r="3" spans="1:7" ht="16.5" customHeight="1" x14ac:dyDescent="0.25">
      <c r="B3" s="161" t="s">
        <v>88</v>
      </c>
      <c r="C3" s="161"/>
      <c r="D3" s="161"/>
      <c r="E3" s="161"/>
      <c r="F3" s="161"/>
      <c r="G3" s="161"/>
    </row>
    <row r="4" spans="1:7" ht="16.5" customHeight="1" x14ac:dyDescent="0.25">
      <c r="B4" s="161"/>
      <c r="C4" s="161"/>
      <c r="D4" s="161"/>
      <c r="E4" s="161"/>
      <c r="F4" s="161"/>
      <c r="G4" s="161"/>
    </row>
    <row r="5" spans="1:7" x14ac:dyDescent="0.25">
      <c r="G5" s="39"/>
    </row>
    <row r="6" spans="1:7" ht="15" customHeight="1" x14ac:dyDescent="0.25">
      <c r="A6" s="138" t="s">
        <v>38</v>
      </c>
      <c r="B6" s="138" t="s">
        <v>89</v>
      </c>
      <c r="C6" s="138" t="s">
        <v>90</v>
      </c>
      <c r="D6" s="138" t="s">
        <v>91</v>
      </c>
      <c r="E6" s="138" t="s">
        <v>92</v>
      </c>
      <c r="F6" s="138" t="s">
        <v>93</v>
      </c>
      <c r="G6" s="138" t="s">
        <v>94</v>
      </c>
    </row>
    <row r="7" spans="1:7" x14ac:dyDescent="0.25">
      <c r="A7" s="139"/>
      <c r="B7" s="139"/>
      <c r="C7" s="139"/>
      <c r="D7" s="139"/>
      <c r="E7" s="139"/>
      <c r="F7" s="139"/>
      <c r="G7" s="139"/>
    </row>
    <row r="8" spans="1:7" ht="66" customHeight="1" x14ac:dyDescent="0.25">
      <c r="A8" s="140"/>
      <c r="B8" s="140"/>
      <c r="C8" s="140"/>
      <c r="D8" s="140"/>
      <c r="E8" s="140"/>
      <c r="F8" s="140"/>
      <c r="G8" s="140"/>
    </row>
    <row r="9" spans="1:7" ht="22.5" customHeight="1" x14ac:dyDescent="0.25">
      <c r="A9" s="41">
        <v>1</v>
      </c>
      <c r="B9" s="41">
        <v>2</v>
      </c>
      <c r="C9" s="41">
        <v>3</v>
      </c>
      <c r="D9" s="41">
        <v>4</v>
      </c>
      <c r="E9" s="64">
        <v>5</v>
      </c>
      <c r="F9" s="42">
        <v>6</v>
      </c>
      <c r="G9" s="43">
        <v>7</v>
      </c>
    </row>
    <row r="10" spans="1:7" ht="22.5" customHeight="1" x14ac:dyDescent="0.25">
      <c r="A10" s="138">
        <v>1</v>
      </c>
      <c r="B10" s="138" t="s">
        <v>55</v>
      </c>
      <c r="C10" s="138" t="s">
        <v>95</v>
      </c>
      <c r="D10" s="138">
        <v>79</v>
      </c>
      <c r="E10" s="138" t="s">
        <v>141</v>
      </c>
      <c r="F10" s="138" t="s">
        <v>147</v>
      </c>
      <c r="G10" s="138" t="s">
        <v>97</v>
      </c>
    </row>
    <row r="11" spans="1:7" ht="22.5" customHeight="1" x14ac:dyDescent="0.25">
      <c r="A11" s="139"/>
      <c r="B11" s="139"/>
      <c r="C11" s="139"/>
      <c r="D11" s="139"/>
      <c r="E11" s="139"/>
      <c r="F11" s="139"/>
      <c r="G11" s="139"/>
    </row>
    <row r="12" spans="1:7" ht="22.5" customHeight="1" x14ac:dyDescent="0.25">
      <c r="A12" s="139"/>
      <c r="B12" s="139"/>
      <c r="C12" s="139"/>
      <c r="D12" s="139"/>
      <c r="E12" s="139"/>
      <c r="F12" s="139"/>
      <c r="G12" s="139"/>
    </row>
    <row r="13" spans="1:7" ht="22.5" customHeight="1" x14ac:dyDescent="0.25">
      <c r="A13" s="139"/>
      <c r="B13" s="139"/>
      <c r="C13" s="139"/>
      <c r="D13" s="139"/>
      <c r="E13" s="139"/>
      <c r="F13" s="139"/>
      <c r="G13" s="139"/>
    </row>
    <row r="14" spans="1:7" ht="22.5" customHeight="1" x14ac:dyDescent="0.25">
      <c r="A14" s="139"/>
      <c r="B14" s="139"/>
      <c r="C14" s="139"/>
      <c r="D14" s="139"/>
      <c r="E14" s="139"/>
      <c r="F14" s="139"/>
      <c r="G14" s="139"/>
    </row>
    <row r="15" spans="1:7" ht="5.25" customHeight="1" x14ac:dyDescent="0.25">
      <c r="A15" s="139"/>
      <c r="B15" s="139"/>
      <c r="C15" s="139"/>
      <c r="D15" s="139"/>
      <c r="E15" s="139"/>
      <c r="F15" s="139"/>
      <c r="G15" s="139"/>
    </row>
    <row r="16" spans="1:7" ht="22.5" hidden="1" customHeight="1" x14ac:dyDescent="0.25">
      <c r="A16" s="140"/>
      <c r="B16" s="140"/>
      <c r="C16" s="140"/>
      <c r="D16" s="140"/>
      <c r="E16" s="140"/>
      <c r="F16" s="140"/>
      <c r="G16" s="140"/>
    </row>
    <row r="17" spans="1:7" ht="22.5" customHeight="1" x14ac:dyDescent="0.25">
      <c r="A17" s="138">
        <v>2</v>
      </c>
      <c r="B17" s="138" t="s">
        <v>98</v>
      </c>
      <c r="C17" s="138" t="s">
        <v>68</v>
      </c>
      <c r="D17" s="138">
        <v>300</v>
      </c>
      <c r="E17" s="138" t="s">
        <v>148</v>
      </c>
      <c r="F17" s="138" t="s">
        <v>96</v>
      </c>
      <c r="G17" s="138" t="s">
        <v>99</v>
      </c>
    </row>
    <row r="18" spans="1:7" ht="22.5" customHeight="1" x14ac:dyDescent="0.25">
      <c r="A18" s="139"/>
      <c r="B18" s="139"/>
      <c r="C18" s="139"/>
      <c r="D18" s="139"/>
      <c r="E18" s="139"/>
      <c r="F18" s="139"/>
      <c r="G18" s="139"/>
    </row>
    <row r="19" spans="1:7" ht="22.5" customHeight="1" x14ac:dyDescent="0.25">
      <c r="A19" s="139"/>
      <c r="B19" s="139"/>
      <c r="C19" s="139"/>
      <c r="D19" s="139"/>
      <c r="E19" s="139"/>
      <c r="F19" s="139"/>
      <c r="G19" s="139"/>
    </row>
    <row r="20" spans="1:7" ht="22.5" customHeight="1" x14ac:dyDescent="0.25">
      <c r="A20" s="139"/>
      <c r="B20" s="139"/>
      <c r="C20" s="139"/>
      <c r="D20" s="139"/>
      <c r="E20" s="139"/>
      <c r="F20" s="139"/>
      <c r="G20" s="139"/>
    </row>
    <row r="21" spans="1:7" ht="15" customHeight="1" x14ac:dyDescent="0.25">
      <c r="A21" s="139"/>
      <c r="B21" s="139"/>
      <c r="C21" s="139"/>
      <c r="D21" s="139"/>
      <c r="E21" s="139"/>
      <c r="F21" s="139"/>
      <c r="G21" s="139"/>
    </row>
    <row r="22" spans="1:7" ht="22.5" hidden="1" customHeight="1" x14ac:dyDescent="0.25">
      <c r="A22" s="139"/>
      <c r="B22" s="139"/>
      <c r="C22" s="139"/>
      <c r="D22" s="139"/>
      <c r="E22" s="139"/>
      <c r="F22" s="139"/>
      <c r="G22" s="139"/>
    </row>
    <row r="23" spans="1:7" ht="22.5" hidden="1" customHeight="1" x14ac:dyDescent="0.25">
      <c r="A23" s="140"/>
      <c r="B23" s="140"/>
      <c r="C23" s="140"/>
      <c r="D23" s="140"/>
      <c r="E23" s="140"/>
      <c r="F23" s="140"/>
      <c r="G23" s="140"/>
    </row>
    <row r="24" spans="1:7" ht="22.5" customHeight="1" x14ac:dyDescent="0.25">
      <c r="A24" s="138">
        <v>3</v>
      </c>
      <c r="B24" s="138" t="s">
        <v>64</v>
      </c>
      <c r="C24" s="138" t="s">
        <v>68</v>
      </c>
      <c r="D24" s="138">
        <v>200</v>
      </c>
      <c r="E24" s="138" t="s">
        <v>149</v>
      </c>
      <c r="F24" s="138" t="s">
        <v>96</v>
      </c>
      <c r="G24" s="138" t="s">
        <v>99</v>
      </c>
    </row>
    <row r="25" spans="1:7" ht="22.5" customHeight="1" x14ac:dyDescent="0.25">
      <c r="A25" s="139"/>
      <c r="B25" s="139"/>
      <c r="C25" s="139"/>
      <c r="D25" s="139"/>
      <c r="E25" s="139"/>
      <c r="F25" s="139"/>
      <c r="G25" s="139"/>
    </row>
    <row r="26" spans="1:7" ht="22.5" customHeight="1" x14ac:dyDescent="0.25">
      <c r="A26" s="139"/>
      <c r="B26" s="139"/>
      <c r="C26" s="139"/>
      <c r="D26" s="139"/>
      <c r="E26" s="139"/>
      <c r="F26" s="139"/>
      <c r="G26" s="139"/>
    </row>
    <row r="27" spans="1:7" ht="22.5" customHeight="1" x14ac:dyDescent="0.25">
      <c r="A27" s="139"/>
      <c r="B27" s="139"/>
      <c r="C27" s="139"/>
      <c r="D27" s="139"/>
      <c r="E27" s="139"/>
      <c r="F27" s="139"/>
      <c r="G27" s="139"/>
    </row>
    <row r="28" spans="1:7" ht="22.5" customHeight="1" x14ac:dyDescent="0.25">
      <c r="A28" s="139"/>
      <c r="B28" s="139"/>
      <c r="C28" s="139"/>
      <c r="D28" s="139"/>
      <c r="E28" s="139"/>
      <c r="F28" s="139"/>
      <c r="G28" s="139"/>
    </row>
    <row r="29" spans="1:7" ht="22.5" hidden="1" customHeight="1" x14ac:dyDescent="0.25">
      <c r="A29" s="139"/>
      <c r="B29" s="139"/>
      <c r="C29" s="139"/>
      <c r="D29" s="139"/>
      <c r="E29" s="139"/>
      <c r="F29" s="139"/>
      <c r="G29" s="139"/>
    </row>
    <row r="30" spans="1:7" ht="22.5" hidden="1" customHeight="1" x14ac:dyDescent="0.25">
      <c r="A30" s="140"/>
      <c r="B30" s="140"/>
      <c r="C30" s="140"/>
      <c r="D30" s="140"/>
      <c r="E30" s="140"/>
      <c r="F30" s="140"/>
      <c r="G30" s="140"/>
    </row>
    <row r="31" spans="1:7" ht="22.5" customHeight="1" x14ac:dyDescent="0.25">
      <c r="A31" s="138">
        <v>4</v>
      </c>
      <c r="B31" s="138" t="s">
        <v>66</v>
      </c>
      <c r="C31" s="138" t="s">
        <v>68</v>
      </c>
      <c r="D31" s="138">
        <v>80</v>
      </c>
      <c r="E31" s="138" t="s">
        <v>150</v>
      </c>
      <c r="F31" s="138" t="s">
        <v>96</v>
      </c>
      <c r="G31" s="138" t="s">
        <v>99</v>
      </c>
    </row>
    <row r="32" spans="1:7" ht="22.5" customHeight="1" x14ac:dyDescent="0.25">
      <c r="A32" s="139"/>
      <c r="B32" s="139"/>
      <c r="C32" s="139"/>
      <c r="D32" s="139"/>
      <c r="E32" s="139"/>
      <c r="F32" s="139"/>
      <c r="G32" s="139"/>
    </row>
    <row r="33" spans="1:7" ht="22.5" customHeight="1" x14ac:dyDescent="0.25">
      <c r="A33" s="139"/>
      <c r="B33" s="139"/>
      <c r="C33" s="139"/>
      <c r="D33" s="139"/>
      <c r="E33" s="139"/>
      <c r="F33" s="139"/>
      <c r="G33" s="139"/>
    </row>
    <row r="34" spans="1:7" ht="22.5" customHeight="1" x14ac:dyDescent="0.25">
      <c r="A34" s="139"/>
      <c r="B34" s="139"/>
      <c r="C34" s="139"/>
      <c r="D34" s="139"/>
      <c r="E34" s="139"/>
      <c r="F34" s="139"/>
      <c r="G34" s="139"/>
    </row>
    <row r="35" spans="1:7" ht="11.25" customHeight="1" x14ac:dyDescent="0.25">
      <c r="A35" s="139"/>
      <c r="B35" s="139"/>
      <c r="C35" s="139"/>
      <c r="D35" s="139"/>
      <c r="E35" s="139"/>
      <c r="F35" s="139"/>
      <c r="G35" s="139"/>
    </row>
    <row r="36" spans="1:7" ht="22.5" hidden="1" customHeight="1" x14ac:dyDescent="0.25">
      <c r="A36" s="139"/>
      <c r="B36" s="139"/>
      <c r="C36" s="139"/>
      <c r="D36" s="139"/>
      <c r="E36" s="139"/>
      <c r="F36" s="139"/>
      <c r="G36" s="139"/>
    </row>
    <row r="37" spans="1:7" ht="22.5" hidden="1" customHeight="1" x14ac:dyDescent="0.25">
      <c r="A37" s="140"/>
      <c r="B37" s="140"/>
      <c r="C37" s="140"/>
      <c r="D37" s="140"/>
      <c r="E37" s="140"/>
      <c r="F37" s="140"/>
      <c r="G37" s="140"/>
    </row>
    <row r="38" spans="1:7" ht="22.5" customHeight="1" x14ac:dyDescent="0.25">
      <c r="A38" s="138">
        <v>5</v>
      </c>
      <c r="B38" s="138" t="s">
        <v>67</v>
      </c>
      <c r="C38" s="138" t="s">
        <v>68</v>
      </c>
      <c r="D38" s="138"/>
      <c r="E38" s="138" t="s">
        <v>101</v>
      </c>
      <c r="F38" s="138" t="s">
        <v>96</v>
      </c>
      <c r="G38" s="138" t="s">
        <v>99</v>
      </c>
    </row>
    <row r="39" spans="1:7" ht="22.5" customHeight="1" x14ac:dyDescent="0.25">
      <c r="A39" s="139"/>
      <c r="B39" s="139"/>
      <c r="C39" s="139"/>
      <c r="D39" s="139"/>
      <c r="E39" s="139"/>
      <c r="F39" s="139"/>
      <c r="G39" s="139"/>
    </row>
    <row r="40" spans="1:7" ht="22.5" customHeight="1" x14ac:dyDescent="0.25">
      <c r="A40" s="139"/>
      <c r="B40" s="139"/>
      <c r="C40" s="139"/>
      <c r="D40" s="139"/>
      <c r="E40" s="139"/>
      <c r="F40" s="139"/>
      <c r="G40" s="139"/>
    </row>
    <row r="41" spans="1:7" ht="22.5" customHeight="1" x14ac:dyDescent="0.25">
      <c r="A41" s="139"/>
      <c r="B41" s="139"/>
      <c r="C41" s="139"/>
      <c r="D41" s="139"/>
      <c r="E41" s="139"/>
      <c r="F41" s="139"/>
      <c r="G41" s="139"/>
    </row>
    <row r="42" spans="1:7" ht="12.75" customHeight="1" x14ac:dyDescent="0.25">
      <c r="A42" s="139"/>
      <c r="B42" s="139"/>
      <c r="C42" s="139"/>
      <c r="D42" s="139"/>
      <c r="E42" s="139"/>
      <c r="F42" s="139"/>
      <c r="G42" s="139"/>
    </row>
    <row r="43" spans="1:7" ht="22.5" hidden="1" customHeight="1" x14ac:dyDescent="0.25">
      <c r="A43" s="139"/>
      <c r="B43" s="139"/>
      <c r="C43" s="139"/>
      <c r="D43" s="139"/>
      <c r="E43" s="139"/>
      <c r="F43" s="139"/>
      <c r="G43" s="139"/>
    </row>
    <row r="44" spans="1:7" ht="22.5" hidden="1" customHeight="1" x14ac:dyDescent="0.25">
      <c r="A44" s="140"/>
      <c r="B44" s="140"/>
      <c r="C44" s="140"/>
      <c r="D44" s="140"/>
      <c r="E44" s="140"/>
      <c r="F44" s="140"/>
      <c r="G44" s="140"/>
    </row>
    <row r="45" spans="1:7" ht="22.5" customHeight="1" x14ac:dyDescent="0.25">
      <c r="A45" s="138">
        <v>6</v>
      </c>
      <c r="B45" s="138" t="s">
        <v>70</v>
      </c>
      <c r="C45" s="138" t="s">
        <v>68</v>
      </c>
      <c r="D45" s="138">
        <v>7000</v>
      </c>
      <c r="E45" s="138" t="s">
        <v>151</v>
      </c>
      <c r="F45" s="138" t="s">
        <v>100</v>
      </c>
      <c r="G45" s="138" t="s">
        <v>99</v>
      </c>
    </row>
    <row r="46" spans="1:7" ht="22.5" customHeight="1" x14ac:dyDescent="0.25">
      <c r="A46" s="139"/>
      <c r="B46" s="139"/>
      <c r="C46" s="139"/>
      <c r="D46" s="139"/>
      <c r="E46" s="139"/>
      <c r="F46" s="139"/>
      <c r="G46" s="139"/>
    </row>
    <row r="47" spans="1:7" ht="22.5" customHeight="1" x14ac:dyDescent="0.25">
      <c r="A47" s="139"/>
      <c r="B47" s="139"/>
      <c r="C47" s="139"/>
      <c r="D47" s="139"/>
      <c r="E47" s="139"/>
      <c r="F47" s="139"/>
      <c r="G47" s="139"/>
    </row>
    <row r="48" spans="1:7" ht="22.5" customHeight="1" x14ac:dyDescent="0.25">
      <c r="A48" s="139"/>
      <c r="B48" s="139"/>
      <c r="C48" s="139"/>
      <c r="D48" s="139"/>
      <c r="E48" s="139"/>
      <c r="F48" s="139"/>
      <c r="G48" s="139"/>
    </row>
    <row r="49" spans="1:7" ht="11.25" customHeight="1" x14ac:dyDescent="0.25">
      <c r="A49" s="139"/>
      <c r="B49" s="139"/>
      <c r="C49" s="139"/>
      <c r="D49" s="139"/>
      <c r="E49" s="139"/>
      <c r="F49" s="139"/>
      <c r="G49" s="139"/>
    </row>
    <row r="50" spans="1:7" ht="22.5" hidden="1" customHeight="1" x14ac:dyDescent="0.25">
      <c r="A50" s="139"/>
      <c r="B50" s="139"/>
      <c r="C50" s="139"/>
      <c r="D50" s="139"/>
      <c r="E50" s="139"/>
      <c r="F50" s="139"/>
      <c r="G50" s="139"/>
    </row>
    <row r="51" spans="1:7" ht="22.5" hidden="1" customHeight="1" x14ac:dyDescent="0.25">
      <c r="A51" s="140"/>
      <c r="B51" s="140"/>
      <c r="C51" s="140"/>
      <c r="D51" s="140"/>
      <c r="E51" s="140"/>
      <c r="F51" s="140"/>
      <c r="G51" s="140"/>
    </row>
    <row r="52" spans="1:7" ht="22.5" customHeight="1" x14ac:dyDescent="0.25">
      <c r="A52" s="138">
        <v>7</v>
      </c>
      <c r="B52" s="138" t="s">
        <v>72</v>
      </c>
      <c r="C52" s="138" t="s">
        <v>102</v>
      </c>
      <c r="D52" s="138">
        <v>524.6</v>
      </c>
      <c r="E52" s="138" t="s">
        <v>152</v>
      </c>
      <c r="F52" s="138" t="s">
        <v>100</v>
      </c>
      <c r="G52" s="138" t="s">
        <v>99</v>
      </c>
    </row>
    <row r="53" spans="1:7" ht="22.5" customHeight="1" x14ac:dyDescent="0.25">
      <c r="A53" s="139"/>
      <c r="B53" s="139"/>
      <c r="C53" s="139"/>
      <c r="D53" s="139"/>
      <c r="E53" s="139"/>
      <c r="F53" s="139"/>
      <c r="G53" s="139"/>
    </row>
    <row r="54" spans="1:7" ht="22.5" customHeight="1" x14ac:dyDescent="0.25">
      <c r="A54" s="139"/>
      <c r="B54" s="139"/>
      <c r="C54" s="139"/>
      <c r="D54" s="139"/>
      <c r="E54" s="139"/>
      <c r="F54" s="139"/>
      <c r="G54" s="139"/>
    </row>
    <row r="55" spans="1:7" ht="22.5" customHeight="1" x14ac:dyDescent="0.25">
      <c r="A55" s="139"/>
      <c r="B55" s="139"/>
      <c r="C55" s="139"/>
      <c r="D55" s="139"/>
      <c r="E55" s="139"/>
      <c r="F55" s="139"/>
      <c r="G55" s="139"/>
    </row>
    <row r="56" spans="1:7" ht="22.5" customHeight="1" x14ac:dyDescent="0.25">
      <c r="A56" s="139"/>
      <c r="B56" s="139"/>
      <c r="C56" s="139"/>
      <c r="D56" s="139"/>
      <c r="E56" s="139"/>
      <c r="F56" s="139"/>
      <c r="G56" s="139"/>
    </row>
    <row r="57" spans="1:7" ht="22.5" hidden="1" customHeight="1" x14ac:dyDescent="0.25">
      <c r="A57" s="139"/>
      <c r="B57" s="139"/>
      <c r="C57" s="139"/>
      <c r="D57" s="139"/>
      <c r="E57" s="139"/>
      <c r="F57" s="139"/>
      <c r="G57" s="139"/>
    </row>
    <row r="58" spans="1:7" ht="22.5" hidden="1" customHeight="1" x14ac:dyDescent="0.25">
      <c r="A58" s="140"/>
      <c r="B58" s="140"/>
      <c r="C58" s="140"/>
      <c r="D58" s="140"/>
      <c r="E58" s="140"/>
      <c r="F58" s="140"/>
      <c r="G58" s="140"/>
    </row>
    <row r="59" spans="1:7" ht="22.5" customHeight="1" x14ac:dyDescent="0.25">
      <c r="A59" s="138">
        <v>8</v>
      </c>
      <c r="B59" s="138" t="s">
        <v>74</v>
      </c>
      <c r="C59" s="138" t="s">
        <v>68</v>
      </c>
      <c r="D59" s="138">
        <v>400</v>
      </c>
      <c r="E59" s="138" t="s">
        <v>103</v>
      </c>
      <c r="F59" s="138" t="s">
        <v>96</v>
      </c>
      <c r="G59" s="138" t="s">
        <v>99</v>
      </c>
    </row>
    <row r="60" spans="1:7" ht="22.5" customHeight="1" x14ac:dyDescent="0.25">
      <c r="A60" s="139"/>
      <c r="B60" s="139"/>
      <c r="C60" s="139"/>
      <c r="D60" s="139"/>
      <c r="E60" s="139"/>
      <c r="F60" s="139"/>
      <c r="G60" s="139"/>
    </row>
    <row r="61" spans="1:7" ht="22.5" customHeight="1" x14ac:dyDescent="0.25">
      <c r="A61" s="139"/>
      <c r="B61" s="139"/>
      <c r="C61" s="139"/>
      <c r="D61" s="139"/>
      <c r="E61" s="139"/>
      <c r="F61" s="139"/>
      <c r="G61" s="139"/>
    </row>
    <row r="62" spans="1:7" ht="22.5" customHeight="1" x14ac:dyDescent="0.25">
      <c r="A62" s="139"/>
      <c r="B62" s="139"/>
      <c r="C62" s="139"/>
      <c r="D62" s="139"/>
      <c r="E62" s="139"/>
      <c r="F62" s="139"/>
      <c r="G62" s="139"/>
    </row>
    <row r="63" spans="1:7" ht="21.75" customHeight="1" x14ac:dyDescent="0.25">
      <c r="A63" s="139"/>
      <c r="B63" s="139"/>
      <c r="C63" s="139"/>
      <c r="D63" s="139"/>
      <c r="E63" s="139"/>
      <c r="F63" s="139"/>
      <c r="G63" s="139"/>
    </row>
    <row r="64" spans="1:7" ht="22.5" hidden="1" customHeight="1" x14ac:dyDescent="0.25">
      <c r="A64" s="139"/>
      <c r="B64" s="139"/>
      <c r="C64" s="139"/>
      <c r="D64" s="139"/>
      <c r="E64" s="139"/>
      <c r="F64" s="139"/>
      <c r="G64" s="139"/>
    </row>
    <row r="65" spans="1:7" ht="22.5" hidden="1" customHeight="1" x14ac:dyDescent="0.25">
      <c r="A65" s="140"/>
      <c r="B65" s="140"/>
      <c r="C65" s="140"/>
      <c r="D65" s="140"/>
      <c r="E65" s="140"/>
      <c r="F65" s="140"/>
      <c r="G65" s="140"/>
    </row>
    <row r="66" spans="1:7" ht="22.5" customHeight="1" x14ac:dyDescent="0.25">
      <c r="A66" s="138">
        <v>9</v>
      </c>
      <c r="B66" s="138" t="s">
        <v>76</v>
      </c>
      <c r="C66" s="138" t="s">
        <v>68</v>
      </c>
      <c r="D66" s="138">
        <v>400</v>
      </c>
      <c r="E66" s="138" t="s">
        <v>153</v>
      </c>
      <c r="F66" s="138" t="s">
        <v>96</v>
      </c>
      <c r="G66" s="138" t="s">
        <v>99</v>
      </c>
    </row>
    <row r="67" spans="1:7" ht="22.5" customHeight="1" x14ac:dyDescent="0.25">
      <c r="A67" s="139"/>
      <c r="B67" s="139"/>
      <c r="C67" s="139"/>
      <c r="D67" s="139"/>
      <c r="E67" s="139"/>
      <c r="F67" s="139"/>
      <c r="G67" s="139"/>
    </row>
    <row r="68" spans="1:7" ht="22.5" customHeight="1" x14ac:dyDescent="0.25">
      <c r="A68" s="139"/>
      <c r="B68" s="139"/>
      <c r="C68" s="139"/>
      <c r="D68" s="139"/>
      <c r="E68" s="139"/>
      <c r="F68" s="139"/>
      <c r="G68" s="139"/>
    </row>
    <row r="69" spans="1:7" ht="22.5" customHeight="1" x14ac:dyDescent="0.25">
      <c r="A69" s="139"/>
      <c r="B69" s="139"/>
      <c r="C69" s="139"/>
      <c r="D69" s="139"/>
      <c r="E69" s="139"/>
      <c r="F69" s="139"/>
      <c r="G69" s="139"/>
    </row>
    <row r="70" spans="1:7" ht="22.5" customHeight="1" x14ac:dyDescent="0.25">
      <c r="A70" s="139"/>
      <c r="B70" s="139"/>
      <c r="C70" s="139"/>
      <c r="D70" s="139"/>
      <c r="E70" s="139"/>
      <c r="F70" s="139"/>
      <c r="G70" s="139"/>
    </row>
    <row r="71" spans="1:7" ht="6" customHeight="1" x14ac:dyDescent="0.25">
      <c r="A71" s="139"/>
      <c r="B71" s="139"/>
      <c r="C71" s="139"/>
      <c r="D71" s="139"/>
      <c r="E71" s="139"/>
      <c r="F71" s="139"/>
      <c r="G71" s="139"/>
    </row>
    <row r="72" spans="1:7" ht="22.5" hidden="1" customHeight="1" x14ac:dyDescent="0.25">
      <c r="A72" s="140"/>
      <c r="B72" s="140"/>
      <c r="C72" s="140"/>
      <c r="D72" s="140"/>
      <c r="E72" s="140"/>
      <c r="F72" s="140"/>
      <c r="G72" s="140"/>
    </row>
    <row r="73" spans="1:7" ht="22.5" customHeight="1" x14ac:dyDescent="0.25">
      <c r="A73" s="138">
        <v>10</v>
      </c>
      <c r="B73" s="138" t="s">
        <v>104</v>
      </c>
      <c r="C73" s="138" t="s">
        <v>68</v>
      </c>
      <c r="D73" s="138">
        <v>150</v>
      </c>
      <c r="E73" s="138" t="s">
        <v>154</v>
      </c>
      <c r="F73" s="138" t="s">
        <v>96</v>
      </c>
      <c r="G73" s="138" t="s">
        <v>99</v>
      </c>
    </row>
    <row r="74" spans="1:7" ht="22.5" customHeight="1" x14ac:dyDescent="0.25">
      <c r="A74" s="139"/>
      <c r="B74" s="139"/>
      <c r="C74" s="139"/>
      <c r="D74" s="139"/>
      <c r="E74" s="139"/>
      <c r="F74" s="139"/>
      <c r="G74" s="139"/>
    </row>
    <row r="75" spans="1:7" ht="22.5" customHeight="1" x14ac:dyDescent="0.25">
      <c r="A75" s="139"/>
      <c r="B75" s="139"/>
      <c r="C75" s="139"/>
      <c r="D75" s="139"/>
      <c r="E75" s="139"/>
      <c r="F75" s="139"/>
      <c r="G75" s="139"/>
    </row>
    <row r="76" spans="1:7" ht="22.5" customHeight="1" x14ac:dyDescent="0.25">
      <c r="A76" s="139"/>
      <c r="B76" s="139"/>
      <c r="C76" s="139"/>
      <c r="D76" s="139"/>
      <c r="E76" s="139"/>
      <c r="F76" s="139"/>
      <c r="G76" s="139"/>
    </row>
    <row r="77" spans="1:7" ht="6" customHeight="1" x14ac:dyDescent="0.25">
      <c r="A77" s="139"/>
      <c r="B77" s="139"/>
      <c r="C77" s="139"/>
      <c r="D77" s="139"/>
      <c r="E77" s="139"/>
      <c r="F77" s="139"/>
      <c r="G77" s="139"/>
    </row>
    <row r="78" spans="1:7" ht="14.25" hidden="1" customHeight="1" x14ac:dyDescent="0.25">
      <c r="A78" s="139"/>
      <c r="B78" s="139"/>
      <c r="C78" s="139"/>
      <c r="D78" s="139"/>
      <c r="E78" s="139"/>
      <c r="F78" s="139"/>
      <c r="G78" s="139"/>
    </row>
    <row r="79" spans="1:7" ht="22.5" hidden="1" customHeight="1" x14ac:dyDescent="0.25">
      <c r="A79" s="140"/>
      <c r="B79" s="140"/>
      <c r="C79" s="140"/>
      <c r="D79" s="140"/>
      <c r="E79" s="140"/>
      <c r="F79" s="140"/>
      <c r="G79" s="140"/>
    </row>
    <row r="80" spans="1:7" ht="22.5" customHeight="1" x14ac:dyDescent="0.25">
      <c r="A80" s="138">
        <v>11</v>
      </c>
      <c r="B80" s="138" t="s">
        <v>77</v>
      </c>
      <c r="C80" s="138" t="s">
        <v>68</v>
      </c>
      <c r="D80" s="138">
        <v>100</v>
      </c>
      <c r="E80" s="138" t="s">
        <v>155</v>
      </c>
      <c r="F80" s="138" t="s">
        <v>96</v>
      </c>
      <c r="G80" s="138" t="s">
        <v>99</v>
      </c>
    </row>
    <row r="81" spans="1:7" ht="22.5" customHeight="1" x14ac:dyDescent="0.25">
      <c r="A81" s="139"/>
      <c r="B81" s="139"/>
      <c r="C81" s="139"/>
      <c r="D81" s="139"/>
      <c r="E81" s="139"/>
      <c r="F81" s="139"/>
      <c r="G81" s="139"/>
    </row>
    <row r="82" spans="1:7" ht="22.5" customHeight="1" x14ac:dyDescent="0.25">
      <c r="A82" s="139"/>
      <c r="B82" s="139"/>
      <c r="C82" s="139"/>
      <c r="D82" s="139"/>
      <c r="E82" s="139"/>
      <c r="F82" s="139"/>
      <c r="G82" s="139"/>
    </row>
    <row r="83" spans="1:7" ht="22.5" customHeight="1" x14ac:dyDescent="0.25">
      <c r="A83" s="139"/>
      <c r="B83" s="139"/>
      <c r="C83" s="139"/>
      <c r="D83" s="139"/>
      <c r="E83" s="139"/>
      <c r="F83" s="139"/>
      <c r="G83" s="139"/>
    </row>
    <row r="84" spans="1:7" ht="3" customHeight="1" x14ac:dyDescent="0.25">
      <c r="A84" s="139"/>
      <c r="B84" s="139"/>
      <c r="C84" s="139"/>
      <c r="D84" s="139"/>
      <c r="E84" s="139"/>
      <c r="F84" s="139"/>
      <c r="G84" s="139"/>
    </row>
    <row r="85" spans="1:7" ht="22.5" hidden="1" customHeight="1" x14ac:dyDescent="0.25">
      <c r="A85" s="139"/>
      <c r="B85" s="139"/>
      <c r="C85" s="139"/>
      <c r="D85" s="139"/>
      <c r="E85" s="139"/>
      <c r="F85" s="139"/>
      <c r="G85" s="139"/>
    </row>
    <row r="86" spans="1:7" ht="22.5" hidden="1" customHeight="1" x14ac:dyDescent="0.25">
      <c r="A86" s="140"/>
      <c r="B86" s="140"/>
      <c r="C86" s="140"/>
      <c r="D86" s="140"/>
      <c r="E86" s="140"/>
      <c r="F86" s="140"/>
      <c r="G86" s="140"/>
    </row>
    <row r="87" spans="1:7" ht="22.5" customHeight="1" x14ac:dyDescent="0.25">
      <c r="A87" s="138">
        <v>12</v>
      </c>
      <c r="B87" s="138" t="s">
        <v>78</v>
      </c>
      <c r="C87" s="138" t="s">
        <v>68</v>
      </c>
      <c r="D87" s="138">
        <v>200</v>
      </c>
      <c r="E87" s="138" t="s">
        <v>156</v>
      </c>
      <c r="F87" s="138" t="s">
        <v>96</v>
      </c>
      <c r="G87" s="138" t="s">
        <v>99</v>
      </c>
    </row>
    <row r="88" spans="1:7" ht="22.5" customHeight="1" x14ac:dyDescent="0.25">
      <c r="A88" s="139"/>
      <c r="B88" s="139"/>
      <c r="C88" s="139"/>
      <c r="D88" s="139"/>
      <c r="E88" s="139"/>
      <c r="F88" s="139"/>
      <c r="G88" s="139"/>
    </row>
    <row r="89" spans="1:7" ht="22.5" customHeight="1" x14ac:dyDescent="0.25">
      <c r="A89" s="139"/>
      <c r="B89" s="139"/>
      <c r="C89" s="139"/>
      <c r="D89" s="139"/>
      <c r="E89" s="139"/>
      <c r="F89" s="139"/>
      <c r="G89" s="139"/>
    </row>
    <row r="90" spans="1:7" ht="8.25" customHeight="1" x14ac:dyDescent="0.25">
      <c r="A90" s="139"/>
      <c r="B90" s="139"/>
      <c r="C90" s="139"/>
      <c r="D90" s="139"/>
      <c r="E90" s="139"/>
      <c r="F90" s="139"/>
      <c r="G90" s="139"/>
    </row>
    <row r="91" spans="1:7" ht="22.5" hidden="1" customHeight="1" x14ac:dyDescent="0.25">
      <c r="A91" s="139"/>
      <c r="B91" s="139"/>
      <c r="C91" s="139"/>
      <c r="D91" s="139"/>
      <c r="E91" s="139"/>
      <c r="F91" s="139"/>
      <c r="G91" s="139"/>
    </row>
    <row r="92" spans="1:7" ht="22.5" hidden="1" customHeight="1" x14ac:dyDescent="0.25">
      <c r="A92" s="139"/>
      <c r="B92" s="139"/>
      <c r="C92" s="139"/>
      <c r="D92" s="139"/>
      <c r="E92" s="139"/>
      <c r="F92" s="139"/>
      <c r="G92" s="139"/>
    </row>
    <row r="93" spans="1:7" ht="22.5" hidden="1" customHeight="1" x14ac:dyDescent="0.25">
      <c r="A93" s="140"/>
      <c r="B93" s="140"/>
      <c r="C93" s="140"/>
      <c r="D93" s="140"/>
      <c r="E93" s="140"/>
      <c r="F93" s="140"/>
      <c r="G93" s="140"/>
    </row>
    <row r="94" spans="1:7" ht="22.5" customHeight="1" x14ac:dyDescent="0.25">
      <c r="A94" s="138">
        <v>13</v>
      </c>
      <c r="B94" s="138" t="s">
        <v>105</v>
      </c>
      <c r="C94" s="138" t="s">
        <v>68</v>
      </c>
      <c r="D94" s="138">
        <v>40</v>
      </c>
      <c r="E94" s="138" t="s">
        <v>157</v>
      </c>
      <c r="F94" s="138" t="s">
        <v>96</v>
      </c>
      <c r="G94" s="138" t="s">
        <v>99</v>
      </c>
    </row>
    <row r="95" spans="1:7" ht="22.5" customHeight="1" x14ac:dyDescent="0.25">
      <c r="A95" s="139"/>
      <c r="B95" s="139"/>
      <c r="C95" s="139"/>
      <c r="D95" s="139"/>
      <c r="E95" s="139"/>
      <c r="F95" s="139"/>
      <c r="G95" s="139"/>
    </row>
    <row r="96" spans="1:7" ht="7.5" customHeight="1" x14ac:dyDescent="0.25">
      <c r="A96" s="139"/>
      <c r="B96" s="139"/>
      <c r="C96" s="139"/>
      <c r="D96" s="139"/>
      <c r="E96" s="139"/>
      <c r="F96" s="139"/>
      <c r="G96" s="139"/>
    </row>
    <row r="97" spans="1:7" ht="22.5" customHeight="1" x14ac:dyDescent="0.25">
      <c r="A97" s="139"/>
      <c r="B97" s="139"/>
      <c r="C97" s="139"/>
      <c r="D97" s="139"/>
      <c r="E97" s="139"/>
      <c r="F97" s="139"/>
      <c r="G97" s="139"/>
    </row>
    <row r="98" spans="1:7" ht="22.5" customHeight="1" x14ac:dyDescent="0.25">
      <c r="A98" s="139"/>
      <c r="B98" s="139"/>
      <c r="C98" s="139"/>
      <c r="D98" s="139"/>
      <c r="E98" s="139"/>
      <c r="F98" s="139"/>
      <c r="G98" s="139"/>
    </row>
    <row r="99" spans="1:7" ht="5.25" customHeight="1" x14ac:dyDescent="0.25">
      <c r="A99" s="139"/>
      <c r="B99" s="139"/>
      <c r="C99" s="139"/>
      <c r="D99" s="139"/>
      <c r="E99" s="139"/>
      <c r="F99" s="139"/>
      <c r="G99" s="139"/>
    </row>
    <row r="100" spans="1:7" ht="22.5" hidden="1" customHeight="1" x14ac:dyDescent="0.25">
      <c r="A100" s="140"/>
      <c r="B100" s="140"/>
      <c r="C100" s="140"/>
      <c r="D100" s="140"/>
      <c r="E100" s="140"/>
      <c r="F100" s="140"/>
      <c r="G100" s="139"/>
    </row>
    <row r="101" spans="1:7" ht="22.5" customHeight="1" x14ac:dyDescent="0.25">
      <c r="A101" s="42"/>
      <c r="B101" s="42"/>
      <c r="C101" s="42"/>
      <c r="D101" s="42"/>
      <c r="E101" s="63"/>
      <c r="F101" s="42"/>
      <c r="G101" s="140"/>
    </row>
    <row r="102" spans="1:7" ht="87" customHeight="1" x14ac:dyDescent="0.25">
      <c r="A102" s="42">
        <v>14</v>
      </c>
      <c r="B102" s="42" t="s">
        <v>79</v>
      </c>
      <c r="C102" s="42"/>
      <c r="D102" s="42"/>
      <c r="E102" s="63" t="s">
        <v>107</v>
      </c>
      <c r="F102" s="42" t="s">
        <v>106</v>
      </c>
      <c r="G102" s="42" t="s">
        <v>99</v>
      </c>
    </row>
    <row r="103" spans="1:7" ht="78.75" customHeight="1" x14ac:dyDescent="0.25">
      <c r="A103" s="42">
        <v>15</v>
      </c>
      <c r="B103" s="42" t="s">
        <v>81</v>
      </c>
      <c r="C103" s="42"/>
      <c r="D103" s="42"/>
      <c r="E103" s="63" t="s">
        <v>82</v>
      </c>
      <c r="F103" s="42" t="s">
        <v>106</v>
      </c>
      <c r="G103" s="42" t="s">
        <v>99</v>
      </c>
    </row>
    <row r="104" spans="1:7" ht="83.25" customHeight="1" x14ac:dyDescent="0.25">
      <c r="A104" s="42">
        <v>16</v>
      </c>
      <c r="B104" s="42" t="s">
        <v>83</v>
      </c>
      <c r="C104" s="42"/>
      <c r="D104" s="42"/>
      <c r="E104" s="63" t="s">
        <v>84</v>
      </c>
      <c r="F104" s="42" t="s">
        <v>106</v>
      </c>
      <c r="G104" s="42" t="s">
        <v>99</v>
      </c>
    </row>
    <row r="105" spans="1:7" ht="83.25" customHeight="1" x14ac:dyDescent="0.25">
      <c r="A105" s="42">
        <v>17</v>
      </c>
      <c r="B105" s="42" t="s">
        <v>85</v>
      </c>
      <c r="C105" s="42"/>
      <c r="D105" s="42"/>
      <c r="E105" s="63" t="s">
        <v>144</v>
      </c>
      <c r="F105" s="42" t="s">
        <v>106</v>
      </c>
      <c r="G105" s="42" t="s">
        <v>97</v>
      </c>
    </row>
  </sheetData>
  <mergeCells count="99">
    <mergeCell ref="B3:G4"/>
    <mergeCell ref="A6:A8"/>
    <mergeCell ref="B6:B8"/>
    <mergeCell ref="C6:C8"/>
    <mergeCell ref="D6:D8"/>
    <mergeCell ref="E6:E8"/>
    <mergeCell ref="F6:F8"/>
    <mergeCell ref="G6:G8"/>
    <mergeCell ref="G10:G16"/>
    <mergeCell ref="A17:A23"/>
    <mergeCell ref="B17:B23"/>
    <mergeCell ref="C17:C23"/>
    <mergeCell ref="D17:D23"/>
    <mergeCell ref="E17:E23"/>
    <mergeCell ref="F17:F23"/>
    <mergeCell ref="G17:G23"/>
    <mergeCell ref="A10:A16"/>
    <mergeCell ref="B10:B16"/>
    <mergeCell ref="C10:C16"/>
    <mergeCell ref="D10:D16"/>
    <mergeCell ref="E10:E16"/>
    <mergeCell ref="F10:F16"/>
    <mergeCell ref="A24:A30"/>
    <mergeCell ref="B24:B30"/>
    <mergeCell ref="C24:C30"/>
    <mergeCell ref="D24:D30"/>
    <mergeCell ref="E24:E30"/>
    <mergeCell ref="F24:F30"/>
    <mergeCell ref="G24:G30"/>
    <mergeCell ref="G31:G37"/>
    <mergeCell ref="A38:A44"/>
    <mergeCell ref="B38:B44"/>
    <mergeCell ref="C38:C44"/>
    <mergeCell ref="D38:D44"/>
    <mergeCell ref="E38:E44"/>
    <mergeCell ref="F38:F44"/>
    <mergeCell ref="G38:G44"/>
    <mergeCell ref="A31:A37"/>
    <mergeCell ref="B31:B37"/>
    <mergeCell ref="C31:C37"/>
    <mergeCell ref="D31:D37"/>
    <mergeCell ref="E31:E37"/>
    <mergeCell ref="F31:F37"/>
    <mergeCell ref="G45:G51"/>
    <mergeCell ref="A52:A58"/>
    <mergeCell ref="B52:B58"/>
    <mergeCell ref="C52:C58"/>
    <mergeCell ref="D52:D58"/>
    <mergeCell ref="E52:E58"/>
    <mergeCell ref="F52:F58"/>
    <mergeCell ref="G52:G58"/>
    <mergeCell ref="A45:A51"/>
    <mergeCell ref="B45:B51"/>
    <mergeCell ref="C45:C51"/>
    <mergeCell ref="D45:D51"/>
    <mergeCell ref="E45:E51"/>
    <mergeCell ref="F45:F51"/>
    <mergeCell ref="G59:G65"/>
    <mergeCell ref="A66:A72"/>
    <mergeCell ref="B66:B72"/>
    <mergeCell ref="C66:C72"/>
    <mergeCell ref="D66:D72"/>
    <mergeCell ref="E66:E72"/>
    <mergeCell ref="F66:F72"/>
    <mergeCell ref="G66:G72"/>
    <mergeCell ref="A59:A65"/>
    <mergeCell ref="B59:B65"/>
    <mergeCell ref="C59:C65"/>
    <mergeCell ref="D59:D65"/>
    <mergeCell ref="E59:E65"/>
    <mergeCell ref="F59:F65"/>
    <mergeCell ref="G73:G79"/>
    <mergeCell ref="A80:A86"/>
    <mergeCell ref="B80:B86"/>
    <mergeCell ref="C80:C86"/>
    <mergeCell ref="D80:D86"/>
    <mergeCell ref="E80:E86"/>
    <mergeCell ref="F80:F86"/>
    <mergeCell ref="G80:G86"/>
    <mergeCell ref="A73:A79"/>
    <mergeCell ref="B73:B79"/>
    <mergeCell ref="C73:C79"/>
    <mergeCell ref="D73:D79"/>
    <mergeCell ref="E73:E79"/>
    <mergeCell ref="F73:F79"/>
    <mergeCell ref="G87:G93"/>
    <mergeCell ref="A94:A100"/>
    <mergeCell ref="B94:B100"/>
    <mergeCell ref="C94:C100"/>
    <mergeCell ref="D94:D100"/>
    <mergeCell ref="E94:E100"/>
    <mergeCell ref="F94:F100"/>
    <mergeCell ref="G94:G101"/>
    <mergeCell ref="A87:A93"/>
    <mergeCell ref="B87:B93"/>
    <mergeCell ref="C87:C93"/>
    <mergeCell ref="D87:D93"/>
    <mergeCell ref="E87:E93"/>
    <mergeCell ref="F87:F93"/>
  </mergeCells>
  <pageMargins left="0.59055118110236227" right="0.19685039370078741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C18" sqref="C18"/>
    </sheetView>
  </sheetViews>
  <sheetFormatPr defaultRowHeight="15" x14ac:dyDescent="0.25"/>
  <cols>
    <col min="2" max="2" width="21.7109375" customWidth="1"/>
    <col min="3" max="3" width="31.85546875" customWidth="1"/>
    <col min="4" max="4" width="41" customWidth="1"/>
  </cols>
  <sheetData>
    <row r="1" spans="1:4" x14ac:dyDescent="0.25">
      <c r="D1" s="36" t="s">
        <v>37</v>
      </c>
    </row>
    <row r="2" spans="1:4" x14ac:dyDescent="0.25">
      <c r="A2" s="163" t="s">
        <v>43</v>
      </c>
      <c r="B2" s="163"/>
      <c r="C2" s="163"/>
      <c r="D2" s="163"/>
    </row>
    <row r="3" spans="1:4" x14ac:dyDescent="0.25">
      <c r="A3" s="163"/>
      <c r="B3" s="163"/>
      <c r="C3" s="163"/>
      <c r="D3" s="163"/>
    </row>
    <row r="4" spans="1:4" x14ac:dyDescent="0.25">
      <c r="A4" s="163"/>
      <c r="B4" s="163"/>
      <c r="C4" s="163"/>
      <c r="D4" s="163"/>
    </row>
    <row r="5" spans="1:4" x14ac:dyDescent="0.25">
      <c r="A5" s="36"/>
    </row>
    <row r="6" spans="1:4" ht="138" customHeight="1" x14ac:dyDescent="0.25">
      <c r="A6" s="162" t="s">
        <v>38</v>
      </c>
      <c r="B6" s="162" t="s">
        <v>39</v>
      </c>
      <c r="C6" s="44" t="s">
        <v>40</v>
      </c>
      <c r="D6" s="162" t="s">
        <v>42</v>
      </c>
    </row>
    <row r="7" spans="1:4" hidden="1" x14ac:dyDescent="0.25">
      <c r="A7" s="162"/>
      <c r="B7" s="162"/>
      <c r="C7" s="44" t="s">
        <v>41</v>
      </c>
      <c r="D7" s="162"/>
    </row>
    <row r="8" spans="1:4" x14ac:dyDescent="0.25">
      <c r="A8" s="44">
        <v>1</v>
      </c>
      <c r="B8" s="44">
        <v>2</v>
      </c>
      <c r="C8" s="44">
        <v>3</v>
      </c>
      <c r="D8" s="44">
        <v>4</v>
      </c>
    </row>
    <row r="9" spans="1:4" x14ac:dyDescent="0.25">
      <c r="A9" s="48">
        <v>1</v>
      </c>
      <c r="B9" s="48"/>
      <c r="C9" s="48"/>
      <c r="D9" s="48"/>
    </row>
    <row r="10" spans="1:4" x14ac:dyDescent="0.25">
      <c r="A10" s="48">
        <v>2</v>
      </c>
      <c r="B10" s="48"/>
      <c r="C10" s="48"/>
      <c r="D10" s="48"/>
    </row>
    <row r="11" spans="1:4" x14ac:dyDescent="0.25">
      <c r="A11" s="48">
        <v>3</v>
      </c>
      <c r="B11" s="48"/>
      <c r="C11" s="48"/>
      <c r="D11" s="48"/>
    </row>
    <row r="12" spans="1:4" x14ac:dyDescent="0.25">
      <c r="A12" s="48">
        <v>4</v>
      </c>
      <c r="B12" s="48"/>
      <c r="C12" s="48"/>
      <c r="D12" s="48"/>
    </row>
    <row r="13" spans="1:4" x14ac:dyDescent="0.25">
      <c r="A13" s="36"/>
    </row>
  </sheetData>
  <mergeCells count="4">
    <mergeCell ref="A6:A7"/>
    <mergeCell ref="B6:B7"/>
    <mergeCell ref="D6:D7"/>
    <mergeCell ref="A2:D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K6" sqref="K6"/>
    </sheetView>
  </sheetViews>
  <sheetFormatPr defaultRowHeight="15" x14ac:dyDescent="0.25"/>
  <cols>
    <col min="5" max="5" width="13.5703125" customWidth="1"/>
    <col min="11" max="11" width="70.42578125" customWidth="1"/>
  </cols>
  <sheetData>
    <row r="1" spans="1:10" x14ac:dyDescent="0.25">
      <c r="J1" s="49" t="s">
        <v>108</v>
      </c>
    </row>
    <row r="2" spans="1:10" x14ac:dyDescent="0.25">
      <c r="A2" s="37"/>
    </row>
    <row r="3" spans="1:10" ht="61.5" customHeight="1" x14ac:dyDescent="0.25">
      <c r="A3" s="163" t="s">
        <v>170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x14ac:dyDescent="0.25">
      <c r="A4" s="163"/>
      <c r="B4" s="163"/>
      <c r="C4" s="163"/>
      <c r="D4" s="163"/>
      <c r="E4" s="163"/>
      <c r="F4" s="163"/>
      <c r="G4" s="163"/>
      <c r="H4" s="163"/>
      <c r="I4" s="163"/>
      <c r="J4" s="163"/>
    </row>
    <row r="5" spans="1:10" ht="15.75" thickBot="1" x14ac:dyDescent="0.3">
      <c r="A5" s="36"/>
    </row>
    <row r="6" spans="1:10" ht="149.25" customHeight="1" thickBot="1" x14ac:dyDescent="0.3">
      <c r="A6" s="167" t="s">
        <v>109</v>
      </c>
      <c r="B6" s="167" t="s">
        <v>110</v>
      </c>
      <c r="C6" s="167" t="s">
        <v>111</v>
      </c>
      <c r="D6" s="167" t="s">
        <v>112</v>
      </c>
      <c r="E6" s="167" t="s">
        <v>135</v>
      </c>
      <c r="F6" s="164" t="s">
        <v>113</v>
      </c>
      <c r="G6" s="165"/>
      <c r="H6" s="165"/>
      <c r="I6" s="165"/>
      <c r="J6" s="166"/>
    </row>
    <row r="7" spans="1:10" ht="45.75" thickBot="1" x14ac:dyDescent="0.3">
      <c r="A7" s="168"/>
      <c r="B7" s="168"/>
      <c r="C7" s="168"/>
      <c r="D7" s="168"/>
      <c r="E7" s="168"/>
      <c r="F7" s="50" t="s">
        <v>137</v>
      </c>
      <c r="G7" s="50" t="s">
        <v>136</v>
      </c>
      <c r="H7" s="50" t="s">
        <v>138</v>
      </c>
      <c r="I7" s="50" t="s">
        <v>139</v>
      </c>
      <c r="J7" s="50" t="s">
        <v>140</v>
      </c>
    </row>
    <row r="8" spans="1:10" ht="15.75" thickBot="1" x14ac:dyDescent="0.3">
      <c r="A8" s="169">
        <v>1</v>
      </c>
      <c r="B8" s="169" t="s">
        <v>114</v>
      </c>
      <c r="C8" s="169" t="s">
        <v>114</v>
      </c>
      <c r="D8" s="51"/>
      <c r="E8" s="164" t="s">
        <v>115</v>
      </c>
      <c r="F8" s="165"/>
      <c r="G8" s="165"/>
      <c r="H8" s="166"/>
      <c r="I8" s="51"/>
      <c r="J8" s="50"/>
    </row>
    <row r="9" spans="1:10" ht="15.75" thickBot="1" x14ac:dyDescent="0.3">
      <c r="A9" s="170"/>
      <c r="B9" s="170"/>
      <c r="C9" s="170"/>
      <c r="D9" s="51" t="s">
        <v>114</v>
      </c>
      <c r="E9" s="51" t="s">
        <v>114</v>
      </c>
      <c r="F9" s="51"/>
      <c r="G9" s="51"/>
      <c r="H9" s="51"/>
      <c r="I9" s="51"/>
      <c r="J9" s="51"/>
    </row>
    <row r="10" spans="1:10" ht="15.75" thickBot="1" x14ac:dyDescent="0.3">
      <c r="A10" s="170"/>
      <c r="B10" s="170"/>
      <c r="C10" s="170"/>
      <c r="D10" s="51" t="s">
        <v>114</v>
      </c>
      <c r="E10" s="51" t="s">
        <v>114</v>
      </c>
      <c r="F10" s="51"/>
      <c r="G10" s="51"/>
      <c r="H10" s="51"/>
      <c r="I10" s="51"/>
      <c r="J10" s="51"/>
    </row>
    <row r="11" spans="1:10" ht="15.75" thickBot="1" x14ac:dyDescent="0.3">
      <c r="A11" s="170"/>
      <c r="B11" s="170"/>
      <c r="C11" s="170"/>
      <c r="D11" s="51" t="s">
        <v>114</v>
      </c>
      <c r="E11" s="164" t="s">
        <v>116</v>
      </c>
      <c r="F11" s="165"/>
      <c r="G11" s="165"/>
      <c r="H11" s="166"/>
      <c r="I11" s="51"/>
      <c r="J11" s="51"/>
    </row>
    <row r="12" spans="1:10" ht="15.75" thickBot="1" x14ac:dyDescent="0.3">
      <c r="A12" s="170"/>
      <c r="B12" s="170"/>
      <c r="C12" s="170"/>
      <c r="D12" s="51"/>
      <c r="E12" s="51"/>
      <c r="F12" s="51"/>
      <c r="G12" s="51"/>
      <c r="H12" s="51"/>
      <c r="I12" s="51"/>
      <c r="J12" s="51"/>
    </row>
    <row r="13" spans="1:10" ht="15.75" thickBot="1" x14ac:dyDescent="0.3">
      <c r="A13" s="171"/>
      <c r="B13" s="171"/>
      <c r="C13" s="171"/>
      <c r="D13" s="51"/>
      <c r="E13" s="51"/>
      <c r="F13" s="51"/>
      <c r="G13" s="51"/>
      <c r="H13" s="51"/>
      <c r="I13" s="51"/>
      <c r="J13" s="51"/>
    </row>
    <row r="14" spans="1:10" x14ac:dyDescent="0.25">
      <c r="A14" s="52"/>
    </row>
  </sheetData>
  <mergeCells count="12">
    <mergeCell ref="E8:H8"/>
    <mergeCell ref="E11:H11"/>
    <mergeCell ref="A3:J4"/>
    <mergeCell ref="A6:A7"/>
    <mergeCell ref="B6:B7"/>
    <mergeCell ref="C6:C7"/>
    <mergeCell ref="D6:D7"/>
    <mergeCell ref="E6:E7"/>
    <mergeCell ref="F6:J6"/>
    <mergeCell ref="A8:A13"/>
    <mergeCell ref="B8:B13"/>
    <mergeCell ref="C8:C1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0"/>
  <sheetViews>
    <sheetView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5.140625" customWidth="1"/>
    <col min="2" max="2" width="40.85546875" customWidth="1"/>
    <col min="3" max="3" width="23.7109375" customWidth="1"/>
    <col min="4" max="4" width="13.42578125" customWidth="1"/>
    <col min="5" max="6" width="12.7109375" customWidth="1"/>
    <col min="7" max="7" width="12.85546875" customWidth="1"/>
    <col min="8" max="8" width="51.140625" customWidth="1"/>
  </cols>
  <sheetData>
    <row r="2" spans="1:9" ht="19.5" x14ac:dyDescent="0.3">
      <c r="E2" s="172" t="s">
        <v>117</v>
      </c>
      <c r="F2" s="172"/>
      <c r="G2" s="172"/>
      <c r="H2" s="172"/>
    </row>
    <row r="3" spans="1:9" ht="19.5" x14ac:dyDescent="0.3">
      <c r="B3" s="173" t="s">
        <v>118</v>
      </c>
      <c r="C3" s="173"/>
      <c r="D3" s="173"/>
      <c r="E3" s="173"/>
      <c r="F3" s="173"/>
      <c r="G3" s="173"/>
      <c r="H3" s="173"/>
    </row>
    <row r="4" spans="1:9" ht="16.5" x14ac:dyDescent="0.25">
      <c r="B4" s="53"/>
      <c r="C4" s="53"/>
      <c r="D4" s="53"/>
      <c r="E4" s="53"/>
      <c r="F4" s="53"/>
      <c r="G4" s="53"/>
      <c r="H4" s="2"/>
    </row>
    <row r="6" spans="1:9" ht="31.5" customHeight="1" x14ac:dyDescent="0.25">
      <c r="A6" s="144" t="s">
        <v>119</v>
      </c>
      <c r="B6" s="144" t="s">
        <v>120</v>
      </c>
      <c r="C6" s="144" t="s">
        <v>121</v>
      </c>
      <c r="D6" s="174" t="s">
        <v>122</v>
      </c>
      <c r="E6" s="175"/>
      <c r="F6" s="176"/>
      <c r="G6" s="176"/>
      <c r="H6" s="162" t="s">
        <v>123</v>
      </c>
    </row>
    <row r="7" spans="1:9" ht="114.75" customHeight="1" x14ac:dyDescent="0.25">
      <c r="A7" s="146"/>
      <c r="B7" s="146"/>
      <c r="C7" s="146"/>
      <c r="D7" s="54" t="s">
        <v>124</v>
      </c>
      <c r="E7" s="54" t="s">
        <v>125</v>
      </c>
      <c r="F7" s="54" t="s">
        <v>126</v>
      </c>
      <c r="G7" s="54" t="s">
        <v>127</v>
      </c>
      <c r="H7" s="162"/>
    </row>
    <row r="8" spans="1:9" x14ac:dyDescent="0.25">
      <c r="A8" s="55">
        <v>1</v>
      </c>
      <c r="B8" s="55">
        <v>2</v>
      </c>
      <c r="C8" s="55">
        <v>3</v>
      </c>
      <c r="D8" s="56">
        <v>4</v>
      </c>
      <c r="E8" s="56">
        <v>5</v>
      </c>
      <c r="F8" s="56">
        <v>6</v>
      </c>
      <c r="G8" s="56">
        <v>7</v>
      </c>
      <c r="H8" s="56">
        <v>8</v>
      </c>
    </row>
    <row r="9" spans="1:9" ht="97.5" customHeight="1" x14ac:dyDescent="0.25">
      <c r="A9" s="57" t="s">
        <v>9</v>
      </c>
      <c r="B9" s="58" t="s">
        <v>171</v>
      </c>
      <c r="C9" s="58">
        <v>12.5</v>
      </c>
      <c r="D9" s="58">
        <v>12.5</v>
      </c>
      <c r="E9" s="58">
        <v>37.5</v>
      </c>
      <c r="F9" s="58">
        <v>37.5</v>
      </c>
      <c r="G9" s="58">
        <v>50</v>
      </c>
      <c r="H9" s="58">
        <v>100</v>
      </c>
    </row>
    <row r="10" spans="1:9" ht="67.5" customHeight="1" x14ac:dyDescent="0.25">
      <c r="A10" s="44" t="s">
        <v>128</v>
      </c>
      <c r="B10" s="44" t="s">
        <v>97</v>
      </c>
      <c r="C10" s="44">
        <v>100</v>
      </c>
      <c r="D10" s="44">
        <v>100</v>
      </c>
      <c r="E10" s="44">
        <v>100</v>
      </c>
      <c r="F10" s="44">
        <v>100</v>
      </c>
      <c r="G10" s="44">
        <v>100</v>
      </c>
      <c r="H10" s="44">
        <v>100</v>
      </c>
      <c r="I10" t="s">
        <v>129</v>
      </c>
    </row>
  </sheetData>
  <mergeCells count="7">
    <mergeCell ref="E2:H2"/>
    <mergeCell ref="B3:H3"/>
    <mergeCell ref="A6:A7"/>
    <mergeCell ref="B6:B7"/>
    <mergeCell ref="C6:C7"/>
    <mergeCell ref="D6:G6"/>
    <mergeCell ref="H6:H7"/>
  </mergeCells>
  <pageMargins left="0.9055118110236221" right="0.31496062992125984" top="0.74803149606299213" bottom="0" header="0.31496062992125984" footer="0.31496062992125984"/>
  <pageSetup paperSize="9" scale="66" orientation="landscape" r:id="rId1"/>
  <rowBreaks count="1" manualBreakCount="1">
    <brk id="10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  <vt:lpstr>'таблица 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2023-03-02T06:18:52Z</dcterms:modified>
</cp:coreProperties>
</file>